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codeName="ThisWorkbook" defaultThemeVersion="124226"/>
  <mc:AlternateContent xmlns:mc="http://schemas.openxmlformats.org/markup-compatibility/2006">
    <mc:Choice Requires="x15">
      <x15ac:absPath xmlns:x15ac="http://schemas.microsoft.com/office/spreadsheetml/2010/11/ac" url="C:\Users\Taft School\Desktop\M.lesniak\Audit documents\AFR-submit to ISBE format\"/>
    </mc:Choice>
  </mc:AlternateContent>
  <xr:revisionPtr revIDLastSave="0" documentId="8_{BED83859-2333-4587-B122-E1BB4B250AAA}" xr6:coauthVersionLast="36" xr6:coauthVersionMax="36" xr10:uidLastSave="{00000000-0000-0000-0000-000000000000}"/>
  <bookViews>
    <workbookView xWindow="0" yWindow="0" windowWidth="28800" windowHeight="12105" tabRatio="978" activeTab="22"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4" sheetId="106" state="hidden" r:id="rId25"/>
    <sheet name="Single Audit &amp; GATA Information" sheetId="188" r:id="rId26"/>
    <sheet name="SDJA Listing for cover page" sheetId="187" state="hidden" r:id="rId27"/>
  </sheets>
  <definedNames>
    <definedName name="_xlnm._FilterDatabase" localSheetId="24" hidden="1">'AFR24'!$A$1:$J$9844</definedName>
    <definedName name="_xlnm._FilterDatabase" localSheetId="26" hidden="1">'SDJA Listing for cover page'!$A$1:$D$993</definedName>
    <definedName name="_xlnm.Print_Area" localSheetId="24">'AFR24'!$K$9821</definedName>
    <definedName name="_xlnm.Print_Area" localSheetId="2">'Aud Quest 2'!$A$1:$K$122</definedName>
    <definedName name="_xlnm.Print_Area" localSheetId="0">COVER!$A$1:$AA$48</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6">'SDJA Listing for cover page'!$E$1</definedName>
    <definedName name="_xlnm.Print_Area" localSheetId="17">'Shared Outsourced Services 42'!$A$1:$F$43</definedName>
    <definedName name="_xlnm.Print_Area" localSheetId="10">'Short-Term Long-Term Debt 26'!$A$1:$J$69</definedName>
    <definedName name="_xlnm.Print_Area" localSheetId="1">TOC!$A$1:$I$79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E123" i="186" l="1"/>
  <c r="D123" i="186"/>
  <c r="D177" i="186"/>
  <c r="C28" i="186"/>
  <c r="M18" i="3"/>
  <c r="M17" i="3"/>
  <c r="H12" i="11"/>
  <c r="C12" i="11"/>
  <c r="B4" i="7" l="1"/>
  <c r="B9843" i="106" l="1"/>
  <c r="B9842" i="106"/>
  <c r="B9841" i="106"/>
  <c r="B9840" i="106"/>
  <c r="B9839" i="106"/>
  <c r="B9838" i="106"/>
  <c r="B9836" i="106"/>
  <c r="B9835" i="106"/>
  <c r="B9834" i="106"/>
  <c r="B9833" i="106"/>
  <c r="B9832" i="106"/>
  <c r="B9831" i="106"/>
  <c r="B9829" i="106"/>
  <c r="B9828" i="106"/>
  <c r="B9827" i="106"/>
  <c r="B9826" i="106"/>
  <c r="B9825" i="106"/>
  <c r="B9824" i="106"/>
  <c r="A9824" i="106"/>
  <c r="A9825" i="106" s="1"/>
  <c r="A9826" i="106" s="1"/>
  <c r="A9827" i="106" s="1"/>
  <c r="A9828" i="106" s="1"/>
  <c r="A9829" i="106" s="1"/>
  <c r="A9830" i="106" s="1"/>
  <c r="A9831" i="106" s="1"/>
  <c r="A9832" i="106" s="1"/>
  <c r="A9833" i="106" s="1"/>
  <c r="A9834" i="106" s="1"/>
  <c r="A9835" i="106" s="1"/>
  <c r="A9836" i="106" s="1"/>
  <c r="A9837" i="106" s="1"/>
  <c r="A9838" i="106" s="1"/>
  <c r="A9839" i="106" s="1"/>
  <c r="A9840" i="106" s="1"/>
  <c r="A9841" i="106" s="1"/>
  <c r="A9842" i="106" s="1"/>
  <c r="A9843" i="106" s="1"/>
  <c r="A9844" i="106" s="1"/>
  <c r="H9839" i="106" a="1"/>
  <c r="H9842" i="106" a="1"/>
  <c r="H9841" i="106" a="1"/>
  <c r="H9832" i="106" a="1"/>
  <c r="H9831" i="106" a="1"/>
  <c r="H9840" i="106" a="1"/>
  <c r="H9834" i="106" a="1"/>
  <c r="H9829" i="106" a="1"/>
  <c r="H9833" i="106" a="1"/>
  <c r="H9843" i="106" a="1"/>
  <c r="H9825" i="106" a="1"/>
  <c r="H9835" i="106" a="1"/>
  <c r="H9826" i="106" a="1"/>
  <c r="H9828" i="106" a="1"/>
  <c r="H9838" i="106" a="1"/>
  <c r="H9824" i="106" a="1"/>
  <c r="H9827" i="106" a="1"/>
  <c r="H9836"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E23" i="183"/>
  <c r="A46" i="24"/>
  <c r="D192" i="34" l="1"/>
  <c r="K41" i="3" l="1"/>
  <c r="L41" i="3"/>
  <c r="J41" i="3"/>
  <c r="I41" i="3"/>
  <c r="H41" i="3"/>
  <c r="G41" i="3"/>
  <c r="F41" i="3"/>
  <c r="E41" i="3"/>
  <c r="D41" i="3"/>
  <c r="C41" i="3"/>
  <c r="A2" i="24" l="1"/>
  <c r="A1" i="24"/>
  <c r="A4" i="146"/>
  <c r="A2" i="146"/>
  <c r="C37" i="184"/>
  <c r="C2" i="8" l="1"/>
  <c r="B32" i="24" l="1"/>
  <c r="J52" i="28" l="1"/>
  <c r="E53" i="28"/>
  <c r="E20" i="183"/>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A75" i="28"/>
  <c r="D31" i="28"/>
  <c r="B2" i="24"/>
  <c r="B1" i="24"/>
  <c r="I7" i="24"/>
  <c r="A17" i="183" l="1"/>
  <c r="D94" i="36" l="1"/>
  <c r="D92" i="36"/>
  <c r="E21" i="183"/>
  <c r="D144" i="183" l="1"/>
  <c r="F20" i="183"/>
  <c r="F21" i="183"/>
  <c r="C114" i="28" l="1"/>
  <c r="M61" i="3" l="1"/>
  <c r="A48"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9791" i="106" l="1"/>
  <c r="I33" i="8"/>
  <c r="I34" i="8"/>
  <c r="I35" i="8"/>
  <c r="I36" i="8"/>
  <c r="I37" i="8"/>
  <c r="I32" i="8" l="1"/>
  <c r="I38" i="8"/>
  <c r="I39" i="8"/>
  <c r="I40" i="8"/>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D33" i="36"/>
  <c r="A11" i="108"/>
  <c r="B9808" i="106"/>
  <c r="J43" i="8"/>
  <c r="J64" i="8" s="1"/>
  <c r="H43" i="8"/>
  <c r="H64" i="8" s="1"/>
  <c r="G43" i="8"/>
  <c r="B9804" i="106" s="1"/>
  <c r="F43" i="8"/>
  <c r="F64" i="8" s="1"/>
  <c r="E43" i="8"/>
  <c r="B9802" i="106" s="1"/>
  <c r="C43" i="8"/>
  <c r="C64" i="8" s="1"/>
  <c r="I42" i="8"/>
  <c r="I41" i="8"/>
  <c r="I31" i="8"/>
  <c r="I30" i="8"/>
  <c r="H30" i="8"/>
  <c r="F30" i="8"/>
  <c r="E30" i="8"/>
  <c r="B9800" i="106"/>
  <c r="J102" i="4"/>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H427" i="29" l="1"/>
  <c r="K427" i="29"/>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J16" i="4" l="1"/>
  <c r="B9727" i="106" l="1"/>
  <c r="B9726" i="10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K426" i="29"/>
  <c r="B9725" i="106" s="1"/>
  <c r="K425" i="29"/>
  <c r="B9723" i="106" s="1"/>
  <c r="K424" i="29"/>
  <c r="B9721" i="106" s="1"/>
  <c r="K373" i="29"/>
  <c r="B9715" i="106" s="1"/>
  <c r="K423" i="29" l="1"/>
  <c r="F179" i="34"/>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K38" i="186" s="1"/>
  <c r="H21" i="186"/>
  <c r="H38" i="186" s="1"/>
  <c r="G21" i="186"/>
  <c r="G38" i="186" s="1"/>
  <c r="F21" i="186"/>
  <c r="F38" i="186" s="1"/>
  <c r="D21" i="186"/>
  <c r="D38" i="186" s="1"/>
  <c r="C21" i="186"/>
  <c r="G12" i="184"/>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A13" i="24" l="1"/>
  <c r="B2" i="106" s="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37" i="106" a="1"/>
  <c r="H9844"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2" i="106" l="1"/>
  <c r="B9101" i="106"/>
  <c r="B9100" i="106"/>
  <c r="D81" i="36" l="1" a="1"/>
  <c r="D81" i="36" s="1"/>
  <c r="L254" i="29" l="1"/>
  <c r="B2723" i="106"/>
  <c r="B1421" i="106"/>
  <c r="B1420" i="106"/>
  <c r="K253" i="29"/>
  <c r="K251" i="29"/>
  <c r="B2724" i="106" s="1"/>
  <c r="K250" i="29"/>
  <c r="B1485" i="106" s="1"/>
  <c r="K249" i="29"/>
  <c r="B1484" i="106" s="1"/>
  <c r="D254" i="29"/>
  <c r="D4" i="36" l="1"/>
  <c r="B7783" i="106" l="1"/>
  <c r="B8525" i="106"/>
  <c r="B9098" i="106" l="1"/>
  <c r="C2" i="7" l="1"/>
  <c r="H8723" i="106" a="1"/>
  <c r="H8782" i="106" a="1"/>
  <c r="H8716" i="106" a="1"/>
  <c r="H8708" i="106" a="1"/>
  <c r="H8768" i="106" a="1"/>
  <c r="H8756" i="106" a="1"/>
  <c r="H5133" i="106" a="1"/>
  <c r="H8713" i="106" a="1"/>
  <c r="H8737" i="106" a="1"/>
  <c r="H8739" i="106" a="1"/>
  <c r="H8766" i="106" a="1"/>
  <c r="H8725" i="106" a="1"/>
  <c r="H8745" i="106" a="1"/>
  <c r="H8698" i="106" a="1"/>
  <c r="H8795" i="106" a="1"/>
  <c r="H8754" i="106" a="1"/>
  <c r="H8701" i="106" a="1"/>
  <c r="H5132" i="106" a="1"/>
  <c r="H8759" i="106" a="1"/>
  <c r="H8730" i="106" a="1"/>
  <c r="H8693" i="106" a="1"/>
  <c r="H5140" i="106" a="1"/>
  <c r="H8773" i="106" a="1"/>
  <c r="H5600" i="106" a="1"/>
  <c r="H5599" i="106" a="1"/>
  <c r="H8752" i="106" a="1"/>
  <c r="H8770" i="106" a="1"/>
  <c r="H8710" i="106" a="1"/>
  <c r="H8695" i="106" a="1"/>
  <c r="H5366" i="106" a="1"/>
  <c r="H8742" i="106" a="1"/>
  <c r="H5607"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B8797" i="106"/>
  <c r="B8712" i="106"/>
  <c r="B8727" i="106"/>
  <c r="L285" i="186"/>
  <c r="L286" i="186"/>
  <c r="B8697" i="106"/>
  <c r="B9083" i="106" l="1"/>
  <c r="G8780" i="106"/>
  <c r="G8785" i="106"/>
  <c r="L290" i="186"/>
  <c r="B9075" i="106"/>
  <c r="B8784" i="106"/>
  <c r="F192" i="34"/>
  <c r="B9084" i="106" l="1"/>
  <c r="B8692" i="106"/>
  <c r="B8689" i="106"/>
  <c r="B8688" i="106"/>
  <c r="L62" i="3"/>
  <c r="K62" i="3"/>
  <c r="I62" i="3"/>
  <c r="H62" i="3"/>
  <c r="L56" i="3"/>
  <c r="K56" i="3"/>
  <c r="J56" i="3"/>
  <c r="I56" i="3"/>
  <c r="H56" i="3"/>
  <c r="G56" i="3"/>
  <c r="F56" i="3"/>
  <c r="E56" i="3"/>
  <c r="D56" i="3"/>
  <c r="L53" i="3"/>
  <c r="L60" i="3"/>
  <c r="K60" i="3"/>
  <c r="J60" i="3"/>
  <c r="I60" i="3"/>
  <c r="H60" i="3"/>
  <c r="G60" i="3"/>
  <c r="F60" i="3"/>
  <c r="E60" i="3"/>
  <c r="D60" i="3"/>
  <c r="C60" i="3"/>
  <c r="L59" i="3"/>
  <c r="K59" i="3"/>
  <c r="J59" i="3"/>
  <c r="I59" i="3"/>
  <c r="H59" i="3"/>
  <c r="G59" i="3"/>
  <c r="F59" i="3"/>
  <c r="E59" i="3"/>
  <c r="D59" i="3"/>
  <c r="C59" i="3"/>
  <c r="C50" i="3"/>
  <c r="C46" i="3"/>
  <c r="B8690" i="106" l="1"/>
  <c r="K39" i="186"/>
  <c r="B8778" i="106" s="1"/>
  <c r="H39" i="186"/>
  <c r="B8764" i="106" s="1"/>
  <c r="G39" i="186"/>
  <c r="B8750" i="106" s="1"/>
  <c r="F39" i="186"/>
  <c r="B8735" i="106" s="1"/>
  <c r="D39" i="186"/>
  <c r="C39" i="186"/>
  <c r="B8721" i="106" l="1"/>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H36" i="186"/>
  <c r="G36" i="186"/>
  <c r="F36" i="186"/>
  <c r="C36" i="186"/>
  <c r="C38" i="186" s="1"/>
  <c r="L35" i="186"/>
  <c r="H8788" i="106" a="1"/>
  <c r="B8958" i="106" l="1"/>
  <c r="B9008" i="106"/>
  <c r="B8790" i="106"/>
  <c r="B8959" i="106"/>
  <c r="B9009" i="106"/>
  <c r="B9010" i="106"/>
  <c r="B8960" i="106"/>
  <c r="B8961" i="106"/>
  <c r="B9007" i="106"/>
  <c r="B8970" i="106"/>
  <c r="B8915" i="106"/>
  <c r="B8805" i="106"/>
  <c r="G297" i="186"/>
  <c r="B8947" i="106"/>
  <c r="B8978" i="106"/>
  <c r="B8923" i="106"/>
  <c r="B8837" i="106"/>
  <c r="B8813" i="106"/>
  <c r="B8996" i="106"/>
  <c r="B9001" i="106"/>
  <c r="B8952" i="106"/>
  <c r="B8986" i="106"/>
  <c r="B8842" i="106"/>
  <c r="B8931" i="106"/>
  <c r="B8821" i="106"/>
  <c r="H8788" i="106"/>
  <c r="J297" i="186"/>
  <c r="B8748" i="106"/>
  <c r="F297" i="186"/>
  <c r="B9085" i="106" s="1"/>
  <c r="H297" i="186"/>
  <c r="B8741" i="106"/>
  <c r="B8733" i="106"/>
  <c r="B8776" i="106"/>
  <c r="B8850" i="106"/>
  <c r="B8762" i="106"/>
  <c r="B8851" i="106"/>
  <c r="B9088" i="106"/>
  <c r="B8849" i="106"/>
  <c r="B8848" i="106"/>
  <c r="B8704" i="106"/>
  <c r="L80" i="186"/>
  <c r="L62" i="186"/>
  <c r="L98" i="186"/>
  <c r="L36" i="186"/>
  <c r="L38" i="186" s="1"/>
  <c r="H4338" i="106" a="1"/>
  <c r="H3083" i="106" a="1"/>
  <c r="H6144" i="106" a="1"/>
  <c r="H4853" i="106" a="1"/>
  <c r="H901" i="106" a="1"/>
  <c r="H6855" i="106" a="1"/>
  <c r="H8597" i="106" a="1"/>
  <c r="H8974" i="106" a="1"/>
  <c r="H5996" i="106" a="1"/>
  <c r="H1225" i="106" a="1"/>
  <c r="H9339" i="106" a="1"/>
  <c r="H6917" i="106" a="1"/>
  <c r="H7589" i="106" a="1"/>
  <c r="H9093" i="106" a="1"/>
  <c r="H19" i="106" a="1"/>
  <c r="H965" i="106" a="1"/>
  <c r="H976" i="106" a="1"/>
  <c r="H3517" i="106" a="1"/>
  <c r="H9651" i="106" a="1"/>
  <c r="H9813" i="106" a="1"/>
  <c r="H9213" i="106" a="1"/>
  <c r="H132" i="106" a="1"/>
  <c r="H4114" i="106" a="1"/>
  <c r="H3488" i="106" a="1"/>
  <c r="H2600" i="106" a="1"/>
  <c r="H6072" i="106" a="1"/>
  <c r="H8973" i="106" a="1"/>
  <c r="H6989" i="106" a="1"/>
  <c r="H2892" i="106" a="1"/>
  <c r="H74" i="106" a="1"/>
  <c r="H9687" i="106" a="1"/>
  <c r="H1429" i="106" a="1"/>
  <c r="H8303" i="106" a="1"/>
  <c r="H6174" i="106" a="1"/>
  <c r="H4803" i="106" a="1"/>
  <c r="H9171" i="106" a="1"/>
  <c r="H8343" i="106" a="1"/>
  <c r="H1016" i="106" a="1"/>
  <c r="H9667" i="106" a="1"/>
  <c r="H8323" i="106" a="1"/>
  <c r="H6171" i="106" a="1"/>
  <c r="H9120" i="106" a="1"/>
  <c r="H6618" i="106" a="1"/>
  <c r="H2730" i="106" a="1"/>
  <c r="H1870" i="106" a="1"/>
  <c r="H9399" i="106" a="1"/>
  <c r="H6784" i="106" a="1"/>
  <c r="H4316" i="106" a="1"/>
  <c r="H8429" i="106" a="1"/>
  <c r="H8488" i="106" a="1"/>
  <c r="H2761" i="106" a="1"/>
  <c r="H8618" i="106" a="1"/>
  <c r="H7158" i="106" a="1"/>
  <c r="H8446" i="106" a="1"/>
  <c r="H7006" i="106" a="1"/>
  <c r="H8671" i="106" a="1"/>
  <c r="H5689" i="106" a="1"/>
  <c r="H6957" i="106" a="1"/>
  <c r="H6131" i="106" a="1"/>
  <c r="H9625" i="106" a="1"/>
  <c r="H4863" i="106" a="1"/>
  <c r="H6987" i="106" a="1"/>
  <c r="H6300" i="106" a="1"/>
  <c r="H9544" i="106" a="1"/>
  <c r="H1615" i="106" a="1"/>
  <c r="H7247" i="106" a="1"/>
  <c r="H4328" i="106" a="1"/>
  <c r="H1685" i="106" a="1"/>
  <c r="H9157" i="106" a="1"/>
  <c r="H5185" i="106" a="1"/>
  <c r="H6898" i="106" a="1"/>
  <c r="H8046" i="106" a="1"/>
  <c r="H6157" i="106" a="1"/>
  <c r="H9262" i="106" a="1"/>
  <c r="H9351" i="106" a="1"/>
  <c r="H8281" i="106" a="1"/>
  <c r="H4806" i="106" a="1"/>
  <c r="H1853" i="106" a="1"/>
  <c r="H1426" i="106" a="1"/>
  <c r="H9185" i="106" a="1"/>
  <c r="H8951" i="106" a="1"/>
  <c r="H6330" i="106" a="1"/>
  <c r="H7707" i="106" a="1"/>
  <c r="H910" i="106" a="1"/>
  <c r="H5096" i="106" a="1"/>
  <c r="H1030" i="106" a="1"/>
  <c r="H3727" i="106" a="1"/>
  <c r="H6093" i="106" a="1"/>
  <c r="H1448" i="106" a="1"/>
  <c r="H8056" i="106" a="1"/>
  <c r="H6868" i="106" a="1"/>
  <c r="H5151" i="106" a="1"/>
  <c r="H8243" i="106" a="1"/>
  <c r="H4334" i="106" a="1"/>
  <c r="H8633" i="106" a="1"/>
  <c r="H9758" i="106" a="1"/>
  <c r="H4307" i="106" a="1"/>
  <c r="H4083" i="106" a="1"/>
  <c r="H8435" i="106" a="1"/>
  <c r="H6968" i="106" a="1"/>
  <c r="H4265" i="106" a="1"/>
  <c r="H9009" i="106" a="1"/>
  <c r="H7912" i="106" a="1"/>
  <c r="H8843" i="106" a="1"/>
  <c r="H9356" i="106" a="1"/>
  <c r="H9410" i="106" a="1"/>
  <c r="H749" i="106" a="1"/>
  <c r="H2103" i="106" a="1"/>
  <c r="H5078" i="106" a="1"/>
  <c r="H2858" i="106" a="1"/>
  <c r="H5983" i="106" a="1"/>
  <c r="H6884" i="106" a="1"/>
  <c r="H2948" i="106" a="1"/>
  <c r="H7208" i="106" a="1"/>
  <c r="H6367" i="106" a="1"/>
  <c r="H3684" i="106" a="1"/>
  <c r="H9801" i="106" a="1"/>
  <c r="H9377" i="106" a="1"/>
  <c r="H6779" i="106" a="1"/>
  <c r="H6748" i="106" a="1"/>
  <c r="H2820" i="106" a="1"/>
  <c r="H8384" i="106" a="1"/>
  <c r="H9391" i="106" a="1"/>
  <c r="H9451" i="106" a="1"/>
  <c r="H8985" i="106" a="1"/>
  <c r="H5082" i="106" a="1"/>
  <c r="H7014" i="106" a="1"/>
  <c r="H5998" i="106" a="1"/>
  <c r="H2020" i="106" a="1"/>
  <c r="H1843" i="106" a="1"/>
  <c r="H8492" i="106" a="1"/>
  <c r="H8566" i="106" a="1"/>
  <c r="H5923" i="106" a="1"/>
  <c r="H6730" i="106" a="1"/>
  <c r="H7256" i="106" a="1"/>
  <c r="H9273" i="106" a="1"/>
  <c r="H6656" i="106" a="1"/>
  <c r="H8448" i="106" a="1"/>
  <c r="H8236" i="106" a="1"/>
  <c r="H9225" i="106" a="1"/>
  <c r="H8921" i="106" a="1"/>
  <c r="H8051" i="106" a="1"/>
  <c r="H7224" i="106" a="1"/>
  <c r="H6289" i="106" a="1"/>
  <c r="H5124" i="106" a="1"/>
  <c r="H9803" i="106" a="1"/>
  <c r="H9403" i="106" a="1"/>
  <c r="H6810" i="106" a="1"/>
  <c r="H1029" i="106" a="1"/>
  <c r="H5821" i="106" a="1"/>
  <c r="H8626" i="106" a="1"/>
  <c r="H7677" i="106" a="1"/>
  <c r="H8690" i="106" a="1"/>
  <c r="H1984" i="106" a="1"/>
  <c r="H4079" i="106" a="1"/>
  <c r="H6666" i="106" a="1"/>
  <c r="H5882" i="106" a="1"/>
  <c r="H5313" i="106" a="1"/>
  <c r="H8718" i="106" a="1"/>
  <c r="H6091" i="106" a="1"/>
  <c r="H6644" i="106" a="1"/>
  <c r="H7726" i="106" a="1"/>
  <c r="H5240" i="106" a="1"/>
  <c r="H1629" i="106" a="1"/>
  <c r="H8433" i="106" a="1"/>
  <c r="H8567" i="106" a="1"/>
  <c r="H5076" i="106" a="1"/>
  <c r="H8064" i="106" a="1"/>
  <c r="H1849" i="106" a="1"/>
  <c r="H1858" i="106" a="1"/>
  <c r="H8820" i="106" a="1"/>
  <c r="H5399" i="106" a="1"/>
  <c r="H8296" i="106" a="1"/>
  <c r="H8191" i="106" a="1"/>
  <c r="H936" i="106" a="1"/>
  <c r="H1848" i="106" a="1"/>
  <c r="H779" i="106" a="1"/>
  <c r="H5222" i="106" a="1"/>
  <c r="H6834" i="106" a="1"/>
  <c r="H852" i="106" a="1"/>
  <c r="H9816" i="106" a="1"/>
  <c r="H7808" i="106" a="1"/>
  <c r="H7729" i="106" a="1"/>
  <c r="H884" i="106" a="1"/>
  <c r="H9447" i="106" a="1"/>
  <c r="H5797" i="106" a="1"/>
  <c r="H6629" i="106" a="1"/>
  <c r="H7731" i="106" a="1"/>
  <c r="H8510" i="106" a="1"/>
  <c r="H8309" i="106" a="1"/>
  <c r="H993" i="106" a="1"/>
  <c r="H5726" i="106" a="1"/>
  <c r="H4072" i="106" a="1"/>
  <c r="H5663" i="106" a="1"/>
  <c r="H9115" i="106" a="1"/>
  <c r="H9633" i="106" a="1"/>
  <c r="H6926" i="106" a="1"/>
  <c r="H7618" i="106" a="1"/>
  <c r="H6646" i="106" a="1"/>
  <c r="H5576" i="106" a="1"/>
  <c r="H9624" i="106" a="1"/>
  <c r="H8653" i="106" a="1"/>
  <c r="H8471" i="106" a="1"/>
  <c r="H9596" i="106" a="1"/>
  <c r="H8171" i="106" a="1"/>
  <c r="H8636" i="106" a="1"/>
  <c r="H9407" i="106" a="1"/>
  <c r="H187" i="106" a="1"/>
  <c r="H8390" i="106" a="1"/>
  <c r="H8797" i="106" a="1"/>
  <c r="H9166" i="106" a="1"/>
  <c r="H9426" i="106" a="1"/>
  <c r="H6978" i="106" a="1"/>
  <c r="H1864" i="106" a="1"/>
  <c r="H1986" i="106" a="1"/>
  <c r="H6796" i="106" a="1"/>
  <c r="H9374" i="106" a="1"/>
  <c r="H9593" i="106" a="1"/>
  <c r="H1435" i="106" a="1"/>
  <c r="H8152" i="106" a="1"/>
  <c r="H8523" i="106" a="1"/>
  <c r="H9550" i="106" a="1"/>
  <c r="H7705" i="106" a="1"/>
  <c r="H9173" i="106" a="1"/>
  <c r="H8724" i="106" a="1"/>
  <c r="H9418" i="106" a="1"/>
  <c r="H8592" i="106" a="1"/>
  <c r="H1367" i="106" a="1"/>
  <c r="H4344" i="106" a="1"/>
  <c r="H5509" i="106" a="1"/>
  <c r="H3644" i="106" a="1"/>
  <c r="H5992" i="106" a="1"/>
  <c r="H3637" i="106" a="1"/>
  <c r="H8365" i="106" a="1"/>
  <c r="H1971" i="106" a="1"/>
  <c r="H9309" i="106" a="1"/>
  <c r="H5724" i="106" a="1"/>
  <c r="H8211" i="106" a="1"/>
  <c r="H9621" i="106" a="1"/>
  <c r="H8417" i="106" a="1"/>
  <c r="H8991" i="106" a="1"/>
  <c r="H8802" i="106" a="1"/>
  <c r="H3273" i="106" a="1"/>
  <c r="H2852" i="106" a="1"/>
  <c r="H3316" i="106" a="1"/>
  <c r="H6735" i="106" a="1"/>
  <c r="H1313" i="106" a="1"/>
  <c r="H3317" i="106" a="1"/>
  <c r="H6694" i="106" a="1"/>
  <c r="H8418" i="106" a="1"/>
  <c r="H6636" i="106" a="1"/>
  <c r="H7004" i="106" a="1"/>
  <c r="H6376" i="106" a="1"/>
  <c r="H9232" i="106" a="1"/>
  <c r="H7865" i="106" a="1"/>
  <c r="H3233" i="106" a="1"/>
  <c r="H8657" i="106" a="1"/>
  <c r="H9068" i="106" a="1"/>
  <c r="H7099" i="106" a="1"/>
  <c r="H969" i="106" a="1"/>
  <c r="H8146" i="106" a="1"/>
  <c r="H5091" i="106" a="1"/>
  <c r="H9516" i="106" a="1"/>
  <c r="H5334" i="106" a="1"/>
  <c r="H8673" i="106" a="1"/>
  <c r="H5422" i="106" a="1"/>
  <c r="H4418" i="106" a="1"/>
  <c r="H4075" i="106" a="1"/>
  <c r="H8224" i="106" a="1"/>
  <c r="H904" i="106" a="1"/>
  <c r="H9082" i="106" a="1"/>
  <c r="H5429" i="106" a="1"/>
  <c r="H9507" i="106" a="1"/>
  <c r="H9178" i="106" a="1"/>
  <c r="H7929" i="106" a="1"/>
  <c r="H978" i="106" a="1"/>
  <c r="H6111" i="106" a="1"/>
  <c r="H9535" i="106" a="1"/>
  <c r="H1406" i="106" a="1"/>
  <c r="H6794" i="106" a="1"/>
  <c r="H8562" i="106" a="1"/>
  <c r="H9106" i="106" a="1"/>
  <c r="H6231" i="106" a="1"/>
  <c r="H8027" i="106" a="1"/>
  <c r="H8772" i="106" a="1"/>
  <c r="H7590" i="106" a="1"/>
  <c r="H6803" i="106" a="1"/>
  <c r="H8295" i="106" a="1"/>
  <c r="H6370" i="106" a="1"/>
  <c r="H6359" i="106" a="1"/>
  <c r="H4105" i="106" a="1"/>
  <c r="H5514" i="106" a="1"/>
  <c r="H8468" i="106" a="1"/>
  <c r="H9203" i="106" a="1"/>
  <c r="H979" i="106" a="1"/>
  <c r="H781" i="106" a="1"/>
  <c r="H9080" i="106" a="1"/>
  <c r="H8425" i="106" a="1"/>
  <c r="H733" i="106" a="1"/>
  <c r="H4360" i="106" a="1"/>
  <c r="H5438" i="106" a="1"/>
  <c r="H9543" i="106" a="1"/>
  <c r="H8776" i="106" a="1"/>
  <c r="H9354" i="106" a="1"/>
  <c r="H8533" i="106" a="1"/>
  <c r="H8834" i="106" a="1"/>
  <c r="H6687" i="106" a="1"/>
  <c r="H5135" i="106" a="1"/>
  <c r="H3680" i="106" a="1"/>
  <c r="H9348" i="106" a="1"/>
  <c r="H6994" i="106" a="1"/>
  <c r="H6910" i="106" a="1"/>
  <c r="H5169" i="106" a="1"/>
  <c r="H1000" i="106" a="1"/>
  <c r="H6121" i="106" a="1"/>
  <c r="H9113" i="106" a="1"/>
  <c r="H7262" i="106" a="1"/>
  <c r="H8076" i="106" a="1"/>
  <c r="H1339" i="106" a="1"/>
  <c r="H9598" i="106" a="1"/>
  <c r="H8359" i="106" a="1"/>
  <c r="H6737" i="106" a="1"/>
  <c r="H6820" i="106" a="1"/>
  <c r="H6655" i="106" a="1"/>
  <c r="H9665" i="106" a="1"/>
  <c r="H9264" i="106" a="1"/>
  <c r="H7674" i="106" a="1"/>
  <c r="H7026" i="106" a="1"/>
  <c r="H9267" i="106" a="1"/>
  <c r="H9402" i="106" a="1"/>
  <c r="H4808" i="106" a="1"/>
  <c r="H7028" i="106" a="1"/>
  <c r="H9389" i="106" a="1"/>
  <c r="H8257" i="106" a="1"/>
  <c r="H1869" i="106" a="1"/>
  <c r="H4915" i="106" a="1"/>
  <c r="H8910" i="106" a="1"/>
  <c r="H8337" i="106" a="1"/>
  <c r="H8503" i="106" a="1"/>
  <c r="H6835" i="106" a="1"/>
  <c r="H6140" i="106" a="1"/>
  <c r="H8255" i="106" a="1"/>
  <c r="H8329" i="106" a="1"/>
  <c r="H6302" i="106" a="1"/>
  <c r="H9251" i="106" a="1"/>
  <c r="H6319" i="106" a="1"/>
  <c r="H5278" i="106" a="1"/>
  <c r="H8287" i="106" a="1"/>
  <c r="H2009" i="106" a="1"/>
  <c r="H9653" i="106" a="1"/>
  <c r="H4814" i="106" a="1"/>
  <c r="H5845" i="106" a="1"/>
  <c r="H5736" i="106" a="1"/>
  <c r="H973" i="106" a="1"/>
  <c r="H86" i="106" a="1"/>
  <c r="H9703" i="106" a="1"/>
  <c r="H6962" i="106" a="1"/>
  <c r="H9788" i="106" a="1"/>
  <c r="H1776" i="106" a="1"/>
  <c r="H6377" i="106" a="1"/>
  <c r="H4173" i="106" a="1"/>
  <c r="H6809" i="106" a="1"/>
  <c r="H9787" i="106" a="1"/>
  <c r="H1813" i="106" a="1"/>
  <c r="H2034" i="106" a="1"/>
  <c r="H8806" i="106" a="1"/>
  <c r="H9079" i="106" a="1"/>
  <c r="H5763" i="106" a="1"/>
  <c r="H5521" i="106" a="1"/>
  <c r="H8260" i="106" a="1"/>
  <c r="H4329" i="106" a="1"/>
  <c r="H727" i="106" a="1"/>
  <c r="H9777" i="106" a="1"/>
  <c r="H9786" i="106" a="1"/>
  <c r="H8652" i="106" a="1"/>
  <c r="H9659" i="106" a="1"/>
  <c r="H3386" i="106" a="1"/>
  <c r="H8814" i="106" a="1"/>
  <c r="H5880" i="106" a="1"/>
  <c r="H9417" i="106" a="1"/>
  <c r="H9284" i="106" a="1"/>
  <c r="H8981" i="106" a="1"/>
  <c r="H8477" i="106" a="1"/>
  <c r="H6237" i="106" a="1"/>
  <c r="H5064" i="106" a="1"/>
  <c r="H3481" i="106" a="1"/>
  <c r="H8532" i="106" a="1"/>
  <c r="H8638" i="106" a="1"/>
  <c r="H6619" i="106" a="1"/>
  <c r="H3425" i="106" a="1"/>
  <c r="H8198" i="106" a="1"/>
  <c r="H8312" i="106" a="1"/>
  <c r="H8608" i="106" a="1"/>
  <c r="H9283" i="106" a="1"/>
  <c r="H7120" i="106" a="1"/>
  <c r="H6949" i="106" a="1"/>
  <c r="H9541" i="106" a="1"/>
  <c r="H8681" i="106" a="1"/>
  <c r="H6954" i="106" a="1"/>
  <c r="H4378" i="106" a="1"/>
  <c r="H6793" i="106" a="1"/>
  <c r="H5671" i="106" a="1"/>
  <c r="H3686" i="106" a="1"/>
  <c r="H8610" i="106" a="1"/>
  <c r="H2047" i="106" a="1"/>
  <c r="H986" i="106" a="1"/>
  <c r="H8246" i="106" a="1"/>
  <c r="H6807" i="106" a="1"/>
  <c r="H9634" i="106" a="1"/>
  <c r="H2502" i="106" a="1"/>
  <c r="H9446" i="106" a="1"/>
  <c r="H319" i="106" a="1"/>
  <c r="H3583" i="106" a="1"/>
  <c r="H8830" i="106" a="1"/>
  <c r="H8969" i="106" a="1"/>
  <c r="H4299" i="106" a="1"/>
  <c r="H6783" i="106" a="1"/>
  <c r="H4187" i="106" a="1"/>
  <c r="H8420" i="106" a="1"/>
  <c r="H1847" i="106" a="1"/>
  <c r="H7749" i="106" a="1"/>
  <c r="H9127" i="106" a="1"/>
  <c r="H8450" i="106" a="1"/>
  <c r="H6742" i="106" a="1"/>
  <c r="H6706" i="106" a="1"/>
  <c r="H9139" i="106" a="1"/>
  <c r="H3371" i="106" a="1"/>
  <c r="H7088" i="106" a="1"/>
  <c r="H8432" i="106" a="1"/>
  <c r="H6953" i="106" a="1"/>
  <c r="H6861" i="106" a="1"/>
  <c r="H1775" i="106" a="1"/>
  <c r="H9337" i="106" a="1"/>
  <c r="H919" i="106" a="1"/>
  <c r="H1754" i="106" a="1"/>
  <c r="H7937" i="106" a="1"/>
  <c r="H20" i="106" a="1"/>
  <c r="H6708" i="106" a="1"/>
  <c r="H5355" i="106" a="1"/>
  <c r="H9278" i="106" a="1"/>
  <c r="H8568" i="106" a="1"/>
  <c r="H137" i="106" a="1"/>
  <c r="H9776" i="106" a="1"/>
  <c r="H9559" i="106" a="1"/>
  <c r="H106" i="106" a="1"/>
  <c r="H2" i="106" a="1"/>
  <c r="H7614" i="106" a="1"/>
  <c r="H6361" i="106" a="1"/>
  <c r="H8150" i="106" a="1"/>
  <c r="H5738" i="106" a="1"/>
  <c r="H911" i="106" a="1"/>
  <c r="H5690" i="106" a="1"/>
  <c r="H8923" i="106" a="1"/>
  <c r="H6263" i="106" a="1"/>
  <c r="H4866" i="106" a="1"/>
  <c r="H3370" i="106" a="1"/>
  <c r="H5496" i="106" a="1"/>
  <c r="H4073" i="106" a="1"/>
  <c r="H6214" i="106" a="1"/>
  <c r="H6967" i="106" a="1"/>
  <c r="H4226" i="106" a="1"/>
  <c r="H1520" i="106" a="1"/>
  <c r="H6765" i="106" a="1"/>
  <c r="H5703" i="106" a="1"/>
  <c r="H4340" i="106" a="1"/>
  <c r="H905" i="106" a="1"/>
  <c r="H5063" i="106" a="1"/>
  <c r="H8525" i="106" a="1"/>
  <c r="H5058" i="106" a="1"/>
  <c r="H9782" i="106" a="1"/>
  <c r="H3681" i="106" a="1"/>
  <c r="H2533" i="106" a="1"/>
  <c r="H7649" i="106" a="1"/>
  <c r="H8495" i="106" a="1"/>
  <c r="H8612" i="106" a="1"/>
  <c r="H5010" i="106" a="1"/>
  <c r="H3056" i="106" a="1"/>
  <c r="H6090" i="106" a="1"/>
  <c r="H6729" i="106" a="1"/>
  <c r="H739" i="106" a="1"/>
  <c r="H4390" i="106" a="1"/>
  <c r="H762" i="106" a="1"/>
  <c r="H8373" i="106" a="1"/>
  <c r="H9517" i="106" a="1"/>
  <c r="H5722" i="106" a="1"/>
  <c r="H8591" i="106" a="1"/>
  <c r="H9760" i="106" a="1"/>
  <c r="H6088" i="106" a="1"/>
  <c r="H8352" i="106" a="1"/>
  <c r="H6092" i="106" a="1"/>
  <c r="H6327" i="106" a="1"/>
  <c r="H8306" i="106" a="1"/>
  <c r="H2007" i="106" a="1"/>
  <c r="H6217" i="106" a="1"/>
  <c r="H3529" i="106" a="1"/>
  <c r="H7675" i="106" a="1"/>
  <c r="H6096" i="106" a="1"/>
  <c r="H5820" i="106" a="1"/>
  <c r="H6782" i="106" a="1"/>
  <c r="H5598" i="106" a="1"/>
  <c r="H6904" i="106" a="1"/>
  <c r="H5087" i="106" a="1"/>
  <c r="H6763" i="106" a="1"/>
  <c r="H7863" i="106" a="1"/>
  <c r="H9640" i="106" a="1"/>
  <c r="H9647" i="106" a="1"/>
  <c r="H8346" i="106" a="1"/>
  <c r="H6911" i="106" a="1"/>
  <c r="H6919" i="106" a="1"/>
  <c r="H7059" i="106" a="1"/>
  <c r="H5074" i="106" a="1"/>
  <c r="H5752" i="106" a="1"/>
  <c r="H9199" i="106" a="1"/>
  <c r="H7599" i="106" a="1"/>
  <c r="H9538" i="106" a="1"/>
  <c r="H6310" i="106" a="1"/>
  <c r="H2853" i="106" a="1"/>
  <c r="H6817" i="106" a="1"/>
  <c r="H8232" i="106" a="1"/>
  <c r="H9681" i="106" a="1"/>
  <c r="H9800" i="106" a="1"/>
  <c r="H5114" i="106" a="1"/>
  <c r="H8405" i="106" a="1"/>
  <c r="H9146" i="106" a="1"/>
  <c r="H8403" i="106" a="1"/>
  <c r="H6702" i="106" a="1"/>
  <c r="H8729" i="106" a="1"/>
  <c r="H6230" i="106" a="1"/>
  <c r="H5727" i="106" a="1"/>
  <c r="H6827" i="106" a="1"/>
  <c r="H9664" i="106" a="1"/>
  <c r="H9685" i="106" a="1"/>
  <c r="H9755" i="106" a="1"/>
  <c r="H9206" i="106" a="1"/>
  <c r="H6332" i="106" a="1"/>
  <c r="H8914" i="106" a="1"/>
  <c r="H6094" i="106" a="1"/>
  <c r="H9290" i="106" a="1"/>
  <c r="H890" i="106" a="1"/>
  <c r="H6311" i="106" a="1"/>
  <c r="H5567" i="106" a="1"/>
  <c r="H6620" i="106" a="1"/>
  <c r="H1747" i="106" a="1"/>
  <c r="H8199" i="106" a="1"/>
  <c r="H3297" i="106" a="1"/>
  <c r="H8311" i="106" a="1"/>
  <c r="H9510" i="106" a="1"/>
  <c r="H7793" i="106" a="1"/>
  <c r="H9722" i="106" a="1"/>
  <c r="H9748" i="106" a="1"/>
  <c r="H9268" i="106" a="1"/>
  <c r="H6145" i="106" a="1"/>
  <c r="H7056" i="106" a="1"/>
  <c r="H7020" i="106" a="1"/>
  <c r="H9716" i="106" a="1"/>
  <c r="H9227" i="106" a="1"/>
  <c r="H9158" i="106" a="1"/>
  <c r="H4406" i="106" a="1"/>
  <c r="H8098" i="106" a="1"/>
  <c r="H7024" i="106" a="1"/>
  <c r="H3296" i="106" a="1"/>
  <c r="H6736" i="106" a="1"/>
  <c r="H8308" i="106" a="1"/>
  <c r="H9123" i="106" a="1"/>
  <c r="H9601" i="106" a="1"/>
  <c r="H1824" i="106" a="1"/>
  <c r="H1241" i="106" a="1"/>
  <c r="H6865" i="106" a="1"/>
  <c r="H8946" i="106" a="1"/>
  <c r="H9217" i="106" a="1"/>
  <c r="H8265" i="106" a="1"/>
  <c r="H9670" i="106" a="1"/>
  <c r="H8321" i="106" a="1"/>
  <c r="H8474" i="106" a="1"/>
  <c r="H6303" i="106" a="1"/>
  <c r="H6853" i="106" a="1"/>
  <c r="H9316" i="106" a="1"/>
  <c r="H8095" i="106" a="1"/>
  <c r="H7103" i="106" a="1"/>
  <c r="H8767" i="106" a="1"/>
  <c r="H8368" i="106" a="1"/>
  <c r="H9193" i="106" a="1"/>
  <c r="H5382" i="106" a="1"/>
  <c r="H9509" i="106" a="1"/>
  <c r="H318" i="106" a="1"/>
  <c r="H2756" i="106" a="1"/>
  <c r="H9298" i="106" a="1"/>
  <c r="H4367" i="106" a="1"/>
  <c r="H8581" i="106" a="1"/>
  <c r="H8314" i="106" a="1"/>
  <c r="H2890" i="106" a="1"/>
  <c r="H3057" i="106" a="1"/>
  <c r="H8015" i="106" a="1"/>
  <c r="H8527" i="106" a="1"/>
  <c r="H7206" i="106" a="1"/>
  <c r="H1414" i="106" a="1"/>
  <c r="H6781" i="106" a="1"/>
  <c r="H7945" i="106" a="1"/>
  <c r="H704" i="106" a="1"/>
  <c r="H8395" i="106" a="1"/>
  <c r="H7000" i="106" a="1"/>
  <c r="H8307" i="106" a="1"/>
  <c r="H8275" i="106" a="1"/>
  <c r="H8689" i="106" a="1"/>
  <c r="H3719" i="106" a="1"/>
  <c r="H5584" i="106" a="1"/>
  <c r="H715" i="106" a="1"/>
  <c r="H9244" i="106" a="1"/>
  <c r="H4" i="106" a="1"/>
  <c r="H6767" i="106" a="1"/>
  <c r="H4084" i="106" a="1"/>
  <c r="H2889" i="106" a="1"/>
  <c r="H8242" i="106" a="1"/>
  <c r="H6089" i="106" a="1"/>
  <c r="H8464" i="106" a="1"/>
  <c r="H5430" i="106" a="1"/>
  <c r="H8543" i="106" a="1"/>
  <c r="H8439" i="106" a="1"/>
  <c r="H9720" i="106" a="1"/>
  <c r="H5077" i="106" a="1"/>
  <c r="H8924" i="106" a="1"/>
  <c r="H8244" i="106" a="1"/>
  <c r="H6683" i="106" a="1"/>
  <c r="H7157" i="106" a="1"/>
  <c r="H7745" i="106" a="1"/>
  <c r="H7806" i="106" a="1"/>
  <c r="H8188" i="106" a="1"/>
  <c r="H3257" i="106" a="1"/>
  <c r="H9560" i="106" a="1"/>
  <c r="H8266" i="106" a="1"/>
  <c r="H5125" i="106" a="1"/>
  <c r="H914" i="106" a="1"/>
  <c r="H994" i="106" a="1"/>
  <c r="H9494" i="106" a="1"/>
  <c r="H1371" i="106" a="1"/>
  <c r="H8998" i="106" a="1"/>
  <c r="H1517" i="106" a="1"/>
  <c r="H9641" i="106" a="1"/>
  <c r="H9408" i="106" a="1"/>
  <c r="H9588" i="106" a="1"/>
  <c r="H7225" i="106" a="1"/>
  <c r="H8627" i="106" a="1"/>
  <c r="H8335" i="106" a="1"/>
  <c r="H9569" i="106" a="1"/>
  <c r="H8583" i="106" a="1"/>
  <c r="H7025" i="106" a="1"/>
  <c r="H5721" i="106" a="1"/>
  <c r="H6029" i="106" a="1"/>
  <c r="H9524" i="106" a="1"/>
  <c r="H4793" i="106" a="1"/>
  <c r="H1249" i="106" a="1"/>
  <c r="H6778" i="106" a="1"/>
  <c r="H6087" i="106" a="1"/>
  <c r="H5623" i="106" a="1"/>
  <c r="H5986" i="106" a="1"/>
  <c r="H1024" i="106" a="1"/>
  <c r="H9520" i="106" a="1"/>
  <c r="H6086" i="106" a="1"/>
  <c r="H7943" i="106" a="1"/>
  <c r="H2953" i="106" a="1"/>
  <c r="H6849" i="106" a="1"/>
  <c r="H2914" i="106" a="1"/>
  <c r="H7635" i="106" a="1"/>
  <c r="H8143" i="106" a="1"/>
  <c r="H7263" i="106" a="1"/>
  <c r="H1807" i="106" a="1"/>
  <c r="H8606" i="106" a="1"/>
  <c r="H8983" i="106" a="1"/>
  <c r="H9135" i="106" a="1"/>
  <c r="H8988" i="106" a="1"/>
  <c r="H8995" i="106" a="1"/>
  <c r="H6396" i="106" a="1"/>
  <c r="H2993" i="106" a="1"/>
  <c r="H8156" i="106" a="1"/>
  <c r="H6739" i="106" a="1"/>
  <c r="H3293" i="106" a="1"/>
  <c r="H3687" i="106" a="1"/>
  <c r="H8475" i="106" a="1"/>
  <c r="H2790" i="106" a="1"/>
  <c r="H8819" i="106" a="1"/>
  <c r="H9743" i="106" a="1"/>
  <c r="H6714" i="106" a="1"/>
  <c r="H8456" i="106" a="1"/>
  <c r="H197" i="106" a="1"/>
  <c r="H5056" i="106" a="1"/>
  <c r="H6747" i="106" a="1"/>
  <c r="H9196" i="106" a="1"/>
  <c r="H4942" i="106" a="1"/>
  <c r="H6890" i="106" a="1"/>
  <c r="H182" i="106" a="1"/>
  <c r="H7991" i="106" a="1"/>
  <c r="H8953" i="106" a="1"/>
  <c r="H9156" i="106" a="1"/>
  <c r="H5089" i="106" a="1"/>
  <c r="H9266" i="106" a="1"/>
  <c r="H2720" i="106" a="1"/>
  <c r="H5389" i="106" a="1"/>
  <c r="H5920" i="106" a="1"/>
  <c r="H5753" i="106" a="1"/>
  <c r="H8851" i="106" a="1"/>
  <c r="H9429" i="106" a="1"/>
  <c r="H4880" i="106" a="1"/>
  <c r="H7654" i="106" a="1"/>
  <c r="H9315" i="106" a="1"/>
  <c r="H4799" i="106" a="1"/>
  <c r="H8351" i="106" a="1"/>
  <c r="H2090" i="106" a="1"/>
  <c r="H7685" i="106" a="1"/>
  <c r="H9673" i="106" a="1"/>
  <c r="H8381" i="106" a="1"/>
  <c r="H5556" i="106" a="1"/>
  <c r="H1012" i="106" a="1"/>
  <c r="H6709" i="106" a="1"/>
  <c r="H6758" i="106" a="1"/>
  <c r="H7794" i="106" a="1"/>
  <c r="H5075" i="106" a="1"/>
  <c r="H832" i="106" a="1"/>
  <c r="H1810" i="106" a="1"/>
  <c r="H8410" i="106" a="1"/>
  <c r="H6671" i="106" a="1"/>
  <c r="H8401" i="106" a="1"/>
  <c r="H2038" i="106" a="1"/>
  <c r="H8549" i="106" a="1"/>
  <c r="H9160" i="106" a="1"/>
  <c r="H8370" i="106" a="1"/>
  <c r="H7779" i="106" a="1"/>
  <c r="H4353" i="106" a="1"/>
  <c r="H6358" i="106" a="1"/>
  <c r="H8614" i="106" a="1"/>
  <c r="H6317" i="106" a="1"/>
  <c r="H6369" i="106" a="1"/>
  <c r="H5870" i="106" a="1"/>
  <c r="H5072" i="106" a="1"/>
  <c r="H9301" i="106" a="1"/>
  <c r="H8663" i="106" a="1"/>
  <c r="H730" i="106" a="1"/>
  <c r="H9785" i="106" a="1"/>
  <c r="H6905" i="106" a="1"/>
  <c r="H8494" i="106" a="1"/>
  <c r="H8426" i="106" a="1"/>
  <c r="H9279" i="106" a="1"/>
  <c r="H6360" i="106" a="1"/>
  <c r="H9147" i="106" a="1"/>
  <c r="H8413" i="106" a="1"/>
  <c r="H1550" i="106" a="1"/>
  <c r="H5925" i="106" a="1"/>
  <c r="H7682" i="106" a="1"/>
  <c r="H1251" i="106" a="1"/>
  <c r="H8326" i="106" a="1"/>
  <c r="H6732" i="106" a="1"/>
  <c r="H8538" i="106" a="1"/>
  <c r="H9218" i="106" a="1"/>
  <c r="H9805" i="106" a="1"/>
  <c r="H15" i="106" a="1"/>
  <c r="H5348" i="106" a="1"/>
  <c r="H8225" i="106" a="1"/>
  <c r="H8648" i="106" a="1"/>
  <c r="H5360" i="106" a="1"/>
  <c r="H9661" i="106" a="1"/>
  <c r="H8997" i="106" a="1"/>
  <c r="H9409" i="106" a="1"/>
  <c r="H8400" i="106" a="1"/>
  <c r="H2032" i="106" a="1"/>
  <c r="H9742" i="106" a="1"/>
  <c r="H9376" i="106" a="1"/>
  <c r="H2104" i="106" a="1"/>
  <c r="H7728" i="106" a="1"/>
  <c r="H5725" i="106" a="1"/>
  <c r="H8161" i="106" a="1"/>
  <c r="H8599" i="106" a="1"/>
  <c r="H9819" i="106" a="1"/>
  <c r="H3452" i="106" a="1"/>
  <c r="H8635" i="106" a="1"/>
  <c r="H7259" i="106" a="1"/>
  <c r="H1806" i="106" a="1"/>
  <c r="H9229" i="106" a="1"/>
  <c r="H9220" i="106" a="1"/>
  <c r="H7883" i="106" a="1"/>
  <c r="H5729" i="106" a="1"/>
  <c r="H9556" i="106" a="1"/>
  <c r="H6850" i="106" a="1"/>
  <c r="H6119" i="106" a="1"/>
  <c r="H7939" i="106" a="1"/>
  <c r="H5507" i="106" a="1"/>
  <c r="H2947" i="106" a="1"/>
  <c r="H6104" i="106" a="1"/>
  <c r="H1781" i="106" a="1"/>
  <c r="H7684" i="106" a="1"/>
  <c r="H5591" i="106" a="1"/>
  <c r="H8654" i="106" a="1"/>
  <c r="H4368" i="106" a="1"/>
  <c r="H7075" i="106" a="1"/>
  <c r="H9350" i="106" a="1"/>
  <c r="H8443" i="106" a="1"/>
  <c r="H8445" i="106" a="1"/>
  <c r="H8565" i="106" a="1"/>
  <c r="H8431" i="106" a="1"/>
  <c r="H1990" i="106" a="1"/>
  <c r="H9766" i="106" a="1"/>
  <c r="H3272" i="106" a="1"/>
  <c r="H6179" i="106" a="1"/>
  <c r="H8240" i="106" a="1"/>
  <c r="H8675" i="106" a="1"/>
  <c r="H3054" i="106" a="1"/>
  <c r="H5328" i="106" a="1"/>
  <c r="H9576" i="106" a="1"/>
  <c r="H1845" i="106" a="1"/>
  <c r="H6811" i="106" a="1"/>
  <c r="H6158" i="106" a="1"/>
  <c r="H7212" i="106" a="1"/>
  <c r="H9586" i="106" a="1"/>
  <c r="H1049" i="106" a="1"/>
  <c r="H8235" i="106" a="1"/>
  <c r="H3480" i="106" a="1"/>
  <c r="H9468" i="106" a="1"/>
  <c r="H7668" i="106" a="1"/>
  <c r="H8692" i="106" a="1"/>
  <c r="H9397" i="106" a="1"/>
  <c r="H1937" i="106" a="1"/>
  <c r="H6305" i="106" a="1"/>
  <c r="H2473" i="106" a="1"/>
  <c r="H7807" i="106" a="1"/>
  <c r="H5788" i="106" a="1"/>
  <c r="H9682" i="106" a="1"/>
  <c r="H6130" i="106" a="1"/>
  <c r="H4331" i="106" a="1"/>
  <c r="H8347" i="106" a="1"/>
  <c r="H894" i="106" a="1"/>
  <c r="H4416" i="106" a="1"/>
  <c r="H6773" i="106" a="1"/>
  <c r="H8976" i="106" a="1"/>
  <c r="H8248" i="106" a="1"/>
  <c r="H4445" i="106" a="1"/>
  <c r="H8333" i="106" a="1"/>
  <c r="H8560" i="106" a="1"/>
  <c r="H6412" i="106" a="1"/>
  <c r="H6612" i="106" a="1"/>
  <c r="H7924" i="106" a="1"/>
  <c r="H8931" i="106" a="1"/>
  <c r="H9610" i="106" a="1"/>
  <c r="H9110" i="106" a="1"/>
  <c r="H1246" i="106" a="1"/>
  <c r="H2911" i="106" a="1"/>
  <c r="H9629" i="106" a="1"/>
  <c r="H8559" i="106" a="1"/>
  <c r="H13" i="106" a="1"/>
  <c r="H4759" i="106" a="1"/>
  <c r="H6124" i="106" a="1"/>
  <c r="H8278" i="106" a="1"/>
  <c r="H9513" i="106" a="1"/>
  <c r="H3575" i="106" a="1"/>
  <c r="H6288" i="106" a="1"/>
  <c r="H8822" i="106" a="1"/>
  <c r="H9095" i="106" a="1"/>
  <c r="H2045" i="106" a="1"/>
  <c r="H4407" i="106" a="1"/>
  <c r="H8209" i="106" a="1"/>
  <c r="H1268" i="106" a="1"/>
  <c r="H9493" i="106" a="1"/>
  <c r="H8547" i="106" a="1"/>
  <c r="H4175" i="106" a="1"/>
  <c r="H5080" i="106" a="1"/>
  <c r="H6368" i="106" a="1"/>
  <c r="H95" i="106" a="1"/>
  <c r="H2044" i="106" a="1"/>
  <c r="H949" i="106" a="1"/>
  <c r="H9236" i="106" a="1"/>
  <c r="H4198" i="106" a="1"/>
  <c r="H935" i="106" a="1"/>
  <c r="H2724" i="106" a="1"/>
  <c r="H3563" i="106" a="1"/>
  <c r="H8586" i="106" a="1"/>
  <c r="H5734" i="106" a="1"/>
  <c r="H5341" i="106" a="1"/>
  <c r="H9189" i="106" a="1"/>
  <c r="H6625" i="106" a="1"/>
  <c r="H5905" i="106" a="1"/>
  <c r="H4076" i="106" a="1"/>
  <c r="H7666" i="106" a="1"/>
  <c r="H9666" i="106" a="1"/>
  <c r="H8170" i="106" a="1"/>
  <c r="H6333" i="106" a="1"/>
  <c r="H9299" i="106" a="1"/>
  <c r="H6635" i="106" a="1"/>
  <c r="H2721" i="106" a="1"/>
  <c r="H9644" i="106" a="1"/>
  <c r="H9172" i="106" a="1"/>
  <c r="H1017" i="106" a="1"/>
  <c r="H5883" i="106" a="1"/>
  <c r="H6187" i="106" a="1"/>
  <c r="H1816" i="106" a="1"/>
  <c r="H8344" i="106" a="1"/>
  <c r="H5512" i="106" a="1"/>
  <c r="H6161" i="106" a="1"/>
  <c r="H913" i="106" a="1"/>
  <c r="H8267" i="106" a="1"/>
  <c r="H8937" i="106" a="1"/>
  <c r="H9515" i="106" a="1"/>
  <c r="H9483" i="106" a="1"/>
  <c r="H9738" i="106" a="1"/>
  <c r="H3070" i="106" a="1"/>
  <c r="H8397" i="106" a="1"/>
  <c r="H9471" i="106" a="1"/>
  <c r="H9652" i="106" a="1"/>
  <c r="H7804" i="106" a="1"/>
  <c r="H6321" i="106" a="1"/>
  <c r="H6935" i="106" a="1"/>
  <c r="H5561" i="106" a="1"/>
  <c r="H8920" i="106" a="1"/>
  <c r="H8641" i="106" a="1"/>
  <c r="H4444" i="106" a="1"/>
  <c r="H7065" i="106" a="1"/>
  <c r="H9783" i="106" a="1"/>
  <c r="H8550" i="106" a="1"/>
  <c r="H9331" i="106" a="1"/>
  <c r="H9114" i="106" a="1"/>
  <c r="H2988" i="106" a="1"/>
  <c r="H8294" i="106" a="1"/>
  <c r="H7250" i="106" a="1"/>
  <c r="H7067" i="106" a="1"/>
  <c r="H1044" i="106" a="1"/>
  <c r="H4132" i="106" a="1"/>
  <c r="H9083" i="106" a="1"/>
  <c r="H8212" i="106" a="1"/>
  <c r="H7653" i="106" a="1"/>
  <c r="H9343" i="106" a="1"/>
  <c r="H4197" i="106" a="1"/>
  <c r="H3587" i="106" a="1"/>
  <c r="H7760" i="106" a="1"/>
  <c r="H9202" i="106" a="1"/>
  <c r="H8038" i="106" a="1"/>
  <c r="H6788" i="106" a="1"/>
  <c r="H853" i="106" a="1"/>
  <c r="H8160" i="106" a="1"/>
  <c r="H8349" i="106" a="1"/>
  <c r="H7773" i="106" a="1"/>
  <c r="H3630" i="106" a="1"/>
  <c r="H9704" i="106" a="1"/>
  <c r="H6129" i="106" a="1"/>
  <c r="H2987" i="106" a="1"/>
  <c r="H5461" i="106" a="1"/>
  <c r="H9372" i="106" a="1"/>
  <c r="H5927" i="106" a="1"/>
  <c r="H8580" i="106" a="1"/>
  <c r="H3655" i="106" a="1"/>
  <c r="H14" i="106" a="1"/>
  <c r="H7122" i="106" a="1"/>
  <c r="H9465" i="106" a="1"/>
  <c r="H7207" i="106" a="1"/>
  <c r="H9558" i="106" a="1"/>
  <c r="H8483" i="106" a="1"/>
  <c r="H9810" i="106" a="1"/>
  <c r="H6099" i="106" a="1"/>
  <c r="H7121" i="106" a="1"/>
  <c r="H6880" i="106" a="1"/>
  <c r="H5989" i="106" a="1"/>
  <c r="H9272" i="106" a="1"/>
  <c r="H6363" i="106" a="1"/>
  <c r="H5873" i="106" a="1"/>
  <c r="H5462" i="106" a="1"/>
  <c r="H9614" i="106" a="1"/>
  <c r="H5460" i="106" a="1"/>
  <c r="H9111" i="106" a="1"/>
  <c r="H6253" i="106" a="1"/>
  <c r="H9291" i="106" a="1"/>
  <c r="H4792" i="106" a="1"/>
  <c r="H8293" i="106" a="1"/>
  <c r="H2039" i="106" a="1"/>
  <c r="H9175" i="106" a="1"/>
  <c r="H8364" i="106" a="1"/>
  <c r="H4413" i="106" a="1"/>
  <c r="H7665" i="106" a="1"/>
  <c r="H1814" i="106" a="1"/>
  <c r="H868" i="106" a="1"/>
  <c r="H1485" i="106" a="1"/>
  <c r="H9187" i="106" a="1"/>
  <c r="H4415" i="106" a="1"/>
  <c r="H8391" i="106" a="1"/>
  <c r="H4352" i="106" a="1"/>
  <c r="H1852" i="106" a="1"/>
  <c r="H6343" i="106" a="1"/>
  <c r="H7928" i="106" a="1"/>
  <c r="H9297" i="106" a="1"/>
  <c r="H9473" i="106" a="1"/>
  <c r="H7634" i="106" a="1"/>
  <c r="H2725" i="106" a="1"/>
  <c r="H9756" i="106" a="1"/>
  <c r="H6705" i="106" a="1"/>
  <c r="H1532" i="106" a="1"/>
  <c r="H1745" i="106" a="1"/>
  <c r="H7740" i="106" a="1"/>
  <c r="H8484" i="106" a="1"/>
  <c r="H9561" i="106" a="1"/>
  <c r="H9820" i="106" a="1"/>
  <c r="H6180" i="106" a="1"/>
  <c r="H5086" i="106" a="1"/>
  <c r="H4800" i="106" a="1"/>
  <c r="H1418" i="106" a="1"/>
  <c r="H7679" i="106" a="1"/>
  <c r="H1348" i="106" a="1"/>
  <c r="H2952" i="106" a="1"/>
  <c r="H4215" i="106" a="1"/>
  <c r="H8268" i="106" a="1"/>
  <c r="H8388" i="106" a="1"/>
  <c r="H9386" i="106" a="1"/>
  <c r="H5494" i="106" a="1"/>
  <c r="H6974" i="106" a="1"/>
  <c r="H2728" i="106" a="1"/>
  <c r="H3528" i="106" a="1"/>
  <c r="H9240" i="106" a="1"/>
  <c r="H9790" i="106" a="1"/>
  <c r="H8537" i="106" a="1"/>
  <c r="H7930" i="106" a="1"/>
  <c r="H4914" i="106" a="1"/>
  <c r="H1235" i="106" a="1"/>
  <c r="H6831" i="106" a="1"/>
  <c r="H9677" i="106" a="1"/>
  <c r="H6127" i="106" a="1"/>
  <c r="H9589" i="106" a="1"/>
  <c r="H7227" i="106" a="1"/>
  <c r="H5315" i="106" a="1"/>
  <c r="H807" i="106" a="1"/>
  <c r="H2433" i="106" a="1"/>
  <c r="H3576" i="106" a="1"/>
  <c r="H321" i="106" a="1"/>
  <c r="H6802" i="106" a="1"/>
  <c r="H3227" i="106" a="1"/>
  <c r="H9822" i="106" a="1"/>
  <c r="H6373" i="106" a="1"/>
  <c r="H5150" i="106" a="1"/>
  <c r="H2716" i="106" a="1"/>
  <c r="H2595" i="106" a="1"/>
  <c r="H6977" i="106" a="1"/>
  <c r="H9711" i="106" a="1"/>
  <c r="H8363" i="106" a="1"/>
  <c r="H3450" i="106" a="1"/>
  <c r="H9568" i="106" a="1"/>
  <c r="H1875" i="106" a="1"/>
  <c r="H6378" i="106" a="1"/>
  <c r="H831" i="106" a="1"/>
  <c r="H6845" i="106" a="1"/>
  <c r="H855" i="106" a="1"/>
  <c r="H1438" i="106" a="1"/>
  <c r="H9693" i="106" a="1"/>
  <c r="H7660" i="106" a="1"/>
  <c r="H6403" i="106" a="1"/>
  <c r="H839" i="106" a="1"/>
  <c r="H5273" i="106" a="1"/>
  <c r="H6627" i="106" a="1"/>
  <c r="H6676" i="106" a="1"/>
  <c r="H8544" i="106" a="1"/>
  <c r="H840" i="106" a="1"/>
  <c r="H8659" i="106" a="1"/>
  <c r="H9332" i="106" a="1"/>
  <c r="H6186" i="106" a="1"/>
  <c r="H25" i="106" a="1"/>
  <c r="H893" i="106" a="1"/>
  <c r="H8284" i="106" a="1"/>
  <c r="H9136" i="106" a="1"/>
  <c r="H3579" i="106" a="1"/>
  <c r="H8331" i="106" a="1"/>
  <c r="H9804" i="106" a="1"/>
  <c r="H8541" i="106" a="1"/>
  <c r="H6770" i="106" a="1"/>
  <c r="H5856" i="106" a="1"/>
  <c r="H1786" i="106" a="1"/>
  <c r="H7725" i="106" a="1"/>
  <c r="H5329" i="106" a="1"/>
  <c r="H499" i="106" a="1"/>
  <c r="H8840" i="106" a="1"/>
  <c r="H6805" i="106" a="1"/>
  <c r="H9345" i="106" a="1"/>
  <c r="H7661" i="106" a="1"/>
  <c r="H6848" i="106" a="1"/>
  <c r="H889" i="106" a="1"/>
  <c r="H7917" i="106" a="1"/>
  <c r="H6943" i="106" a="1"/>
  <c r="H9401" i="106" a="1"/>
  <c r="H8563" i="106" a="1"/>
  <c r="H9385" i="106" a="1"/>
  <c r="H10" i="106" a="1"/>
  <c r="H7251" i="106" a="1"/>
  <c r="H5730" i="106" a="1"/>
  <c r="H5558" i="106" a="1"/>
  <c r="H9719" i="106" a="1"/>
  <c r="H9549" i="106" a="1"/>
  <c r="H9151" i="106" a="1"/>
  <c r="H6804" i="106" a="1"/>
  <c r="H5881" i="106" a="1"/>
  <c r="H7651" i="106" a="1"/>
  <c r="H5254" i="106" a="1"/>
  <c r="H1850" i="106" a="1"/>
  <c r="H16" i="106" a="1"/>
  <c r="H8083" i="106" a="1"/>
  <c r="H5526" i="106" a="1"/>
  <c r="H9084" i="106" a="1"/>
  <c r="H1234" i="106" a="1"/>
  <c r="H6757" i="106" a="1"/>
  <c r="H8694" i="106" a="1"/>
  <c r="H8228" i="106" a="1"/>
  <c r="H5331" i="106" a="1"/>
  <c r="H8220" i="106" a="1"/>
  <c r="H9208" i="106" a="1"/>
  <c r="H7907" i="106" a="1"/>
  <c r="H9463" i="106" a="1"/>
  <c r="H6633" i="106" a="1"/>
  <c r="H8594" i="106" a="1"/>
  <c r="H5108" i="106" a="1"/>
  <c r="H5356" i="106" a="1"/>
  <c r="H7073" i="106" a="1"/>
  <c r="H2795" i="106" a="1"/>
  <c r="H9724" i="106" a="1"/>
  <c r="H9276" i="106" a="1"/>
  <c r="H8409" i="106" a="1"/>
  <c r="H6725" i="106" a="1"/>
  <c r="H6082" i="106" a="1"/>
  <c r="H3081" i="106" a="1"/>
  <c r="H9809" i="106" a="1"/>
  <c r="H3320" i="106" a="1"/>
  <c r="H8274" i="106" a="1"/>
  <c r="H9383" i="106" a="1"/>
  <c r="H7798" i="106" a="1"/>
  <c r="H6800" i="106" a="1"/>
  <c r="H7592" i="106" a="1"/>
  <c r="H3485" i="106" a="1"/>
  <c r="H9680" i="106" a="1"/>
  <c r="H9594" i="106" a="1"/>
  <c r="H8832" i="106" a="1"/>
  <c r="H6621" i="106" a="1"/>
  <c r="H5670" i="106" a="1"/>
  <c r="H6295" i="106" a="1"/>
  <c r="H972" i="106" a="1"/>
  <c r="H6713" i="106" a="1"/>
  <c r="H5578" i="106" a="1"/>
  <c r="H7880" i="106" a="1"/>
  <c r="H8140" i="106" a="1"/>
  <c r="H9124" i="106" a="1"/>
  <c r="H9370" i="106" a="1"/>
  <c r="H7672" i="106" a="1"/>
  <c r="H8989" i="106" a="1"/>
  <c r="H1431" i="106" a="1"/>
  <c r="H5557" i="106" a="1"/>
  <c r="H150" i="106" a="1"/>
  <c r="H918" i="106" a="1"/>
  <c r="H3547" i="106" a="1"/>
  <c r="H8928" i="106" a="1"/>
  <c r="H6105" i="106" a="1"/>
  <c r="H8631" i="106" a="1"/>
  <c r="H7021" i="106" a="1"/>
  <c r="H8915" i="106" a="1"/>
  <c r="H7041" i="106" a="1"/>
  <c r="H2991" i="106" a="1"/>
  <c r="H8277" i="106" a="1"/>
  <c r="H322" i="106" a="1"/>
  <c r="H754" i="106" a="1"/>
  <c r="H8319" i="106" a="1"/>
  <c r="H5054" i="106" a="1"/>
  <c r="H1825" i="106" a="1"/>
  <c r="H4327" i="106" a="1"/>
  <c r="H9684" i="106" a="1"/>
  <c r="H6818" i="106" a="1"/>
  <c r="H5137" i="106" a="1"/>
  <c r="H1866" i="106" a="1"/>
  <c r="H1972" i="106" a="1"/>
  <c r="H9353" i="106" a="1"/>
  <c r="H6754" i="106" a="1"/>
  <c r="H6963" i="106" a="1"/>
  <c r="H7911" i="106" a="1"/>
  <c r="H1855" i="106" a="1"/>
  <c r="H1242" i="106" a="1"/>
  <c r="H8517" i="106" a="1"/>
  <c r="H8990" i="106" a="1"/>
  <c r="H9713" i="106" a="1"/>
  <c r="H6173" i="106" a="1"/>
  <c r="H8138" i="106" a="1"/>
  <c r="H7709" i="106" a="1"/>
  <c r="H6379" i="106" a="1"/>
  <c r="H1250" i="106" a="1"/>
  <c r="H9466" i="106" a="1"/>
  <c r="H777" i="106" a="1"/>
  <c r="H9129" i="106" a="1"/>
  <c r="H2052" i="106" a="1"/>
  <c r="H9422" i="106" a="1"/>
  <c r="H5708" i="106" a="1"/>
  <c r="H9125" i="106" a="1"/>
  <c r="H8259" i="106" a="1"/>
  <c r="H8800" i="106" a="1"/>
  <c r="H124" i="106" a="1"/>
  <c r="H9145" i="106" a="1"/>
  <c r="H2954" i="106" a="1"/>
  <c r="H21" i="106" a="1"/>
  <c r="H8356" i="106" a="1"/>
  <c r="H4804" i="106" a="1"/>
  <c r="H9265" i="106" a="1"/>
  <c r="H9069" i="106" a="1"/>
  <c r="H5241" i="106" a="1"/>
  <c r="H9362" i="106" a="1"/>
  <c r="H7719" i="106" a="1"/>
  <c r="H2014" i="106" a="1"/>
  <c r="H6838" i="106" a="1"/>
  <c r="H9597" i="106" a="1"/>
  <c r="H9195" i="106" a="1"/>
  <c r="H2811" i="106" a="1"/>
  <c r="H9211" i="106" a="1"/>
  <c r="H8427" i="106" a="1"/>
  <c r="H5098" i="106" a="1"/>
  <c r="H6298" i="106" a="1"/>
  <c r="H9336" i="106" a="1"/>
  <c r="H8338" i="106" a="1"/>
  <c r="H8506" i="106" a="1"/>
  <c r="H9373" i="106" a="1"/>
  <c r="H9797" i="106" a="1"/>
  <c r="H9522" i="106" a="1"/>
  <c r="H3259" i="106" a="1"/>
  <c r="H716" i="106" a="1"/>
  <c r="H8841" i="106" a="1"/>
  <c r="H6983" i="106" a="1"/>
  <c r="H1985" i="106" a="1"/>
  <c r="H2862" i="106" a="1"/>
  <c r="H4171" i="106" a="1"/>
  <c r="H9406" i="106" a="1"/>
  <c r="H8139" i="106" a="1"/>
  <c r="H9815" i="106" a="1"/>
  <c r="H8398" i="106" a="1"/>
  <c r="H7784" i="106" a="1"/>
  <c r="H6929" i="106" a="1"/>
  <c r="H7683" i="106" a="1"/>
  <c r="H8148" i="106" a="1"/>
  <c r="H8584" i="106" a="1"/>
  <c r="H6951" i="106" a="1"/>
  <c r="H9243" i="106" a="1"/>
  <c r="H7230" i="106" a="1"/>
  <c r="H849" i="106" a="1"/>
  <c r="H5330" i="106" a="1"/>
  <c r="H8455" i="106" a="1"/>
  <c r="H5253" i="106" a="1"/>
  <c r="H4309" i="106" a="1"/>
  <c r="H6717" i="106" a="1"/>
  <c r="H8809" i="106" a="1"/>
  <c r="H6322" i="106" a="1"/>
  <c r="H8480" i="106" a="1"/>
  <c r="H5117" i="106" a="1"/>
  <c r="H9357" i="106" a="1"/>
  <c r="H3" i="106" a="1"/>
  <c r="H5068" i="106" a="1"/>
  <c r="H8603" i="106" a="1"/>
  <c r="H5706" i="106" a="1"/>
  <c r="H6133" i="106" a="1"/>
  <c r="H7118" i="106" a="1"/>
  <c r="H8157" i="106" a="1"/>
  <c r="H9119" i="106" a="1"/>
  <c r="H8100" i="106" a="1"/>
  <c r="H4213" i="106" a="1"/>
  <c r="H7598" i="106" a="1"/>
  <c r="H9737" i="106" a="1"/>
  <c r="H5083" i="106" a="1"/>
  <c r="H9570" i="106" a="1"/>
  <c r="H7772" i="106" a="1"/>
  <c r="H6643" i="106" a="1"/>
  <c r="H9691" i="106" a="1"/>
  <c r="H9143" i="106" a="1"/>
  <c r="H5071" i="106" a="1"/>
  <c r="H4917" i="106" a="1"/>
  <c r="H838" i="106" a="1"/>
  <c r="H1744" i="106" a="1"/>
  <c r="H9799" i="106" a="1"/>
  <c r="H9108" i="106" a="1"/>
  <c r="H6866" i="106" a="1"/>
  <c r="H5121" i="106" a="1"/>
  <c r="H1742" i="106" a="1"/>
  <c r="H2805" i="106" a="1"/>
  <c r="H8231" i="106" a="1"/>
  <c r="H8620" i="106" a="1"/>
  <c r="H6390" i="106" a="1"/>
  <c r="H9071" i="106" a="1"/>
  <c r="H5308" i="106" a="1"/>
  <c r="H9744" i="106" a="1"/>
  <c r="H4797" i="106" a="1"/>
  <c r="H6143" i="106" a="1"/>
  <c r="H4812" i="106" a="1"/>
  <c r="H9714" i="106" a="1"/>
  <c r="H6649" i="106" a="1"/>
  <c r="H7985" i="106" a="1"/>
  <c r="H4356" i="106" a="1"/>
  <c r="H6795" i="106" a="1"/>
  <c r="H6641" i="106" a="1"/>
  <c r="H5575" i="106" a="1"/>
  <c r="H4349" i="106" a="1"/>
  <c r="H6912" i="106" a="1"/>
  <c r="H843" i="106" a="1"/>
  <c r="H9595" i="106" a="1"/>
  <c r="H7159" i="106" a="1"/>
  <c r="H4358" i="106" a="1"/>
  <c r="H9764" i="106" a="1"/>
  <c r="H9557" i="106" a="1"/>
  <c r="H117" i="106" a="1"/>
  <c r="H9365" i="106" a="1"/>
  <c r="H4199" i="106" a="1"/>
  <c r="H6716" i="106" a="1"/>
  <c r="H5579" i="106" a="1"/>
  <c r="H6151" i="106" a="1"/>
  <c r="H8374" i="106" a="1"/>
  <c r="H8970" i="106" a="1"/>
  <c r="H6826" i="106" a="1"/>
  <c r="H7735" i="106" a="1"/>
  <c r="H2834" i="106" a="1"/>
  <c r="H8682" i="106" a="1"/>
  <c r="H6101" i="106" a="1"/>
  <c r="H854" i="106" a="1"/>
  <c r="H6222" i="106" a="1"/>
  <c r="H1243" i="106" a="1"/>
  <c r="H6631" i="106" a="1"/>
  <c r="H3651" i="106" a="1"/>
  <c r="H8932" i="106" a="1"/>
  <c r="H2008" i="106" a="1"/>
  <c r="H5733" i="106" a="1"/>
  <c r="H745" i="106" a="1"/>
  <c r="H9645" i="106" a="1"/>
  <c r="H6335" i="106" a="1"/>
  <c r="H1782" i="106" a="1"/>
  <c r="H5162" i="106" a="1"/>
  <c r="H7747" i="106" a="1"/>
  <c r="H6991" i="106" a="1"/>
  <c r="H8408" i="106" a="1"/>
  <c r="H9282" i="106" a="1"/>
  <c r="H785" i="106" a="1"/>
  <c r="H8587" i="106" a="1"/>
  <c r="H9134" i="106" a="1"/>
  <c r="H8944" i="106" a="1"/>
  <c r="H5102" i="106" a="1"/>
  <c r="H273" i="106" a="1"/>
  <c r="H6755" i="106" a="1"/>
  <c r="H8451" i="106" a="1"/>
  <c r="H6731" i="106" a="1"/>
  <c r="H9523" i="106" a="1"/>
  <c r="H8515" i="106" a="1"/>
  <c r="H6662" i="106" a="1"/>
  <c r="H857" i="106" a="1"/>
  <c r="H6828" i="106" a="1"/>
  <c r="H9302" i="106" a="1"/>
  <c r="H836" i="106" a="1"/>
  <c r="H9552" i="106" a="1"/>
  <c r="H891" i="106" a="1"/>
  <c r="H8176" i="106" a="1"/>
  <c r="H5918" i="106" a="1"/>
  <c r="H6660" i="106" a="1"/>
  <c r="H5755" i="106" a="1"/>
  <c r="H7980" i="106" a="1"/>
  <c r="H8661" i="106" a="1"/>
  <c r="H6852" i="106" a="1"/>
  <c r="H6920" i="106" a="1"/>
  <c r="H6150" i="106" a="1"/>
  <c r="H1835" i="106" a="1"/>
  <c r="H7739" i="106" a="1"/>
  <c r="H9668" i="106" a="1"/>
  <c r="H8685" i="106" a="1"/>
  <c r="H5693" i="106" a="1"/>
  <c r="H9148" i="106" a="1"/>
  <c r="H1779" i="106" a="1"/>
  <c r="H5391" i="106" a="1"/>
  <c r="H6760" i="106" a="1"/>
  <c r="H773" i="106" a="1"/>
  <c r="H3368" i="106" a="1"/>
  <c r="H4362" i="106" a="1"/>
  <c r="H8144" i="106" a="1"/>
  <c r="H9456" i="106" a="1"/>
  <c r="H6697" i="106" a="1"/>
  <c r="H778" i="106" a="1"/>
  <c r="H6339" i="106" a="1"/>
  <c r="H8542" i="106" a="1"/>
  <c r="H9508" i="106" a="1"/>
  <c r="H9657" i="106" a="1"/>
  <c r="H278" i="106" a="1"/>
  <c r="H1238" i="106" a="1"/>
  <c r="H8263" i="106" a="1"/>
  <c r="H5277" i="106" a="1"/>
  <c r="H2860" i="106" a="1"/>
  <c r="H9702" i="106" a="1"/>
  <c r="H6908" i="106" a="1"/>
  <c r="H8595" i="106" a="1"/>
  <c r="H8299" i="106" a="1"/>
  <c r="H6710" i="106" a="1"/>
  <c r="H2018" i="106" a="1"/>
  <c r="H9176" i="106" a="1"/>
  <c r="H1006" i="106" a="1"/>
  <c r="H186" i="106" a="1"/>
  <c r="H8424" i="106" a="1"/>
  <c r="H6669" i="106" a="1"/>
  <c r="H6774" i="106" a="1"/>
  <c r="H1358" i="106" a="1"/>
  <c r="H4335" i="106" a="1"/>
  <c r="H8925" i="106" a="1"/>
  <c r="H8833" i="106" a="1"/>
  <c r="H7922" i="106" a="1"/>
  <c r="H9281" i="106" a="1"/>
  <c r="H6704" i="106" a="1"/>
  <c r="H4862" i="106" a="1"/>
  <c r="H7601" i="106" a="1"/>
  <c r="H2046" i="106" a="1"/>
  <c r="H7750" i="106" a="1"/>
  <c r="H6135" i="106" a="1"/>
  <c r="H6137" i="106" a="1"/>
  <c r="H7817" i="106" a="1"/>
  <c r="H8460" i="106" a="1"/>
  <c r="H8972" i="106" a="1"/>
  <c r="H1523" i="106" a="1"/>
  <c r="H4225" i="106" a="1"/>
  <c r="H9364" i="106" a="1"/>
  <c r="H7606" i="106" a="1"/>
  <c r="H2789" i="106" a="1"/>
  <c r="H8952" i="106" a="1"/>
  <c r="H8285" i="106" a="1"/>
  <c r="H6405" i="106" a="1"/>
  <c r="H71" i="106" a="1"/>
  <c r="H5564" i="106" a="1"/>
  <c r="H4389" i="106" a="1"/>
  <c r="H1013" i="106" a="1"/>
  <c r="H5625" i="106" a="1"/>
  <c r="H8256" i="106" a="1"/>
  <c r="H956" i="106" a="1"/>
  <c r="H2951" i="106" a="1"/>
  <c r="H8787" i="106" a="1"/>
  <c r="H7097" i="106" a="1"/>
  <c r="H8526" i="106" a="1"/>
  <c r="H8801" i="106" a="1"/>
  <c r="H6797" i="106" a="1"/>
  <c r="H9133" i="106" a="1"/>
  <c r="H6696" i="106" a="1"/>
  <c r="H8382" i="106" a="1"/>
  <c r="H8297" i="106" a="1"/>
  <c r="H736" i="106" a="1"/>
  <c r="H796" i="106" a="1"/>
  <c r="H3682" i="106" a="1"/>
  <c r="H9609" i="106" a="1"/>
  <c r="H8649" i="106" a="1"/>
  <c r="H6307" i="106" a="1"/>
  <c r="H850" i="106" a="1"/>
  <c r="H6095" i="106" a="1"/>
  <c r="H9330" i="106" a="1"/>
  <c r="H5551" i="106" a="1"/>
  <c r="H9534" i="106" a="1"/>
  <c r="H8466" i="106" a="1"/>
  <c r="H8193" i="106" a="1"/>
  <c r="H6331" i="106" a="1"/>
  <c r="H8676" i="106" a="1"/>
  <c r="H1437" i="106" a="1"/>
  <c r="H6650" i="106" a="1"/>
  <c r="H5368" i="106" a="1"/>
  <c r="H8342" i="106" a="1"/>
  <c r="H9424" i="106" a="1"/>
  <c r="H984" i="106" a="1"/>
  <c r="H8557" i="106" a="1"/>
  <c r="H4883" i="106" a="1"/>
  <c r="H9628" i="106" a="1"/>
  <c r="H8310" i="106" a="1"/>
  <c r="H799" i="106" a="1"/>
  <c r="H4308" i="106" a="1"/>
  <c r="H9781" i="106" a="1"/>
  <c r="H795" i="106" a="1"/>
  <c r="H9467" i="106" a="1"/>
  <c r="H6242" i="106" a="1"/>
  <c r="H8184" i="106" a="1"/>
  <c r="H9530" i="106" a="1"/>
  <c r="H5272" i="106" a="1"/>
  <c r="H1833" i="106" a="1"/>
  <c r="H9392" i="106" a="1"/>
  <c r="H6692" i="106" a="1"/>
  <c r="H3366" i="106" a="1"/>
  <c r="H8818" i="106" a="1"/>
  <c r="H8839" i="106" a="1"/>
  <c r="H8271" i="106" a="1"/>
  <c r="H3532" i="106" a="1"/>
  <c r="H4341" i="106" a="1"/>
  <c r="H4374" i="106" a="1"/>
  <c r="H4179" i="106" a="1"/>
  <c r="H196" i="106" a="1"/>
  <c r="H9678" i="106" a="1"/>
  <c r="H9223" i="106" a="1"/>
  <c r="H1978" i="106" a="1"/>
  <c r="H1544" i="106" a="1"/>
  <c r="H6117" i="106" a="1"/>
  <c r="H9131" i="106" a="1"/>
  <c r="H8993" i="106" a="1"/>
  <c r="H5245" i="106" a="1"/>
  <c r="H5246" i="106" a="1"/>
  <c r="H6682" i="106" a="1"/>
  <c r="H1422" i="106" a="1"/>
  <c r="H11" i="106" a="1"/>
  <c r="H1859" i="106" a="1"/>
  <c r="H8781" i="106" a="1"/>
  <c r="H9137" i="106" a="1"/>
  <c r="H6867" i="106" a="1"/>
  <c r="H2827" i="106" a="1"/>
  <c r="H9553" i="106" a="1"/>
  <c r="H8512" i="106" a="1"/>
  <c r="H6681" i="106" a="1"/>
  <c r="H7064" i="106" a="1"/>
  <c r="H6622" i="106" a="1"/>
  <c r="H8341" i="106" a="1"/>
  <c r="H6287" i="106" a="1"/>
  <c r="H5112" i="106" a="1"/>
  <c r="H7588" i="106" a="1"/>
  <c r="H5194" i="106" a="1"/>
  <c r="H7655" i="106" a="1"/>
  <c r="H8630" i="106" a="1"/>
  <c r="H8334" i="106" a="1"/>
  <c r="H7766" i="106" a="1"/>
  <c r="H6240" i="106" a="1"/>
  <c r="H5116" i="106" a="1"/>
  <c r="H4298" i="106" a="1"/>
  <c r="H6857" i="106" a="1"/>
  <c r="H188" i="106" a="1"/>
  <c r="H1028" i="106" a="1"/>
  <c r="H6320" i="106" a="1"/>
  <c r="H5615" i="106" a="1"/>
  <c r="H8463" i="106" a="1"/>
  <c r="H9512" i="106" a="1"/>
  <c r="H6892" i="106" a="1"/>
  <c r="H9432" i="106" a="1"/>
  <c r="H8546" i="106" a="1"/>
  <c r="H5237" i="106" a="1"/>
  <c r="H9472" i="106" a="1"/>
  <c r="H9806" i="106" a="1"/>
  <c r="H9197" i="106" a="1"/>
  <c r="H5239" i="106" a="1"/>
  <c r="H1529" i="106" a="1"/>
  <c r="H5486" i="106" a="1"/>
  <c r="H8020" i="106" a="1"/>
  <c r="H7966" i="106" a="1"/>
  <c r="H717" i="106" a="1"/>
  <c r="H8919" i="106" a="1"/>
  <c r="H8574" i="106" a="1"/>
  <c r="H6241" i="106" a="1"/>
  <c r="H3581" i="106" a="1"/>
  <c r="H9662" i="106" a="1"/>
  <c r="H5099" i="106" a="1"/>
  <c r="H8609" i="106" a="1"/>
  <c r="H8180" i="106" a="1"/>
  <c r="H6258" i="106" a="1"/>
  <c r="H5055" i="106" a="1"/>
  <c r="H8844" i="106" a="1"/>
  <c r="H323" i="106" a="1"/>
  <c r="H7617" i="106" a="1"/>
  <c r="H6256" i="106" a="1"/>
  <c r="H2729" i="106" a="1"/>
  <c r="H7904" i="106" a="1"/>
  <c r="H8674" i="106" a="1"/>
  <c r="H8733" i="106" a="1"/>
  <c r="H5079" i="106" a="1"/>
  <c r="H4884" i="106" a="1"/>
  <c r="H8318" i="106" a="1"/>
  <c r="H8322" i="106" a="1"/>
  <c r="H833" i="106" a="1"/>
  <c r="H8035" i="106" a="1"/>
  <c r="H8372" i="106" a="1"/>
  <c r="H8177" i="106" a="1"/>
  <c r="H1857" i="106" a="1"/>
  <c r="H5559" i="106" a="1"/>
  <c r="H7908" i="106" a="1"/>
  <c r="H4303" i="106" a="1"/>
  <c r="H9496" i="106" a="1"/>
  <c r="H7777" i="106" a="1"/>
  <c r="H9602" i="106" a="1"/>
  <c r="H7109" i="106" a="1"/>
  <c r="H9759" i="106" a="1"/>
  <c r="H6109" i="106" a="1"/>
  <c r="H6296" i="106" a="1"/>
  <c r="H9740" i="106" a="1"/>
  <c r="H9387" i="106" a="1"/>
  <c r="H5851" i="106" a="1"/>
  <c r="H6375" i="106" a="1"/>
  <c r="H9562" i="106" a="1"/>
  <c r="H1036" i="106" a="1"/>
  <c r="H9490" i="106" a="1"/>
  <c r="H8394" i="106" a="1"/>
  <c r="H9765" i="106" a="1"/>
  <c r="H1219" i="106" a="1"/>
  <c r="H7809" i="106" a="1"/>
  <c r="H7612" i="106" a="1"/>
  <c r="H8987" i="106" a="1"/>
  <c r="H6283" i="106" a="1"/>
  <c r="H9567" i="106" a="1"/>
  <c r="H9352" i="106" a="1"/>
  <c r="H8835" i="106" a="1"/>
  <c r="H6401" i="106" a="1"/>
  <c r="H5073" i="106" a="1"/>
  <c r="H139" i="106" a="1"/>
  <c r="H9533" i="106" a="1"/>
  <c r="H1671" i="106" a="1"/>
  <c r="H9821" i="106" a="1"/>
  <c r="H3639" i="106" a="1"/>
  <c r="H8361" i="106" a="1"/>
  <c r="H8762" i="106" a="1"/>
  <c r="H6762" i="106" a="1"/>
  <c r="H6284" i="106" a="1"/>
  <c r="H7231" i="106" a="1"/>
  <c r="H746" i="106" a="1"/>
  <c r="H8930" i="106" a="1"/>
  <c r="H9358" i="106" a="1"/>
  <c r="H6925" i="106" a="1"/>
  <c r="H6836" i="106" a="1"/>
  <c r="H1878" i="106" a="1"/>
  <c r="H8613" i="106" a="1"/>
  <c r="H6342" i="106" a="1"/>
  <c r="H9736" i="106" a="1"/>
  <c r="H8999" i="106" a="1"/>
  <c r="H1394" i="106" a="1"/>
  <c r="H1405" i="106" a="1"/>
  <c r="H6391" i="106" a="1"/>
  <c r="H8258" i="106" a="1"/>
  <c r="H8215" i="106" a="1"/>
  <c r="H719" i="106" a="1"/>
  <c r="H861" i="106" a="1"/>
  <c r="H4177" i="106" a="1"/>
  <c r="H4351" i="106" a="1"/>
  <c r="H720" i="106" a="1"/>
  <c r="H5604" i="106" a="1"/>
  <c r="H5081" i="106" a="1"/>
  <c r="H8141" i="106" a="1"/>
  <c r="H154" i="106" a="1"/>
  <c r="H7249" i="106" a="1"/>
  <c r="H7087" i="106" a="1"/>
  <c r="H830" i="106" a="1"/>
  <c r="H8589" i="106" a="1"/>
  <c r="H7603" i="106" a="1"/>
  <c r="H8159" i="106" a="1"/>
  <c r="H9155" i="106" a="1"/>
  <c r="H8935" i="106" a="1"/>
  <c r="H9565" i="106" a="1"/>
  <c r="H7969" i="106" a="1"/>
  <c r="H8291" i="106" a="1"/>
  <c r="H7810" i="106" a="1"/>
  <c r="H9587" i="106" a="1"/>
  <c r="H2800" i="106" a="1"/>
  <c r="H9413" i="106" a="1"/>
  <c r="H9455" i="106" a="1"/>
  <c r="H8189" i="106" a="1"/>
  <c r="H1042" i="106" a="1"/>
  <c r="H5589" i="106" a="1"/>
  <c r="H6909" i="106" a="1"/>
  <c r="H3271" i="106" a="1"/>
  <c r="H9699" i="106" a="1"/>
  <c r="H6215" i="106" a="1"/>
  <c r="H731" i="106" a="1"/>
  <c r="H9504" i="106" a="1"/>
  <c r="H6722" i="106" a="1"/>
  <c r="H272" i="106" a="1"/>
  <c r="H6294" i="106" a="1"/>
  <c r="H4112" i="106" a="1"/>
  <c r="H4947" i="106" a="1"/>
  <c r="H9258" i="106" a="1"/>
  <c r="H5483" i="106" a="1"/>
  <c r="H8948" i="106" a="1"/>
  <c r="H5874" i="106" a="1"/>
  <c r="H5915" i="106" a="1"/>
  <c r="H5336" i="106" a="1"/>
  <c r="H740" i="106" a="1"/>
  <c r="H7897" i="106" a="1"/>
  <c r="H2854" i="106" a="1"/>
  <c r="H9241" i="106" a="1"/>
  <c r="H6932" i="106" a="1"/>
  <c r="H4302" i="106" a="1"/>
  <c r="H8965" i="106" a="1"/>
  <c r="H9771" i="106" a="1"/>
  <c r="H6712" i="106" a="1"/>
  <c r="H5572" i="106" a="1"/>
  <c r="H1023" i="106" a="1"/>
  <c r="H7783" i="106" a="1"/>
  <c r="H8667" i="106" a="1"/>
  <c r="H1260" i="106" a="1"/>
  <c r="H8956" i="106" a="1"/>
  <c r="H6928" i="106" a="1"/>
  <c r="H8961" i="106" a="1"/>
  <c r="H1946" i="106" a="1"/>
  <c r="H6075" i="106" a="1"/>
  <c r="H5131" i="106" a="1"/>
  <c r="H3168" i="106" a="1"/>
  <c r="H8642" i="106" a="1"/>
  <c r="H1421" i="106" a="1"/>
  <c r="H1774" i="106" a="1"/>
  <c r="H6149" i="106" a="1"/>
  <c r="H9091" i="106" a="1"/>
  <c r="H9778" i="106" a="1"/>
  <c r="H2043" i="106" a="1"/>
  <c r="H7711" i="106" a="1"/>
  <c r="H6167" i="106" a="1"/>
  <c r="H8828" i="106" a="1"/>
  <c r="H3234" i="106" a="1"/>
  <c r="H1227" i="106" a="1"/>
  <c r="H5349" i="106" a="1"/>
  <c r="H6882" i="106" a="1"/>
  <c r="H8837" i="106" a="1"/>
  <c r="H128" i="106" a="1"/>
  <c r="H9757" i="106" a="1"/>
  <c r="H8913" i="106" a="1"/>
  <c r="H6752" i="106" a="1"/>
  <c r="H6344" i="106" a="1"/>
  <c r="H9260" i="106" a="1"/>
  <c r="H5858" i="106" a="1"/>
  <c r="H8842" i="106" a="1"/>
  <c r="H6286" i="106" a="1"/>
  <c r="H9487" i="106" a="1"/>
  <c r="H2878" i="106" a="1"/>
  <c r="H2013" i="106" a="1"/>
  <c r="H8181" i="106" a="1"/>
  <c r="H8958" i="106" a="1"/>
  <c r="H7037" i="106" a="1"/>
  <c r="H9527" i="106" a="1"/>
  <c r="H4188" i="106" a="1"/>
  <c r="H8528" i="106" a="1"/>
  <c r="H9469" i="106" a="1"/>
  <c r="H8264" i="106" a="1"/>
  <c r="H1370" i="106" a="1"/>
  <c r="H8142" i="106" a="1"/>
  <c r="H649" i="106" a="1"/>
  <c r="H8392" i="106" a="1"/>
  <c r="H6108" i="106" a="1"/>
  <c r="H9228" i="106" a="1"/>
  <c r="H9107" i="106" a="1"/>
  <c r="H1259" i="106" a="1"/>
  <c r="H7926" i="106" a="1"/>
  <c r="H6837" i="106" a="1"/>
  <c r="H8628" i="106" a="1"/>
  <c r="H1867" i="106" a="1"/>
  <c r="H6876" i="106" a="1"/>
  <c r="H9103" i="106" a="1"/>
  <c r="H5106" i="106" a="1"/>
  <c r="H8234" i="106" a="1"/>
  <c r="H8799" i="106" a="1"/>
  <c r="H8185" i="106" a="1"/>
  <c r="H6336" i="106" a="1"/>
  <c r="H5740" i="106" a="1"/>
  <c r="H8982" i="106" a="1"/>
  <c r="H1411" i="106" a="1"/>
  <c r="H1420" i="106" a="1"/>
  <c r="H7678" i="106" a="1"/>
  <c r="H6945" i="106" a="1"/>
  <c r="H8697" i="106" a="1"/>
  <c r="H9443" i="106" a="1"/>
  <c r="H4131" i="106" a="1"/>
  <c r="H5338" i="106" a="1"/>
  <c r="H6183" i="106" a="1"/>
  <c r="H6775" i="106" a="1"/>
  <c r="H6685" i="106" a="1"/>
  <c r="H1355" i="106" a="1"/>
  <c r="H9192" i="106" a="1"/>
  <c r="H5345" i="106" a="1"/>
  <c r="H768" i="106" a="1"/>
  <c r="H8519" i="106" a="1"/>
  <c r="H8158" i="106" a="1"/>
  <c r="H9184" i="106" a="1"/>
  <c r="H8954" i="106" a="1"/>
  <c r="H5522" i="106" a="1"/>
  <c r="H9369" i="106" a="1"/>
  <c r="H6822" i="106" a="1"/>
  <c r="H7664" i="106" a="1"/>
  <c r="H5747" i="106" a="1"/>
  <c r="H3697" i="106" a="1"/>
  <c r="H4920" i="106" a="1"/>
  <c r="H3585" i="106" a="1"/>
  <c r="H7816" i="106" a="1"/>
  <c r="H1018" i="106" a="1"/>
  <c r="H3565" i="106" a="1"/>
  <c r="H8741" i="106" a="1"/>
  <c r="H5024" i="106" a="1"/>
  <c r="H6768" i="106" a="1"/>
  <c r="H4918" i="106" a="1"/>
  <c r="H8934" i="106" a="1"/>
  <c r="H7787" i="106" a="1"/>
  <c r="H2950" i="106" a="1"/>
  <c r="H9526" i="106" a="1"/>
  <c r="H8596" i="106" a="1"/>
  <c r="H9355" i="106" a="1"/>
  <c r="H7266" i="106" a="1"/>
  <c r="H8229" i="106" a="1"/>
  <c r="H6188" i="106" a="1"/>
  <c r="H8348" i="106" a="1"/>
  <c r="H9631" i="106" a="1"/>
  <c r="H5783" i="106" a="1"/>
  <c r="H6177" i="106" a="1"/>
  <c r="H9735" i="106" a="1"/>
  <c r="H8447" i="106" a="1"/>
  <c r="H6246" i="106" a="1"/>
  <c r="H9140" i="106" a="1"/>
  <c r="H6844" i="106" a="1"/>
  <c r="H8336" i="106" a="1"/>
  <c r="H6312" i="106" a="1"/>
  <c r="H6285" i="106" a="1"/>
  <c r="H2792" i="106" a="1"/>
  <c r="H4300" i="106" a="1"/>
  <c r="H6" i="106" a="1"/>
  <c r="H3448" i="106" a="1"/>
  <c r="H9789" i="106" a="1"/>
  <c r="H6764" i="106" a="1"/>
  <c r="H1842" i="106" a="1"/>
  <c r="H9514" i="106" a="1"/>
  <c r="H6859" i="106" a="1"/>
  <c r="H3582" i="106" a="1"/>
  <c r="H9390" i="106" a="1"/>
  <c r="H6842" i="106" a="1"/>
  <c r="H4916" i="106" a="1"/>
  <c r="H6719" i="106" a="1"/>
  <c r="H8588" i="106" a="1"/>
  <c r="H7905" i="106" a="1"/>
  <c r="H9159" i="106" a="1"/>
  <c r="H7104" i="106" a="1"/>
  <c r="H9421" i="106" a="1"/>
  <c r="H7680" i="106" a="1"/>
  <c r="H4111" i="106" a="1"/>
  <c r="H8950" i="106" a="1"/>
  <c r="H9639" i="106" a="1"/>
  <c r="H6766" i="106" a="1"/>
  <c r="H8978" i="106" a="1"/>
  <c r="H6701" i="106" a="1"/>
  <c r="H9100" i="106" a="1"/>
  <c r="H9511" i="106" a="1"/>
  <c r="H7965" i="106" a="1"/>
  <c r="H9474" i="106" a="1"/>
  <c r="H9077" i="106" a="1"/>
  <c r="H1027" i="106" a="1"/>
  <c r="H9811" i="106" a="1"/>
  <c r="H9325" i="106" a="1"/>
  <c r="H9367" i="106" a="1"/>
  <c r="H9741" i="106" a="1"/>
  <c r="H6937" i="106" a="1"/>
  <c r="H5617" i="106" a="1"/>
  <c r="H8683" i="106" a="1"/>
  <c r="H8573" i="106" a="1"/>
  <c r="H9423" i="106" a="1"/>
  <c r="H9008" i="106" a="1"/>
  <c r="H7886" i="106" a="1"/>
  <c r="H8992" i="106" a="1"/>
  <c r="H6142" i="106" a="1"/>
  <c r="H7708" i="106" a="1"/>
  <c r="H9592" i="106" a="1"/>
  <c r="H8416" i="106" a="1"/>
  <c r="H7245" i="106" a="1"/>
  <c r="H9388" i="106" a="1"/>
  <c r="H2819" i="106" a="1"/>
  <c r="H9130" i="106" a="1"/>
  <c r="H8558" i="106" a="1"/>
  <c r="H8926" i="106" a="1"/>
  <c r="H2796" i="106" a="1"/>
  <c r="H2760" i="106" a="1"/>
  <c r="H9807" i="106" a="1"/>
  <c r="H8617" i="106" a="1"/>
  <c r="H7815" i="106" a="1"/>
  <c r="H7595" i="106" a="1"/>
  <c r="H6743" i="106" a="1"/>
  <c r="H5816" i="106" a="1"/>
  <c r="H1445" i="106" a="1"/>
  <c r="H7656" i="106" a="1"/>
  <c r="H6126" i="106" a="1"/>
  <c r="H4100" i="106" a="1"/>
  <c r="H6128" i="106" a="1"/>
  <c r="H5359" i="106" a="1"/>
  <c r="H7609" i="106" a="1"/>
  <c r="H1969" i="106" a="1"/>
  <c r="H6854" i="106" a="1"/>
  <c r="H9170" i="106" a="1"/>
  <c r="H5350" i="106" a="1"/>
  <c r="H7600" i="106" a="1"/>
  <c r="H6791" i="106" a="1"/>
  <c r="H1263" i="106" a="1"/>
  <c r="H8680" i="106" a="1"/>
  <c r="H1862" i="106" a="1"/>
  <c r="H6406" i="106" a="1"/>
  <c r="H2842" i="106" a="1"/>
  <c r="H9622" i="106" a="1"/>
  <c r="H6413" i="106" a="1"/>
  <c r="H7724" i="106" a="1"/>
  <c r="H9293" i="106" a="1"/>
  <c r="H9118" i="106" a="1"/>
  <c r="H9485" i="106" a="1"/>
  <c r="H8223" i="106" a="1"/>
  <c r="H8808" i="106" a="1"/>
  <c r="H1417" i="106" a="1"/>
  <c r="H8214" i="106" a="1"/>
  <c r="H7670" i="106" a="1"/>
  <c r="H8298" i="106" a="1"/>
  <c r="H3080" i="106" a="1"/>
  <c r="H6870" i="106" a="1"/>
  <c r="H6397" i="106" a="1"/>
  <c r="H1447" i="106" a="1"/>
  <c r="H6863" i="106" a="1"/>
  <c r="H8019" i="106" a="1"/>
  <c r="H1541" i="106" a="1"/>
  <c r="H24" i="106" a="1"/>
  <c r="H6950" i="106" a="1"/>
  <c r="H5021" i="106" a="1"/>
  <c r="H8637" i="106" a="1"/>
  <c r="H6956" i="106" a="1"/>
  <c r="H1352" i="106" a="1"/>
  <c r="H5333" i="106" a="1"/>
  <c r="H860" i="106" a="1"/>
  <c r="H1007" i="106" a="1"/>
  <c r="H7669" i="106" a="1"/>
  <c r="H6098" i="106" a="1"/>
  <c r="H6328" i="106" a="1"/>
  <c r="H2806" i="106" a="1"/>
  <c r="H7034" i="106" a="1"/>
  <c r="H7" i="106" a="1"/>
  <c r="H6386" i="106" a="1"/>
  <c r="H3700" i="106" a="1"/>
  <c r="H1046" i="106" a="1"/>
  <c r="H2021" i="106" a="1"/>
  <c r="H6673" i="106" a="1"/>
  <c r="H9219" i="106" a="1"/>
  <c r="H6672" i="106" a="1"/>
  <c r="H8482" i="106" a="1"/>
  <c r="H2885" i="106" a="1"/>
  <c r="H6746" i="106" a="1"/>
  <c r="H9212" i="106" a="1"/>
  <c r="H6888" i="106" a="1"/>
  <c r="H6829" i="106" a="1"/>
  <c r="H8183" i="106" a="1"/>
  <c r="H6170" i="106" a="1"/>
  <c r="H8601" i="106" a="1"/>
  <c r="H7659" i="106" a="1"/>
  <c r="H8658" i="106" a="1"/>
  <c r="H9658" i="106" a="1"/>
  <c r="H6913" i="106" a="1"/>
  <c r="H9294" i="106" a="1"/>
  <c r="H8066" i="106" a="1"/>
  <c r="H9573" i="106" a="1"/>
  <c r="H8149" i="106" a="1"/>
  <c r="H8457" i="106" a="1"/>
  <c r="H6738" i="106" a="1"/>
  <c r="H6236" i="106" a="1"/>
  <c r="H9482" i="106" a="1"/>
  <c r="H9072" i="106" a="1"/>
  <c r="H5875" i="106" a="1"/>
  <c r="H9660" i="106" a="1"/>
  <c r="H9441" i="106" a="1"/>
  <c r="H6080" i="106" a="1"/>
  <c r="H9574" i="106" a="1"/>
  <c r="H1830" i="106" a="1"/>
  <c r="H6404" i="106" a="1"/>
  <c r="H4366" i="106" a="1"/>
  <c r="H5065" i="106" a="1"/>
  <c r="H888" i="106" a="1"/>
  <c r="H1361" i="106" a="1"/>
  <c r="H4364" i="106" a="1"/>
  <c r="H2818" i="106" a="1"/>
  <c r="H794" i="106" a="1"/>
  <c r="H7226" i="106" a="1"/>
  <c r="H8821" i="106" a="1"/>
  <c r="H7801" i="106" a="1"/>
  <c r="H8979" i="106" a="1"/>
  <c r="H8803" i="106" a="1"/>
  <c r="H6402" i="106" a="1"/>
  <c r="H7153" i="106" a="1"/>
  <c r="H9287" i="106" a="1"/>
  <c r="H6670" i="106" a="1"/>
  <c r="H8273" i="106" a="1"/>
  <c r="H9480" i="106" a="1"/>
  <c r="H200" i="106" a="1"/>
  <c r="H6115" i="106" a="1"/>
  <c r="H9617" i="106" a="1"/>
  <c r="H7712" i="106" a="1"/>
  <c r="H8986" i="106" a="1"/>
  <c r="H2912" i="106" a="1"/>
  <c r="H8465" i="106" a="1"/>
  <c r="H8300" i="106" a="1"/>
  <c r="H70" i="106" a="1"/>
  <c r="H9205" i="106" a="1"/>
  <c r="H271" i="106" a="1"/>
  <c r="H3369" i="106" a="1"/>
  <c r="H8438" i="106" a="1"/>
  <c r="H8585" i="106" a="1"/>
  <c r="H6235" i="106" a="1"/>
  <c r="H8511" i="106" a="1"/>
  <c r="H3253" i="106" a="1"/>
  <c r="H2804" i="106" a="1"/>
  <c r="H6715" i="106" a="1"/>
  <c r="H4189" i="106" a="1"/>
  <c r="H9618" i="106" a="1"/>
  <c r="H6326" i="106" a="1"/>
  <c r="H6886" i="106" a="1"/>
  <c r="H6176" i="106" a="1"/>
  <c r="H863" i="106" a="1"/>
  <c r="H183" i="106" a="1"/>
  <c r="H921" i="106" a="1"/>
  <c r="H6155" i="106" a="1"/>
  <c r="H1970" i="106" a="1"/>
  <c r="H9210" i="106" a="1"/>
  <c r="H4116" i="106" a="1"/>
  <c r="H8679" i="106" a="1"/>
  <c r="H8089" i="106" a="1"/>
  <c r="H3482" i="106" a="1"/>
  <c r="H1011" i="106" a="1"/>
  <c r="H6903" i="106" a="1"/>
  <c r="H7723" i="106" a="1"/>
  <c r="H1345" i="106" a="1"/>
  <c r="H926" i="106" a="1"/>
  <c r="H9438" i="106" a="1"/>
  <c r="H9536" i="106" a="1"/>
  <c r="H1746" i="106" a="1"/>
  <c r="H8437" i="106" a="1"/>
  <c r="H5229" i="106" a="1"/>
  <c r="H6356" i="106" a="1"/>
  <c r="H1449" i="106" a="1"/>
  <c r="H6156" i="106" a="1"/>
  <c r="H3625" i="106" a="1"/>
  <c r="H4851" i="106" a="1"/>
  <c r="H6825" i="106" a="1"/>
  <c r="H7918" i="106" a="1"/>
  <c r="H7116" i="106" a="1"/>
  <c r="H8340" i="106" a="1"/>
  <c r="H6674" i="106" a="1"/>
  <c r="H2105" i="106" a="1"/>
  <c r="H8" i="106" a="1"/>
  <c r="H9254" i="106" a="1"/>
  <c r="H9321" i="106" a="1"/>
  <c r="H6726" i="106" a="1"/>
  <c r="H8173" i="106" a="1"/>
  <c r="H4115" i="106" a="1"/>
  <c r="H6262" i="106" a="1"/>
  <c r="H8316" i="106" a="1"/>
  <c r="H8784" i="106" a="1"/>
  <c r="H430" i="106" a="1"/>
  <c r="H2031" i="106" a="1"/>
  <c r="H7007" i="106" a="1"/>
  <c r="H4113" i="106" a="1"/>
  <c r="H6085" i="106" a="1"/>
  <c r="H6648" i="106" a="1"/>
  <c r="H5587" i="106" a="1"/>
  <c r="H8203" i="106" a="1"/>
  <c r="H3566" i="106" a="1"/>
  <c r="H7236" i="106" a="1"/>
  <c r="H5569" i="106" a="1"/>
  <c r="H4228" i="106" a="1"/>
  <c r="H8179" i="106" a="1"/>
  <c r="H8940" i="106" a="1"/>
  <c r="H6077" i="106" a="1"/>
  <c r="H2915" i="106" a="1"/>
  <c r="H9439" i="106" a="1"/>
  <c r="H3618" i="106" a="1"/>
  <c r="H9292" i="106" a="1"/>
  <c r="H3653" i="106" a="1"/>
  <c r="H5057" i="106" a="1"/>
  <c r="H6216" i="106" a="1"/>
  <c r="H6387" i="106" a="1"/>
  <c r="H9285" i="106" a="1"/>
  <c r="H6769" i="106" a="1"/>
  <c r="H8959" i="106" a="1"/>
  <c r="H9295" i="106" a="1"/>
  <c r="H6341" i="106" a="1"/>
  <c r="H9519" i="106" a="1"/>
  <c r="H8849" i="106" a="1"/>
  <c r="H8615" i="106" a="1"/>
  <c r="H9253" i="106" a="1"/>
  <c r="H1784" i="106" a="1"/>
  <c r="H737" i="106" a="1"/>
  <c r="H9324" i="106" a="1"/>
  <c r="H6255" i="106" a="1"/>
  <c r="H7047" i="106" a="1"/>
  <c r="H865" i="106" a="1"/>
  <c r="H6189" i="106" a="1"/>
  <c r="H6224" i="106" a="1"/>
  <c r="H6927" i="106" a="1"/>
  <c r="H9326" i="106" a="1"/>
  <c r="H772" i="106" a="1"/>
  <c r="H5161" i="106" a="1"/>
  <c r="H6753" i="106" a="1"/>
  <c r="H1342" i="106" a="1"/>
  <c r="H4306" i="106" a="1"/>
  <c r="H948" i="106" a="1"/>
  <c r="H8811" i="106" a="1"/>
  <c r="H9247" i="106" a="1"/>
  <c r="H1400" i="106" a="1"/>
  <c r="H8202" i="106" a="1"/>
  <c r="H7913" i="106" a="1"/>
  <c r="H6614" i="106" a="1"/>
  <c r="H1856" i="106" a="1"/>
  <c r="H8838" i="106" a="1"/>
  <c r="H6830" i="106" a="1"/>
  <c r="H1977" i="106" a="1"/>
  <c r="H1643" i="106" a="1"/>
  <c r="H9395" i="106" a="1"/>
  <c r="H2010" i="106" a="1"/>
  <c r="H9706" i="106" a="1"/>
  <c r="H1311" i="106" a="1"/>
  <c r="H7079" i="106" a="1"/>
  <c r="H5741" i="106" a="1"/>
  <c r="H1831" i="106" a="1"/>
  <c r="H8807" i="106" a="1"/>
  <c r="H8380" i="106" a="1"/>
  <c r="H7111" i="106" a="1"/>
  <c r="H6698" i="106" a="1"/>
  <c r="H7636" i="106" a="1"/>
  <c r="H167" i="106" a="1"/>
  <c r="H7264" i="106" a="1"/>
  <c r="H1336" i="106" a="1"/>
  <c r="H7718" i="106" a="1"/>
  <c r="H8414" i="106" a="1"/>
  <c r="H9604" i="106" a="1"/>
  <c r="H209" i="106" a="1"/>
  <c r="H6663" i="106" a="1"/>
  <c r="H9772" i="106" a="1"/>
  <c r="H9712" i="106" a="1"/>
  <c r="H1872" i="106" a="1"/>
  <c r="H3723" i="106" a="1"/>
  <c r="H3696" i="106" a="1"/>
  <c r="H6745" i="106" a="1"/>
  <c r="H9539" i="106" a="1"/>
  <c r="H9462" i="106" a="1"/>
  <c r="H1039" i="106" a="1"/>
  <c r="H5878" i="106" a="1"/>
  <c r="H8738" i="106" a="1"/>
  <c r="H5914" i="106" a="1"/>
  <c r="H4375" i="106" a="1"/>
  <c r="H6348" i="106" a="1"/>
  <c r="H8758" i="106" a="1"/>
  <c r="H7152" i="106" a="1"/>
  <c r="H7210" i="106" a="1"/>
  <c r="H6667" i="106" a="1"/>
  <c r="H6624" i="106" a="1"/>
  <c r="H7984" i="106" a="1"/>
  <c r="H9655" i="106" a="1"/>
  <c r="H1877" i="106" a="1"/>
  <c r="H9076" i="106" a="1"/>
  <c r="H6749" i="106" a="1"/>
  <c r="H5093" i="106" a="1"/>
  <c r="H6843" i="106" a="1"/>
  <c r="H9452" i="106" a="1"/>
  <c r="H6936" i="106" a="1"/>
  <c r="H6981" i="106" a="1"/>
  <c r="H977" i="106" a="1"/>
  <c r="H5694" i="106" a="1"/>
  <c r="H8302" i="106" a="1"/>
  <c r="H1430" i="106" a="1"/>
  <c r="H7621" i="106" a="1"/>
  <c r="H9718" i="106" a="1"/>
  <c r="H9314" i="106" a="1"/>
  <c r="H5020" i="106" a="1"/>
  <c r="H5570" i="106" a="1"/>
  <c r="H8621" i="106" a="1"/>
  <c r="H6234" i="106" a="1"/>
  <c r="H2990" i="106" a="1"/>
  <c r="H9165" i="106" a="1"/>
  <c r="H6812" i="106" a="1"/>
  <c r="H9209" i="106" a="1"/>
  <c r="H1826" i="106" a="1"/>
  <c r="H9669" i="106" a="1"/>
  <c r="H6084" i="106" a="1"/>
  <c r="H8640" i="106" a="1"/>
  <c r="H6790" i="106" a="1"/>
  <c r="H8320" i="106" a="1"/>
  <c r="H8500" i="106" a="1"/>
  <c r="H3076" i="106" a="1"/>
  <c r="H6677" i="106" a="1"/>
  <c r="H4945" i="106" a="1"/>
  <c r="H8518" i="106" a="1"/>
  <c r="H5276" i="106" a="1"/>
  <c r="H4304" i="106" a="1"/>
  <c r="H9489" i="106" a="1"/>
  <c r="H7637" i="106" a="1"/>
  <c r="H741" i="106" a="1"/>
  <c r="H8339" i="106" a="1"/>
  <c r="H9404" i="106" a="1"/>
  <c r="H6116" i="106" a="1"/>
  <c r="H5025" i="106" a="1"/>
  <c r="H9531" i="106" a="1"/>
  <c r="H8145" i="106" a="1"/>
  <c r="H7704" i="106" a="1"/>
  <c r="H8939" i="106" a="1"/>
  <c r="H7155" i="106" a="1"/>
  <c r="H7254" i="106" a="1"/>
  <c r="H9715" i="106" a="1"/>
  <c r="H2718" i="106" a="1"/>
  <c r="H8054" i="106" a="1"/>
  <c r="H5352" i="106" a="1"/>
  <c r="H8829" i="106" a="1"/>
  <c r="H6720" i="106" a="1"/>
  <c r="H5175" i="106" a="1"/>
  <c r="H4264" i="106" a="1"/>
  <c r="H9499" i="106" a="1"/>
  <c r="H5456" i="106" a="1"/>
  <c r="H1777" i="106" a="1"/>
  <c r="H791" i="106" a="1"/>
  <c r="H8496" i="106" a="1"/>
  <c r="H8966" i="106" a="1"/>
  <c r="H9721" i="106" a="1"/>
  <c r="H9375" i="106" a="1"/>
  <c r="H6169" i="106" a="1"/>
  <c r="H9005" i="106" a="1"/>
  <c r="H1314" i="106" a="1"/>
  <c r="H723" i="106" a="1"/>
  <c r="H7762" i="106" a="1"/>
  <c r="H1443" i="106" a="1"/>
  <c r="H3412" i="106" a="1"/>
  <c r="H6315" i="106" a="1"/>
  <c r="H8712" i="106" a="1"/>
  <c r="H6260" i="106" a="1"/>
  <c r="H8481" i="106" a="1"/>
  <c r="H8175" i="106" a="1"/>
  <c r="H9791" i="106" a="1"/>
  <c r="H9727" i="106" a="1"/>
  <c r="H9779" i="106" a="1"/>
  <c r="H1428" i="106" a="1"/>
  <c r="H8816" i="106" a="1"/>
  <c r="H8805" i="106" a="1"/>
  <c r="H6123" i="106" a="1"/>
  <c r="H1876" i="106" a="1"/>
  <c r="H8272" i="106" a="1"/>
  <c r="H6107" i="106" a="1"/>
  <c r="H6388" i="106" a="1"/>
  <c r="H6313" i="106" a="1"/>
  <c r="H122" i="106" a="1"/>
  <c r="H8666" i="106" a="1"/>
  <c r="H9630" i="106" a="1"/>
  <c r="H9752" i="106" a="1"/>
  <c r="H9304" i="106" a="1"/>
  <c r="H9092" i="106" a="1"/>
  <c r="H2006" i="106" a="1"/>
  <c r="H9726" i="106" a="1"/>
  <c r="H6136" i="106" a="1"/>
  <c r="H9405" i="106" a="1"/>
  <c r="H6964" i="106" a="1"/>
  <c r="H8964" i="106" a="1"/>
  <c r="H8677" i="106" a="1"/>
  <c r="H6334" i="106" a="1"/>
  <c r="H5437" i="106" a="1"/>
  <c r="H5343" i="106" a="1"/>
  <c r="H4339" i="106" a="1"/>
  <c r="H9502" i="106" a="1"/>
  <c r="H1783" i="106" a="1"/>
  <c r="H7258" i="106" a="1"/>
  <c r="H9380" i="106" a="1"/>
  <c r="H9774" i="106" a="1"/>
  <c r="H963" i="106" a="1"/>
  <c r="H6364" i="106" a="1"/>
  <c r="H7042" i="106" a="1"/>
  <c r="H3451" i="106" a="1"/>
  <c r="H2799" i="106" a="1"/>
  <c r="H9454" i="106" a="1"/>
  <c r="H9141" i="106" a="1"/>
  <c r="H722" i="106" a="1"/>
  <c r="H8571" i="106" a="1"/>
  <c r="H6306" i="106" a="1"/>
  <c r="H127" i="106" a="1"/>
  <c r="H6798" i="106" a="1"/>
  <c r="H8555" i="106" a="1"/>
  <c r="H6232" i="106" a="1"/>
  <c r="H5568" i="106" a="1"/>
  <c r="H9313" i="106" a="1"/>
  <c r="H7831" i="106" a="1"/>
  <c r="H8194" i="106" a="1"/>
  <c r="H6821" i="106" a="1"/>
  <c r="H3385" i="106" a="1"/>
  <c r="H8412" i="106" a="1"/>
  <c r="H274" i="106" a="1"/>
  <c r="H9461" i="106" a="1"/>
  <c r="H8590" i="106" a="1"/>
  <c r="H2815" i="106" a="1"/>
  <c r="H9694" i="106" a="1"/>
  <c r="H1538" i="106" a="1"/>
  <c r="H9802" i="106" a="1"/>
  <c r="H3531" i="106" a="1"/>
  <c r="H6120" i="106" a="1"/>
  <c r="H9551" i="106" a="1"/>
  <c r="H2955" i="106" a="1"/>
  <c r="H2023" i="106" a="1"/>
  <c r="H115" i="106" a="1"/>
  <c r="H6185" i="106" a="1"/>
  <c r="H3053" i="106" a="1"/>
  <c r="H8655" i="106" a="1"/>
  <c r="H5111" i="106" a="1"/>
  <c r="H6243" i="106" a="1"/>
  <c r="H1851" i="106" a="1"/>
  <c r="H877" i="106" a="1"/>
  <c r="H6345" i="106" a="1"/>
  <c r="H8283" i="106" a="1"/>
  <c r="H2958" i="106" a="1"/>
  <c r="H6970" i="106" a="1"/>
  <c r="H9394" i="106" a="1"/>
  <c r="H8504" i="106" a="1"/>
  <c r="H8489" i="106" a="1"/>
  <c r="H9518" i="106" a="1"/>
  <c r="H8945" i="106" a="1"/>
  <c r="H4170" i="106" a="1"/>
  <c r="H3444" i="106" a="1"/>
  <c r="H1031" i="106" a="1"/>
  <c r="H5165" i="106" a="1"/>
  <c r="H8949" i="106" a="1"/>
  <c r="H7022" i="106" a="1"/>
  <c r="H4109" i="106" a="1"/>
  <c r="H8719" i="106" a="1"/>
  <c r="H1369" i="106" a="1"/>
  <c r="H9606" i="106" a="1"/>
  <c r="H9590" i="106" a="1"/>
  <c r="H7751" i="106" a="1"/>
  <c r="H9231" i="106" a="1"/>
  <c r="H6623" i="106" a="1"/>
  <c r="H8516" i="106" a="1"/>
  <c r="H2994" i="106" a="1"/>
  <c r="H9635" i="106" a="1"/>
  <c r="H8399" i="106" a="1"/>
  <c r="H6365" i="106" a="1"/>
  <c r="H1991" i="106" a="1"/>
  <c r="H8836" i="106" a="1"/>
  <c r="H9259" i="106" a="1"/>
  <c r="H981" i="106" a="1"/>
  <c r="H1868" i="106" a="1"/>
  <c r="H4119" i="106" a="1"/>
  <c r="H744" i="106" a="1"/>
  <c r="H6759" i="106" a="1"/>
  <c r="H9707" i="106" a="1"/>
  <c r="H6733" i="106" a="1"/>
  <c r="H9384" i="106" a="1"/>
  <c r="H8411" i="106" a="1"/>
  <c r="H3159" i="106" a="1"/>
  <c r="H2910" i="106" a="1"/>
  <c r="H8509" i="106" a="1"/>
  <c r="H6874" i="106" a="1"/>
  <c r="H6229" i="106" a="1"/>
  <c r="H8691" i="106" a="1"/>
  <c r="H8082" i="106" a="1"/>
  <c r="H8491" i="106" a="1"/>
  <c r="H5097" i="106" a="1"/>
  <c r="H6958" i="106" a="1"/>
  <c r="H5120" i="106" a="1"/>
  <c r="H6626" i="106" a="1"/>
  <c r="H8204" i="106" a="1"/>
  <c r="H7117" i="106" a="1"/>
  <c r="H7154" i="106" a="1"/>
  <c r="H7615" i="106" a="1"/>
  <c r="H7055" i="106" a="1"/>
  <c r="H9679" i="106" a="1"/>
  <c r="H8646" i="106" a="1"/>
  <c r="H8804" i="106" a="1"/>
  <c r="H9300" i="106" a="1"/>
  <c r="H2573" i="106" a="1"/>
  <c r="H8984" i="106" a="1"/>
  <c r="H8622" i="106" a="1"/>
  <c r="H9525" i="106" a="1"/>
  <c r="H8798" i="106" a="1"/>
  <c r="H907" i="106" a="1"/>
  <c r="H9794" i="106" a="1"/>
  <c r="H6924" i="106" a="1"/>
  <c r="H9444" i="106" a="1"/>
  <c r="H1526" i="106" a="1"/>
  <c r="H6340" i="106" a="1"/>
  <c r="H9181" i="106" a="1"/>
  <c r="H5573" i="106" a="1"/>
  <c r="H955" i="106" a="1"/>
  <c r="H9359" i="106" a="1"/>
  <c r="H8593" i="106" a="1"/>
  <c r="H2015" i="106" a="1"/>
  <c r="H5146" i="106" a="1"/>
  <c r="H175" i="106" a="1"/>
  <c r="H923" i="106" a="1"/>
  <c r="H3078" i="106" a="1"/>
  <c r="H5122" i="106" a="1"/>
  <c r="H8651" i="106" a="1"/>
  <c r="H6118" i="106" a="1"/>
  <c r="H5991" i="106" a="1"/>
  <c r="H1035" i="106" a="1"/>
  <c r="H4377" i="106" a="1"/>
  <c r="H6148" i="106" a="1"/>
  <c r="H8994" i="106" a="1"/>
  <c r="H7915" i="106" a="1"/>
  <c r="H7108" i="106" a="1"/>
  <c r="H968" i="106" a="1"/>
  <c r="H7733" i="106" a="1"/>
  <c r="H971" i="106" a="1"/>
  <c r="H5420" i="106" a="1"/>
  <c r="H3373" i="106" a="1"/>
  <c r="H6979" i="106" a="1"/>
  <c r="H9796" i="106" a="1"/>
  <c r="H792" i="106" a="1"/>
  <c r="H7604" i="106" a="1"/>
  <c r="H6815" i="106" a="1"/>
  <c r="H8476" i="106" a="1"/>
  <c r="H7596" i="106" a="1"/>
  <c r="H810" i="106" a="1"/>
  <c r="H1838" i="106" a="1"/>
  <c r="H6249" i="106" a="1"/>
  <c r="H4354" i="106" a="1"/>
  <c r="H8529" i="106" a="1"/>
  <c r="H6617" i="106" a="1"/>
  <c r="H4330" i="106" a="1"/>
  <c r="H1230" i="106" a="1"/>
  <c r="H5732" i="106" a="1"/>
  <c r="H6113" i="106" a="1"/>
  <c r="H4301" i="106" a="1"/>
  <c r="H8508" i="106" a="1"/>
  <c r="H7605" i="106" a="1"/>
  <c r="H6400" i="106" a="1"/>
  <c r="H8715" i="106" a="1"/>
  <c r="H6700" i="106" a="1"/>
  <c r="H3058" i="106" a="1"/>
  <c r="H4359" i="106" a="1"/>
  <c r="H1988" i="106" a="1"/>
  <c r="H650" i="106" a="1"/>
  <c r="H6864" i="106" a="1"/>
  <c r="H6100" i="106" a="1"/>
  <c r="H9128" i="106" a="1"/>
  <c r="H6723" i="106" a="1"/>
  <c r="H5761" i="106" a="1"/>
  <c r="H8164" i="106" a="1"/>
  <c r="H6139" i="106" a="1"/>
  <c r="H8201" i="106" a="1"/>
  <c r="H9709" i="106" a="1"/>
  <c r="H9500" i="106" a="1"/>
  <c r="H8539" i="106" a="1"/>
  <c r="H7763" i="106" a="1"/>
  <c r="H1860" i="106" a="1"/>
  <c r="H91" i="106" a="1"/>
  <c r="H9450" i="106" a="1"/>
  <c r="H4077" i="106" a="1"/>
  <c r="H9427" i="106" a="1"/>
  <c r="H1021" i="106" a="1"/>
  <c r="H8570" i="106" a="1"/>
  <c r="H9749" i="106" a="1"/>
  <c r="H5565" i="106" a="1"/>
  <c r="H6969" i="106" a="1"/>
  <c r="H804" i="106" a="1"/>
  <c r="H8561" i="106" a="1"/>
  <c r="H9654" i="106" a="1"/>
  <c r="H6081" i="106" a="1"/>
  <c r="H7619" i="106" a="1"/>
  <c r="H6998" i="106" a="1"/>
  <c r="H5917" i="106" a="1"/>
  <c r="H6181" i="106" a="1"/>
  <c r="H9638" i="106" a="1"/>
  <c r="H3623" i="106" a="1"/>
  <c r="H947" i="106" a="1"/>
  <c r="H6637" i="106" a="1"/>
  <c r="H2561" i="106" a="1"/>
  <c r="H6721" i="106" a="1"/>
  <c r="H8616" i="106" a="1"/>
  <c r="H7244" i="106" a="1"/>
  <c r="H8449" i="106" a="1"/>
  <c r="H1815" i="106" a="1"/>
  <c r="H1266" i="106" a="1"/>
  <c r="H9342" i="106" a="1"/>
  <c r="H5574" i="106" a="1"/>
  <c r="H8960" i="106" a="1"/>
  <c r="H3484" i="106" a="1"/>
  <c r="H8196" i="106" a="1"/>
  <c r="H4081" i="106" a="1"/>
  <c r="H9221" i="106" a="1"/>
  <c r="H8551" i="106" a="1"/>
  <c r="H9303" i="106" a="1"/>
  <c r="H5994" i="106" a="1"/>
  <c r="H896" i="106" a="1"/>
  <c r="H6858" i="106" a="1"/>
  <c r="H6239" i="106" a="1"/>
  <c r="H8206" i="106" a="1"/>
  <c r="H9739" i="106" a="1"/>
  <c r="H9563" i="106" a="1"/>
  <c r="H6659" i="106" a="1"/>
  <c r="H6323" i="106" a="1"/>
  <c r="H6309" i="106" a="1"/>
  <c r="H3062" i="106" a="1"/>
  <c r="H204" i="106" a="1"/>
  <c r="H9312" i="106" a="1"/>
  <c r="H7012" i="106" a="1"/>
  <c r="H3544" i="106" a="1"/>
  <c r="H6787" i="106" a="1"/>
  <c r="H8226" i="106" a="1"/>
  <c r="H6238" i="106" a="1"/>
  <c r="H9416" i="106" a="1"/>
  <c r="H5602" i="106" a="1"/>
  <c r="H9238" i="106" a="1"/>
  <c r="H9486" i="106" a="1"/>
  <c r="H9793" i="106" a="1"/>
  <c r="H7802" i="106" a="1"/>
  <c r="H5457" i="106" a="1"/>
  <c r="H9663" i="106" a="1"/>
  <c r="H6630" i="106" a="1"/>
  <c r="H9007" i="106" a="1"/>
  <c r="H6097" i="106" a="1"/>
  <c r="H752" i="106" a="1"/>
  <c r="H6688" i="106" a="1"/>
  <c r="H789" i="106" a="1"/>
  <c r="H4174" i="106" a="1"/>
  <c r="H9274" i="106" a="1"/>
  <c r="H8421" i="106" a="1"/>
  <c r="H8540" i="106" a="1"/>
  <c r="H9683" i="106" a="1"/>
  <c r="H5562" i="106" a="1"/>
  <c r="H8430" i="106" a="1"/>
  <c r="H9121" i="106" a="1"/>
  <c r="H9194" i="106" a="1"/>
  <c r="H2838" i="106" a="1"/>
  <c r="H102" i="106" a="1"/>
  <c r="H2661" i="106" a="1"/>
  <c r="H9000" i="106" a="1"/>
  <c r="H8210" i="106" a="1"/>
  <c r="H5228" i="106" a="1"/>
  <c r="H7870" i="106" a="1"/>
  <c r="H9188" i="106" a="1"/>
  <c r="H5995" i="106" a="1"/>
  <c r="H7253" i="106" a="1"/>
  <c r="H9648" i="106" a="1"/>
  <c r="H9142" i="106" a="1"/>
  <c r="H856" i="106" a="1"/>
  <c r="H788" i="106" a="1"/>
  <c r="H5527" i="106" a="1"/>
  <c r="H3578" i="106" a="1"/>
  <c r="H6944" i="106" a="1"/>
  <c r="H6711" i="106" a="1"/>
  <c r="H9599" i="106" a="1"/>
  <c r="H5553" i="106" a="1"/>
  <c r="H8922" i="106" a="1"/>
  <c r="H6175" i="106" a="1"/>
  <c r="H6699" i="106" a="1"/>
  <c r="H9705" i="106" a="1"/>
  <c r="H8579" i="106" a="1"/>
  <c r="H703" i="106" a="1"/>
  <c r="H9795" i="106" a="1"/>
  <c r="H4326" i="106" a="1"/>
  <c r="H7812" i="106" a="1"/>
  <c r="H6178" i="106" a="1"/>
  <c r="H8286" i="106" a="1"/>
  <c r="H8393" i="106" a="1"/>
  <c r="H7650" i="106" a="1"/>
  <c r="H1854" i="106" a="1"/>
  <c r="H5344" i="106" a="1"/>
  <c r="H9768" i="106" a="1"/>
  <c r="H3725" i="106" a="1"/>
  <c r="H3548" i="106" a="1"/>
  <c r="H6801" i="106" a="1"/>
  <c r="H9183" i="106" a="1"/>
  <c r="H898" i="106" a="1"/>
  <c r="H6808" i="106" a="1"/>
  <c r="H958" i="106" a="1"/>
  <c r="H6777" i="106" a="1"/>
  <c r="H1547" i="106" a="1"/>
  <c r="H6244" i="106" a="1"/>
  <c r="H9215" i="106" a="1"/>
  <c r="H1751" i="106" a="1"/>
  <c r="H9784" i="106" a="1"/>
  <c r="H9761" i="106" a="1"/>
  <c r="H9431" i="106" a="1"/>
  <c r="H5582" i="106" a="1"/>
  <c r="H8664" i="106" a="1"/>
  <c r="H9198" i="106" a="1"/>
  <c r="H9710" i="106" a="1"/>
  <c r="H9144" i="106" a="1"/>
  <c r="H1309" i="106" a="1"/>
  <c r="H1743" i="106" a="1"/>
  <c r="H7903" i="106" a="1"/>
  <c r="H3055" i="106" a="1"/>
  <c r="H9750" i="106" a="1"/>
  <c r="H5109" i="106" a="1"/>
  <c r="H7927" i="106" a="1"/>
  <c r="H9216" i="106" a="1"/>
  <c r="H7209" i="106" a="1"/>
  <c r="H3417" i="106" a="1"/>
  <c r="H2758" i="106" a="1"/>
  <c r="H7736" i="106" a="1"/>
  <c r="H870" i="106" a="1"/>
  <c r="H1010" i="106" a="1"/>
  <c r="H8688" i="106" a="1"/>
  <c r="H6727" i="106" a="1"/>
  <c r="H8514" i="106" a="1"/>
  <c r="H2992" i="106" a="1"/>
  <c r="H9288" i="106" a="1"/>
  <c r="H8434" i="106" a="1"/>
  <c r="H9696" i="106" a="1"/>
  <c r="H5357" i="106" a="1"/>
  <c r="H8498" i="106" a="1"/>
  <c r="H819" i="106" a="1"/>
  <c r="H7039" i="106" a="1"/>
  <c r="H820" i="106" a="1"/>
  <c r="H7058" i="106" a="1"/>
  <c r="H8522" i="106" a="1"/>
  <c r="H1427" i="106" a="1"/>
  <c r="H6152" i="106" a="1"/>
  <c r="H6337" i="106" a="1"/>
  <c r="H7107" i="106" a="1"/>
  <c r="H4887" i="106" a="1"/>
  <c r="H9607" i="106" a="1"/>
  <c r="H7814" i="106" a="1"/>
  <c r="H6750" i="106" a="1"/>
  <c r="H8280" i="106" a="1"/>
  <c r="H7616" i="106" a="1"/>
  <c r="H3457" i="106" a="1"/>
  <c r="H5061" i="106" a="1"/>
  <c r="H6141" i="106" a="1"/>
  <c r="H6399" i="106" a="1"/>
  <c r="H8810" i="106" a="1"/>
  <c r="H1839" i="106" a="1"/>
  <c r="H7811" i="106" a="1"/>
  <c r="H6233" i="106" a="1"/>
  <c r="H4074" i="106" a="1"/>
  <c r="H1222" i="106" a="1"/>
  <c r="H2908" i="106" a="1"/>
  <c r="H5067" i="106" a="1"/>
  <c r="H5853" i="106" a="1"/>
  <c r="H4881" i="106" a="1"/>
  <c r="H6168" i="106" a="1"/>
  <c r="H8389" i="106" a="1"/>
  <c r="H8977" i="106" a="1"/>
  <c r="H1993" i="106" a="1"/>
  <c r="H6254" i="106" a="1"/>
  <c r="H9152" i="106" a="1"/>
  <c r="H9004" i="106" a="1"/>
  <c r="H8670" i="106" a="1"/>
  <c r="H7673" i="106" a="1"/>
  <c r="H8289" i="106" a="1"/>
  <c r="H8520" i="106" a="1"/>
  <c r="H4312" i="106" a="1"/>
  <c r="H6247" i="106" a="1"/>
  <c r="H7741" i="106" a="1"/>
  <c r="H6799" i="106" a="1"/>
  <c r="H9078" i="106" a="1"/>
  <c r="H1484" i="106" a="1"/>
  <c r="H5999" i="106" a="1"/>
  <c r="H5393" i="106" a="1"/>
  <c r="H6138" i="106" a="1"/>
  <c r="H8912" i="106" a="1"/>
  <c r="H9245" i="106" a="1"/>
  <c r="H5385" i="106" a="1"/>
  <c r="H9149" i="106" a="1"/>
  <c r="H3077" i="106" a="1"/>
  <c r="H6955" i="106" a="1"/>
  <c r="H6934" i="106" a="1"/>
  <c r="H9818" i="106" a="1"/>
  <c r="H7973" i="106" a="1"/>
  <c r="H6125" i="106" a="1"/>
  <c r="H9235" i="106" a="1"/>
  <c r="H7727" i="106" a="1"/>
  <c r="H7764" i="106" a="1"/>
  <c r="H6792" i="106" a="1"/>
  <c r="H7748" i="106" a="1"/>
  <c r="H7791" i="106" a="1"/>
  <c r="H942" i="106" a="1"/>
  <c r="H6110" i="106" a="1"/>
  <c r="H7257" i="106" a="1"/>
  <c r="H1432" i="106" a="1"/>
  <c r="H8221" i="106" a="1"/>
  <c r="H8569" i="106" a="1"/>
  <c r="H9695" i="106" a="1"/>
  <c r="H8499" i="106" a="1"/>
  <c r="H5571" i="106" a="1"/>
  <c r="H714" i="106" a="1"/>
  <c r="H912" i="106" a="1"/>
  <c r="H798" i="106" a="1"/>
  <c r="H8469" i="106" a="1"/>
  <c r="H8190" i="106" a="1"/>
  <c r="H8162" i="106" a="1"/>
  <c r="H7658" i="106" a="1"/>
  <c r="H5107" i="106" a="1"/>
  <c r="H9686" i="106" a="1"/>
  <c r="H6634" i="106" a="1"/>
  <c r="H8011" i="106" a="1"/>
  <c r="H206" i="106" a="1"/>
  <c r="H9346" i="106" a="1"/>
  <c r="H6160" i="106" a="1"/>
  <c r="H6724" i="106" a="1"/>
  <c r="H3367" i="106" a="1"/>
  <c r="H3560" i="106" a="1"/>
  <c r="H6338" i="106" a="1"/>
  <c r="H1750" i="106" a="1"/>
  <c r="H6761" i="106" a="1"/>
  <c r="H1863" i="106" a="1"/>
  <c r="H2612" i="106" a="1"/>
  <c r="H8669" i="106" a="1"/>
  <c r="H6647" i="106" a="1"/>
  <c r="H2731" i="106" a="1"/>
  <c r="H616" i="106" a="1"/>
  <c r="H1436" i="106" a="1"/>
  <c r="H6996" i="106" a="1"/>
  <c r="H9126" i="106" a="1"/>
  <c r="H8942" i="106" a="1"/>
  <c r="H8428" i="106" a="1"/>
  <c r="H5777" i="106" a="1"/>
  <c r="H5789" i="106" a="1"/>
  <c r="H6102" i="106" a="1"/>
  <c r="H6823" i="106" a="1"/>
  <c r="H3636" i="106" a="1"/>
  <c r="H8968" i="106" a="1"/>
  <c r="H3232" i="106" a="1"/>
  <c r="H3646" i="106" a="1"/>
  <c r="H9475" i="106" a="1"/>
  <c r="H726" i="106" a="1"/>
  <c r="H8250" i="106" a="1"/>
  <c r="H9747" i="106" a="1"/>
  <c r="H6675" i="106" a="1"/>
  <c r="H1034" i="106" a="1"/>
  <c r="H7887" i="106" a="1"/>
  <c r="H6933" i="106" a="1"/>
  <c r="H1846" i="106" a="1"/>
  <c r="H6691" i="106" a="1"/>
  <c r="H9434" i="106" a="1"/>
  <c r="H3314" i="106" a="1"/>
  <c r="H8796" i="106" a="1"/>
  <c r="H3275" i="106" a="1"/>
  <c r="H9637" i="106" a="1"/>
  <c r="H9237" i="106" a="1"/>
  <c r="H7925" i="106" a="1"/>
  <c r="H8304" i="106" a="1"/>
  <c r="H8249" i="106" a="1"/>
  <c r="H9436" i="106" a="1"/>
  <c r="H9477" i="106" a="1"/>
  <c r="H7211" i="106" a="1"/>
  <c r="H1874" i="106" a="1"/>
  <c r="H9414" i="106" a="1"/>
  <c r="H6780" i="106" a="1"/>
  <c r="H9798" i="106" a="1"/>
  <c r="H3387" i="106" a="1"/>
  <c r="H1226" i="106" a="1"/>
  <c r="H7156" i="106" a="1"/>
  <c r="H7261" i="106" a="1"/>
  <c r="H6693" i="106" a="1"/>
  <c r="H6690" i="106" a="1"/>
  <c r="H9311" i="106" a="1"/>
  <c r="H3632" i="106" a="1"/>
  <c r="H3274" i="106" a="1"/>
  <c r="H7761" i="106" a="1"/>
  <c r="H3577" i="106" a="1"/>
  <c r="H8315" i="106" a="1"/>
  <c r="H8564" i="106" a="1"/>
  <c r="H9428" i="106" a="1"/>
  <c r="H9442" i="106" a="1"/>
  <c r="H9572" i="106" a="1"/>
  <c r="H5737" i="106" a="1"/>
  <c r="H1535" i="106" a="1"/>
  <c r="H8102" i="106" a="1"/>
  <c r="H7607" i="106" a="1"/>
  <c r="H498" i="106" a="1"/>
  <c r="H9419" i="106" a="1"/>
  <c r="H8360" i="106" a="1"/>
  <c r="H1410" i="106" a="1"/>
  <c r="H946" i="106" a="1"/>
  <c r="H6961" i="106" a="1"/>
  <c r="H9277" i="106" a="1"/>
  <c r="H6354" i="106" a="1"/>
  <c r="H8213" i="106" a="1"/>
  <c r="H7909" i="106" a="1"/>
  <c r="H8929" i="106" a="1"/>
  <c r="H8602" i="106" a="1"/>
  <c r="H651" i="106" a="1"/>
  <c r="H9177" i="106" a="1"/>
  <c r="H9169" i="106" a="1"/>
  <c r="H3251" i="106" a="1"/>
  <c r="H7759" i="106" a="1"/>
  <c r="H210" i="106" a="1"/>
  <c r="H2989" i="106" a="1"/>
  <c r="H8598" i="106" a="1"/>
  <c r="H9672" i="106" a="1"/>
  <c r="H9521" i="106" a="1"/>
  <c r="H7788" i="106" a="1"/>
  <c r="H8501" i="106" a="1"/>
  <c r="H9751" i="106" a="1"/>
  <c r="H780" i="106" a="1"/>
  <c r="H1004" i="106" a="1"/>
  <c r="H8099" i="106" a="1"/>
  <c r="H8137" i="106" a="1"/>
  <c r="H4376" i="106" a="1"/>
  <c r="H6162" i="106" a="1"/>
  <c r="H4357" i="106" a="1"/>
  <c r="H6907" i="106" a="1"/>
  <c r="H9780" i="106" a="1"/>
  <c r="H9812" i="106" a="1"/>
  <c r="H9453" i="106" a="1"/>
  <c r="H8436" i="106" a="1"/>
  <c r="H9335" i="106" a="1"/>
  <c r="H6292" i="106" a="1"/>
  <c r="H143" i="106" a="1"/>
  <c r="H6259" i="106" a="1"/>
  <c r="H7100" i="106" a="1"/>
  <c r="H9098" i="106" a="1"/>
  <c r="H724" i="106" a="1"/>
  <c r="H8290" i="106" a="1"/>
  <c r="H8611" i="106" a="1"/>
  <c r="H8556" i="106" a="1"/>
  <c r="H9255" i="106" a="1"/>
  <c r="H9162" i="106" a="1"/>
  <c r="H6351" i="106" a="1"/>
  <c r="H138" i="106" a="1"/>
  <c r="H8625" i="106" a="1"/>
  <c r="H5695" i="106" a="1"/>
  <c r="H7213" i="106" a="1"/>
  <c r="H5517" i="106" a="1"/>
  <c r="H4104" i="106" a="1"/>
  <c r="H7921" i="106" a="1"/>
  <c r="H9307" i="106" a="1"/>
  <c r="H8251" i="106" a="1"/>
  <c r="H4913" i="106" a="1"/>
  <c r="H9252" i="106" a="1"/>
  <c r="H8672" i="106" a="1"/>
  <c r="H6657" i="106" a="1"/>
  <c r="H8404" i="106" a="1"/>
  <c r="H2825" i="106" a="1"/>
  <c r="H3643" i="106" a="1"/>
  <c r="H8662" i="106" a="1"/>
  <c r="H6689" i="106" a="1"/>
  <c r="H8367" i="106" a="1"/>
  <c r="H6074" i="106" a="1"/>
  <c r="H6318" i="106" a="1"/>
  <c r="H9271" i="106" a="1"/>
  <c r="H8531" i="106" a="1"/>
  <c r="H6079" i="106" a="1"/>
  <c r="H7746" i="106" a="1"/>
  <c r="H4769" i="106" a="1"/>
  <c r="H9564" i="106" a="1"/>
  <c r="H617" i="106" a="1"/>
  <c r="H9600" i="106" a="1"/>
  <c r="H3258" i="106" a="1"/>
  <c r="H8442" i="106" a="1"/>
  <c r="H1258" i="106" a="1"/>
  <c r="H5613" i="106" a="1"/>
  <c r="H6871" i="106" a="1"/>
  <c r="H9233" i="106" a="1"/>
  <c r="H9545" i="106" a="1"/>
  <c r="H90" i="106" a="1"/>
  <c r="H9611" i="106" a="1"/>
  <c r="H1836" i="106" a="1"/>
  <c r="H1364" i="106" a="1"/>
  <c r="H4178" i="106" a="1"/>
  <c r="H8458" i="106" a="1"/>
  <c r="H2040" i="106" a="1"/>
  <c r="H3255" i="106" a="1"/>
  <c r="H9334" i="106" a="1"/>
  <c r="H9010" i="106" a="1"/>
  <c r="H1217" i="106" a="1"/>
  <c r="H4363" i="106" a="1"/>
  <c r="H6366" i="106" a="1"/>
  <c r="H6172" i="106" a="1"/>
  <c r="H6638" i="106" a="1"/>
  <c r="H5919" i="106" a="1"/>
  <c r="H8008" i="106" a="1"/>
  <c r="H9745" i="106" a="1"/>
  <c r="H9112" i="106" a="1"/>
  <c r="H2997" i="106" a="1"/>
  <c r="H9163" i="106" a="1"/>
  <c r="H9250" i="106" a="1"/>
  <c r="H7715" i="106" a="1"/>
  <c r="H7734" i="106" a="1"/>
  <c r="H9327" i="106" a="1"/>
  <c r="H8505" i="106" a="1"/>
  <c r="H6789" i="106" a="1"/>
  <c r="H9571" i="106" a="1"/>
  <c r="H6734" i="106" a="1"/>
  <c r="H9286" i="106" a="1"/>
  <c r="H902" i="106" a="1"/>
  <c r="H3294" i="106" a="1"/>
  <c r="H8575" i="106" a="1"/>
  <c r="H3728" i="106" a="1"/>
  <c r="H5302" i="106" a="1"/>
  <c r="H6948" i="106" a="1"/>
  <c r="H9347" i="106" a="1"/>
  <c r="H6392" i="106" a="1"/>
  <c r="H1865" i="106" a="1"/>
  <c r="H8227" i="106" a="1"/>
  <c r="H3446" i="106" a="1"/>
  <c r="H7713" i="106" a="1"/>
  <c r="H164" i="106" a="1"/>
  <c r="H9310" i="106" a="1"/>
  <c r="H5520" i="106" a="1"/>
  <c r="H8192" i="106" a="1"/>
  <c r="H168" i="106" a="1"/>
  <c r="H8709" i="106" a="1"/>
  <c r="H8282" i="106" a="1"/>
  <c r="H1413" i="106" a="1"/>
  <c r="H5922" i="106" a="1"/>
  <c r="H5115" i="106" a="1"/>
  <c r="H5070" i="106" a="1"/>
  <c r="H8039" i="106" a="1"/>
  <c r="H8065" i="106" a="1"/>
  <c r="H8222" i="106" a="1"/>
  <c r="H5987" i="106" a="1"/>
  <c r="H8245" i="106" a="1"/>
  <c r="H8665" i="106" a="1"/>
  <c r="H9239" i="106" a="1"/>
  <c r="H9481" i="106" a="1"/>
  <c r="H1440" i="106" a="1"/>
  <c r="H151" i="106" a="1"/>
  <c r="H7752" i="106" a="1"/>
  <c r="H6165" i="106" a="1"/>
  <c r="H5592" i="106" a="1"/>
  <c r="H4130" i="106" a="1"/>
  <c r="H8313" i="106" a="1"/>
  <c r="H7106" i="106" a="1"/>
  <c r="H9649" i="106" a="1"/>
  <c r="H9688" i="106" a="1"/>
  <c r="H9378" i="106" a="1"/>
  <c r="H6973" i="106" a="1"/>
  <c r="H1837" i="106" a="1"/>
  <c r="H9491" i="106" a="1"/>
  <c r="H171" i="106" a="1"/>
  <c r="H7882" i="106" a="1"/>
  <c r="H8362" i="106" a="1"/>
  <c r="H4850" i="106" a="1"/>
  <c r="H6153" i="106" a="1"/>
  <c r="H8918" i="106" a="1"/>
  <c r="H1841" i="106" a="1"/>
  <c r="H8600" i="106" a="1"/>
  <c r="H1423" i="106" a="1"/>
  <c r="H2949" i="106" a="1"/>
  <c r="H8732" i="106" a="1"/>
  <c r="H9003" i="106" a="1"/>
  <c r="H8791" i="106" a="1"/>
  <c r="H9460" i="106" a="1"/>
  <c r="H7610" i="106" a="1"/>
  <c r="H9361" i="106" a="1"/>
  <c r="H7722" i="106" a="1"/>
  <c r="H9792" i="106" a="1"/>
  <c r="H4320" i="106" a="1"/>
  <c r="H120" i="106" a="1"/>
  <c r="H6393" i="106" a="1"/>
  <c r="H7002" i="106" a="1"/>
  <c r="H8376" i="106" a="1"/>
  <c r="H7902" i="106" a="1"/>
  <c r="H6806" i="106" a="1"/>
  <c r="H8254" i="106" a="1"/>
  <c r="H1005" i="106" a="1"/>
  <c r="H9620" i="106" a="1"/>
  <c r="H1994" i="106" a="1"/>
  <c r="H9153" i="106" a="1"/>
  <c r="H9547" i="106" a="1"/>
  <c r="H5372" i="106" a="1"/>
  <c r="H6103" i="106" a="1"/>
  <c r="H6212" i="106" a="1"/>
  <c r="H8473" i="106" a="1"/>
  <c r="H3295" i="106" a="1"/>
  <c r="H7999" i="106" a="1"/>
  <c r="H8253" i="106" a="1"/>
  <c r="H8182" i="106" a="1"/>
  <c r="H710" i="106" a="1"/>
  <c r="H9603" i="106" a="1"/>
  <c r="H8371" i="106" a="1"/>
  <c r="H7611" i="106" a="1"/>
  <c r="H5583" i="106" a="1"/>
  <c r="H9344" i="106" a="1"/>
  <c r="H8824" i="106" a="1"/>
  <c r="H1811" i="106" a="1"/>
  <c r="H9445" i="106" a="1"/>
  <c r="H4791" i="106" a="1"/>
  <c r="H9320" i="106" a="1"/>
  <c r="H8656" i="106" a="1"/>
  <c r="H6628" i="106" a="1"/>
  <c r="H5231" i="106" a="1"/>
  <c r="H6114" i="106" a="1"/>
  <c r="H6251" i="106" a="1"/>
  <c r="H9753" i="106" a="1"/>
  <c r="H6695" i="106" a="1"/>
  <c r="H9763" i="106" a="1"/>
  <c r="H4414" i="106" a="1"/>
  <c r="H1873" i="106" a="1"/>
  <c r="H8502" i="106" a="1"/>
  <c r="H6132" i="106" a="1"/>
  <c r="H9280" i="106" a="1"/>
  <c r="H3365" i="106" a="1"/>
  <c r="H5105" i="106" a="1"/>
  <c r="H2797" i="106" a="1"/>
  <c r="H103" i="106" a="1"/>
  <c r="H2883" i="106" a="1"/>
  <c r="H4208" i="106" a="1"/>
  <c r="H9770" i="106" a="1"/>
  <c r="H9073" i="106" a="1"/>
  <c r="H2841" i="106" a="1"/>
  <c r="H8147" i="106" a="1"/>
  <c r="H9201" i="106" a="1"/>
  <c r="H9464" i="106" a="1"/>
  <c r="H9214" i="106" a="1"/>
  <c r="H953" i="106" a="1"/>
  <c r="H3483" i="106" a="1"/>
  <c r="H8578" i="106" a="1"/>
  <c r="H7919" i="106" a="1"/>
  <c r="H9306" i="106" a="1"/>
  <c r="H7029" i="106" a="1"/>
  <c r="H8507" i="106" a="1"/>
  <c r="H121" i="106" a="1"/>
  <c r="H7940" i="106" a="1"/>
  <c r="H8187" i="106" a="1"/>
  <c r="H1409" i="106" a="1"/>
  <c r="H8639" i="106" a="1"/>
  <c r="H8153" i="106" a="1"/>
  <c r="H897" i="106" a="1"/>
  <c r="H6182" i="106" a="1"/>
  <c r="H9619" i="106" a="1"/>
  <c r="H4944" i="106" a="1"/>
  <c r="H9608" i="106" a="1"/>
  <c r="H6645" i="106" a="1"/>
  <c r="H8747" i="106" a="1"/>
  <c r="H6862" i="106" a="1"/>
  <c r="H8619" i="106" a="1"/>
  <c r="H3616" i="106" a="1"/>
  <c r="H5652" i="106" a="1"/>
  <c r="H9701" i="106" a="1"/>
  <c r="H9449" i="106" a="1"/>
  <c r="H959" i="106" a="1"/>
  <c r="H7613" i="106" a="1"/>
  <c r="H6678" i="106" a="1"/>
  <c r="H5513" i="106" a="1"/>
  <c r="H9349" i="106" a="1"/>
  <c r="H2978" i="106" a="1"/>
  <c r="H9105" i="106" a="1"/>
  <c r="H7667" i="106" a="1"/>
  <c r="H8375" i="106" a="1"/>
  <c r="H9318" i="106" a="1"/>
  <c r="H3433" i="106" a="1"/>
  <c r="H9650" i="106" a="1"/>
  <c r="H4080" i="106" a="1"/>
  <c r="H9186" i="106" a="1"/>
  <c r="H6248" i="106" a="1"/>
  <c r="H9182" i="106" a="1"/>
  <c r="H6684" i="106" a="1"/>
  <c r="H8379" i="106" a="1"/>
  <c r="H3372" i="106" a="1"/>
  <c r="H2770" i="106" a="1"/>
  <c r="H9575" i="106" a="1"/>
  <c r="H8963" i="106" a="1"/>
  <c r="H8812" i="106" a="1"/>
  <c r="H9117" i="106" a="1"/>
  <c r="H8967" i="106" a="1"/>
  <c r="H8406" i="106" a="1"/>
  <c r="H2829" i="106" a="1"/>
  <c r="H8402" i="106" a="1"/>
  <c r="H2846" i="106" a="1"/>
  <c r="H9289" i="106" a="1"/>
  <c r="H8607" i="106" a="1"/>
  <c r="H7781" i="106" a="1"/>
  <c r="H826" i="106" a="1"/>
  <c r="H8815" i="106" a="1"/>
  <c r="H7043" i="106" a="1"/>
  <c r="H1267" i="106" a="1"/>
  <c r="H7706" i="106" a="1"/>
  <c r="H6329" i="106" a="1"/>
  <c r="H8216" i="106" a="1"/>
  <c r="H4391" i="106" a="1"/>
  <c r="H9537" i="106" a="1"/>
  <c r="H6785" i="106" a="1"/>
  <c r="H9329" i="106" a="1"/>
  <c r="H7123" i="106" a="1"/>
  <c r="H8407" i="106" a="1"/>
  <c r="H9094" i="106" a="1"/>
  <c r="H6290" i="106" a="1"/>
  <c r="H9001" i="106" a="1"/>
  <c r="H8813" i="106" a="1"/>
  <c r="H3256" i="106" a="1"/>
  <c r="H7252" i="106" a="1"/>
  <c r="H6134" i="106" a="1"/>
  <c r="H6632" i="106" a="1"/>
  <c r="H5059" i="106" a="1"/>
  <c r="H7593" i="106" a="1"/>
  <c r="H3490" i="106" a="1"/>
  <c r="H4417" i="106" a="1"/>
  <c r="H63" i="106" a="1"/>
  <c r="H1871" i="106" a="1"/>
  <c r="H3249" i="106" a="1"/>
  <c r="H9646" i="106" a="1"/>
  <c r="H8452" i="106" a="1"/>
  <c r="H7119" i="106" a="1"/>
  <c r="H6308" i="106" a="1"/>
  <c r="H802" i="106" a="1"/>
  <c r="H1778" i="106" a="1"/>
  <c r="H908" i="106" a="1"/>
  <c r="H8927" i="106" a="1"/>
  <c r="H9505" i="106" a="1"/>
  <c r="H5515" i="106" a="1"/>
  <c r="H8350" i="106" a="1"/>
  <c r="H8521" i="106" a="1"/>
  <c r="H9011" i="106" a="1"/>
  <c r="H9717" i="106" a="1"/>
  <c r="H9754" i="106" a="1"/>
  <c r="H6314" i="106" a="1"/>
  <c r="H8247" i="106" a="1"/>
  <c r="H7920" i="106" a="1"/>
  <c r="H1657" i="106" a="1"/>
  <c r="H7916" i="106" a="1"/>
  <c r="H3409" i="106" a="1"/>
  <c r="H8980" i="106" a="1"/>
  <c r="H5563" i="106" a="1"/>
  <c r="H4380" i="106" a="1"/>
  <c r="H7077" i="106" a="1"/>
  <c r="H1305" i="106" a="1"/>
  <c r="H6374" i="106" a="1"/>
  <c r="H1416" i="106" a="1"/>
  <c r="H5092" i="106" a="1"/>
  <c r="H7608" i="106" a="1"/>
  <c r="H4268" i="106" a="1"/>
  <c r="H8353" i="106" a="1"/>
  <c r="H7716" i="106" a="1"/>
  <c r="H5720" i="106" a="1"/>
  <c r="H6245" i="106" a="1"/>
  <c r="H6873" i="106" a="1"/>
  <c r="H9676" i="106" a="1"/>
  <c r="H5347" i="106" a="1"/>
  <c r="H3420" i="106" a="1"/>
  <c r="H9555" i="106" a="1"/>
  <c r="H8524" i="106" a="1"/>
  <c r="H1829" i="106" a="1"/>
  <c r="H2016" i="106" a="1"/>
  <c r="H7098" i="106" a="1"/>
  <c r="H6741" i="106" a="1"/>
  <c r="H162" i="106" a="1"/>
  <c r="H8241" i="106" a="1"/>
  <c r="H8454" i="106" a="1"/>
  <c r="H6640" i="106" a="1"/>
  <c r="H721" i="106" a="1"/>
  <c r="H6164" i="106" a="1"/>
  <c r="H9532" i="106" a="1"/>
  <c r="H9723" i="106" a="1"/>
  <c r="H9179" i="106" a="1"/>
  <c r="H1009" i="106" a="1"/>
  <c r="H900" i="106" a="1"/>
  <c r="H1809" i="106" a="1"/>
  <c r="H6819" i="106" a="1"/>
  <c r="H9435" i="106" a="1"/>
  <c r="H2012" i="106" a="1"/>
  <c r="H7265" i="106" a="1"/>
  <c r="H9698" i="106" a="1"/>
  <c r="H5373" i="106" a="1"/>
  <c r="H4440" i="106" a="1"/>
  <c r="H4795" i="106" a="1"/>
  <c r="H8165" i="106" a="1"/>
  <c r="H3615" i="106" a="1"/>
  <c r="H4305" i="106" a="1"/>
  <c r="H5310" i="106" a="1"/>
  <c r="H2435" i="106" a="1"/>
  <c r="H9437" i="106" a="1"/>
  <c r="H8355" i="106" a="1"/>
  <c r="H7964" i="106" a="1"/>
  <c r="H4350" i="106" a="1"/>
  <c r="H3683" i="106" a="1"/>
  <c r="H9322" i="106" a="1"/>
  <c r="H6163" i="106" a="1"/>
  <c r="H3584" i="106" a="1"/>
  <c r="H862" i="106" a="1"/>
  <c r="H1983" i="106" a="1"/>
  <c r="H4315" i="106" a="1"/>
  <c r="H774" i="106" a="1"/>
  <c r="H8846" i="106" a="1"/>
  <c r="H2856" i="106" a="1"/>
  <c r="H9626" i="106" a="1"/>
  <c r="H8366" i="106" a="1"/>
  <c r="H9261" i="106" a="1"/>
  <c r="H4946" i="106" a="1"/>
  <c r="H846" i="106" a="1"/>
  <c r="H835" i="106" a="1"/>
  <c r="H6346" i="106" a="1"/>
  <c r="H8775" i="106" a="1"/>
  <c r="H8847" i="106" a="1"/>
  <c r="H6872" i="106" a="1"/>
  <c r="H7246" i="106" a="1"/>
  <c r="H4343" i="106" a="1"/>
  <c r="H8332" i="106" a="1"/>
  <c r="H5095" i="106" a="1"/>
  <c r="H8415" i="106" a="1"/>
  <c r="H8535" i="106" a="1"/>
  <c r="H1861" i="106" a="1"/>
  <c r="H2755" i="106" a="1"/>
  <c r="H9224" i="106" a="1"/>
  <c r="H8163" i="106" a="1"/>
  <c r="H7936" i="106" a="1"/>
  <c r="H9090" i="106" a="1"/>
  <c r="H4336" i="106" a="1"/>
  <c r="H8276" i="106" a="1"/>
  <c r="H8943" i="106" a="1"/>
  <c r="H9636" i="106" a="1"/>
  <c r="H847" i="106" a="1"/>
  <c r="H9540" i="106" a="1"/>
  <c r="H9075" i="106" a="1"/>
  <c r="H3375" i="106" a="1"/>
  <c r="H8823" i="106" a="1"/>
  <c r="H4405" i="106" a="1"/>
  <c r="H6921" i="106" a="1"/>
  <c r="H7996" i="106" a="1"/>
  <c r="H6965" i="106" a="1"/>
  <c r="H2719" i="106" a="1"/>
  <c r="H2717" i="106" a="1"/>
  <c r="H4993" i="106" a="1"/>
  <c r="H4373" i="106" a="1"/>
  <c r="H9623" i="106" a="1"/>
  <c r="H3685" i="106" a="1"/>
  <c r="H2977" i="106" a="1"/>
  <c r="H8151" i="106" a="1"/>
  <c r="H5588" i="106" a="1"/>
  <c r="H7753" i="106" a="1"/>
  <c r="H9150" i="106" a="1"/>
  <c r="H878" i="106" a="1"/>
  <c r="H9296" i="106" a="1"/>
  <c r="H7620" i="106" a="1"/>
  <c r="H8817" i="106" a="1"/>
  <c r="H5238" i="106" a="1"/>
  <c r="H9340" i="106" a="1"/>
  <c r="H18" i="106" a="1"/>
  <c r="H9773" i="106" a="1"/>
  <c r="H6931" i="106" a="1"/>
  <c r="H3580" i="106" a="1"/>
  <c r="H5012" i="106" a="1"/>
  <c r="H8647" i="106" a="1"/>
  <c r="H8478" i="106" a="1"/>
  <c r="H9067" i="106" a="1"/>
  <c r="H1818" i="106" a="1"/>
  <c r="H5869" i="106" a="1"/>
  <c r="H8419" i="106" a="1"/>
  <c r="H9190" i="106" a="1"/>
  <c r="H9585" i="106" a="1"/>
  <c r="H2956" i="106" a="1"/>
  <c r="H9396" i="106" a="1"/>
  <c r="H6679" i="106" a="1"/>
  <c r="H5335" i="106" a="1"/>
  <c r="H7110" i="106" a="1"/>
  <c r="H6847" i="106" a="1"/>
  <c r="H7721" i="106" a="1"/>
  <c r="H9368" i="106" a="1"/>
  <c r="H9174" i="106" a="1"/>
  <c r="H803" i="106" a="1"/>
  <c r="H5984" i="106" a="1"/>
  <c r="H9371" i="106" a="1"/>
  <c r="H8548" i="106" a="1"/>
  <c r="H3374" i="106" a="1"/>
  <c r="H8605" i="106" a="1"/>
  <c r="H8470" i="106" a="1"/>
  <c r="H4101" i="106" a="1"/>
  <c r="H6642" i="106" a="1"/>
  <c r="H9323" i="106" a="1"/>
  <c r="H9116" i="106" a="1"/>
  <c r="H4078" i="106" a="1"/>
  <c r="H1255" i="106" a="1"/>
  <c r="H8075" i="106" a="1"/>
  <c r="H9317" i="106" a="1"/>
  <c r="H8852" i="106" a="1"/>
  <c r="H6664" i="106" a="1"/>
  <c r="H6106" i="106" a="1"/>
  <c r="H6816" i="106" a="1"/>
  <c r="H3701" i="106" a="1"/>
  <c r="H3364" i="106" a="1"/>
  <c r="H9269" i="106" a="1"/>
  <c r="H9087" i="106" a="1"/>
  <c r="H8700" i="106" a="1"/>
  <c r="H7238" i="106" a="1"/>
  <c r="H7657" i="106" a="1"/>
  <c r="H9200" i="106" a="1"/>
  <c r="H8530" i="106" a="1"/>
  <c r="H805" i="106" a="1"/>
  <c r="H9470" i="106" a="1"/>
  <c r="H7671" i="106" a="1"/>
  <c r="H9746" i="106" a="1"/>
  <c r="H5084" i="106" a="1"/>
  <c r="H2022" i="106" a="1"/>
  <c r="H4408" i="106" a="1"/>
  <c r="H1808" i="106" a="1"/>
  <c r="H1938" i="106" a="1"/>
  <c r="H4085" i="106" a="1"/>
  <c r="H6616" i="106" a="1"/>
  <c r="H2995" i="106" a="1"/>
  <c r="H7594" i="106" a="1"/>
  <c r="H6324" i="106" a="1"/>
  <c r="H8169" i="106" a="1"/>
  <c r="H9700" i="106" a="1"/>
  <c r="H8305" i="106" a="1"/>
  <c r="H7652" i="106" a="1"/>
  <c r="H9591" i="106" a="1"/>
  <c r="H6083" i="106" a="1"/>
  <c r="H7983" i="106" a="1"/>
  <c r="H5796" i="106" a="1"/>
  <c r="H6824" i="106" a="1"/>
  <c r="H2957" i="106" a="1"/>
  <c r="H9305" i="106" a="1"/>
  <c r="H9690" i="106" a="1"/>
  <c r="H9168" i="106" a="1"/>
  <c r="H8369" i="106" a="1"/>
  <c r="H8358" i="106" a="1"/>
  <c r="H1424" i="106" a="1"/>
  <c r="H2979" i="106" a="1"/>
  <c r="H5351" i="106" a="1"/>
  <c r="H7597" i="106" a="1"/>
  <c r="H6166" i="106" a="1"/>
  <c r="H4333" i="106" a="1"/>
  <c r="H9275" i="106" a="1"/>
  <c r="H4133" i="106" a="1"/>
  <c r="H8197" i="106" a="1"/>
  <c r="H1218" i="106" a="1"/>
  <c r="H9328" i="106" a="1"/>
  <c r="H951" i="106" a="1"/>
  <c r="H7030" i="106" a="1"/>
  <c r="H8207" i="106" a="1"/>
  <c r="H4446" i="106" a="1"/>
  <c r="H8911" i="106" a="1"/>
  <c r="H8386" i="106" a="1"/>
  <c r="H4337" i="106" a="1"/>
  <c r="H8909" i="106" a="1"/>
  <c r="H6665" i="106" a="1"/>
  <c r="H9430" i="106" a="1"/>
  <c r="H1823" i="106" a="1"/>
  <c r="H7681" i="106" a="1"/>
  <c r="H5103" i="106" a="1"/>
  <c r="H9814" i="106" a="1"/>
  <c r="H9708" i="106" a="1"/>
  <c r="H915" i="106" a="1"/>
  <c r="H8239" i="106" a="1"/>
  <c r="H9605" i="106" a="1"/>
  <c r="H7906" i="106" a="1"/>
  <c r="H2732" i="106" a="1"/>
  <c r="H1310" i="106" a="1"/>
  <c r="H7785" i="106" a="1"/>
  <c r="H5815" i="106" a="1"/>
  <c r="H8172" i="106" a="1"/>
  <c r="H5090" i="106" a="1"/>
  <c r="H9081" i="106" a="1"/>
  <c r="H8497" i="106" a="1"/>
  <c r="H7248" i="106" a="1"/>
  <c r="H211" i="106" a="1"/>
  <c r="H9088" i="106" a="1"/>
  <c r="H6112" i="106" a="1"/>
  <c r="H4794" i="106" a="1"/>
  <c r="H9333" i="106" a="1"/>
  <c r="H7057" i="106" a="1"/>
  <c r="H22" i="106" a="1"/>
  <c r="H7732" i="106" a="1"/>
  <c r="H7044" i="106" a="1"/>
  <c r="H837" i="106" a="1"/>
  <c r="H6154" i="106" a="1"/>
  <c r="H3404" i="106" a="1"/>
  <c r="H9656" i="106" a="1"/>
  <c r="H3650" i="106" a="1"/>
  <c r="H8230" i="106" a="1"/>
  <c r="H6347" i="106" a="1"/>
  <c r="H8634" i="106" a="1"/>
  <c r="H8704" i="106" a="1"/>
  <c r="H3588" i="106" a="1"/>
  <c r="H9542" i="106" a="1"/>
  <c r="H6668" i="106" a="1"/>
  <c r="H3549" i="106" a="1"/>
  <c r="H8947" i="106" a="1"/>
  <c r="H7800" i="106" a="1"/>
  <c r="H9138" i="106" a="1"/>
  <c r="H8513" i="106" a="1"/>
  <c r="H7676" i="106" a="1"/>
  <c r="H6966" i="106" a="1"/>
  <c r="H5358" i="106" a="1"/>
  <c r="H9104" i="106" a="1"/>
  <c r="H8554" i="106" a="1"/>
  <c r="H734" i="106" a="1"/>
  <c r="H9207" i="106" a="1"/>
  <c r="H9398" i="106" a="1"/>
  <c r="H5066" i="106" a="1"/>
  <c r="H9497" i="106" a="1"/>
  <c r="H9674" i="106" a="1"/>
  <c r="H8604" i="106" a="1"/>
  <c r="H3252" i="106" a="1"/>
  <c r="H4419" i="106" a="1"/>
  <c r="H9363" i="106" a="1"/>
  <c r="H618" i="106" a="1"/>
  <c r="H3415" i="106" a="1"/>
  <c r="H169" i="106" a="1"/>
  <c r="H7743" i="106" a="1"/>
  <c r="H5342" i="106" a="1"/>
  <c r="H9101" i="106" a="1"/>
  <c r="H6661" i="106" a="1"/>
  <c r="H1832" i="106" a="1"/>
  <c r="H8479" i="106" a="1"/>
  <c r="H5011" i="106" a="1"/>
  <c r="H8748" i="106" a="1"/>
  <c r="H928" i="106" a="1"/>
  <c r="H8553" i="106" a="1"/>
  <c r="H9230" i="106" a="1"/>
  <c r="H6362" i="106" a="1"/>
  <c r="H9164" i="106" a="1"/>
  <c r="H8081" i="106" a="1"/>
  <c r="H4392" i="106" a="1"/>
  <c r="H8301" i="106" a="1"/>
  <c r="H280" i="106" a="1"/>
  <c r="H6357" i="106" a="1"/>
  <c r="H4332" i="106" a="1"/>
  <c r="H9366" i="106" a="1"/>
  <c r="H2906" i="106" a="1"/>
  <c r="H5554" i="106" a="1"/>
  <c r="H8650" i="106" a="1"/>
  <c r="H7901" i="106" a="1"/>
  <c r="H920" i="106" a="1"/>
  <c r="H3530" i="106" a="1"/>
  <c r="H9498" i="106" a="1"/>
  <c r="H4319" i="106" a="1"/>
  <c r="H23" i="106" a="1"/>
  <c r="H9689" i="106" a="1"/>
  <c r="H7803" i="106" a="1"/>
  <c r="H8955" i="106" a="1"/>
  <c r="H9360" i="106" a="1"/>
  <c r="H5166" i="106" a="1"/>
  <c r="H4314" i="106" a="1"/>
  <c r="H9808" i="106" a="1"/>
  <c r="H7767" i="106" a="1"/>
  <c r="H6076" i="106" a="1"/>
  <c r="H9006" i="106" a="1"/>
  <c r="H8957" i="106" a="1"/>
  <c r="H9154" i="106" a="1"/>
  <c r="H8490" i="106" a="1"/>
  <c r="H4882" i="106" a="1"/>
  <c r="H8825" i="106" a="1"/>
  <c r="H8383" i="106" a="1"/>
  <c r="H8971" i="106" a="1"/>
  <c r="H9767" i="106" a="1"/>
  <c r="H6147" i="106" a="1"/>
  <c r="H8155" i="106" a="1"/>
  <c r="H9167" i="106" a="1"/>
  <c r="H6772" i="106" a="1"/>
  <c r="H4802" i="106" a="1"/>
  <c r="H962" i="106" a="1"/>
  <c r="H8493" i="106" a="1"/>
  <c r="H5339" i="106" a="1"/>
  <c r="H775" i="106" a="1"/>
  <c r="H9615" i="106" a="1"/>
  <c r="H1982" i="106" a="1"/>
  <c r="H9086" i="106" a="1"/>
  <c r="H9506" i="106" a="1"/>
  <c r="H842" i="106" a="1"/>
  <c r="H3082" i="106" a="1"/>
  <c r="H8552" i="106" a="1"/>
  <c r="H1749" i="106" a="1"/>
  <c r="H6252" i="106" a="1"/>
  <c r="H8703" i="106" a="1"/>
  <c r="H6878" i="106" a="1"/>
  <c r="H4263" i="106" a="1"/>
  <c r="H4790" i="106" a="1"/>
  <c r="H8933" i="106" a="1"/>
  <c r="H1828" i="106" a="1"/>
  <c r="H8387" i="106" a="1"/>
  <c r="H9381" i="106" a="1"/>
  <c r="H4943" i="106" a="1"/>
  <c r="H7602" i="106" a="1"/>
  <c r="H6033" i="106" a="1"/>
  <c r="H6916" i="106" a="1"/>
  <c r="H8453" i="106" a="1"/>
  <c r="H3559" i="106" a="1"/>
  <c r="H6686" i="106" a="1"/>
  <c r="H5022" i="106" a="1"/>
  <c r="H6291" i="106" a="1"/>
  <c r="H6654" i="106" a="1"/>
  <c r="H6184" i="106" a="1"/>
  <c r="H3250" i="106" a="1"/>
  <c r="H9448" i="106" a="1"/>
  <c r="H9643" i="106" a="1"/>
  <c r="H7260" i="106" a="1"/>
  <c r="H7038" i="106" a="1"/>
  <c r="H5179" i="106" a="1"/>
  <c r="H9226" i="106" a="1"/>
  <c r="H9132" i="106" a="1"/>
  <c r="H6744" i="106" a="1"/>
  <c r="H8324" i="106" a="1"/>
  <c r="H9566" i="106" a="1"/>
  <c r="H9775" i="106" a="1"/>
  <c r="H4342" i="106" a="1"/>
  <c r="H3226" i="106" a="1"/>
  <c r="H6985" i="106" a="1"/>
  <c r="H6906" i="106" a="1"/>
  <c r="H6860" i="106" a="1"/>
  <c r="H9242" i="106" a="1"/>
  <c r="H4809" i="106" a="1"/>
  <c r="H3229" i="106" a="1"/>
  <c r="H9415" i="106" a="1"/>
  <c r="H7799" i="106" a="1"/>
  <c r="H6613" i="106" a="1"/>
  <c r="H3622" i="106" a="1"/>
  <c r="H7789" i="106" a="1"/>
  <c r="H8114" i="106" a="1"/>
  <c r="H7786" i="106" a="1"/>
  <c r="H5173" i="106" a="1"/>
  <c r="H6918" i="106" a="1"/>
  <c r="H7234" i="106" a="1"/>
  <c r="H4379" i="106" a="1"/>
  <c r="H2893" i="106" a="1"/>
  <c r="H3236" i="106" a="1"/>
  <c r="H8252" i="106" a="1"/>
  <c r="H6325" i="106" a="1"/>
  <c r="H9420" i="106" a="1"/>
  <c r="H17" i="106" a="1"/>
  <c r="H2723" i="106" a="1"/>
  <c r="H8761" i="106" a="1"/>
  <c r="H2822" i="106" a="1"/>
  <c r="H8643" i="106" a="1"/>
  <c r="H9161" i="106" a="1"/>
  <c r="H7710" i="106" a="1"/>
  <c r="H8850" i="106" a="1"/>
  <c r="H7071" i="106" a="1"/>
  <c r="H5842" i="106" a="1"/>
  <c r="H7813" i="106" a="1"/>
  <c r="H8317" i="106" a="1"/>
  <c r="H6297" i="106" a="1"/>
  <c r="H8845" i="106" a="1"/>
  <c r="H9002" i="106" a="1"/>
  <c r="H9458" i="106" a="1"/>
  <c r="H5518" i="106" a="1"/>
  <c r="H797" i="106" a="1"/>
  <c r="H6776" i="106" a="1"/>
  <c r="H6658" i="106" a="1"/>
  <c r="H7255" i="106" a="1"/>
  <c r="H1026" i="106" a="1"/>
  <c r="H9411" i="106" a="1"/>
  <c r="H1014" i="106" a="1"/>
  <c r="H5877" i="106" a="1"/>
  <c r="H8292" i="106" a="1"/>
  <c r="H4310" i="106" a="1"/>
  <c r="H5492" i="106" a="1"/>
  <c r="H8174" i="106" a="1"/>
  <c r="H2033" i="106" a="1"/>
  <c r="H5424" i="106" a="1"/>
  <c r="H8753" i="106" a="1"/>
  <c r="H6680" i="106" a="1"/>
  <c r="H177" i="106" a="1"/>
  <c r="H8577" i="106" a="1"/>
  <c r="H9246" i="106" a="1"/>
  <c r="H970" i="106" a="1"/>
  <c r="H7662" i="106" a="1"/>
  <c r="H3629" i="106" a="1"/>
  <c r="H6146" i="106" a="1"/>
  <c r="H9476" i="106" a="1"/>
  <c r="H9528" i="106" a="1"/>
  <c r="H5" i="106" a="1"/>
  <c r="H8261" i="106" a="1"/>
  <c r="H1037" i="106" a="1"/>
  <c r="H7775" i="106" a="1"/>
  <c r="H6952" i="106" a="1"/>
  <c r="H782" i="106" a="1"/>
  <c r="H9122" i="106" a="1"/>
  <c r="H2798" i="106" a="1"/>
  <c r="H7730" i="106" a="1"/>
  <c r="H5719" i="106" a="1"/>
  <c r="H6639" i="106" a="1"/>
  <c r="H6756" i="106" a="1"/>
  <c r="H9546" i="106" a="1"/>
  <c r="H8660" i="106" a="1"/>
  <c r="H8000" i="106" a="1"/>
  <c r="H1407" i="106" a="1"/>
  <c r="H9074" i="106" a="1"/>
  <c r="H9425" i="106" a="1"/>
  <c r="H6371" i="106" a="1"/>
  <c r="H1233" i="106" a="1"/>
  <c r="H6942" i="106" a="1"/>
  <c r="H8827" i="106" a="1"/>
  <c r="H9642" i="106" a="1"/>
  <c r="H966" i="106" a="1"/>
  <c r="H4082" i="106" a="1"/>
  <c r="H6653" i="106" a="1"/>
  <c r="H8576" i="106" a="1"/>
  <c r="H5872" i="106" a="1"/>
  <c r="H6896" i="106" a="1"/>
  <c r="H6301" i="106" a="1"/>
  <c r="H8422" i="106" a="1"/>
  <c r="H9234" i="106" a="1"/>
  <c r="H6615" i="106" a="1"/>
  <c r="H3449" i="106" a="1"/>
  <c r="H7720" i="106" a="1"/>
  <c r="H8545" i="106" a="1"/>
  <c r="H8632" i="106" a="1"/>
  <c r="H9319" i="106" a="1"/>
  <c r="H1412" i="106" a="1"/>
  <c r="H9554" i="106" a="1"/>
  <c r="H3546" i="106" a="1"/>
  <c r="H1047" i="106" a="1"/>
  <c r="H2945" i="106" a="1"/>
  <c r="H9204" i="106" a="1"/>
  <c r="H8826" i="106" a="1"/>
  <c r="H9577" i="106" a="1"/>
  <c r="H7060" i="106" a="1"/>
  <c r="H844" i="106" a="1"/>
  <c r="H9400" i="106" a="1"/>
  <c r="H8154" i="106" a="1"/>
  <c r="H9412" i="106" a="1"/>
  <c r="H6293" i="106" a="1"/>
  <c r="H5581" i="106" a="1"/>
  <c r="H6652" i="106" a="1"/>
  <c r="H9085" i="106" a="1"/>
  <c r="H8941" i="106" a="1"/>
  <c r="H89" i="106" a="1"/>
  <c r="H8444" i="106" a="1"/>
  <c r="H8623" i="106" a="1"/>
  <c r="H7027" i="106" a="1"/>
  <c r="H8040" i="106" a="1"/>
  <c r="H1752" i="106" a="1"/>
  <c r="H4325" i="106" a="1"/>
  <c r="H8233" i="106" a="1"/>
  <c r="H9616" i="106" a="1"/>
  <c r="H9382" i="106" a="1"/>
  <c r="H7771" i="106" a="1"/>
  <c r="H9697" i="106" a="1"/>
  <c r="H3564" i="106" a="1"/>
  <c r="H1020" i="106" a="1"/>
  <c r="H3319" i="106" a="1"/>
  <c r="H9612" i="106" a="1"/>
  <c r="H6894" i="106" a="1"/>
  <c r="H4435" i="106" a="1"/>
  <c r="H8629" i="106" a="1"/>
  <c r="H9492" i="106" a="1"/>
  <c r="H8645" i="106" a="1"/>
  <c r="H6833" i="106" a="1"/>
  <c r="H9769" i="106" a="1"/>
  <c r="H8848" i="106" a="1"/>
  <c r="H2998" i="106" a="1"/>
  <c r="H8357" i="106" a="1"/>
  <c r="H9548" i="106" a="1"/>
  <c r="H2823" i="106" a="1"/>
  <c r="H7063" i="106" a="1"/>
  <c r="H8055" i="106" a="1"/>
  <c r="H8325" i="106" a="1"/>
  <c r="H9109" i="106" a="1"/>
  <c r="H8572" i="106" a="1"/>
  <c r="H3228" i="106" a="1"/>
  <c r="H960" i="106" a="1"/>
  <c r="H5510" i="106" a="1"/>
  <c r="H952" i="106" a="1"/>
  <c r="H3230" i="106" a="1"/>
  <c r="H4811" i="106" a="1"/>
  <c r="H8684" i="106" a="1"/>
  <c r="H9529" i="106" a="1"/>
  <c r="H7714" i="106" a="1"/>
  <c r="H2996" i="106" a="1"/>
  <c r="H8831" i="106" a="1"/>
  <c r="H5101" i="106" a="1"/>
  <c r="H6832" i="106" a="1"/>
  <c r="H1252" i="106" a="1"/>
  <c r="H9180" i="106" a="1"/>
  <c r="H9263" i="106" a="1"/>
  <c r="H2726" i="106" a="1"/>
  <c r="H1308" i="106" a="1"/>
  <c r="H8195" i="106" a="1"/>
  <c r="H8975" i="106" a="1"/>
  <c r="H8178" i="106" a="1"/>
  <c r="H4108" i="106" a="1"/>
  <c r="H2830" i="106" a="1"/>
  <c r="H4313" i="106" a="1"/>
  <c r="H5657" i="106" a="1"/>
  <c r="H2019" i="106" a="1"/>
  <c r="H5062" i="106" a="1"/>
  <c r="H8262" i="106" a="1"/>
  <c r="H8938" i="106" a="1"/>
  <c r="H6786" i="106" a="1"/>
  <c r="H9488" i="106" a="1"/>
  <c r="H8330" i="106" a="1"/>
  <c r="H2810" i="106" a="1"/>
  <c r="H9102" i="106" a="1"/>
  <c r="H8916" i="106" a="1"/>
  <c r="H738" i="106" a="1"/>
  <c r="H5819" i="106" a="1"/>
  <c r="H9248" i="106" a="1"/>
  <c r="H6740" i="106" a="1"/>
  <c r="H4311" i="106" a="1"/>
  <c r="H7805" i="106" a="1"/>
  <c r="H7033" i="106" a="1"/>
  <c r="H2727" i="106" a="1"/>
  <c r="H6651" i="106" a="1"/>
  <c r="H786" i="106" a="1"/>
  <c r="H8536" i="106" a="1"/>
  <c r="H3235" i="106" a="1"/>
  <c r="H8472" i="106" a="1"/>
  <c r="H6703" i="106" a="1"/>
  <c r="H6718" i="106" a="1"/>
  <c r="H3423" i="106" a="1"/>
  <c r="H9457" i="106" a="1"/>
  <c r="H9613" i="106" a="1"/>
  <c r="H9671" i="106" a="1"/>
  <c r="H9257" i="106" a="1"/>
  <c r="H5523" i="106" a="1"/>
  <c r="H3315" i="106" a="1"/>
  <c r="H8423" i="106" a="1"/>
  <c r="H8744" i="106" a="1"/>
  <c r="H895" i="106" a="1"/>
  <c r="H4163" i="106" a="1"/>
  <c r="H2475" i="106" a="1"/>
  <c r="H812" i="106" a="1"/>
  <c r="H4190" i="106" a="1"/>
  <c r="H6213" i="106" a="1"/>
  <c r="H8936" i="106" a="1"/>
  <c r="H9222" i="106" a="1"/>
  <c r="H6159" i="106" a="1"/>
  <c r="H9762" i="106" a="1"/>
  <c r="H7914" i="106" a="1"/>
  <c r="H6930" i="106" a="1"/>
  <c r="H6813" i="106" a="1"/>
  <c r="H2635" i="106" a="1"/>
  <c r="H8200" i="106" a="1"/>
  <c r="H8205" i="106" a="1"/>
  <c r="H2767" i="106" a="1"/>
  <c r="H728" i="106" a="1"/>
  <c r="H8996" i="106" a="1"/>
  <c r="H1827" i="106" a="1"/>
  <c r="H2824" i="106" a="1"/>
  <c r="H1404" i="106" a="1"/>
  <c r="H2909" i="106" a="1"/>
  <c r="H8279" i="106" a="1"/>
  <c r="H8727" i="106" a="1"/>
  <c r="H6372" i="106" a="1"/>
  <c r="H954" i="106" a="1"/>
  <c r="H9433" i="106" a="1"/>
  <c r="H9725" i="106" a="1"/>
  <c r="H9440" i="106" a="1"/>
  <c r="H9478" i="106" a="1"/>
  <c r="H9308" i="106" a="1"/>
  <c r="H2764" i="106" a="1"/>
  <c r="H84" i="106" a="1"/>
  <c r="H6728" i="106" a="1"/>
  <c r="H784" i="106" a="1"/>
  <c r="H8354" i="106" a="1"/>
  <c r="H5662" i="106" a="1"/>
  <c r="H3069" i="106" a="1"/>
  <c r="H8917" i="106" a="1"/>
  <c r="H747" i="106" a="1"/>
  <c r="H7591" i="106" a="1"/>
  <c r="H3491" i="106" a="1"/>
  <c r="H8908" i="106" a="1"/>
  <c r="H6751" i="106" a="1"/>
  <c r="H9501" i="106" a="1"/>
  <c r="H9256" i="106" a="1"/>
  <c r="H8018" i="106" a="1"/>
  <c r="H9393" i="106" a="1"/>
  <c r="H8678" i="106" a="1"/>
  <c r="H6389" i="106" a="1"/>
  <c r="H6707" i="106" a="1"/>
  <c r="H8668" i="106" a="1"/>
  <c r="H9632" i="106" a="1"/>
  <c r="H8385" i="106" a="1"/>
  <c r="H9379" i="106" a="1"/>
  <c r="H9249" i="106" a="1"/>
  <c r="H5988" i="106" a="1"/>
  <c r="H5113" i="106" a="1"/>
  <c r="H9459" i="106" a="1"/>
  <c r="H6902" i="106" a="1"/>
  <c r="H9479" i="106" a="1"/>
  <c r="H12" i="106" a="1"/>
  <c r="H1844" i="106" a="1"/>
  <c r="H5566" i="106" a="1"/>
  <c r="H5326" i="106" a="1"/>
  <c r="H9270" i="106" a="1"/>
  <c r="H1840" i="106" a="1"/>
  <c r="H8208" i="106" a="1"/>
  <c r="H5192" i="106" a="1"/>
  <c r="H6771" i="106" a="1"/>
  <c r="H5299" i="106" a="1"/>
  <c r="H2037" i="106" a="1"/>
  <c r="H6353" i="106" a="1"/>
  <c r="H7717" i="106" a="1"/>
  <c r="H7023" i="106" a="1"/>
  <c r="H9503" i="106" a="1"/>
  <c r="H9823" i="106" a="1"/>
  <c r="H8962" i="106" a="1"/>
  <c r="H9495" i="106" a="1"/>
  <c r="H6250" i="106" a="1"/>
  <c r="H761" i="106" a="1"/>
  <c r="H9484" i="106" a="1"/>
  <c r="H9338" i="106" a="1"/>
  <c r="H7923" i="106" a="1"/>
  <c r="H7663" i="106" a="1"/>
  <c r="H1333" i="106" a="1"/>
  <c r="H8238" i="106" a="1"/>
  <c r="H6257" i="106" a="1"/>
  <c r="H1834" i="106" a="1"/>
  <c r="H9341" i="106" a="1"/>
  <c r="H8001" i="106" a="1"/>
  <c r="H5104" i="106" a="1"/>
  <c r="H9817" i="106" a="1"/>
  <c r="H9675" i="106" a="1"/>
  <c r="H6814" i="106" a="1"/>
  <c r="H9191" i="106" a="1"/>
  <c r="H9692" i="106" a="1"/>
  <c r="H211" i="106" l="1"/>
  <c r="H4944" i="106"/>
  <c r="H6346" i="106"/>
  <c r="G6346" i="106" s="1"/>
  <c r="H8521" i="106"/>
  <c r="G8521" i="106" s="1"/>
  <c r="H6182" i="106"/>
  <c r="G6182" i="106" s="1"/>
  <c r="H2949" i="106"/>
  <c r="H8753" i="106"/>
  <c r="G8753" i="106" s="1"/>
  <c r="H9075" i="106"/>
  <c r="G9075" i="106" s="1"/>
  <c r="H8230" i="106"/>
  <c r="G8230" i="106" s="1"/>
  <c r="H9002" i="106"/>
  <c r="G9002" i="106" s="1"/>
  <c r="H9823" i="106"/>
  <c r="G9823" i="106" s="1"/>
  <c r="H8825" i="106"/>
  <c r="G8825" i="106" s="1"/>
  <c r="H7610" i="106"/>
  <c r="G7610" i="106" s="1"/>
  <c r="H9608" i="106"/>
  <c r="G9608" i="106" s="1"/>
  <c r="H2723" i="106"/>
  <c r="G2723" i="106" s="1"/>
  <c r="H6076" i="106"/>
  <c r="G6076" i="106" s="1"/>
  <c r="H7248" i="106"/>
  <c r="H9003" i="106"/>
  <c r="G9003" i="106" s="1"/>
  <c r="H835" i="106"/>
  <c r="H8350" i="106"/>
  <c r="G8350" i="106" s="1"/>
  <c r="H897" i="106"/>
  <c r="H1423" i="106"/>
  <c r="H8473" i="106"/>
  <c r="G8473" i="106" s="1"/>
  <c r="H3433" i="106"/>
  <c r="G3433" i="106" s="1"/>
  <c r="H9470" i="106"/>
  <c r="G9470" i="106" s="1"/>
  <c r="H959" i="106"/>
  <c r="H9503" i="106"/>
  <c r="G9503" i="106" s="1"/>
  <c r="H4343" i="106"/>
  <c r="G4343" i="106" s="1"/>
  <c r="H9161" i="106"/>
  <c r="G9161" i="106" s="1"/>
  <c r="H6112" i="106"/>
  <c r="G6112" i="106" s="1"/>
  <c r="H17" i="106"/>
  <c r="H7767" i="106"/>
  <c r="H8497" i="106"/>
  <c r="G8497" i="106" s="1"/>
  <c r="H9717" i="106"/>
  <c r="G9717" i="106" s="1"/>
  <c r="H846" i="106"/>
  <c r="H5515" i="106"/>
  <c r="G5515" i="106" s="1"/>
  <c r="H8153" i="106"/>
  <c r="G8153" i="106" s="1"/>
  <c r="H8600" i="106"/>
  <c r="G8600" i="106" s="1"/>
  <c r="H7996" i="106"/>
  <c r="G7996" i="106" s="1"/>
  <c r="H8292" i="106"/>
  <c r="G8292" i="106" s="1"/>
  <c r="H4336" i="106"/>
  <c r="H9400" i="106"/>
  <c r="G9400" i="106" s="1"/>
  <c r="H7023" i="106"/>
  <c r="H8619" i="106"/>
  <c r="G8619" i="106" s="1"/>
  <c r="H9460" i="106"/>
  <c r="G9460" i="106" s="1"/>
  <c r="H1047" i="106"/>
  <c r="H9420" i="106"/>
  <c r="G9420" i="106" s="1"/>
  <c r="H9808" i="106"/>
  <c r="G9808" i="106" s="1"/>
  <c r="H9081" i="106"/>
  <c r="G9081" i="106" s="1"/>
  <c r="H1255" i="106"/>
  <c r="H4946" i="106"/>
  <c r="H9505" i="106"/>
  <c r="G9505" i="106" s="1"/>
  <c r="H8639" i="106"/>
  <c r="G8639" i="106" s="1"/>
  <c r="H1841" i="106"/>
  <c r="G1841" i="106" s="1"/>
  <c r="H6245" i="106"/>
  <c r="G6245" i="106" s="1"/>
  <c r="H6668" i="106"/>
  <c r="G6668" i="106" s="1"/>
  <c r="H728" i="106"/>
  <c r="H1861" i="106"/>
  <c r="G1861" i="106" s="1"/>
  <c r="H7717" i="106"/>
  <c r="G7717" i="106" s="1"/>
  <c r="H8850" i="106"/>
  <c r="G8850" i="106" s="1"/>
  <c r="H8643" i="106"/>
  <c r="G8643" i="106" s="1"/>
  <c r="H9154" i="106"/>
  <c r="G9154" i="106" s="1"/>
  <c r="H6325" i="106"/>
  <c r="H4314" i="106"/>
  <c r="H5090" i="106"/>
  <c r="H4078" i="106"/>
  <c r="G4078" i="106" s="1"/>
  <c r="H9261" i="106"/>
  <c r="G9261" i="106" s="1"/>
  <c r="H8927" i="106"/>
  <c r="G8927" i="106" s="1"/>
  <c r="H1409" i="106"/>
  <c r="H8918" i="106"/>
  <c r="G8918" i="106" s="1"/>
  <c r="H2995" i="106"/>
  <c r="H8040" i="106"/>
  <c r="G8040" i="106" s="1"/>
  <c r="H7255" i="106"/>
  <c r="H7916" i="106"/>
  <c r="H6353" i="106"/>
  <c r="H6314" i="106"/>
  <c r="H6645" i="106"/>
  <c r="G6645" i="106" s="1"/>
  <c r="H2822" i="106"/>
  <c r="G2822" i="106" s="1"/>
  <c r="H8252" i="106"/>
  <c r="G8252" i="106" s="1"/>
  <c r="H5166" i="106"/>
  <c r="H8172" i="106"/>
  <c r="G8172" i="106" s="1"/>
  <c r="H9116" i="106"/>
  <c r="G9116" i="106" s="1"/>
  <c r="H8366" i="106"/>
  <c r="G8366" i="106" s="1"/>
  <c r="H908" i="106"/>
  <c r="H8187" i="106"/>
  <c r="G8187" i="106" s="1"/>
  <c r="H6153" i="106"/>
  <c r="G6153" i="106" s="1"/>
  <c r="H9692" i="106"/>
  <c r="G9692" i="106" s="1"/>
  <c r="H7608" i="106"/>
  <c r="G7608" i="106" s="1"/>
  <c r="H7077" i="106"/>
  <c r="H7044" i="106"/>
  <c r="G7044" i="106" s="1"/>
  <c r="H2037" i="106"/>
  <c r="H4882" i="106"/>
  <c r="H8178" i="106"/>
  <c r="G8178" i="106" s="1"/>
  <c r="H3546" i="106"/>
  <c r="G3546" i="106" s="1"/>
  <c r="H3236" i="106"/>
  <c r="G3236" i="106" s="1"/>
  <c r="H9360" i="106"/>
  <c r="G9360" i="106" s="1"/>
  <c r="H5815" i="106"/>
  <c r="H9323" i="106"/>
  <c r="G9323" i="106" s="1"/>
  <c r="H9626" i="106"/>
  <c r="G9626" i="106" s="1"/>
  <c r="H1778" i="106"/>
  <c r="H7940" i="106"/>
  <c r="H4850" i="106"/>
  <c r="H9182" i="106"/>
  <c r="G9182" i="106" s="1"/>
  <c r="H1827" i="106"/>
  <c r="G1827" i="106" s="1"/>
  <c r="H6257" i="106"/>
  <c r="G6257" i="106" s="1"/>
  <c r="H7923" i="106"/>
  <c r="H5299" i="106"/>
  <c r="G5299" i="106" s="1"/>
  <c r="H7246" i="106"/>
  <c r="H8075" i="106"/>
  <c r="G8075" i="106" s="1"/>
  <c r="H9554" i="106"/>
  <c r="G9554" i="106" s="1"/>
  <c r="H2893" i="106"/>
  <c r="G2893" i="106" s="1"/>
  <c r="H8955" i="106"/>
  <c r="G8955" i="106" s="1"/>
  <c r="H7785" i="106"/>
  <c r="G7785" i="106" s="1"/>
  <c r="H6642" i="106"/>
  <c r="G6642" i="106" s="1"/>
  <c r="H2856" i="106"/>
  <c r="G2856" i="106" s="1"/>
  <c r="H802" i="106"/>
  <c r="H121" i="106"/>
  <c r="H8362" i="106"/>
  <c r="G8362" i="106" s="1"/>
  <c r="H8513" i="106"/>
  <c r="G8513" i="106" s="1"/>
  <c r="H4408" i="106"/>
  <c r="H6806" i="106"/>
  <c r="G6806" i="106" s="1"/>
  <c r="H8155" i="106"/>
  <c r="G8155" i="106" s="1"/>
  <c r="H6771" i="106"/>
  <c r="G6771" i="106" s="1"/>
  <c r="H9204" i="106"/>
  <c r="G9204" i="106" s="1"/>
  <c r="H4794" i="106"/>
  <c r="H1412" i="106"/>
  <c r="H4379" i="106"/>
  <c r="H7803" i="106"/>
  <c r="H1310" i="106"/>
  <c r="H4101" i="106"/>
  <c r="H8846" i="106"/>
  <c r="G8846" i="106" s="1"/>
  <c r="H6308" i="106"/>
  <c r="H8507" i="106"/>
  <c r="G8507" i="106" s="1"/>
  <c r="H7882" i="106"/>
  <c r="H6786" i="106"/>
  <c r="G6786" i="106" s="1"/>
  <c r="H5104" i="106"/>
  <c r="H2978" i="106"/>
  <c r="H9269" i="106"/>
  <c r="G9269" i="106" s="1"/>
  <c r="H5192" i="106"/>
  <c r="H6862" i="106"/>
  <c r="H2945" i="106"/>
  <c r="H9319" i="106"/>
  <c r="G9319" i="106" s="1"/>
  <c r="H7234" i="106"/>
  <c r="H9689" i="106"/>
  <c r="G9689" i="106" s="1"/>
  <c r="H2732" i="106"/>
  <c r="G2732" i="106" s="1"/>
  <c r="H8470" i="106"/>
  <c r="G8470" i="106" s="1"/>
  <c r="H774" i="106"/>
  <c r="H7119" i="106"/>
  <c r="H7029" i="106"/>
  <c r="H171" i="106"/>
  <c r="G171" i="106" s="1"/>
  <c r="H9616" i="106"/>
  <c r="G9616" i="106" s="1"/>
  <c r="H9540" i="106"/>
  <c r="G9540" i="106" s="1"/>
  <c r="H6652" i="106"/>
  <c r="G6652" i="106" s="1"/>
  <c r="H6393" i="106"/>
  <c r="H8208" i="106"/>
  <c r="G8208" i="106" s="1"/>
  <c r="H9333" i="106"/>
  <c r="G9333" i="106" s="1"/>
  <c r="H8490" i="106"/>
  <c r="G8490" i="106" s="1"/>
  <c r="H8632" i="106"/>
  <c r="G8632" i="106" s="1"/>
  <c r="H6918" i="106"/>
  <c r="H23" i="106"/>
  <c r="H7906" i="106"/>
  <c r="G7906" i="106" s="1"/>
  <c r="H8605" i="106"/>
  <c r="G8605" i="106" s="1"/>
  <c r="H4315" i="106"/>
  <c r="H8452" i="106"/>
  <c r="G8452" i="106" s="1"/>
  <c r="H9306" i="106"/>
  <c r="G9306" i="106" s="1"/>
  <c r="H9491" i="106"/>
  <c r="G9491" i="106" s="1"/>
  <c r="H5424" i="106"/>
  <c r="H1982" i="106"/>
  <c r="G1982" i="106" s="1"/>
  <c r="H3650" i="106"/>
  <c r="H8845" i="106"/>
  <c r="G8845" i="106" s="1"/>
  <c r="H1840" i="106"/>
  <c r="G1840" i="106" s="1"/>
  <c r="H9317" i="106"/>
  <c r="G9317" i="106" s="1"/>
  <c r="H6872" i="106"/>
  <c r="H8545" i="106"/>
  <c r="G8545" i="106" s="1"/>
  <c r="H5173" i="106"/>
  <c r="H4319" i="106"/>
  <c r="H9605" i="106"/>
  <c r="G9605" i="106" s="1"/>
  <c r="H3374" i="106"/>
  <c r="H1983" i="106"/>
  <c r="G1983" i="106" s="1"/>
  <c r="H9646" i="106"/>
  <c r="G9646" i="106" s="1"/>
  <c r="H7919" i="106"/>
  <c r="H1837" i="106"/>
  <c r="G1837" i="106" s="1"/>
  <c r="H6212" i="106"/>
  <c r="H9153" i="106"/>
  <c r="G9153" i="106" s="1"/>
  <c r="H962" i="106"/>
  <c r="H9449" i="106"/>
  <c r="G9449" i="106" s="1"/>
  <c r="H9270" i="106"/>
  <c r="G9270" i="106" s="1"/>
  <c r="H2635" i="106"/>
  <c r="G2635" i="106" s="1"/>
  <c r="H9754" i="106"/>
  <c r="G9754" i="106" s="1"/>
  <c r="H7720" i="106"/>
  <c r="G7720" i="106" s="1"/>
  <c r="H7786" i="106"/>
  <c r="G7786" i="106" s="1"/>
  <c r="H9498" i="106"/>
  <c r="G9498" i="106" s="1"/>
  <c r="H8239" i="106"/>
  <c r="G8239" i="106" s="1"/>
  <c r="H8548" i="106"/>
  <c r="G8548" i="106" s="1"/>
  <c r="H862" i="106"/>
  <c r="H3249" i="106"/>
  <c r="G3249" i="106" s="1"/>
  <c r="H8578" i="106"/>
  <c r="G8578" i="106" s="1"/>
  <c r="H6973" i="106"/>
  <c r="H6252" i="106"/>
  <c r="G6252" i="106" s="1"/>
  <c r="H9318" i="106"/>
  <c r="G9318" i="106" s="1"/>
  <c r="H805" i="106"/>
  <c r="H844" i="106"/>
  <c r="H5326" i="106"/>
  <c r="H7710" i="106"/>
  <c r="G7710" i="106" s="1"/>
  <c r="H8975" i="106"/>
  <c r="G8975" i="106" s="1"/>
  <c r="H3449" i="106"/>
  <c r="G3449" i="106" s="1"/>
  <c r="H8114" i="106"/>
  <c r="H3530" i="106"/>
  <c r="G3530" i="106" s="1"/>
  <c r="H915" i="106"/>
  <c r="H9371" i="106"/>
  <c r="G9371" i="106" s="1"/>
  <c r="H3584" i="106"/>
  <c r="G3584" i="106" s="1"/>
  <c r="H1871" i="106"/>
  <c r="G1871" i="106" s="1"/>
  <c r="H3483" i="106"/>
  <c r="H9378" i="106"/>
  <c r="G9378" i="106" s="1"/>
  <c r="H6921" i="106"/>
  <c r="H5877" i="106"/>
  <c r="H9090" i="106"/>
  <c r="G9090" i="106" s="1"/>
  <c r="H8535" i="106"/>
  <c r="G8535" i="106" s="1"/>
  <c r="H5566" i="106"/>
  <c r="H9361" i="106"/>
  <c r="G9361" i="106" s="1"/>
  <c r="H8195" i="106"/>
  <c r="G8195" i="106" s="1"/>
  <c r="H6615" i="106"/>
  <c r="G6615" i="106" s="1"/>
  <c r="H7789" i="106"/>
  <c r="H920" i="106"/>
  <c r="H9708" i="106"/>
  <c r="G9708" i="106" s="1"/>
  <c r="H5984" i="106"/>
  <c r="G5984" i="106" s="1"/>
  <c r="H6163" i="106"/>
  <c r="G6163" i="106" s="1"/>
  <c r="H63" i="106"/>
  <c r="G63" i="106" s="1"/>
  <c r="H953" i="106"/>
  <c r="H9688" i="106"/>
  <c r="G9688" i="106" s="1"/>
  <c r="H5720" i="106"/>
  <c r="G5720" i="106" s="1"/>
  <c r="H9542" i="106"/>
  <c r="G9542" i="106" s="1"/>
  <c r="H5657" i="106"/>
  <c r="H1657" i="106"/>
  <c r="H1844" i="106"/>
  <c r="G1844" i="106" s="1"/>
  <c r="H6813" i="106"/>
  <c r="G6813" i="106" s="1"/>
  <c r="H1308" i="106"/>
  <c r="H9234" i="106"/>
  <c r="G9234" i="106" s="1"/>
  <c r="H3622" i="106"/>
  <c r="H7901" i="106"/>
  <c r="G7901" i="106" s="1"/>
  <c r="H9814" i="106"/>
  <c r="G9814" i="106" s="1"/>
  <c r="H803" i="106"/>
  <c r="H9322" i="106"/>
  <c r="G9322" i="106" s="1"/>
  <c r="H4417" i="106"/>
  <c r="H9214" i="106"/>
  <c r="G9214" i="106" s="1"/>
  <c r="H9649" i="106"/>
  <c r="G9649" i="106" s="1"/>
  <c r="H6616" i="106"/>
  <c r="G6616" i="106" s="1"/>
  <c r="H5092" i="106"/>
  <c r="H6658" i="106"/>
  <c r="G6658" i="106" s="1"/>
  <c r="H9338" i="106"/>
  <c r="G9338" i="106" s="1"/>
  <c r="H12" i="106"/>
  <c r="H6930" i="106"/>
  <c r="H2726" i="106"/>
  <c r="G2726" i="106" s="1"/>
  <c r="H8422" i="106"/>
  <c r="G8422" i="106" s="1"/>
  <c r="H6613" i="106"/>
  <c r="G6613" i="106" s="1"/>
  <c r="H8650" i="106"/>
  <c r="G8650" i="106" s="1"/>
  <c r="H5103" i="106"/>
  <c r="H9174" i="106"/>
  <c r="G9174" i="106" s="1"/>
  <c r="H3683" i="106"/>
  <c r="G3683" i="106" s="1"/>
  <c r="H3490" i="106"/>
  <c r="G3490" i="106" s="1"/>
  <c r="H9464" i="106"/>
  <c r="G9464" i="106" s="1"/>
  <c r="H7106" i="106"/>
  <c r="H9191" i="106"/>
  <c r="G9191" i="106" s="1"/>
  <c r="H7027" i="106"/>
  <c r="H4380" i="106"/>
  <c r="H7732" i="106"/>
  <c r="G7732" i="106" s="1"/>
  <c r="H9479" i="106"/>
  <c r="G9479" i="106" s="1"/>
  <c r="H7914" i="106"/>
  <c r="H9263" i="106"/>
  <c r="G9263" i="106" s="1"/>
  <c r="H6301" i="106"/>
  <c r="G6301" i="106" s="1"/>
  <c r="H7799" i="106"/>
  <c r="H5554" i="106"/>
  <c r="G5554" i="106" s="1"/>
  <c r="H7681" i="106"/>
  <c r="G7681" i="106" s="1"/>
  <c r="H9368" i="106"/>
  <c r="G9368" i="106" s="1"/>
  <c r="H4350" i="106"/>
  <c r="H7593" i="106"/>
  <c r="G7593" i="106" s="1"/>
  <c r="H9201" i="106"/>
  <c r="G9201" i="106" s="1"/>
  <c r="H8313" i="106"/>
  <c r="G8313" i="106" s="1"/>
  <c r="H1404" i="106"/>
  <c r="H5062" i="106"/>
  <c r="G5062" i="106" s="1"/>
  <c r="H8238" i="106"/>
  <c r="G8238" i="106" s="1"/>
  <c r="H3364" i="106"/>
  <c r="H6902" i="106"/>
  <c r="H9762" i="106"/>
  <c r="G9762" i="106" s="1"/>
  <c r="H9180" i="106"/>
  <c r="G9180" i="106" s="1"/>
  <c r="H6896" i="106"/>
  <c r="H9415" i="106"/>
  <c r="G9415" i="106" s="1"/>
  <c r="H2906" i="106"/>
  <c r="G2906" i="106" s="1"/>
  <c r="H1823" i="106"/>
  <c r="G1823" i="106" s="1"/>
  <c r="H7721" i="106"/>
  <c r="G7721" i="106" s="1"/>
  <c r="H7964" i="106"/>
  <c r="G7964" i="106" s="1"/>
  <c r="H5059" i="106"/>
  <c r="H8147" i="106"/>
  <c r="G8147" i="106" s="1"/>
  <c r="H4130" i="106"/>
  <c r="G4130" i="106" s="1"/>
  <c r="H6248" i="106"/>
  <c r="G6248" i="106" s="1"/>
  <c r="H847" i="106"/>
  <c r="H9656" i="106"/>
  <c r="G9656" i="106" s="1"/>
  <c r="H6147" i="106"/>
  <c r="G6147" i="106" s="1"/>
  <c r="H9459" i="106"/>
  <c r="G9459" i="106" s="1"/>
  <c r="H6159" i="106"/>
  <c r="G6159" i="106" s="1"/>
  <c r="H1252" i="106"/>
  <c r="H5872" i="106"/>
  <c r="G5872" i="106" s="1"/>
  <c r="H3229" i="106"/>
  <c r="G3229" i="106" s="1"/>
  <c r="H9366" i="106"/>
  <c r="G9366" i="106" s="1"/>
  <c r="H9430" i="106"/>
  <c r="G9430" i="106" s="1"/>
  <c r="H6847" i="106"/>
  <c r="H8355" i="106"/>
  <c r="G8355" i="106" s="1"/>
  <c r="H6632" i="106"/>
  <c r="G6632" i="106" s="1"/>
  <c r="H2841" i="106"/>
  <c r="H5592" i="106"/>
  <c r="H9138" i="106"/>
  <c r="G9138" i="106" s="1"/>
  <c r="H2022" i="106"/>
  <c r="G2022" i="106" s="1"/>
  <c r="H9349" i="106"/>
  <c r="G9349" i="106" s="1"/>
  <c r="H8205" i="106"/>
  <c r="G8205" i="106" s="1"/>
  <c r="H5113" i="106"/>
  <c r="H9222" i="106"/>
  <c r="G9222" i="106" s="1"/>
  <c r="H6832" i="106"/>
  <c r="G6832" i="106" s="1"/>
  <c r="H8576" i="106"/>
  <c r="G8576" i="106" s="1"/>
  <c r="H4809" i="106"/>
  <c r="H4332" i="106"/>
  <c r="H6665" i="106"/>
  <c r="G6665" i="106" s="1"/>
  <c r="H7110" i="106"/>
  <c r="H9437" i="106"/>
  <c r="G9437" i="106" s="1"/>
  <c r="H6134" i="106"/>
  <c r="G6134" i="106" s="1"/>
  <c r="H9073" i="106"/>
  <c r="G9073" i="106" s="1"/>
  <c r="H6165" i="106"/>
  <c r="G6165" i="106" s="1"/>
  <c r="H6103" i="106"/>
  <c r="G6103" i="106" s="1"/>
  <c r="H9615" i="106"/>
  <c r="G9615" i="106" s="1"/>
  <c r="H5581" i="106"/>
  <c r="H120" i="106"/>
  <c r="G120" i="106" s="1"/>
  <c r="H5988" i="106"/>
  <c r="H8936" i="106"/>
  <c r="G8936" i="106" s="1"/>
  <c r="H5101" i="106"/>
  <c r="H6653" i="106"/>
  <c r="G6653" i="106" s="1"/>
  <c r="H9242" i="106"/>
  <c r="G9242" i="106" s="1"/>
  <c r="H6357" i="106"/>
  <c r="H8909" i="106"/>
  <c r="G8909" i="106" s="1"/>
  <c r="H5335" i="106"/>
  <c r="H2435" i="106"/>
  <c r="H7252" i="106"/>
  <c r="H9770" i="106"/>
  <c r="G9770" i="106" s="1"/>
  <c r="H7752" i="106"/>
  <c r="G7752" i="106" s="1"/>
  <c r="H2033" i="106"/>
  <c r="H8001" i="106"/>
  <c r="G8001" i="106" s="1"/>
  <c r="H7902" i="106"/>
  <c r="G7902" i="106" s="1"/>
  <c r="H6297" i="106"/>
  <c r="G6297" i="106" s="1"/>
  <c r="H9249" i="106"/>
  <c r="G9249" i="106" s="1"/>
  <c r="H6213" i="106"/>
  <c r="H8831" i="106"/>
  <c r="G8831" i="106" s="1"/>
  <c r="H4082" i="106"/>
  <c r="G4082" i="106" s="1"/>
  <c r="H6860" i="106"/>
  <c r="H280" i="106"/>
  <c r="H4337" i="106"/>
  <c r="H6679" i="106"/>
  <c r="G6679" i="106" s="1"/>
  <c r="H5310" i="106"/>
  <c r="H3256" i="106"/>
  <c r="G3256" i="106" s="1"/>
  <c r="H4208" i="106"/>
  <c r="H151" i="106"/>
  <c r="G151" i="106" s="1"/>
  <c r="H8233" i="106"/>
  <c r="G8233" i="106" s="1"/>
  <c r="H1994" i="106"/>
  <c r="G1994" i="106" s="1"/>
  <c r="H8530" i="106"/>
  <c r="G8530" i="106" s="1"/>
  <c r="H1867" i="106"/>
  <c r="G1867" i="106" s="1"/>
  <c r="H7060" i="106"/>
  <c r="H8818" i="106"/>
  <c r="G8818" i="106" s="1"/>
  <c r="H9379" i="106"/>
  <c r="G9379" i="106" s="1"/>
  <c r="H4190" i="106"/>
  <c r="H2996" i="106"/>
  <c r="H966" i="106"/>
  <c r="H6734" i="106"/>
  <c r="G6734" i="106" s="1"/>
  <c r="H6906" i="106"/>
  <c r="H8301" i="106"/>
  <c r="G8301" i="106" s="1"/>
  <c r="H9121" i="106"/>
  <c r="G9121" i="106" s="1"/>
  <c r="H1035" i="106"/>
  <c r="H963" i="106"/>
  <c r="H6745" i="106"/>
  <c r="G6745" i="106" s="1"/>
  <c r="H6326" i="106"/>
  <c r="H1445" i="106"/>
  <c r="H8628" i="106"/>
  <c r="G8628" i="106" s="1"/>
  <c r="H7231" i="106"/>
  <c r="H3366" i="106"/>
  <c r="H8386" i="106"/>
  <c r="G8386" i="106" s="1"/>
  <c r="H9396" i="106"/>
  <c r="G9396" i="106" s="1"/>
  <c r="H4305" i="106"/>
  <c r="H8813" i="106"/>
  <c r="G8813" i="106" s="1"/>
  <c r="H9571" i="106"/>
  <c r="G9571" i="106" s="1"/>
  <c r="H2883" i="106"/>
  <c r="G2883" i="106" s="1"/>
  <c r="H1440" i="106"/>
  <c r="H8430" i="106"/>
  <c r="G8430" i="106" s="1"/>
  <c r="H5991" i="106"/>
  <c r="H9774" i="106"/>
  <c r="G9774" i="106" s="1"/>
  <c r="H3696" i="106"/>
  <c r="G3696" i="106" s="1"/>
  <c r="H9618" i="106"/>
  <c r="G9618" i="106" s="1"/>
  <c r="H5816" i="106"/>
  <c r="H6837" i="106"/>
  <c r="G6837" i="106" s="1"/>
  <c r="H6284" i="106"/>
  <c r="G6284" i="106" s="1"/>
  <c r="H6692" i="106"/>
  <c r="G6692" i="106" s="1"/>
  <c r="H1749" i="106"/>
  <c r="H8375" i="106"/>
  <c r="G8375" i="106" s="1"/>
  <c r="H4802" i="106"/>
  <c r="H9701" i="106"/>
  <c r="G9701" i="106" s="1"/>
  <c r="H6789" i="106"/>
  <c r="G6789" i="106" s="1"/>
  <c r="H8385" i="106"/>
  <c r="G8385" i="106" s="1"/>
  <c r="H812" i="106"/>
  <c r="H5562" i="106"/>
  <c r="H6118" i="106"/>
  <c r="G6118" i="106" s="1"/>
  <c r="H9380" i="106"/>
  <c r="G9380" i="106" s="1"/>
  <c r="H3723" i="106"/>
  <c r="H4189" i="106"/>
  <c r="H6743" i="106"/>
  <c r="G6743" i="106" s="1"/>
  <c r="H7926" i="106"/>
  <c r="H6762" i="106"/>
  <c r="G6762" i="106" s="1"/>
  <c r="H9392" i="106"/>
  <c r="G9392" i="106" s="1"/>
  <c r="H7714" i="106"/>
  <c r="G7714" i="106" s="1"/>
  <c r="H9642" i="106"/>
  <c r="G9642" i="106" s="1"/>
  <c r="H6985" i="106"/>
  <c r="H4392" i="106"/>
  <c r="H8505" i="106"/>
  <c r="G8505" i="106" s="1"/>
  <c r="H8911" i="106"/>
  <c r="G8911" i="106" s="1"/>
  <c r="H2956" i="106"/>
  <c r="H9683" i="106"/>
  <c r="G9683" i="106" s="1"/>
  <c r="H8651" i="106"/>
  <c r="G8651" i="106" s="1"/>
  <c r="H7258" i="106"/>
  <c r="H1872" i="106"/>
  <c r="G1872" i="106" s="1"/>
  <c r="H6715" i="106"/>
  <c r="G6715" i="106" s="1"/>
  <c r="H7595" i="106"/>
  <c r="G7595" i="106" s="1"/>
  <c r="H1259" i="106"/>
  <c r="H8762" i="106"/>
  <c r="H1833" i="106"/>
  <c r="G1833" i="106" s="1"/>
  <c r="H3615" i="106"/>
  <c r="H9001" i="106"/>
  <c r="G9001" i="106" s="1"/>
  <c r="H103" i="106"/>
  <c r="G103" i="106" s="1"/>
  <c r="H9481" i="106"/>
  <c r="G9481" i="106" s="1"/>
  <c r="H9327" i="106"/>
  <c r="G9327" i="106" s="1"/>
  <c r="H7716" i="106"/>
  <c r="G7716" i="106" s="1"/>
  <c r="H8623" i="106"/>
  <c r="G8623" i="106" s="1"/>
  <c r="H8540" i="106"/>
  <c r="G8540" i="106" s="1"/>
  <c r="H5122" i="106"/>
  <c r="G5122" i="106" s="1"/>
  <c r="H1783" i="106"/>
  <c r="H9712" i="106"/>
  <c r="G9712" i="106" s="1"/>
  <c r="H2804" i="106"/>
  <c r="G2804" i="106" s="1"/>
  <c r="H7815" i="106"/>
  <c r="H9107" i="106"/>
  <c r="G9107" i="106" s="1"/>
  <c r="H8361" i="106"/>
  <c r="G8361" i="106" s="1"/>
  <c r="H5272" i="106"/>
  <c r="H7936" i="106"/>
  <c r="H9484" i="106"/>
  <c r="G9484" i="106" s="1"/>
  <c r="H9632" i="106"/>
  <c r="G9632" i="106" s="1"/>
  <c r="H2475" i="106"/>
  <c r="H7734" i="106"/>
  <c r="G7734" i="106" s="1"/>
  <c r="H9529" i="106"/>
  <c r="G9529" i="106" s="1"/>
  <c r="H8827" i="106"/>
  <c r="G8827" i="106" s="1"/>
  <c r="H8421" i="106"/>
  <c r="G8421" i="106" s="1"/>
  <c r="H3078" i="106"/>
  <c r="G3078" i="106" s="1"/>
  <c r="H9502" i="106"/>
  <c r="G9502" i="106" s="1"/>
  <c r="H9772" i="106"/>
  <c r="G9772" i="106" s="1"/>
  <c r="H3253" i="106"/>
  <c r="G3253" i="106" s="1"/>
  <c r="H8617" i="106"/>
  <c r="G8617" i="106" s="1"/>
  <c r="H9228" i="106"/>
  <c r="G9228" i="106" s="1"/>
  <c r="H3639" i="106"/>
  <c r="H9530" i="106"/>
  <c r="G9530" i="106" s="1"/>
  <c r="H3226" i="106"/>
  <c r="G3226" i="106" s="1"/>
  <c r="H8081" i="106"/>
  <c r="G8081" i="106" s="1"/>
  <c r="H4446" i="106"/>
  <c r="H9585" i="106"/>
  <c r="G9585" i="106" s="1"/>
  <c r="H7715" i="106"/>
  <c r="G7715" i="106" s="1"/>
  <c r="H8165" i="106"/>
  <c r="G8165" i="106" s="1"/>
  <c r="H6290" i="106"/>
  <c r="G6290" i="106" s="1"/>
  <c r="H9274" i="106"/>
  <c r="G9274" i="106" s="1"/>
  <c r="H923" i="106"/>
  <c r="H4339" i="106"/>
  <c r="H6663" i="106"/>
  <c r="G6663" i="106" s="1"/>
  <c r="H8511" i="106"/>
  <c r="G8511" i="106" s="1"/>
  <c r="H9807" i="106"/>
  <c r="G9807" i="106" s="1"/>
  <c r="H6108" i="106"/>
  <c r="G6108" i="106" s="1"/>
  <c r="H9821" i="106"/>
  <c r="G9821" i="106" s="1"/>
  <c r="H8184" i="106"/>
  <c r="G8184" i="106" s="1"/>
  <c r="H2797" i="106"/>
  <c r="H9239" i="106"/>
  <c r="G9239" i="106" s="1"/>
  <c r="H4405" i="106"/>
  <c r="H1014" i="106"/>
  <c r="H9250" i="106"/>
  <c r="G9250" i="106" s="1"/>
  <c r="H6776" i="106"/>
  <c r="G6776" i="106" s="1"/>
  <c r="H2830" i="106"/>
  <c r="H4174" i="106"/>
  <c r="G4174" i="106" s="1"/>
  <c r="H175" i="106"/>
  <c r="G175" i="106" s="1"/>
  <c r="H5343" i="106"/>
  <c r="H209" i="106"/>
  <c r="G209" i="106" s="1"/>
  <c r="H6235" i="106"/>
  <c r="G6235" i="106" s="1"/>
  <c r="H2760" i="106"/>
  <c r="G2760" i="106" s="1"/>
  <c r="H8392" i="106"/>
  <c r="G8392" i="106" s="1"/>
  <c r="H1671" i="106"/>
  <c r="H6242" i="106"/>
  <c r="G6242" i="106" s="1"/>
  <c r="H8668" i="106"/>
  <c r="G8668" i="106" s="1"/>
  <c r="H4163" i="106"/>
  <c r="H8684" i="106"/>
  <c r="G8684" i="106" s="1"/>
  <c r="H6942" i="106"/>
  <c r="H9163" i="106"/>
  <c r="G9163" i="106" s="1"/>
  <c r="H4342" i="106"/>
  <c r="G4342" i="106" s="1"/>
  <c r="H9164" i="106"/>
  <c r="G9164" i="106" s="1"/>
  <c r="H789" i="106"/>
  <c r="H5146" i="106"/>
  <c r="H5437" i="106"/>
  <c r="H9604" i="106"/>
  <c r="G9604" i="106" s="1"/>
  <c r="H8585" i="106"/>
  <c r="G8585" i="106" s="1"/>
  <c r="H2796" i="106"/>
  <c r="H649" i="106"/>
  <c r="G649" i="106" s="1"/>
  <c r="H9533" i="106"/>
  <c r="G9533" i="106" s="1"/>
  <c r="H9467" i="106"/>
  <c r="G9467" i="106" s="1"/>
  <c r="H8207" i="106"/>
  <c r="G8207" i="106" s="1"/>
  <c r="H9190" i="106"/>
  <c r="G9190" i="106" s="1"/>
  <c r="H4795" i="106"/>
  <c r="H9094" i="106"/>
  <c r="G9094" i="106" s="1"/>
  <c r="H2997" i="106"/>
  <c r="H5105" i="106"/>
  <c r="H8665" i="106"/>
  <c r="G8665" i="106" s="1"/>
  <c r="H6688" i="106"/>
  <c r="G6688" i="106" s="1"/>
  <c r="H2015" i="106"/>
  <c r="H6334" i="106"/>
  <c r="G6334" i="106" s="1"/>
  <c r="H8414" i="106"/>
  <c r="G8414" i="106" s="1"/>
  <c r="H8438" i="106"/>
  <c r="G8438" i="106" s="1"/>
  <c r="H8926" i="106"/>
  <c r="G8926" i="106" s="1"/>
  <c r="H8142" i="106"/>
  <c r="G8142" i="106" s="1"/>
  <c r="H139" i="106"/>
  <c r="H795" i="106"/>
  <c r="H4085" i="106"/>
  <c r="G4085" i="106" s="1"/>
  <c r="H3588" i="106"/>
  <c r="G3588" i="106" s="1"/>
  <c r="H5563" i="106"/>
  <c r="H8415" i="106"/>
  <c r="G8415" i="106" s="1"/>
  <c r="H9112" i="106"/>
  <c r="G9112" i="106" s="1"/>
  <c r="H6707" i="106"/>
  <c r="G6707" i="106" s="1"/>
  <c r="H8670" i="106"/>
  <c r="G8670" i="106" s="1"/>
  <c r="H752" i="106"/>
  <c r="H8593" i="106"/>
  <c r="G8593" i="106" s="1"/>
  <c r="H8677" i="106"/>
  <c r="G8677" i="106" s="1"/>
  <c r="H7718" i="106"/>
  <c r="H3369" i="106"/>
  <c r="H8558" i="106"/>
  <c r="G8558" i="106" s="1"/>
  <c r="H1370" i="106"/>
  <c r="H5073" i="106"/>
  <c r="H9781" i="106"/>
  <c r="G9781" i="106" s="1"/>
  <c r="H895" i="106"/>
  <c r="H4811" i="106"/>
  <c r="H1233" i="106"/>
  <c r="H9775" i="106"/>
  <c r="G9775" i="106" s="1"/>
  <c r="H9745" i="106"/>
  <c r="G9745" i="106" s="1"/>
  <c r="H6362" i="106"/>
  <c r="H9004" i="106"/>
  <c r="G9004" i="106" s="1"/>
  <c r="H6097" i="106"/>
  <c r="G6097" i="106" s="1"/>
  <c r="H9359" i="106"/>
  <c r="G9359" i="106" s="1"/>
  <c r="H8964" i="106"/>
  <c r="G8964" i="106" s="1"/>
  <c r="H1336" i="106"/>
  <c r="H271" i="106"/>
  <c r="H9130" i="106"/>
  <c r="G9130" i="106" s="1"/>
  <c r="H8264" i="106"/>
  <c r="G8264" i="106" s="1"/>
  <c r="H6401" i="106"/>
  <c r="H4308" i="106"/>
  <c r="H7030" i="106"/>
  <c r="H8419" i="106"/>
  <c r="G8419" i="106" s="1"/>
  <c r="H4440" i="106"/>
  <c r="G4440" i="106" s="1"/>
  <c r="H8407" i="106"/>
  <c r="G8407" i="106" s="1"/>
  <c r="H8008" i="106"/>
  <c r="G8008" i="106" s="1"/>
  <c r="H3365" i="106"/>
  <c r="H9152" i="106"/>
  <c r="G9152" i="106" s="1"/>
  <c r="H9007" i="106"/>
  <c r="H955" i="106"/>
  <c r="H6964" i="106"/>
  <c r="H7264" i="106"/>
  <c r="H9205" i="106"/>
  <c r="G9205" i="106" s="1"/>
  <c r="H2819" i="106"/>
  <c r="G2819" i="106" s="1"/>
  <c r="H9469" i="106"/>
  <c r="G9469" i="106" s="1"/>
  <c r="H8835" i="106"/>
  <c r="G8835" i="106" s="1"/>
  <c r="H799" i="106"/>
  <c r="H8245" i="106"/>
  <c r="G8245" i="106" s="1"/>
  <c r="H6814" i="106"/>
  <c r="G6814" i="106" s="1"/>
  <c r="H1416" i="106"/>
  <c r="H3404" i="106"/>
  <c r="G3404" i="106" s="1"/>
  <c r="H5919" i="106"/>
  <c r="H7920" i="106"/>
  <c r="H6254" i="106"/>
  <c r="G6254" i="106" s="1"/>
  <c r="H6630" i="106"/>
  <c r="G6630" i="106" s="1"/>
  <c r="H5573" i="106"/>
  <c r="H9405" i="106"/>
  <c r="G9405" i="106" s="1"/>
  <c r="H167" i="106"/>
  <c r="G167" i="106" s="1"/>
  <c r="H70" i="106"/>
  <c r="G70" i="106" s="1"/>
  <c r="H9388" i="106"/>
  <c r="G9388" i="106" s="1"/>
  <c r="H8528" i="106"/>
  <c r="G8528" i="106" s="1"/>
  <c r="H9352" i="106"/>
  <c r="G9352" i="106" s="1"/>
  <c r="H8310" i="106"/>
  <c r="G8310" i="106" s="1"/>
  <c r="H6389" i="106"/>
  <c r="G6389" i="106" s="1"/>
  <c r="H8744" i="106"/>
  <c r="G8744" i="106" s="1"/>
  <c r="H3230" i="106"/>
  <c r="G3230" i="106" s="1"/>
  <c r="H6371" i="106"/>
  <c r="H6638" i="106"/>
  <c r="G6638" i="106" s="1"/>
  <c r="H9566" i="106"/>
  <c r="G9566" i="106" s="1"/>
  <c r="H1993" i="106"/>
  <c r="G1993" i="106" s="1"/>
  <c r="H9663" i="106"/>
  <c r="G9663" i="106" s="1"/>
  <c r="H9181" i="106"/>
  <c r="G9181" i="106" s="1"/>
  <c r="H6136" i="106"/>
  <c r="G6136" i="106" s="1"/>
  <c r="H7636" i="106"/>
  <c r="G7636" i="106" s="1"/>
  <c r="H8300" i="106"/>
  <c r="G8300" i="106" s="1"/>
  <c r="H7245" i="106"/>
  <c r="H4188" i="106"/>
  <c r="H9567" i="106"/>
  <c r="G9567" i="106" s="1"/>
  <c r="H9628" i="106"/>
  <c r="G9628" i="106" s="1"/>
  <c r="H9230" i="106"/>
  <c r="G9230" i="106" s="1"/>
  <c r="H951" i="106"/>
  <c r="H5869" i="106"/>
  <c r="H5373" i="106"/>
  <c r="H6172" i="106"/>
  <c r="G6172" i="106" s="1"/>
  <c r="H7123" i="106"/>
  <c r="H8977" i="106"/>
  <c r="G8977" i="106" s="1"/>
  <c r="H5457" i="106"/>
  <c r="H6340" i="106"/>
  <c r="G6340" i="106" s="1"/>
  <c r="H9726" i="106"/>
  <c r="G9726" i="106" s="1"/>
  <c r="H6698" i="106"/>
  <c r="G6698" i="106" s="1"/>
  <c r="H8465" i="106"/>
  <c r="G8465" i="106" s="1"/>
  <c r="H8416" i="106"/>
  <c r="G8416" i="106" s="1"/>
  <c r="H9527" i="106"/>
  <c r="G9527" i="106" s="1"/>
  <c r="H6283" i="106"/>
  <c r="G6283" i="106" s="1"/>
  <c r="H4883" i="106"/>
  <c r="H9280" i="106"/>
  <c r="G9280" i="106" s="1"/>
  <c r="H5987" i="106"/>
  <c r="G5987" i="106" s="1"/>
  <c r="H8938" i="106"/>
  <c r="G8938" i="106" s="1"/>
  <c r="H9636" i="106"/>
  <c r="G9636" i="106" s="1"/>
  <c r="H6366" i="106"/>
  <c r="H1333" i="106"/>
  <c r="H8389" i="106"/>
  <c r="G8389" i="106" s="1"/>
  <c r="H7802" i="106"/>
  <c r="H1526" i="106"/>
  <c r="H2006" i="106"/>
  <c r="H7111" i="106"/>
  <c r="H2912" i="106"/>
  <c r="G2912" i="106" s="1"/>
  <c r="H9592" i="106"/>
  <c r="G9592" i="106" s="1"/>
  <c r="H7037" i="106"/>
  <c r="H8987" i="106"/>
  <c r="G8987" i="106" s="1"/>
  <c r="H8557" i="106"/>
  <c r="G8557" i="106" s="1"/>
  <c r="H3701" i="106"/>
  <c r="G3701" i="106" s="1"/>
  <c r="H8678" i="106"/>
  <c r="G8678" i="106" s="1"/>
  <c r="H8423" i="106"/>
  <c r="G8423" i="106" s="1"/>
  <c r="H952" i="106"/>
  <c r="H4363" i="106"/>
  <c r="H3632" i="106"/>
  <c r="H6168" i="106"/>
  <c r="G6168" i="106" s="1"/>
  <c r="H9793" i="106"/>
  <c r="G9793" i="106" s="1"/>
  <c r="H9444" i="106"/>
  <c r="G9444" i="106" s="1"/>
  <c r="H9092" i="106"/>
  <c r="G9092" i="106" s="1"/>
  <c r="H8380" i="106"/>
  <c r="G8380" i="106" s="1"/>
  <c r="H8986" i="106"/>
  <c r="G8986" i="106" s="1"/>
  <c r="H7708" i="106"/>
  <c r="G7708" i="106" s="1"/>
  <c r="H8958" i="106"/>
  <c r="H7612" i="106"/>
  <c r="G7612" i="106" s="1"/>
  <c r="H984" i="106"/>
  <c r="H9425" i="106"/>
  <c r="G9425" i="106" s="1"/>
  <c r="H8324" i="106"/>
  <c r="G8324" i="106" s="1"/>
  <c r="H8553" i="106"/>
  <c r="G8553" i="106" s="1"/>
  <c r="H9328" i="106"/>
  <c r="G9328" i="106" s="1"/>
  <c r="H1217" i="106"/>
  <c r="H9311" i="106"/>
  <c r="G9311" i="106" s="1"/>
  <c r="H4881" i="106"/>
  <c r="H9486" i="106"/>
  <c r="G9486" i="106" s="1"/>
  <c r="H6924" i="106"/>
  <c r="H9304" i="106"/>
  <c r="G9304" i="106" s="1"/>
  <c r="H8807" i="106"/>
  <c r="G8807" i="106" s="1"/>
  <c r="H7712" i="106"/>
  <c r="G7712" i="106" s="1"/>
  <c r="H6142" i="106"/>
  <c r="G6142" i="106" s="1"/>
  <c r="H8181" i="106"/>
  <c r="G8181" i="106" s="1"/>
  <c r="H7809" i="106"/>
  <c r="H9424" i="106"/>
  <c r="G9424" i="106" s="1"/>
  <c r="H1818" i="106"/>
  <c r="H9698" i="106"/>
  <c r="G9698" i="106" s="1"/>
  <c r="H9329" i="106"/>
  <c r="G9329" i="106" s="1"/>
  <c r="H6132" i="106"/>
  <c r="G6132" i="106" s="1"/>
  <c r="H9010" i="106"/>
  <c r="H6690" i="106"/>
  <c r="G6690" i="106" s="1"/>
  <c r="H5853" i="106"/>
  <c r="H9238" i="106"/>
  <c r="G9238" i="106" s="1"/>
  <c r="H9794" i="106"/>
  <c r="G9794" i="106" s="1"/>
  <c r="H9752" i="106"/>
  <c r="G9752" i="106" s="1"/>
  <c r="H1831" i="106"/>
  <c r="G1831" i="106" s="1"/>
  <c r="H9617" i="106"/>
  <c r="G9617" i="106" s="1"/>
  <c r="H8992" i="106"/>
  <c r="G8992" i="106" s="1"/>
  <c r="H2013" i="106"/>
  <c r="G2013" i="106" s="1"/>
  <c r="H1219" i="106"/>
  <c r="H8342" i="106"/>
  <c r="G8342" i="106" s="1"/>
  <c r="H8222" i="106"/>
  <c r="G8222" i="106" s="1"/>
  <c r="H9186" i="106"/>
  <c r="G9186" i="106" s="1"/>
  <c r="H9620" i="106"/>
  <c r="G9620" i="106" s="1"/>
  <c r="H5513" i="106"/>
  <c r="G5513" i="106" s="1"/>
  <c r="H9334" i="106"/>
  <c r="G9334" i="106" s="1"/>
  <c r="H6693" i="106"/>
  <c r="G6693" i="106" s="1"/>
  <c r="H5067" i="106"/>
  <c r="H5602" i="106"/>
  <c r="H907" i="106"/>
  <c r="H9630" i="106"/>
  <c r="G9630" i="106" s="1"/>
  <c r="H5741" i="106"/>
  <c r="H6115" i="106"/>
  <c r="G6115" i="106" s="1"/>
  <c r="H7886" i="106"/>
  <c r="H2878" i="106"/>
  <c r="G2878" i="106" s="1"/>
  <c r="H9765" i="106"/>
  <c r="G9765" i="106" s="1"/>
  <c r="H5368" i="106"/>
  <c r="H9767" i="106"/>
  <c r="G9767" i="106" s="1"/>
  <c r="H9393" i="106"/>
  <c r="G9393" i="106" s="1"/>
  <c r="H3315" i="106"/>
  <c r="G3315" i="106" s="1"/>
  <c r="H5510" i="106"/>
  <c r="G5510" i="106" s="1"/>
  <c r="H3255" i="106"/>
  <c r="G3255" i="106" s="1"/>
  <c r="H7261" i="106"/>
  <c r="H2908" i="106"/>
  <c r="G2908" i="106" s="1"/>
  <c r="H9416" i="106"/>
  <c r="G9416" i="106" s="1"/>
  <c r="H8798" i="106"/>
  <c r="G8798" i="106" s="1"/>
  <c r="H8666" i="106"/>
  <c r="G8666" i="106" s="1"/>
  <c r="H7079" i="106"/>
  <c r="H200" i="106"/>
  <c r="G200" i="106" s="1"/>
  <c r="H9008" i="106"/>
  <c r="H9487" i="106"/>
  <c r="G9487" i="106" s="1"/>
  <c r="H8394" i="106"/>
  <c r="G8394" i="106" s="1"/>
  <c r="H6650" i="106"/>
  <c r="G6650" i="106" s="1"/>
  <c r="H9074" i="106"/>
  <c r="G9074" i="106" s="1"/>
  <c r="H6744" i="106"/>
  <c r="G6744" i="106" s="1"/>
  <c r="H928" i="106"/>
  <c r="H1218" i="106"/>
  <c r="H2040" i="106"/>
  <c r="G2040" i="106" s="1"/>
  <c r="H7156" i="106"/>
  <c r="H1222" i="106"/>
  <c r="H6238" i="106"/>
  <c r="G6238" i="106" s="1"/>
  <c r="H9525" i="106"/>
  <c r="G9525" i="106" s="1"/>
  <c r="H122" i="106"/>
  <c r="H1311" i="106"/>
  <c r="H9480" i="106"/>
  <c r="G9480" i="106" s="1"/>
  <c r="H9423" i="106"/>
  <c r="G9423" i="106" s="1"/>
  <c r="H6286" i="106"/>
  <c r="G6286" i="106" s="1"/>
  <c r="H9490" i="106"/>
  <c r="G9490" i="106" s="1"/>
  <c r="H1437" i="106"/>
  <c r="H9067" i="106"/>
  <c r="G9067" i="106" s="1"/>
  <c r="H7265" i="106"/>
  <c r="H6785" i="106"/>
  <c r="G6785" i="106" s="1"/>
  <c r="H8502" i="106"/>
  <c r="G8502" i="106" s="1"/>
  <c r="H8458" i="106"/>
  <c r="G8458" i="106" s="1"/>
  <c r="H1226" i="106"/>
  <c r="H4074" i="106"/>
  <c r="G4074" i="106" s="1"/>
  <c r="H8226" i="106"/>
  <c r="G8226" i="106" s="1"/>
  <c r="H8622" i="106"/>
  <c r="G8622" i="106" s="1"/>
  <c r="H6313" i="106"/>
  <c r="H9706" i="106"/>
  <c r="G9706" i="106" s="1"/>
  <c r="H8273" i="106"/>
  <c r="G8273" i="106" s="1"/>
  <c r="H8573" i="106"/>
  <c r="G8573" i="106" s="1"/>
  <c r="H8842" i="106"/>
  <c r="H1036" i="106"/>
  <c r="H8676" i="106"/>
  <c r="G8676" i="106" s="1"/>
  <c r="H8065" i="106"/>
  <c r="G8065" i="106" s="1"/>
  <c r="H7800" i="106"/>
  <c r="H775" i="106"/>
  <c r="H6293" i="106"/>
  <c r="G6293" i="106" s="1"/>
  <c r="H4178" i="106"/>
  <c r="G4178" i="106" s="1"/>
  <c r="H3387" i="106"/>
  <c r="H6233" i="106"/>
  <c r="G6233" i="106" s="1"/>
  <c r="H6787" i="106"/>
  <c r="G6787" i="106" s="1"/>
  <c r="H8984" i="106"/>
  <c r="G8984" i="106" s="1"/>
  <c r="H6388" i="106"/>
  <c r="G6388" i="106" s="1"/>
  <c r="H2010" i="106"/>
  <c r="H6670" i="106"/>
  <c r="G6670" i="106" s="1"/>
  <c r="H8683" i="106"/>
  <c r="G8683" i="106" s="1"/>
  <c r="H5858" i="106"/>
  <c r="H9562" i="106"/>
  <c r="G9562" i="106" s="1"/>
  <c r="H6331" i="106"/>
  <c r="G6331" i="106" s="1"/>
  <c r="H4320" i="106"/>
  <c r="G4320" i="106" s="1"/>
  <c r="H8018" i="106"/>
  <c r="G8018" i="106" s="1"/>
  <c r="H5523" i="106"/>
  <c r="H960" i="106"/>
  <c r="H1364" i="106"/>
  <c r="H9798" i="106"/>
  <c r="G9798" i="106" s="1"/>
  <c r="H7811" i="106"/>
  <c r="H3544" i="106"/>
  <c r="H2573" i="106"/>
  <c r="G2573" i="106" s="1"/>
  <c r="H6107" i="106"/>
  <c r="G6107" i="106" s="1"/>
  <c r="H9395" i="106"/>
  <c r="G9395" i="106" s="1"/>
  <c r="H9287" i="106"/>
  <c r="G9287" i="106" s="1"/>
  <c r="H5617" i="106"/>
  <c r="G5617" i="106" s="1"/>
  <c r="H9260" i="106"/>
  <c r="G9260" i="106" s="1"/>
  <c r="H6375" i="106"/>
  <c r="H8193" i="106"/>
  <c r="G8193" i="106" s="1"/>
  <c r="H1407" i="106"/>
  <c r="H9132" i="106"/>
  <c r="G9132" i="106" s="1"/>
  <c r="H8748" i="106"/>
  <c r="H8197" i="106"/>
  <c r="G8197" i="106" s="1"/>
  <c r="H1836" i="106"/>
  <c r="G1836" i="106" s="1"/>
  <c r="H6780" i="106"/>
  <c r="G6780" i="106" s="1"/>
  <c r="H1839" i="106"/>
  <c r="G1839" i="106" s="1"/>
  <c r="H7012" i="106"/>
  <c r="H9300" i="106"/>
  <c r="G9300" i="106" s="1"/>
  <c r="H8272" i="106"/>
  <c r="G8272" i="106" s="1"/>
  <c r="H1643" i="106"/>
  <c r="H7153" i="106"/>
  <c r="H6937" i="106"/>
  <c r="H6344" i="106"/>
  <c r="G6344" i="106" s="1"/>
  <c r="H5851" i="106"/>
  <c r="G5851" i="106" s="1"/>
  <c r="H8466" i="106"/>
  <c r="G8466" i="106" s="1"/>
  <c r="H8478" i="106"/>
  <c r="G8478" i="106" s="1"/>
  <c r="H2012" i="106"/>
  <c r="G2012" i="106" s="1"/>
  <c r="H9537" i="106"/>
  <c r="G9537" i="106" s="1"/>
  <c r="H1873" i="106"/>
  <c r="G1873" i="106" s="1"/>
  <c r="H9611" i="106"/>
  <c r="G9611" i="106" s="1"/>
  <c r="H9414" i="106"/>
  <c r="G9414" i="106" s="1"/>
  <c r="H8810" i="106"/>
  <c r="G8810" i="106" s="1"/>
  <c r="H9312" i="106"/>
  <c r="G9312" i="106" s="1"/>
  <c r="H8804" i="106"/>
  <c r="G8804" i="106" s="1"/>
  <c r="H1876" i="106"/>
  <c r="G1876" i="106" s="1"/>
  <c r="H1977" i="106"/>
  <c r="G1977" i="106" s="1"/>
  <c r="H6402" i="106"/>
  <c r="H9741" i="106"/>
  <c r="G9741" i="106" s="1"/>
  <c r="H6752" i="106"/>
  <c r="G6752" i="106" s="1"/>
  <c r="H9387" i="106"/>
  <c r="G9387" i="106" s="1"/>
  <c r="H9534" i="106"/>
  <c r="G9534" i="106" s="1"/>
  <c r="H8039" i="106"/>
  <c r="G8039" i="106" s="1"/>
  <c r="H8174" i="106"/>
  <c r="G8174" i="106" s="1"/>
  <c r="H5084" i="106"/>
  <c r="H9200" i="106"/>
  <c r="G9200" i="106" s="1"/>
  <c r="H90" i="106"/>
  <c r="H1874" i="106"/>
  <c r="G1874" i="106" s="1"/>
  <c r="H6399" i="106"/>
  <c r="H204" i="106"/>
  <c r="G204" i="106" s="1"/>
  <c r="H8646" i="106"/>
  <c r="G8646" i="106" s="1"/>
  <c r="H6123" i="106"/>
  <c r="G6123" i="106" s="1"/>
  <c r="H6830" i="106"/>
  <c r="G6830" i="106" s="1"/>
  <c r="H8803" i="106"/>
  <c r="G8803" i="106" s="1"/>
  <c r="H9367" i="106"/>
  <c r="G9367" i="106" s="1"/>
  <c r="H8913" i="106"/>
  <c r="G8913" i="106" s="1"/>
  <c r="H9740" i="106"/>
  <c r="G9740" i="106" s="1"/>
  <c r="H5551" i="106"/>
  <c r="H8317" i="106"/>
  <c r="G8317" i="106" s="1"/>
  <c r="H9256" i="106"/>
  <c r="G9256" i="106" s="1"/>
  <c r="H9257" i="106"/>
  <c r="G9257" i="106" s="1"/>
  <c r="H3228" i="106"/>
  <c r="G3228" i="106" s="1"/>
  <c r="H9545" i="106"/>
  <c r="G9545" i="106" s="1"/>
  <c r="H7211" i="106"/>
  <c r="G7211" i="106" s="1"/>
  <c r="H6141" i="106"/>
  <c r="G6141" i="106" s="1"/>
  <c r="H3062" i="106"/>
  <c r="H9679" i="106"/>
  <c r="G9679" i="106" s="1"/>
  <c r="H8805" i="106"/>
  <c r="G8805" i="106" s="1"/>
  <c r="H8838" i="106"/>
  <c r="G8838" i="106" s="1"/>
  <c r="H8979" i="106"/>
  <c r="G8979" i="106" s="1"/>
  <c r="H9325" i="106"/>
  <c r="G9325" i="106" s="1"/>
  <c r="H9757" i="106"/>
  <c r="G9757" i="106" s="1"/>
  <c r="H6296" i="106"/>
  <c r="H9330" i="106"/>
  <c r="G9330" i="106" s="1"/>
  <c r="H8000" i="106"/>
  <c r="G8000" i="106" s="1"/>
  <c r="H9226" i="106"/>
  <c r="G9226" i="106" s="1"/>
  <c r="H5011" i="106"/>
  <c r="G5011" i="106" s="1"/>
  <c r="H4133" i="106"/>
  <c r="G4133" i="106" s="1"/>
  <c r="H9233" i="106"/>
  <c r="G9233" i="106" s="1"/>
  <c r="H9477" i="106"/>
  <c r="G9477" i="106" s="1"/>
  <c r="H5061" i="106"/>
  <c r="H6309" i="106"/>
  <c r="H7055" i="106"/>
  <c r="G7055" i="106" s="1"/>
  <c r="H8816" i="106"/>
  <c r="G8816" i="106" s="1"/>
  <c r="H1856" i="106"/>
  <c r="G1856" i="106" s="1"/>
  <c r="H7801" i="106"/>
  <c r="H9811" i="106"/>
  <c r="G9811" i="106" s="1"/>
  <c r="H128" i="106"/>
  <c r="G128" i="106" s="1"/>
  <c r="H6109" i="106"/>
  <c r="G6109" i="106" s="1"/>
  <c r="H6095" i="106"/>
  <c r="G6095" i="106" s="1"/>
  <c r="H8647" i="106"/>
  <c r="G8647" i="106" s="1"/>
  <c r="H9435" i="106"/>
  <c r="G9435" i="106" s="1"/>
  <c r="H4391" i="106"/>
  <c r="H4414" i="106"/>
  <c r="H6871" i="106"/>
  <c r="H9436" i="106"/>
  <c r="G9436" i="106" s="1"/>
  <c r="H3457" i="106"/>
  <c r="G3457" i="106" s="1"/>
  <c r="H6323" i="106"/>
  <c r="H7615" i="106"/>
  <c r="G7615" i="106" s="1"/>
  <c r="H1428" i="106"/>
  <c r="H6614" i="106"/>
  <c r="G6614" i="106" s="1"/>
  <c r="H8821" i="106"/>
  <c r="H1027" i="106"/>
  <c r="H8837" i="106"/>
  <c r="G8837" i="106" s="1"/>
  <c r="H9759" i="106"/>
  <c r="G9759" i="106" s="1"/>
  <c r="H850" i="106"/>
  <c r="H5070" i="106"/>
  <c r="H5372" i="106"/>
  <c r="H9341" i="106"/>
  <c r="G9341" i="106" s="1"/>
  <c r="H8163" i="106"/>
  <c r="G8163" i="106" s="1"/>
  <c r="H5613" i="106"/>
  <c r="H8249" i="106"/>
  <c r="G8249" i="106" s="1"/>
  <c r="H7616" i="106"/>
  <c r="G7616" i="106" s="1"/>
  <c r="H6659" i="106"/>
  <c r="G6659" i="106" s="1"/>
  <c r="H7154" i="106"/>
  <c r="H9779" i="106"/>
  <c r="G9779" i="106" s="1"/>
  <c r="H7913" i="106"/>
  <c r="H7226" i="106"/>
  <c r="H9077" i="106"/>
  <c r="G9077" i="106" s="1"/>
  <c r="H6882" i="106"/>
  <c r="H7109" i="106"/>
  <c r="H6307" i="106"/>
  <c r="H22" i="106"/>
  <c r="H9501" i="106"/>
  <c r="G9501" i="106" s="1"/>
  <c r="H9671" i="106"/>
  <c r="G9671" i="106" s="1"/>
  <c r="H8572" i="106"/>
  <c r="G8572" i="106" s="1"/>
  <c r="H1258" i="106"/>
  <c r="H8304" i="106"/>
  <c r="G8304" i="106" s="1"/>
  <c r="H8280" i="106"/>
  <c r="G8280" i="106" s="1"/>
  <c r="H9563" i="106"/>
  <c r="G9563" i="106" s="1"/>
  <c r="H7117" i="106"/>
  <c r="H9727" i="106"/>
  <c r="G9727" i="106" s="1"/>
  <c r="H8202" i="106"/>
  <c r="G8202" i="106" s="1"/>
  <c r="H794" i="106"/>
  <c r="H9474" i="106"/>
  <c r="G9474" i="106" s="1"/>
  <c r="H5349" i="106"/>
  <c r="H9602" i="106"/>
  <c r="G9602" i="106" s="1"/>
  <c r="H8649" i="106"/>
  <c r="G8649" i="106" s="1"/>
  <c r="H8660" i="106"/>
  <c r="G8660" i="106" s="1"/>
  <c r="H5179" i="106"/>
  <c r="H8479" i="106"/>
  <c r="G8479" i="106" s="1"/>
  <c r="H9275" i="106"/>
  <c r="G9275" i="106" s="1"/>
  <c r="H8442" i="106"/>
  <c r="G8442" i="106" s="1"/>
  <c r="H7925" i="106"/>
  <c r="H6750" i="106"/>
  <c r="G6750" i="106" s="1"/>
  <c r="H9739" i="106"/>
  <c r="G9739" i="106" s="1"/>
  <c r="H8204" i="106"/>
  <c r="G8204" i="106" s="1"/>
  <c r="H9791" i="106"/>
  <c r="G9791" i="106" s="1"/>
  <c r="H1400" i="106"/>
  <c r="H2818" i="106"/>
  <c r="G2818" i="106" s="1"/>
  <c r="H7965" i="106"/>
  <c r="G7965" i="106" s="1"/>
  <c r="H1227" i="106"/>
  <c r="H7777" i="106"/>
  <c r="H9609" i="106"/>
  <c r="G9609" i="106" s="1"/>
  <c r="H5012" i="106"/>
  <c r="G5012" i="106" s="1"/>
  <c r="H6819" i="106"/>
  <c r="G6819" i="106" s="1"/>
  <c r="H8216" i="106"/>
  <c r="G8216" i="106" s="1"/>
  <c r="H9763" i="106"/>
  <c r="G9763" i="106" s="1"/>
  <c r="H3258" i="106"/>
  <c r="G3258" i="106" s="1"/>
  <c r="H9237" i="106"/>
  <c r="G9237" i="106" s="1"/>
  <c r="H7814" i="106"/>
  <c r="H8206" i="106"/>
  <c r="G8206" i="106" s="1"/>
  <c r="H6626" i="106"/>
  <c r="G6626" i="106" s="1"/>
  <c r="H8175" i="106"/>
  <c r="G8175" i="106" s="1"/>
  <c r="H9247" i="106"/>
  <c r="G9247" i="106" s="1"/>
  <c r="H4364" i="106"/>
  <c r="H9511" i="106"/>
  <c r="G9511" i="106" s="1"/>
  <c r="H3234" i="106"/>
  <c r="G3234" i="106" s="1"/>
  <c r="H9496" i="106"/>
  <c r="G9496" i="106" s="1"/>
  <c r="H3682" i="106"/>
  <c r="G3682" i="106" s="1"/>
  <c r="H5115" i="106"/>
  <c r="H8552" i="106"/>
  <c r="G8552" i="106" s="1"/>
  <c r="H8444" i="106"/>
  <c r="G8444" i="106" s="1"/>
  <c r="H797" i="106"/>
  <c r="H9600" i="106"/>
  <c r="G9600" i="106" s="1"/>
  <c r="H9637" i="106"/>
  <c r="G9637" i="106" s="1"/>
  <c r="H9607" i="106"/>
  <c r="G9607" i="106" s="1"/>
  <c r="H6239" i="106"/>
  <c r="G6239" i="106" s="1"/>
  <c r="H5120" i="106"/>
  <c r="G5120" i="106" s="1"/>
  <c r="H8481" i="106"/>
  <c r="G8481" i="106" s="1"/>
  <c r="H8811" i="106"/>
  <c r="G8811" i="106" s="1"/>
  <c r="H1361" i="106"/>
  <c r="H9100" i="106"/>
  <c r="G9100" i="106" s="1"/>
  <c r="H8828" i="106"/>
  <c r="G8828" i="106" s="1"/>
  <c r="H4303" i="106"/>
  <c r="H796" i="106"/>
  <c r="H761" i="106"/>
  <c r="H6751" i="106"/>
  <c r="G6751" i="106" s="1"/>
  <c r="H9613" i="106"/>
  <c r="G9613" i="106" s="1"/>
  <c r="H9109" i="106"/>
  <c r="G9109" i="106" s="1"/>
  <c r="H617" i="106"/>
  <c r="G617" i="106" s="1"/>
  <c r="H3275" i="106"/>
  <c r="G3275" i="106" s="1"/>
  <c r="H4887" i="106"/>
  <c r="H6858" i="106"/>
  <c r="H6958" i="106"/>
  <c r="H6260" i="106"/>
  <c r="G6260" i="106" s="1"/>
  <c r="H948" i="106"/>
  <c r="H888" i="106"/>
  <c r="H6701" i="106"/>
  <c r="G6701" i="106" s="1"/>
  <c r="H6167" i="106"/>
  <c r="G6167" i="106" s="1"/>
  <c r="H7908" i="106"/>
  <c r="G7908" i="106" s="1"/>
  <c r="H736" i="106"/>
  <c r="H9546" i="106"/>
  <c r="G9546" i="106" s="1"/>
  <c r="H7038" i="106"/>
  <c r="H1832" i="106"/>
  <c r="G1832" i="106" s="1"/>
  <c r="H4333" i="106"/>
  <c r="H9564" i="106"/>
  <c r="G9564" i="106" s="1"/>
  <c r="H8796" i="106"/>
  <c r="G8796" i="106" s="1"/>
  <c r="H7107" i="106"/>
  <c r="H896" i="106"/>
  <c r="H5097" i="106"/>
  <c r="H8712" i="106"/>
  <c r="G8712" i="106" s="1"/>
  <c r="H4306" i="106"/>
  <c r="H5065" i="106"/>
  <c r="G5065" i="106" s="1"/>
  <c r="H8978" i="106"/>
  <c r="H7711" i="106"/>
  <c r="G7711" i="106" s="1"/>
  <c r="H5559" i="106"/>
  <c r="G5559" i="106" s="1"/>
  <c r="H8297" i="106"/>
  <c r="G8297" i="106" s="1"/>
  <c r="H3580" i="106"/>
  <c r="G3580" i="106" s="1"/>
  <c r="H1809" i="106"/>
  <c r="H6329" i="106"/>
  <c r="H6695" i="106"/>
  <c r="G6695" i="106" s="1"/>
  <c r="H4769" i="106"/>
  <c r="H3314" i="106"/>
  <c r="G3314" i="106" s="1"/>
  <c r="H6337" i="106"/>
  <c r="H5994" i="106"/>
  <c r="H8491" i="106"/>
  <c r="G8491" i="106" s="1"/>
  <c r="H6315" i="106"/>
  <c r="G6315" i="106" s="1"/>
  <c r="H1342" i="106"/>
  <c r="H4366" i="106"/>
  <c r="H6766" i="106"/>
  <c r="G6766" i="106" s="1"/>
  <c r="H2043" i="106"/>
  <c r="G2043" i="106" s="1"/>
  <c r="H1857" i="106"/>
  <c r="G1857" i="106" s="1"/>
  <c r="H8382" i="106"/>
  <c r="G8382" i="106" s="1"/>
  <c r="H5922" i="106"/>
  <c r="H4325" i="106"/>
  <c r="H8996" i="106"/>
  <c r="H8376" i="106"/>
  <c r="G8376" i="106" s="1"/>
  <c r="H7746" i="106"/>
  <c r="G7746" i="106" s="1"/>
  <c r="H9434" i="106"/>
  <c r="G9434" i="106" s="1"/>
  <c r="H6152" i="106"/>
  <c r="G6152" i="106" s="1"/>
  <c r="H9303" i="106"/>
  <c r="G9303" i="106" s="1"/>
  <c r="H8082" i="106"/>
  <c r="G8082" i="106" s="1"/>
  <c r="H3412" i="106"/>
  <c r="H6753" i="106"/>
  <c r="G6753" i="106" s="1"/>
  <c r="H6404" i="106"/>
  <c r="H9639" i="106"/>
  <c r="G9639" i="106" s="1"/>
  <c r="H9778" i="106"/>
  <c r="G9778" i="106" s="1"/>
  <c r="H8177" i="106"/>
  <c r="G8177" i="106" s="1"/>
  <c r="H6696" i="106"/>
  <c r="G6696" i="106" s="1"/>
  <c r="H9577" i="106"/>
  <c r="G9577" i="106" s="1"/>
  <c r="H8908" i="106"/>
  <c r="G8908" i="106" s="1"/>
  <c r="H9457" i="106"/>
  <c r="G9457" i="106" s="1"/>
  <c r="H8325" i="106"/>
  <c r="G8325" i="106" s="1"/>
  <c r="H6079" i="106"/>
  <c r="G6079" i="106" s="1"/>
  <c r="H6691" i="106"/>
  <c r="G6691" i="106" s="1"/>
  <c r="H1427" i="106"/>
  <c r="H8551" i="106"/>
  <c r="G8551" i="106" s="1"/>
  <c r="H8691" i="106"/>
  <c r="G8691" i="106" s="1"/>
  <c r="H1443" i="106"/>
  <c r="H5161" i="106"/>
  <c r="H1830" i="106"/>
  <c r="G1830" i="106" s="1"/>
  <c r="H8950" i="106"/>
  <c r="G8950" i="106" s="1"/>
  <c r="H9091" i="106"/>
  <c r="G9091" i="106" s="1"/>
  <c r="H8372" i="106"/>
  <c r="G8372" i="106" s="1"/>
  <c r="H9133" i="106"/>
  <c r="G9133" i="106" s="1"/>
  <c r="H6756" i="106"/>
  <c r="G6756" i="106" s="1"/>
  <c r="H7260" i="106"/>
  <c r="H6661" i="106"/>
  <c r="G6661" i="106" s="1"/>
  <c r="H6166" i="106"/>
  <c r="G6166" i="106" s="1"/>
  <c r="H8531" i="106"/>
  <c r="G8531" i="106" s="1"/>
  <c r="H1846" i="106"/>
  <c r="G1846" i="106" s="1"/>
  <c r="H8522" i="106"/>
  <c r="G8522" i="106" s="1"/>
  <c r="H9221" i="106"/>
  <c r="G9221" i="106" s="1"/>
  <c r="H6229" i="106"/>
  <c r="G6229" i="106" s="1"/>
  <c r="H7762" i="106"/>
  <c r="H772" i="106"/>
  <c r="H9574" i="106"/>
  <c r="G9574" i="106" s="1"/>
  <c r="H4111" i="106"/>
  <c r="H6149" i="106"/>
  <c r="G6149" i="106" s="1"/>
  <c r="H8035" i="106"/>
  <c r="G8035" i="106" s="1"/>
  <c r="H6797" i="106"/>
  <c r="G6797" i="106" s="1"/>
  <c r="H6931" i="106"/>
  <c r="H900" i="106"/>
  <c r="H7706" i="106"/>
  <c r="G7706" i="106" s="1"/>
  <c r="H9753" i="106"/>
  <c r="G9753" i="106" s="1"/>
  <c r="H9271" i="106"/>
  <c r="G9271" i="106" s="1"/>
  <c r="H6933" i="106"/>
  <c r="H7058" i="106"/>
  <c r="H4081" i="106"/>
  <c r="G4081" i="106" s="1"/>
  <c r="H6874" i="106"/>
  <c r="H723" i="106"/>
  <c r="H9326" i="106"/>
  <c r="G9326" i="106" s="1"/>
  <c r="H6080" i="106"/>
  <c r="G6080" i="106" s="1"/>
  <c r="H7680" i="106"/>
  <c r="G7680" i="106" s="1"/>
  <c r="H1774" i="106"/>
  <c r="H833" i="106"/>
  <c r="H8801" i="106"/>
  <c r="G8801" i="106" s="1"/>
  <c r="H1413" i="106"/>
  <c r="H8353" i="106"/>
  <c r="G8353" i="106" s="1"/>
  <c r="H8704" i="106"/>
  <c r="H6772" i="106"/>
  <c r="G6772" i="106" s="1"/>
  <c r="H6318" i="106"/>
  <c r="H7887" i="106"/>
  <c r="H820" i="106"/>
  <c r="H8196" i="106"/>
  <c r="G8196" i="106" s="1"/>
  <c r="H8509" i="106"/>
  <c r="G8509" i="106" s="1"/>
  <c r="H1314" i="106"/>
  <c r="H6927" i="106"/>
  <c r="H9441" i="106"/>
  <c r="G9441" i="106" s="1"/>
  <c r="H9421" i="106"/>
  <c r="G9421" i="106" s="1"/>
  <c r="H1421" i="106"/>
  <c r="G1421" i="106" s="1"/>
  <c r="H8322" i="106"/>
  <c r="G8322" i="106" s="1"/>
  <c r="H8526" i="106"/>
  <c r="G8526" i="106" s="1"/>
  <c r="H6816" i="106"/>
  <c r="G6816" i="106" s="1"/>
  <c r="H3491" i="106"/>
  <c r="G3491" i="106" s="1"/>
  <c r="H3423" i="106"/>
  <c r="H8055" i="106"/>
  <c r="G8055" i="106" s="1"/>
  <c r="H6074" i="106"/>
  <c r="G6074" i="106" s="1"/>
  <c r="H1034" i="106"/>
  <c r="H7039" i="106"/>
  <c r="G7039" i="106" s="1"/>
  <c r="H3484" i="106"/>
  <c r="H2910" i="106"/>
  <c r="H9005" i="106"/>
  <c r="G9005" i="106" s="1"/>
  <c r="H6224" i="106"/>
  <c r="G6224" i="106" s="1"/>
  <c r="H9660" i="106"/>
  <c r="G9660" i="106" s="1"/>
  <c r="H7104" i="106"/>
  <c r="H8642" i="106"/>
  <c r="G8642" i="106" s="1"/>
  <c r="H8318" i="106"/>
  <c r="G8318" i="106" s="1"/>
  <c r="H7097" i="106"/>
  <c r="H6639" i="106"/>
  <c r="G6639" i="106" s="1"/>
  <c r="H9643" i="106"/>
  <c r="G9643" i="106" s="1"/>
  <c r="H9101" i="106"/>
  <c r="G9101" i="106" s="1"/>
  <c r="H7597" i="106"/>
  <c r="G7597" i="106" s="1"/>
  <c r="H8367" i="106"/>
  <c r="G8367" i="106" s="1"/>
  <c r="H6675" i="106"/>
  <c r="G6675" i="106" s="1"/>
  <c r="H819" i="106"/>
  <c r="H8960" i="106"/>
  <c r="H3159" i="106"/>
  <c r="G3159" i="106" s="1"/>
  <c r="H6169" i="106"/>
  <c r="G6169" i="106" s="1"/>
  <c r="H6189" i="106"/>
  <c r="G6189" i="106" s="1"/>
  <c r="H5875" i="106"/>
  <c r="G5875" i="106" s="1"/>
  <c r="H9159" i="106"/>
  <c r="G9159" i="106" s="1"/>
  <c r="H3168" i="106"/>
  <c r="G3168" i="106" s="1"/>
  <c r="H4884" i="106"/>
  <c r="H8787" i="106"/>
  <c r="G8787" i="106" s="1"/>
  <c r="H9773" i="106"/>
  <c r="G9773" i="106" s="1"/>
  <c r="H1009" i="106"/>
  <c r="H1267" i="106"/>
  <c r="H6251" i="106"/>
  <c r="G6251" i="106" s="1"/>
  <c r="H6689" i="106"/>
  <c r="G6689" i="106" s="1"/>
  <c r="H9747" i="106"/>
  <c r="G9747" i="106" s="1"/>
  <c r="H8498" i="106"/>
  <c r="G8498" i="106" s="1"/>
  <c r="H5574" i="106"/>
  <c r="H8411" i="106"/>
  <c r="G8411" i="106" s="1"/>
  <c r="H9375" i="106"/>
  <c r="G9375" i="106" s="1"/>
  <c r="H865" i="106"/>
  <c r="H9072" i="106"/>
  <c r="G9072" i="106" s="1"/>
  <c r="H7905" i="106"/>
  <c r="G7905" i="106" s="1"/>
  <c r="H5131" i="106"/>
  <c r="H5079" i="106"/>
  <c r="H2951" i="106"/>
  <c r="H8282" i="106"/>
  <c r="G8282" i="106" s="1"/>
  <c r="H9675" i="106"/>
  <c r="G9675" i="106" s="1"/>
  <c r="H7667" i="106"/>
  <c r="G7667" i="106" s="1"/>
  <c r="H8980" i="106"/>
  <c r="G8980" i="106" s="1"/>
  <c r="H8662" i="106"/>
  <c r="G8662" i="106" s="1"/>
  <c r="H8250" i="106"/>
  <c r="G8250" i="106" s="1"/>
  <c r="H5357" i="106"/>
  <c r="G5357" i="106" s="1"/>
  <c r="H9342" i="106"/>
  <c r="G9342" i="106" s="1"/>
  <c r="H9384" i="106"/>
  <c r="G9384" i="106" s="1"/>
  <c r="H9721" i="106"/>
  <c r="G9721" i="106" s="1"/>
  <c r="H7047" i="106"/>
  <c r="H9482" i="106"/>
  <c r="G9482" i="106" s="1"/>
  <c r="H8588" i="106"/>
  <c r="G8588" i="106" s="1"/>
  <c r="H6075" i="106"/>
  <c r="G6075" i="106" s="1"/>
  <c r="H8733" i="106"/>
  <c r="H956" i="106"/>
  <c r="H5652" i="106"/>
  <c r="H7591" i="106"/>
  <c r="G7591" i="106" s="1"/>
  <c r="H6718" i="106"/>
  <c r="G6718" i="106" s="1"/>
  <c r="H7063" i="106"/>
  <c r="G7063" i="106" s="1"/>
  <c r="H3643" i="106"/>
  <c r="H726" i="106"/>
  <c r="H9696" i="106"/>
  <c r="G9696" i="106" s="1"/>
  <c r="H1266" i="106"/>
  <c r="H6733" i="106"/>
  <c r="G6733" i="106" s="1"/>
  <c r="H8966" i="106"/>
  <c r="G8966" i="106" s="1"/>
  <c r="H6255" i="106"/>
  <c r="G6255" i="106" s="1"/>
  <c r="H6236" i="106"/>
  <c r="G6236" i="106" s="1"/>
  <c r="H6719" i="106"/>
  <c r="G6719" i="106" s="1"/>
  <c r="H1946" i="106"/>
  <c r="H8674" i="106"/>
  <c r="G8674" i="106" s="1"/>
  <c r="H8256" i="106"/>
  <c r="G8256" i="106" s="1"/>
  <c r="H5719" i="106"/>
  <c r="H9448" i="106"/>
  <c r="G9448" i="106" s="1"/>
  <c r="H5342" i="106"/>
  <c r="H5351" i="106"/>
  <c r="G5351" i="106" s="1"/>
  <c r="H2825" i="106"/>
  <c r="G2825" i="106" s="1"/>
  <c r="H9475" i="106"/>
  <c r="G9475" i="106" s="1"/>
  <c r="H8434" i="106"/>
  <c r="G8434" i="106" s="1"/>
  <c r="H1815" i="106"/>
  <c r="H9707" i="106"/>
  <c r="G9707" i="106" s="1"/>
  <c r="H8496" i="106"/>
  <c r="G8496" i="106" s="1"/>
  <c r="H9324" i="106"/>
  <c r="G9324" i="106" s="1"/>
  <c r="H6738" i="106"/>
  <c r="G6738" i="106" s="1"/>
  <c r="H4916" i="106"/>
  <c r="G4916" i="106" s="1"/>
  <c r="H8961" i="106"/>
  <c r="H7904" i="106"/>
  <c r="G7904" i="106" s="1"/>
  <c r="H5625" i="106"/>
  <c r="G5625" i="106" s="1"/>
  <c r="H18" i="106"/>
  <c r="H9179" i="106"/>
  <c r="G9179" i="106" s="1"/>
  <c r="H7043" i="106"/>
  <c r="G7043" i="106" s="1"/>
  <c r="H6114" i="106"/>
  <c r="G6114" i="106" s="1"/>
  <c r="H8404" i="106"/>
  <c r="G8404" i="106" s="1"/>
  <c r="H3646" i="106"/>
  <c r="H9288" i="106"/>
  <c r="G9288" i="106" s="1"/>
  <c r="H8449" i="106"/>
  <c r="G8449" i="106" s="1"/>
  <c r="H6759" i="106"/>
  <c r="G6759" i="106" s="1"/>
  <c r="H791" i="106"/>
  <c r="H737" i="106"/>
  <c r="H8457" i="106"/>
  <c r="G8457" i="106" s="1"/>
  <c r="H6842" i="106"/>
  <c r="H6928" i="106"/>
  <c r="H2729" i="106"/>
  <c r="G2729" i="106" s="1"/>
  <c r="H1013" i="106"/>
  <c r="H8709" i="106"/>
  <c r="G8709" i="106" s="1"/>
  <c r="H1938" i="106"/>
  <c r="G1938" i="106" s="1"/>
  <c r="H9411" i="106"/>
  <c r="G9411" i="106" s="1"/>
  <c r="H7657" i="106"/>
  <c r="G7657" i="106" s="1"/>
  <c r="H6657" i="106"/>
  <c r="G6657" i="106" s="1"/>
  <c r="H3232" i="106"/>
  <c r="G3232" i="106" s="1"/>
  <c r="H2992" i="106"/>
  <c r="H7244" i="106"/>
  <c r="H744" i="106"/>
  <c r="H1777" i="106"/>
  <c r="H1784" i="106"/>
  <c r="H8149" i="106"/>
  <c r="G8149" i="106" s="1"/>
  <c r="H9390" i="106"/>
  <c r="G9390" i="106" s="1"/>
  <c r="H8956" i="106"/>
  <c r="G8956" i="106" s="1"/>
  <c r="H6256" i="106"/>
  <c r="G6256" i="106" s="1"/>
  <c r="H4389" i="106"/>
  <c r="H8971" i="106"/>
  <c r="G8971" i="106" s="1"/>
  <c r="H747" i="106"/>
  <c r="H6703" i="106"/>
  <c r="G6703" i="106" s="1"/>
  <c r="H2823" i="106"/>
  <c r="G2823" i="106" s="1"/>
  <c r="H8672" i="106"/>
  <c r="G8672" i="106" s="1"/>
  <c r="H8968" i="106"/>
  <c r="G8968" i="106" s="1"/>
  <c r="H8514" i="106"/>
  <c r="G8514" i="106" s="1"/>
  <c r="H8616" i="106"/>
  <c r="G8616" i="106" s="1"/>
  <c r="H4119" i="106"/>
  <c r="G4119" i="106" s="1"/>
  <c r="H5456" i="106"/>
  <c r="H9253" i="106"/>
  <c r="G9253" i="106" s="1"/>
  <c r="H9573" i="106"/>
  <c r="G9573" i="106" s="1"/>
  <c r="H3582" i="106"/>
  <c r="G3582" i="106" s="1"/>
  <c r="H1260" i="106"/>
  <c r="H7617" i="106"/>
  <c r="G7617" i="106" s="1"/>
  <c r="H5564" i="106"/>
  <c r="H7730" i="106"/>
  <c r="G7730" i="106" s="1"/>
  <c r="H3250" i="106"/>
  <c r="G3250" i="106" s="1"/>
  <c r="H7743" i="106"/>
  <c r="H2979" i="106"/>
  <c r="H9252" i="106"/>
  <c r="G9252" i="106" s="1"/>
  <c r="H3636" i="106"/>
  <c r="H6727" i="106"/>
  <c r="G6727" i="106" s="1"/>
  <c r="H6721" i="106"/>
  <c r="G6721" i="106" s="1"/>
  <c r="H1868" i="106"/>
  <c r="G1868" i="106" s="1"/>
  <c r="H9499" i="106"/>
  <c r="G9499" i="106" s="1"/>
  <c r="H8615" i="106"/>
  <c r="G8615" i="106" s="1"/>
  <c r="H8066" i="106"/>
  <c r="G8066" i="106" s="1"/>
  <c r="H6859" i="106"/>
  <c r="H8667" i="106"/>
  <c r="G8667" i="106" s="1"/>
  <c r="H323" i="106"/>
  <c r="G323" i="106" s="1"/>
  <c r="H71" i="106"/>
  <c r="G71" i="106" s="1"/>
  <c r="H9340" i="106"/>
  <c r="G9340" i="106" s="1"/>
  <c r="H9723" i="106"/>
  <c r="G9723" i="106" s="1"/>
  <c r="H8815" i="106"/>
  <c r="G8815" i="106" s="1"/>
  <c r="H5231" i="106"/>
  <c r="H4913" i="106"/>
  <c r="H6823" i="106"/>
  <c r="G6823" i="106" s="1"/>
  <c r="H8688" i="106"/>
  <c r="G8688" i="106" s="1"/>
  <c r="H2561" i="106"/>
  <c r="G2561" i="106" s="1"/>
  <c r="H981" i="106"/>
  <c r="H4264" i="106"/>
  <c r="H8849" i="106"/>
  <c r="H9294" i="106"/>
  <c r="G9294" i="106" s="1"/>
  <c r="H9514" i="106"/>
  <c r="G9514" i="106" s="1"/>
  <c r="H7783" i="106"/>
  <c r="G7783" i="106" s="1"/>
  <c r="H8844" i="106"/>
  <c r="G8844" i="106" s="1"/>
  <c r="H6405" i="106"/>
  <c r="H168" i="106"/>
  <c r="H8823" i="106"/>
  <c r="G8823" i="106" s="1"/>
  <c r="H6374" i="106"/>
  <c r="H6154" i="106"/>
  <c r="G6154" i="106" s="1"/>
  <c r="H8251" i="106"/>
  <c r="G8251" i="106" s="1"/>
  <c r="H6102" i="106"/>
  <c r="G6102" i="106" s="1"/>
  <c r="H1010" i="106"/>
  <c r="H6637" i="106"/>
  <c r="G6637" i="106" s="1"/>
  <c r="H9259" i="106"/>
  <c r="G9259" i="106" s="1"/>
  <c r="H5175" i="106"/>
  <c r="H9519" i="106"/>
  <c r="G9519" i="106" s="1"/>
  <c r="H6913" i="106"/>
  <c r="H1842" i="106"/>
  <c r="G1842" i="106" s="1"/>
  <c r="H1023" i="106"/>
  <c r="H5055" i="106"/>
  <c r="G5055" i="106" s="1"/>
  <c r="H8285" i="106"/>
  <c r="G8285" i="106" s="1"/>
  <c r="H5095" i="106"/>
  <c r="H8917" i="106"/>
  <c r="G8917" i="106" s="1"/>
  <c r="H8472" i="106"/>
  <c r="G8472" i="106" s="1"/>
  <c r="H9548" i="106"/>
  <c r="G9548" i="106" s="1"/>
  <c r="H9307" i="106"/>
  <c r="G9307" i="106" s="1"/>
  <c r="H5789" i="106"/>
  <c r="H870" i="106"/>
  <c r="H947" i="106"/>
  <c r="H8836" i="106"/>
  <c r="G8836" i="106" s="1"/>
  <c r="H6720" i="106"/>
  <c r="G6720" i="106" s="1"/>
  <c r="H6341" i="106"/>
  <c r="G6341" i="106" s="1"/>
  <c r="H9658" i="106"/>
  <c r="G9658" i="106" s="1"/>
  <c r="H6764" i="106"/>
  <c r="G6764" i="106" s="1"/>
  <c r="H5572" i="106"/>
  <c r="H6258" i="106"/>
  <c r="G6258" i="106" s="1"/>
  <c r="H8952" i="106"/>
  <c r="H2798" i="106"/>
  <c r="H6184" i="106"/>
  <c r="G6184" i="106" s="1"/>
  <c r="H169" i="106"/>
  <c r="H1424" i="106"/>
  <c r="H7921" i="106"/>
  <c r="H5777" i="106"/>
  <c r="H7736" i="106"/>
  <c r="G7736" i="106" s="1"/>
  <c r="H3623" i="106"/>
  <c r="H1991" i="106"/>
  <c r="G1991" i="106" s="1"/>
  <c r="H8829" i="106"/>
  <c r="G8829" i="106" s="1"/>
  <c r="H9295" i="106"/>
  <c r="G9295" i="106" s="1"/>
  <c r="H8658" i="106"/>
  <c r="G8658" i="106" s="1"/>
  <c r="H9789" i="106"/>
  <c r="G9789" i="106" s="1"/>
  <c r="H6712" i="106"/>
  <c r="G6712" i="106" s="1"/>
  <c r="H8180" i="106"/>
  <c r="G8180" i="106" s="1"/>
  <c r="H2789" i="106"/>
  <c r="H5238" i="106"/>
  <c r="H9532" i="106"/>
  <c r="G9532" i="106" s="1"/>
  <c r="H826" i="106"/>
  <c r="H6628" i="106"/>
  <c r="G6628" i="106" s="1"/>
  <c r="H4104" i="106"/>
  <c r="H8428" i="106"/>
  <c r="G8428" i="106" s="1"/>
  <c r="H2758" i="106"/>
  <c r="G2758" i="106" s="1"/>
  <c r="H9638" i="106"/>
  <c r="G9638" i="106" s="1"/>
  <c r="H6365" i="106"/>
  <c r="H5352" i="106"/>
  <c r="H8959" i="106"/>
  <c r="H7659" i="106"/>
  <c r="G7659" i="106" s="1"/>
  <c r="H3448" i="106"/>
  <c r="H9771" i="106"/>
  <c r="G9771" i="106" s="1"/>
  <c r="H8609" i="106"/>
  <c r="G8609" i="106" s="1"/>
  <c r="H7606" i="106"/>
  <c r="G7606" i="106" s="1"/>
  <c r="H8192" i="106"/>
  <c r="G8192" i="106" s="1"/>
  <c r="H8947" i="106"/>
  <c r="H1005" i="106"/>
  <c r="H9412" i="106"/>
  <c r="G9412" i="106" s="1"/>
  <c r="H5517" i="106"/>
  <c r="H8942" i="106"/>
  <c r="G8942" i="106" s="1"/>
  <c r="H3417" i="106"/>
  <c r="H6181" i="106"/>
  <c r="G6181" i="106" s="1"/>
  <c r="H8399" i="106"/>
  <c r="G8399" i="106" s="1"/>
  <c r="H8054" i="106"/>
  <c r="G8054" i="106" s="1"/>
  <c r="H6769" i="106"/>
  <c r="G6769" i="106" s="1"/>
  <c r="H8601" i="106"/>
  <c r="G8601" i="106" s="1"/>
  <c r="H6" i="106"/>
  <c r="H8965" i="106"/>
  <c r="G8965" i="106" s="1"/>
  <c r="H5099" i="106"/>
  <c r="H9364" i="106"/>
  <c r="G9364" i="106" s="1"/>
  <c r="H7813" i="106"/>
  <c r="H3069" i="106"/>
  <c r="H3235" i="106"/>
  <c r="G3235" i="106" s="1"/>
  <c r="H8357" i="106"/>
  <c r="G8357" i="106" s="1"/>
  <c r="H7213" i="106"/>
  <c r="G7213" i="106" s="1"/>
  <c r="H9126" i="106"/>
  <c r="G9126" i="106" s="1"/>
  <c r="H7209" i="106"/>
  <c r="G7209" i="106" s="1"/>
  <c r="H5917" i="106"/>
  <c r="G5917" i="106" s="1"/>
  <c r="H9635" i="106"/>
  <c r="G9635" i="106" s="1"/>
  <c r="H2718" i="106"/>
  <c r="H9285" i="106"/>
  <c r="G9285" i="106" s="1"/>
  <c r="H6170" i="106"/>
  <c r="G6170" i="106" s="1"/>
  <c r="H4300" i="106"/>
  <c r="H4302" i="106"/>
  <c r="H9662" i="106"/>
  <c r="G9662" i="106" s="1"/>
  <c r="H4225" i="106"/>
  <c r="H9122" i="106"/>
  <c r="G9122" i="106" s="1"/>
  <c r="H6654" i="106"/>
  <c r="G6654" i="106" s="1"/>
  <c r="H3415" i="106"/>
  <c r="H8358" i="106"/>
  <c r="G8358" i="106" s="1"/>
  <c r="H5695" i="106"/>
  <c r="H6996" i="106"/>
  <c r="H9216" i="106"/>
  <c r="G9216" i="106" s="1"/>
  <c r="H6998" i="106"/>
  <c r="H2994" i="106"/>
  <c r="H9715" i="106"/>
  <c r="G9715" i="106" s="1"/>
  <c r="H6387" i="106"/>
  <c r="G6387" i="106" s="1"/>
  <c r="H8183" i="106"/>
  <c r="G8183" i="106" s="1"/>
  <c r="H2792" i="106"/>
  <c r="G2792" i="106" s="1"/>
  <c r="H6932" i="106"/>
  <c r="H3581" i="106"/>
  <c r="G3581" i="106" s="1"/>
  <c r="H1523" i="106"/>
  <c r="H8817" i="106"/>
  <c r="G8817" i="106" s="1"/>
  <c r="H6164" i="106"/>
  <c r="G6164" i="106" s="1"/>
  <c r="H7781" i="106"/>
  <c r="H8656" i="106"/>
  <c r="G8656" i="106" s="1"/>
  <c r="H8625" i="106"/>
  <c r="G8625" i="106" s="1"/>
  <c r="H1436" i="106"/>
  <c r="H7927" i="106"/>
  <c r="H7619" i="106"/>
  <c r="G7619" i="106" s="1"/>
  <c r="H8516" i="106"/>
  <c r="G8516" i="106" s="1"/>
  <c r="H7254" i="106"/>
  <c r="H6216" i="106"/>
  <c r="G6216" i="106" s="1"/>
  <c r="H6829" i="106"/>
  <c r="G6829" i="106" s="1"/>
  <c r="H6285" i="106"/>
  <c r="G6285" i="106" s="1"/>
  <c r="H9241" i="106"/>
  <c r="G9241" i="106" s="1"/>
  <c r="H6241" i="106"/>
  <c r="G6241" i="106" s="1"/>
  <c r="H8972" i="106"/>
  <c r="G8972" i="106" s="1"/>
  <c r="H5520" i="106"/>
  <c r="H4080" i="106"/>
  <c r="G4080" i="106" s="1"/>
  <c r="H8943" i="106"/>
  <c r="G8943" i="106" s="1"/>
  <c r="H9224" i="106"/>
  <c r="G9224" i="106" s="1"/>
  <c r="H138" i="106"/>
  <c r="H616" i="106"/>
  <c r="G616" i="106" s="1"/>
  <c r="H5109" i="106"/>
  <c r="H6081" i="106"/>
  <c r="G6081" i="106" s="1"/>
  <c r="H6623" i="106"/>
  <c r="G6623" i="106" s="1"/>
  <c r="H7155" i="106"/>
  <c r="H5057" i="106"/>
  <c r="G5057" i="106" s="1"/>
  <c r="H6888" i="106"/>
  <c r="H6312" i="106"/>
  <c r="H2854" i="106"/>
  <c r="G2854" i="106" s="1"/>
  <c r="H8574" i="106"/>
  <c r="G8574" i="106" s="1"/>
  <c r="H8460" i="106"/>
  <c r="G8460" i="106" s="1"/>
  <c r="H8247" i="106"/>
  <c r="G8247" i="106" s="1"/>
  <c r="H5662" i="106"/>
  <c r="H8536" i="106"/>
  <c r="G8536" i="106" s="1"/>
  <c r="H2998" i="106"/>
  <c r="H6351" i="106"/>
  <c r="H2731" i="106"/>
  <c r="G2731" i="106" s="1"/>
  <c r="H9750" i="106"/>
  <c r="G9750" i="106" s="1"/>
  <c r="H9654" i="106"/>
  <c r="G9654" i="106" s="1"/>
  <c r="H9231" i="106"/>
  <c r="G9231" i="106" s="1"/>
  <c r="H8939" i="106"/>
  <c r="G8939" i="106" s="1"/>
  <c r="H3653" i="106"/>
  <c r="H9212" i="106"/>
  <c r="G9212" i="106" s="1"/>
  <c r="H8336" i="106"/>
  <c r="G8336" i="106" s="1"/>
  <c r="H7897" i="106"/>
  <c r="G7897" i="106" s="1"/>
  <c r="H8919" i="106"/>
  <c r="G8919" i="106" s="1"/>
  <c r="H7817" i="106"/>
  <c r="H782" i="106"/>
  <c r="H6291" i="106"/>
  <c r="G6291" i="106" s="1"/>
  <c r="H618" i="106"/>
  <c r="G618" i="106" s="1"/>
  <c r="H8369" i="106"/>
  <c r="G8369" i="106" s="1"/>
  <c r="H9162" i="106"/>
  <c r="G9162" i="106" s="1"/>
  <c r="H6647" i="106"/>
  <c r="G6647" i="106" s="1"/>
  <c r="H3055" i="106"/>
  <c r="H8561" i="106"/>
  <c r="G8561" i="106" s="1"/>
  <c r="H7751" i="106"/>
  <c r="G7751" i="106" s="1"/>
  <c r="H7704" i="106"/>
  <c r="G7704" i="106" s="1"/>
  <c r="H9292" i="106"/>
  <c r="G9292" i="106" s="1"/>
  <c r="H6746" i="106"/>
  <c r="G6746" i="106" s="1"/>
  <c r="H6844" i="106"/>
  <c r="H740" i="106"/>
  <c r="H717" i="106"/>
  <c r="H6137" i="106"/>
  <c r="G6137" i="106" s="1"/>
  <c r="H7620" i="106"/>
  <c r="G7620" i="106" s="1"/>
  <c r="H721" i="106"/>
  <c r="H8607" i="106"/>
  <c r="G8607" i="106" s="1"/>
  <c r="H9320" i="106"/>
  <c r="G9320" i="106" s="1"/>
  <c r="H9255" i="106"/>
  <c r="G9255" i="106" s="1"/>
  <c r="H8669" i="106"/>
  <c r="G8669" i="106" s="1"/>
  <c r="H7903" i="106"/>
  <c r="G7903" i="106" s="1"/>
  <c r="H804" i="106"/>
  <c r="H9590" i="106"/>
  <c r="G9590" i="106" s="1"/>
  <c r="H8145" i="106"/>
  <c r="G8145" i="106" s="1"/>
  <c r="H3618" i="106"/>
  <c r="H2885" i="106"/>
  <c r="G2885" i="106" s="1"/>
  <c r="H9140" i="106"/>
  <c r="G9140" i="106" s="1"/>
  <c r="H5336" i="106"/>
  <c r="G5336" i="106" s="1"/>
  <c r="H7966" i="106"/>
  <c r="G7966" i="106" s="1"/>
  <c r="H6135" i="106"/>
  <c r="G6135" i="106" s="1"/>
  <c r="H9310" i="106"/>
  <c r="G9310" i="106" s="1"/>
  <c r="H3082" i="106"/>
  <c r="G3082" i="106" s="1"/>
  <c r="H5339" i="106"/>
  <c r="G5339" i="106" s="1"/>
  <c r="H6678" i="106"/>
  <c r="G6678" i="106" s="1"/>
  <c r="H8556" i="106"/>
  <c r="G8556" i="106" s="1"/>
  <c r="H2612" i="106"/>
  <c r="G2612" i="106" s="1"/>
  <c r="H1743" i="106"/>
  <c r="H6969" i="106"/>
  <c r="H9606" i="106"/>
  <c r="G9606" i="106" s="1"/>
  <c r="H9531" i="106"/>
  <c r="G9531" i="106" s="1"/>
  <c r="H9439" i="106"/>
  <c r="G9439" i="106" s="1"/>
  <c r="H8482" i="106"/>
  <c r="G8482" i="106" s="1"/>
  <c r="H6246" i="106"/>
  <c r="G6246" i="106" s="1"/>
  <c r="H5915" i="106"/>
  <c r="G5915" i="106" s="1"/>
  <c r="H8020" i="106"/>
  <c r="G8020" i="106" s="1"/>
  <c r="H7750" i="106"/>
  <c r="G7750" i="106" s="1"/>
  <c r="H9792" i="106"/>
  <c r="G9792" i="106" s="1"/>
  <c r="H8354" i="106"/>
  <c r="G8354" i="106" s="1"/>
  <c r="H786" i="106"/>
  <c r="H8848" i="106"/>
  <c r="G8848" i="106" s="1"/>
  <c r="H8611" i="106"/>
  <c r="G8611" i="106" s="1"/>
  <c r="H1863" i="106"/>
  <c r="G1863" i="106" s="1"/>
  <c r="H1309" i="106"/>
  <c r="H5565" i="106"/>
  <c r="H1369" i="106"/>
  <c r="H5025" i="106"/>
  <c r="G5025" i="106" s="1"/>
  <c r="H2915" i="106"/>
  <c r="H6672" i="106"/>
  <c r="G6672" i="106" s="1"/>
  <c r="H8447" i="106"/>
  <c r="G8447" i="106" s="1"/>
  <c r="H5874" i="106"/>
  <c r="H5486" i="106"/>
  <c r="G5486" i="106" s="1"/>
  <c r="H2046" i="106"/>
  <c r="G2046" i="106" s="1"/>
  <c r="H6952" i="106"/>
  <c r="H5022" i="106"/>
  <c r="G5022" i="106" s="1"/>
  <c r="H9363" i="106"/>
  <c r="G9363" i="106" s="1"/>
  <c r="H9168" i="106"/>
  <c r="G9168" i="106" s="1"/>
  <c r="H8290" i="106"/>
  <c r="G8290" i="106" s="1"/>
  <c r="H6761" i="106"/>
  <c r="G6761" i="106" s="1"/>
  <c r="H9144" i="106"/>
  <c r="G9144" i="106" s="1"/>
  <c r="H9749" i="106"/>
  <c r="G9749" i="106" s="1"/>
  <c r="H8719" i="106"/>
  <c r="G8719" i="106" s="1"/>
  <c r="H6116" i="106"/>
  <c r="G6116" i="106" s="1"/>
  <c r="H6077" i="106"/>
  <c r="G6077" i="106" s="1"/>
  <c r="H9219" i="106"/>
  <c r="G9219" i="106" s="1"/>
  <c r="H9735" i="106"/>
  <c r="G9735" i="106" s="1"/>
  <c r="H8948" i="106"/>
  <c r="G8948" i="106" s="1"/>
  <c r="H1529" i="106"/>
  <c r="H7601" i="106"/>
  <c r="G7601" i="106" s="1"/>
  <c r="H9296" i="106"/>
  <c r="G9296" i="106" s="1"/>
  <c r="H6640" i="106"/>
  <c r="G6640" i="106" s="1"/>
  <c r="H9289" i="106"/>
  <c r="G9289" i="106" s="1"/>
  <c r="H4791" i="106"/>
  <c r="H724" i="106"/>
  <c r="H1750" i="106"/>
  <c r="H9710" i="106"/>
  <c r="G9710" i="106" s="1"/>
  <c r="H8570" i="106"/>
  <c r="G8570" i="106" s="1"/>
  <c r="H4109" i="106"/>
  <c r="H9404" i="106"/>
  <c r="G9404" i="106" s="1"/>
  <c r="H8940" i="106"/>
  <c r="G8940" i="106" s="1"/>
  <c r="H6673" i="106"/>
  <c r="G6673" i="106" s="1"/>
  <c r="H6177" i="106"/>
  <c r="G6177" i="106" s="1"/>
  <c r="H5483" i="106"/>
  <c r="G5483" i="106" s="1"/>
  <c r="H5239" i="106"/>
  <c r="H4862" i="106"/>
  <c r="H164" i="106"/>
  <c r="G164" i="106" s="1"/>
  <c r="H5492" i="106"/>
  <c r="G5492" i="106" s="1"/>
  <c r="H89" i="106"/>
  <c r="G89" i="106" s="1"/>
  <c r="H7663" i="106"/>
  <c r="G7663" i="106" s="1"/>
  <c r="H9098" i="106"/>
  <c r="G9098" i="106" s="1"/>
  <c r="H6338" i="106"/>
  <c r="H9198" i="106"/>
  <c r="G9198" i="106" s="1"/>
  <c r="H1021" i="106"/>
  <c r="H7022" i="106"/>
  <c r="H8339" i="106"/>
  <c r="G8339" i="106" s="1"/>
  <c r="H8179" i="106"/>
  <c r="G8179" i="106" s="1"/>
  <c r="H2021" i="106"/>
  <c r="G2021" i="106" s="1"/>
  <c r="H5783" i="106"/>
  <c r="H9258" i="106"/>
  <c r="G9258" i="106" s="1"/>
  <c r="H9197" i="106"/>
  <c r="G9197" i="106" s="1"/>
  <c r="H6704" i="106"/>
  <c r="G6704" i="106" s="1"/>
  <c r="H6250" i="106"/>
  <c r="G6250" i="106" s="1"/>
  <c r="H784" i="106"/>
  <c r="H6651" i="106"/>
  <c r="G6651" i="106" s="1"/>
  <c r="H9769" i="106"/>
  <c r="G9769" i="106" s="1"/>
  <c r="H7100" i="106"/>
  <c r="H3560" i="106"/>
  <c r="G3560" i="106" s="1"/>
  <c r="H8664" i="106"/>
  <c r="G8664" i="106" s="1"/>
  <c r="H9427" i="106"/>
  <c r="G9427" i="106" s="1"/>
  <c r="H8949" i="106"/>
  <c r="G8949" i="106" s="1"/>
  <c r="H741" i="106"/>
  <c r="H4228" i="106"/>
  <c r="H1046" i="106"/>
  <c r="H9631" i="106"/>
  <c r="G9631" i="106" s="1"/>
  <c r="H4947" i="106"/>
  <c r="H9806" i="106"/>
  <c r="G9806" i="106" s="1"/>
  <c r="H9281" i="106"/>
  <c r="G9281" i="106" s="1"/>
  <c r="H7775" i="106"/>
  <c r="H6686" i="106"/>
  <c r="G6686" i="106" s="1"/>
  <c r="H4419" i="106"/>
  <c r="H9690" i="106"/>
  <c r="G9690" i="106" s="1"/>
  <c r="H6259" i="106"/>
  <c r="G6259" i="106" s="1"/>
  <c r="H3367" i="106"/>
  <c r="H5582" i="106"/>
  <c r="G5582" i="106" s="1"/>
  <c r="H4077" i="106"/>
  <c r="G4077" i="106" s="1"/>
  <c r="H5165" i="106"/>
  <c r="H7637" i="106"/>
  <c r="G7637" i="106" s="1"/>
  <c r="H5569" i="106"/>
  <c r="H3700" i="106"/>
  <c r="G3700" i="106" s="1"/>
  <c r="H8348" i="106"/>
  <c r="G8348" i="106" s="1"/>
  <c r="H4112" i="106"/>
  <c r="G4112" i="106" s="1"/>
  <c r="H9472" i="106"/>
  <c r="G9472" i="106" s="1"/>
  <c r="H7922" i="106"/>
  <c r="H878" i="106"/>
  <c r="H8454" i="106"/>
  <c r="G8454" i="106" s="1"/>
  <c r="H2846" i="106"/>
  <c r="G2846" i="106" s="1"/>
  <c r="H9445" i="106"/>
  <c r="G9445" i="106" s="1"/>
  <c r="H143" i="106"/>
  <c r="G143" i="106" s="1"/>
  <c r="H6724" i="106"/>
  <c r="G6724" i="106" s="1"/>
  <c r="H9431" i="106"/>
  <c r="G9431" i="106" s="1"/>
  <c r="H9450" i="106"/>
  <c r="G9450" i="106" s="1"/>
  <c r="H1031" i="106"/>
  <c r="H9489" i="106"/>
  <c r="G9489" i="106" s="1"/>
  <c r="H7236" i="106"/>
  <c r="H6386" i="106"/>
  <c r="H6188" i="106"/>
  <c r="G6188" i="106" s="1"/>
  <c r="H6294" i="106"/>
  <c r="G6294" i="106" s="1"/>
  <c r="H5237" i="106"/>
  <c r="H8833" i="106"/>
  <c r="G8833" i="106" s="1"/>
  <c r="H7713" i="106"/>
  <c r="G7713" i="106" s="1"/>
  <c r="H9547" i="106"/>
  <c r="G9547" i="106" s="1"/>
  <c r="H9746" i="106"/>
  <c r="G9746" i="106" s="1"/>
  <c r="H5518" i="106"/>
  <c r="G5518" i="106" s="1"/>
  <c r="H6292" i="106"/>
  <c r="G6292" i="106" s="1"/>
  <c r="H6160" i="106"/>
  <c r="G6160" i="106" s="1"/>
  <c r="H9761" i="106"/>
  <c r="G9761" i="106" s="1"/>
  <c r="H91" i="106"/>
  <c r="H3444" i="106"/>
  <c r="H4304" i="106"/>
  <c r="H3566" i="106"/>
  <c r="H7" i="106"/>
  <c r="H8229" i="106"/>
  <c r="G8229" i="106" s="1"/>
  <c r="H272" i="106"/>
  <c r="H8546" i="106"/>
  <c r="G8546" i="106" s="1"/>
  <c r="H8925" i="106"/>
  <c r="G8925" i="106" s="1"/>
  <c r="H6106" i="106"/>
  <c r="G6106" i="106" s="1"/>
  <c r="H6728" i="106"/>
  <c r="G6728" i="106" s="1"/>
  <c r="H2727" i="106"/>
  <c r="G2727" i="106" s="1"/>
  <c r="H6833" i="106"/>
  <c r="G6833" i="106" s="1"/>
  <c r="H9335" i="106"/>
  <c r="G9335" i="106" s="1"/>
  <c r="H9346" i="106"/>
  <c r="G9346" i="106" s="1"/>
  <c r="H9784" i="106"/>
  <c r="G9784" i="106" s="1"/>
  <c r="H1860" i="106"/>
  <c r="G1860" i="106" s="1"/>
  <c r="H4170" i="106"/>
  <c r="H5276" i="106"/>
  <c r="H8203" i="106"/>
  <c r="G8203" i="106" s="1"/>
  <c r="H7034" i="106"/>
  <c r="H7266" i="106"/>
  <c r="H6722" i="106"/>
  <c r="G6722" i="106" s="1"/>
  <c r="H9432" i="106"/>
  <c r="G9432" i="106" s="1"/>
  <c r="H4335" i="106"/>
  <c r="H1037" i="106"/>
  <c r="H3559" i="106"/>
  <c r="G3559" i="106" s="1"/>
  <c r="H3252" i="106"/>
  <c r="G3252" i="106" s="1"/>
  <c r="H9305" i="106"/>
  <c r="G9305" i="106" s="1"/>
  <c r="H8436" i="106"/>
  <c r="G8436" i="106" s="1"/>
  <c r="H206" i="106"/>
  <c r="G206" i="106" s="1"/>
  <c r="H1751" i="106"/>
  <c r="H7763" i="106"/>
  <c r="H8945" i="106"/>
  <c r="G8945" i="106" s="1"/>
  <c r="H8518" i="106"/>
  <c r="G8518" i="106" s="1"/>
  <c r="H5587" i="106"/>
  <c r="H2806" i="106"/>
  <c r="H9355" i="106"/>
  <c r="G9355" i="106" s="1"/>
  <c r="H9504" i="106"/>
  <c r="G9504" i="106" s="1"/>
  <c r="H6892" i="106"/>
  <c r="H1358" i="106"/>
  <c r="H9150" i="106"/>
  <c r="G9150" i="106" s="1"/>
  <c r="H8241" i="106"/>
  <c r="G8241" i="106" s="1"/>
  <c r="H8402" i="106"/>
  <c r="G8402" i="106" s="1"/>
  <c r="H1811" i="106"/>
  <c r="H9453" i="106"/>
  <c r="G9453" i="106" s="1"/>
  <c r="H8011" i="106"/>
  <c r="G8011" i="106" s="1"/>
  <c r="H9215" i="106"/>
  <c r="G9215" i="106" s="1"/>
  <c r="H8539" i="106"/>
  <c r="G8539" i="106" s="1"/>
  <c r="H9518" i="106"/>
  <c r="G9518" i="106" s="1"/>
  <c r="H4945" i="106"/>
  <c r="H6648" i="106"/>
  <c r="G6648" i="106" s="1"/>
  <c r="H6328" i="106"/>
  <c r="H8596" i="106"/>
  <c r="G8596" i="106" s="1"/>
  <c r="H731" i="106"/>
  <c r="H9512" i="106"/>
  <c r="G9512" i="106" s="1"/>
  <c r="H6774" i="106"/>
  <c r="G6774" i="106" s="1"/>
  <c r="H3446" i="106"/>
  <c r="H842" i="106"/>
  <c r="H8634" i="106"/>
  <c r="G8634" i="106" s="1"/>
  <c r="H7238" i="106"/>
  <c r="H9812" i="106"/>
  <c r="G9812" i="106" s="1"/>
  <c r="H6634" i="106"/>
  <c r="G6634" i="106" s="1"/>
  <c r="H6244" i="106"/>
  <c r="G6244" i="106" s="1"/>
  <c r="H9500" i="106"/>
  <c r="G9500" i="106" s="1"/>
  <c r="H8489" i="106"/>
  <c r="G8489" i="106" s="1"/>
  <c r="H6677" i="106"/>
  <c r="G6677" i="106" s="1"/>
  <c r="H6085" i="106"/>
  <c r="G6085" i="106" s="1"/>
  <c r="H6098" i="106"/>
  <c r="G6098" i="106" s="1"/>
  <c r="H9526" i="106"/>
  <c r="G9526" i="106" s="1"/>
  <c r="H6215" i="106"/>
  <c r="H8463" i="106"/>
  <c r="G8463" i="106" s="1"/>
  <c r="H6669" i="106"/>
  <c r="G6669" i="106" s="1"/>
  <c r="H5842" i="106"/>
  <c r="G5842" i="106" s="1"/>
  <c r="H84" i="106"/>
  <c r="G84" i="106" s="1"/>
  <c r="H7033" i="106"/>
  <c r="H8645" i="106"/>
  <c r="G8645" i="106" s="1"/>
  <c r="H9780" i="106"/>
  <c r="G9780" i="106" s="1"/>
  <c r="H9686" i="106"/>
  <c r="G9686" i="106" s="1"/>
  <c r="H1547" i="106"/>
  <c r="H9709" i="106"/>
  <c r="G9709" i="106" s="1"/>
  <c r="H8504" i="106"/>
  <c r="G8504" i="106" s="1"/>
  <c r="H3076" i="106"/>
  <c r="G3076" i="106" s="1"/>
  <c r="H4113" i="106"/>
  <c r="G4113" i="106" s="1"/>
  <c r="H7669" i="106"/>
  <c r="G7669" i="106" s="1"/>
  <c r="H2950" i="106"/>
  <c r="H9699" i="106"/>
  <c r="G9699" i="106" s="1"/>
  <c r="H5615" i="106"/>
  <c r="H8424" i="106"/>
  <c r="G8424" i="106" s="1"/>
  <c r="H8261" i="106"/>
  <c r="G8261" i="106" s="1"/>
  <c r="H8453" i="106"/>
  <c r="G8453" i="106" s="1"/>
  <c r="H8604" i="106"/>
  <c r="G8604" i="106" s="1"/>
  <c r="H2957" i="106"/>
  <c r="H6907" i="106"/>
  <c r="H5107" i="106"/>
  <c r="H6777" i="106"/>
  <c r="G6777" i="106" s="1"/>
  <c r="H8201" i="106"/>
  <c r="G8201" i="106" s="1"/>
  <c r="H9394" i="106"/>
  <c r="G9394" i="106" s="1"/>
  <c r="H8500" i="106"/>
  <c r="G8500" i="106" s="1"/>
  <c r="H7007" i="106"/>
  <c r="H1007" i="106"/>
  <c r="H7787" i="106"/>
  <c r="G7787" i="106" s="1"/>
  <c r="H3271" i="106"/>
  <c r="G3271" i="106" s="1"/>
  <c r="H6320" i="106"/>
  <c r="H186" i="106"/>
  <c r="G186" i="106" s="1"/>
  <c r="H7753" i="106"/>
  <c r="G7753" i="106" s="1"/>
  <c r="H162" i="106"/>
  <c r="G162" i="106" s="1"/>
  <c r="H2829" i="106"/>
  <c r="H8824" i="106"/>
  <c r="G8824" i="106" s="1"/>
  <c r="H4357" i="106"/>
  <c r="H7658" i="106"/>
  <c r="G7658" i="106" s="1"/>
  <c r="H958" i="106"/>
  <c r="H6139" i="106"/>
  <c r="G6139" i="106" s="1"/>
  <c r="H6970" i="106"/>
  <c r="H8320" i="106"/>
  <c r="G8320" i="106" s="1"/>
  <c r="H2031" i="106"/>
  <c r="H860" i="106"/>
  <c r="H8934" i="106"/>
  <c r="G8934" i="106" s="1"/>
  <c r="H6909" i="106"/>
  <c r="H9552" i="106"/>
  <c r="G9552" i="106" s="1"/>
  <c r="H716" i="106"/>
  <c r="H1028" i="106"/>
  <c r="H4792" i="106"/>
  <c r="H8931" i="106"/>
  <c r="H1012" i="106"/>
  <c r="H318" i="106"/>
  <c r="G318" i="106" s="1"/>
  <c r="H4073" i="106"/>
  <c r="G4073" i="106" s="1"/>
  <c r="H4808" i="106"/>
  <c r="H1006" i="106"/>
  <c r="H7014" i="106"/>
  <c r="H8227" i="106"/>
  <c r="G8227" i="106" s="1"/>
  <c r="H2824" i="106"/>
  <c r="G2824" i="106" s="1"/>
  <c r="H1834" i="106"/>
  <c r="G1834" i="106" s="1"/>
  <c r="H2767" i="106"/>
  <c r="G2767" i="106" s="1"/>
  <c r="H6162" i="106"/>
  <c r="G6162" i="106" s="1"/>
  <c r="H836" i="106"/>
  <c r="H3259" i="106"/>
  <c r="G3259" i="106" s="1"/>
  <c r="H8162" i="106"/>
  <c r="G8162" i="106" s="1"/>
  <c r="H9291" i="106"/>
  <c r="G9291" i="106" s="1"/>
  <c r="H7924" i="106"/>
  <c r="H5556" i="106"/>
  <c r="G5556" i="106" s="1"/>
  <c r="H9509" i="106"/>
  <c r="G9509" i="106" s="1"/>
  <c r="H5496" i="106"/>
  <c r="H9402" i="106"/>
  <c r="G9402" i="106" s="1"/>
  <c r="H6808" i="106"/>
  <c r="G6808" i="106" s="1"/>
  <c r="H5082" i="106"/>
  <c r="H8164" i="106"/>
  <c r="G8164" i="106" s="1"/>
  <c r="H2958" i="106"/>
  <c r="H6790" i="106"/>
  <c r="G6790" i="106" s="1"/>
  <c r="H430" i="106"/>
  <c r="G430" i="106" s="1"/>
  <c r="H5333" i="106"/>
  <c r="G5333" i="106" s="1"/>
  <c r="H9302" i="106"/>
  <c r="G9302" i="106" s="1"/>
  <c r="H9522" i="106"/>
  <c r="G9522" i="106" s="1"/>
  <c r="H4918" i="106"/>
  <c r="G4918" i="106" s="1"/>
  <c r="H6253" i="106"/>
  <c r="G6253" i="106" s="1"/>
  <c r="H6612" i="106"/>
  <c r="G6612" i="106" s="1"/>
  <c r="H8381" i="106"/>
  <c r="G8381" i="106" s="1"/>
  <c r="H5382" i="106"/>
  <c r="H3370" i="106"/>
  <c r="H9267" i="106"/>
  <c r="G9267" i="106" s="1"/>
  <c r="H5589" i="106"/>
  <c r="H8985" i="106"/>
  <c r="G8985" i="106" s="1"/>
  <c r="H188" i="106"/>
  <c r="H9176" i="106"/>
  <c r="G9176" i="106" s="1"/>
  <c r="H8200" i="106"/>
  <c r="G8200" i="106" s="1"/>
  <c r="H2764" i="106"/>
  <c r="G2764" i="106" s="1"/>
  <c r="H7805" i="106"/>
  <c r="H6828" i="106"/>
  <c r="G6828" i="106" s="1"/>
  <c r="H9797" i="106"/>
  <c r="G9797" i="106" s="1"/>
  <c r="H9492" i="106"/>
  <c r="G9492" i="106" s="1"/>
  <c r="H9111" i="106"/>
  <c r="G9111" i="106" s="1"/>
  <c r="H6412" i="106"/>
  <c r="G6412" i="106" s="1"/>
  <c r="H9673" i="106"/>
  <c r="G9673" i="106" s="1"/>
  <c r="H9193" i="106"/>
  <c r="G9193" i="106" s="1"/>
  <c r="H4866" i="106"/>
  <c r="G4866" i="106" s="1"/>
  <c r="H7026" i="106"/>
  <c r="H4376" i="106"/>
  <c r="H9451" i="106"/>
  <c r="G9451" i="106" s="1"/>
  <c r="H8190" i="106"/>
  <c r="G8190" i="106" s="1"/>
  <c r="H898" i="106"/>
  <c r="H5761" i="106"/>
  <c r="G5761" i="106" s="1"/>
  <c r="H8283" i="106"/>
  <c r="G8283" i="106" s="1"/>
  <c r="H8640" i="106"/>
  <c r="G8640" i="106" s="1"/>
  <c r="H857" i="106"/>
  <c r="H9373" i="106"/>
  <c r="G9373" i="106" s="1"/>
  <c r="H8784" i="106"/>
  <c r="G8784" i="106" s="1"/>
  <c r="H5460" i="106"/>
  <c r="H8560" i="106"/>
  <c r="G8560" i="106" s="1"/>
  <c r="H7685" i="106"/>
  <c r="H8368" i="106"/>
  <c r="G8368" i="106" s="1"/>
  <c r="H6263" i="106"/>
  <c r="G6263" i="106" s="1"/>
  <c r="H7674" i="106"/>
  <c r="G7674" i="106" s="1"/>
  <c r="H1352" i="106"/>
  <c r="H9391" i="106"/>
  <c r="G9391" i="106" s="1"/>
  <c r="H6768" i="106"/>
  <c r="G6768" i="106" s="1"/>
  <c r="H1042" i="106"/>
  <c r="H6857" i="106"/>
  <c r="H2018" i="106"/>
  <c r="G2018" i="106" s="1"/>
  <c r="H5" i="106"/>
  <c r="H6662" i="106"/>
  <c r="G6662" i="106" s="1"/>
  <c r="H8506" i="106"/>
  <c r="G8506" i="106" s="1"/>
  <c r="H6804" i="106"/>
  <c r="G6804" i="106" s="1"/>
  <c r="H9614" i="106"/>
  <c r="G9614" i="106" s="1"/>
  <c r="H8333" i="106"/>
  <c r="G8333" i="106" s="1"/>
  <c r="H2090" i="106"/>
  <c r="H8767" i="106"/>
  <c r="G8767" i="106" s="1"/>
  <c r="H8923" i="106"/>
  <c r="H9264" i="106"/>
  <c r="G9264" i="106" s="1"/>
  <c r="H6916" i="106"/>
  <c r="H8384" i="106"/>
  <c r="G8384" i="106" s="1"/>
  <c r="H9674" i="106"/>
  <c r="G9674" i="106" s="1"/>
  <c r="H6824" i="106"/>
  <c r="G6824" i="106" s="1"/>
  <c r="H8137" i="106"/>
  <c r="G8137" i="106" s="1"/>
  <c r="H8469" i="106"/>
  <c r="G8469" i="106" s="1"/>
  <c r="H9183" i="106"/>
  <c r="G9183" i="106" s="1"/>
  <c r="H8515" i="106"/>
  <c r="G8515" i="106" s="1"/>
  <c r="H8338" i="106"/>
  <c r="G8338" i="106" s="1"/>
  <c r="H9151" i="106"/>
  <c r="G9151" i="106" s="1"/>
  <c r="H5462" i="106"/>
  <c r="H4445" i="106"/>
  <c r="H8351" i="106"/>
  <c r="G8351" i="106" s="1"/>
  <c r="H7103" i="106"/>
  <c r="H5690" i="106"/>
  <c r="H9665" i="106"/>
  <c r="G9665" i="106" s="1"/>
  <c r="H6723" i="106"/>
  <c r="G6723" i="106" s="1"/>
  <c r="H2820" i="106"/>
  <c r="G2820" i="106" s="1"/>
  <c r="H6345" i="106"/>
  <c r="G6345" i="106" s="1"/>
  <c r="H6084" i="106"/>
  <c r="G6084" i="106" s="1"/>
  <c r="H8316" i="106"/>
  <c r="G8316" i="106" s="1"/>
  <c r="H6956" i="106"/>
  <c r="H5024" i="106"/>
  <c r="H9523" i="106"/>
  <c r="G9523" i="106" s="1"/>
  <c r="H9336" i="106"/>
  <c r="G9336" i="106" s="1"/>
  <c r="H9549" i="106"/>
  <c r="G9549" i="106" s="1"/>
  <c r="H5873" i="106"/>
  <c r="G5873" i="106" s="1"/>
  <c r="H8248" i="106"/>
  <c r="G8248" i="106" s="1"/>
  <c r="H4799" i="106"/>
  <c r="H8095" i="106"/>
  <c r="G8095" i="106" s="1"/>
  <c r="H911" i="106"/>
  <c r="H6655" i="106"/>
  <c r="G6655" i="106" s="1"/>
  <c r="H8189" i="106"/>
  <c r="G8189" i="106" s="1"/>
  <c r="H6748" i="106"/>
  <c r="G6748" i="106" s="1"/>
  <c r="H4298" i="106"/>
  <c r="H6710" i="106"/>
  <c r="G6710" i="106" s="1"/>
  <c r="H5588" i="106"/>
  <c r="H6741" i="106"/>
  <c r="G6741" i="106" s="1"/>
  <c r="H8406" i="106"/>
  <c r="G8406" i="106" s="1"/>
  <c r="H6731" i="106"/>
  <c r="G6731" i="106" s="1"/>
  <c r="H6298" i="106"/>
  <c r="G6298" i="106" s="1"/>
  <c r="H9719" i="106"/>
  <c r="G9719" i="106" s="1"/>
  <c r="H6363" i="106"/>
  <c r="H8976" i="106"/>
  <c r="G8976" i="106" s="1"/>
  <c r="H9315" i="106"/>
  <c r="G9315" i="106" s="1"/>
  <c r="H9316" i="106"/>
  <c r="G9316" i="106" s="1"/>
  <c r="H5738" i="106"/>
  <c r="H6820" i="106"/>
  <c r="G6820" i="106" s="1"/>
  <c r="H9344" i="106"/>
  <c r="G9344" i="106" s="1"/>
  <c r="H6779" i="106"/>
  <c r="G6779" i="106" s="1"/>
  <c r="H8099" i="106"/>
  <c r="G8099" i="106" s="1"/>
  <c r="H798" i="106"/>
  <c r="H6801" i="106"/>
  <c r="G6801" i="106" s="1"/>
  <c r="H9128" i="106"/>
  <c r="G9128" i="106" s="1"/>
  <c r="H877" i="106"/>
  <c r="H8451" i="106"/>
  <c r="G8451" i="106" s="1"/>
  <c r="H5098" i="106"/>
  <c r="H5558" i="106"/>
  <c r="H9272" i="106"/>
  <c r="G9272" i="106" s="1"/>
  <c r="H6773" i="106"/>
  <c r="G6773" i="106" s="1"/>
  <c r="H7654" i="106"/>
  <c r="G7654" i="106" s="1"/>
  <c r="H6853" i="106"/>
  <c r="H8150" i="106"/>
  <c r="G8150" i="106" s="1"/>
  <c r="H6737" i="106"/>
  <c r="G6737" i="106" s="1"/>
  <c r="H9669" i="106"/>
  <c r="G9669" i="106" s="1"/>
  <c r="H9377" i="106"/>
  <c r="G9377" i="106" s="1"/>
  <c r="H6262" i="106"/>
  <c r="H8637" i="106"/>
  <c r="G8637" i="106" s="1"/>
  <c r="H8741" i="106"/>
  <c r="H9455" i="106"/>
  <c r="G9455" i="106" s="1"/>
  <c r="H5116" i="106"/>
  <c r="H6755" i="106"/>
  <c r="G6755" i="106" s="1"/>
  <c r="H8427" i="106"/>
  <c r="G8427" i="106" s="1"/>
  <c r="H5730" i="106"/>
  <c r="G5730" i="106" s="1"/>
  <c r="H5989" i="106"/>
  <c r="G5989" i="106" s="1"/>
  <c r="H4416" i="106"/>
  <c r="H4880" i="106"/>
  <c r="H6303" i="106"/>
  <c r="G6303" i="106" s="1"/>
  <c r="H6361" i="106"/>
  <c r="H8359" i="106"/>
  <c r="G8359" i="106" s="1"/>
  <c r="H8299" i="106"/>
  <c r="G8299" i="106" s="1"/>
  <c r="H9801" i="106"/>
  <c r="G9801" i="106" s="1"/>
  <c r="H1865" i="106"/>
  <c r="G1865" i="106" s="1"/>
  <c r="H8262" i="106"/>
  <c r="G8262" i="106" s="1"/>
  <c r="H2019" i="106"/>
  <c r="G2019" i="106" s="1"/>
  <c r="H4313" i="106"/>
  <c r="H1004" i="106"/>
  <c r="H273" i="106"/>
  <c r="H9211" i="106"/>
  <c r="G9211" i="106" s="1"/>
  <c r="H7251" i="106"/>
  <c r="H6880" i="106"/>
  <c r="H894" i="106"/>
  <c r="H9429" i="106"/>
  <c r="G9429" i="106" s="1"/>
  <c r="H8474" i="106"/>
  <c r="G8474" i="106" s="1"/>
  <c r="H7614" i="106"/>
  <c r="G7614" i="106" s="1"/>
  <c r="H9598" i="106"/>
  <c r="G9598" i="106" s="1"/>
  <c r="H912" i="106"/>
  <c r="H3684" i="106"/>
  <c r="G3684" i="106" s="1"/>
  <c r="H3548" i="106"/>
  <c r="G3548" i="106" s="1"/>
  <c r="H6100" i="106"/>
  <c r="G6100" i="106" s="1"/>
  <c r="H1851" i="106"/>
  <c r="G1851" i="106" s="1"/>
  <c r="H1826" i="106"/>
  <c r="G1826" i="106" s="1"/>
  <c r="H4115" i="106"/>
  <c r="G4115" i="106" s="1"/>
  <c r="H5102" i="106"/>
  <c r="H2811" i="106"/>
  <c r="H10" i="106"/>
  <c r="H7121" i="106"/>
  <c r="H8347" i="106"/>
  <c r="G8347" i="106" s="1"/>
  <c r="H8851" i="106"/>
  <c r="G8851" i="106" s="1"/>
  <c r="H8321" i="106"/>
  <c r="G8321" i="106" s="1"/>
  <c r="H2" i="106"/>
  <c r="H1339" i="106"/>
  <c r="H5021" i="106"/>
  <c r="G5021" i="106" s="1"/>
  <c r="H6367" i="106"/>
  <c r="H3565" i="106"/>
  <c r="H9413" i="106"/>
  <c r="G9413" i="106" s="1"/>
  <c r="H6240" i="106"/>
  <c r="G6240" i="106" s="1"/>
  <c r="H8595" i="106"/>
  <c r="G8595" i="106" s="1"/>
  <c r="H7071" i="106"/>
  <c r="H8944" i="106"/>
  <c r="G8944" i="106" s="1"/>
  <c r="H9195" i="106"/>
  <c r="G9195" i="106" s="1"/>
  <c r="H9385" i="106"/>
  <c r="G9385" i="106" s="1"/>
  <c r="H6099" i="106"/>
  <c r="G6099" i="106" s="1"/>
  <c r="H4331" i="106"/>
  <c r="H5753" i="106"/>
  <c r="H9670" i="106"/>
  <c r="G9670" i="106" s="1"/>
  <c r="H106" i="106"/>
  <c r="G106" i="106" s="1"/>
  <c r="H8076" i="106"/>
  <c r="G8076" i="106" s="1"/>
  <c r="H9308" i="106"/>
  <c r="G9308" i="106" s="1"/>
  <c r="H7208" i="106"/>
  <c r="G7208" i="106" s="1"/>
  <c r="H4311" i="106"/>
  <c r="H8629" i="106"/>
  <c r="G8629" i="106" s="1"/>
  <c r="H780" i="106"/>
  <c r="H714" i="106"/>
  <c r="H3725" i="106"/>
  <c r="H9134" i="106"/>
  <c r="G9134" i="106" s="1"/>
  <c r="H9597" i="106"/>
  <c r="G9597" i="106" s="1"/>
  <c r="H8563" i="106"/>
  <c r="G8563" i="106" s="1"/>
  <c r="H9810" i="106"/>
  <c r="G9810" i="106" s="1"/>
  <c r="H6130" i="106"/>
  <c r="G6130" i="106" s="1"/>
  <c r="H5920" i="106"/>
  <c r="G5920" i="106" s="1"/>
  <c r="H8265" i="106"/>
  <c r="G8265" i="106" s="1"/>
  <c r="H9559" i="106"/>
  <c r="G9559" i="106" s="1"/>
  <c r="H7262" i="106"/>
  <c r="H6864" i="106"/>
  <c r="H2948" i="106"/>
  <c r="H6243" i="106"/>
  <c r="G6243" i="106" s="1"/>
  <c r="H9209" i="106"/>
  <c r="G9209" i="106" s="1"/>
  <c r="H8173" i="106"/>
  <c r="G8173" i="106" s="1"/>
  <c r="H6950" i="106"/>
  <c r="H1018" i="106"/>
  <c r="H8587" i="106"/>
  <c r="G8587" i="106" s="1"/>
  <c r="H6838" i="106"/>
  <c r="G6838" i="106" s="1"/>
  <c r="H9401" i="106"/>
  <c r="G9401" i="106" s="1"/>
  <c r="H8483" i="106"/>
  <c r="G8483" i="106" s="1"/>
  <c r="H9682" i="106"/>
  <c r="G9682" i="106" s="1"/>
  <c r="H5389" i="106"/>
  <c r="H9217" i="106"/>
  <c r="G9217" i="106" s="1"/>
  <c r="H9776" i="106"/>
  <c r="G9776" i="106" s="1"/>
  <c r="H9113" i="106"/>
  <c r="G9113" i="106" s="1"/>
  <c r="H2800" i="106"/>
  <c r="H6884" i="106"/>
  <c r="H7766" i="106"/>
  <c r="H6908" i="106"/>
  <c r="H9528" i="106"/>
  <c r="G9528" i="106" s="1"/>
  <c r="H6033" i="106"/>
  <c r="H9497" i="106"/>
  <c r="G9497" i="106" s="1"/>
  <c r="H785" i="106"/>
  <c r="H2014" i="106"/>
  <c r="H6943" i="106"/>
  <c r="H9558" i="106"/>
  <c r="G9558" i="106" s="1"/>
  <c r="H5788" i="106"/>
  <c r="H2720" i="106"/>
  <c r="H8946" i="106"/>
  <c r="G8946" i="106" s="1"/>
  <c r="H137" i="106"/>
  <c r="G137" i="106" s="1"/>
  <c r="H6121" i="106"/>
  <c r="G6121" i="106" s="1"/>
  <c r="H5796" i="106"/>
  <c r="H5983" i="106"/>
  <c r="H9751" i="106"/>
  <c r="G9751" i="106" s="1"/>
  <c r="H5571" i="106"/>
  <c r="H9768" i="106"/>
  <c r="G9768" i="106" s="1"/>
  <c r="H650" i="106"/>
  <c r="G650" i="106" s="1"/>
  <c r="H5111" i="106"/>
  <c r="H9282" i="106"/>
  <c r="G9282" i="106" s="1"/>
  <c r="H7719" i="106"/>
  <c r="G7719" i="106" s="1"/>
  <c r="H7917" i="106"/>
  <c r="H7207" i="106"/>
  <c r="G7207" i="106" s="1"/>
  <c r="H7807" i="106"/>
  <c r="H9266" i="106"/>
  <c r="G9266" i="106" s="1"/>
  <c r="H6865" i="106"/>
  <c r="H8568" i="106"/>
  <c r="G8568" i="106" s="1"/>
  <c r="H1000" i="106"/>
  <c r="H6812" i="106"/>
  <c r="G6812" i="106" s="1"/>
  <c r="H2858" i="106"/>
  <c r="G2858" i="106" s="1"/>
  <c r="H6726" i="106"/>
  <c r="G6726" i="106" s="1"/>
  <c r="H24" i="106"/>
  <c r="H7816" i="106"/>
  <c r="H9587" i="106"/>
  <c r="G9587" i="106" s="1"/>
  <c r="H8334" i="106"/>
  <c r="G8334" i="106" s="1"/>
  <c r="H8408" i="106"/>
  <c r="G8408" i="106" s="1"/>
  <c r="H9362" i="106"/>
  <c r="G9362" i="106" s="1"/>
  <c r="H889" i="106"/>
  <c r="H9465" i="106"/>
  <c r="G9465" i="106" s="1"/>
  <c r="H2473" i="106"/>
  <c r="H5089" i="106"/>
  <c r="H1241" i="106"/>
  <c r="H9278" i="106"/>
  <c r="G9278" i="106" s="1"/>
  <c r="H5169" i="106"/>
  <c r="H9702" i="106"/>
  <c r="G9702" i="106" s="1"/>
  <c r="H5078" i="106"/>
  <c r="H8151" i="106"/>
  <c r="G8151" i="106" s="1"/>
  <c r="H7098" i="106"/>
  <c r="H8967" i="106"/>
  <c r="G8967" i="106" s="1"/>
  <c r="H5583" i="106"/>
  <c r="G5583" i="106" s="1"/>
  <c r="H8501" i="106"/>
  <c r="G8501" i="106" s="1"/>
  <c r="H6991" i="106"/>
  <c r="H5241" i="106"/>
  <c r="H6848" i="106"/>
  <c r="H7122" i="106"/>
  <c r="H6305" i="106"/>
  <c r="H9156" i="106"/>
  <c r="G9156" i="106" s="1"/>
  <c r="H1824" i="106"/>
  <c r="G1824" i="106" s="1"/>
  <c r="H5355" i="106"/>
  <c r="G5355" i="106" s="1"/>
  <c r="H6910" i="106"/>
  <c r="H8499" i="106"/>
  <c r="G8499" i="106" s="1"/>
  <c r="H2103" i="106"/>
  <c r="G2103" i="106" s="1"/>
  <c r="H5344" i="106"/>
  <c r="H1988" i="106"/>
  <c r="G1988" i="106" s="1"/>
  <c r="H8655" i="106"/>
  <c r="G8655" i="106" s="1"/>
  <c r="H9165" i="106"/>
  <c r="G9165" i="106" s="1"/>
  <c r="H9321" i="106"/>
  <c r="G9321" i="106" s="1"/>
  <c r="H7747" i="106"/>
  <c r="G7747" i="106" s="1"/>
  <c r="H9069" i="106"/>
  <c r="G9069" i="106" s="1"/>
  <c r="H7661" i="106"/>
  <c r="G7661" i="106" s="1"/>
  <c r="H14" i="106"/>
  <c r="H1937" i="106"/>
  <c r="H8953" i="106"/>
  <c r="G8953" i="106" s="1"/>
  <c r="H9601" i="106"/>
  <c r="G9601" i="106" s="1"/>
  <c r="H6708" i="106"/>
  <c r="G6708" i="106" s="1"/>
  <c r="H6994" i="106"/>
  <c r="H1541" i="106"/>
  <c r="H749" i="106"/>
  <c r="H3585" i="106"/>
  <c r="G3585" i="106" s="1"/>
  <c r="H7810" i="106"/>
  <c r="H8630" i="106"/>
  <c r="G8630" i="106" s="1"/>
  <c r="H2860" i="106"/>
  <c r="G2860" i="106" s="1"/>
  <c r="H6392" i="106"/>
  <c r="G6392" i="106" s="1"/>
  <c r="H5162" i="106"/>
  <c r="H9265" i="106"/>
  <c r="G9265" i="106" s="1"/>
  <c r="H9345" i="106"/>
  <c r="G9345" i="106" s="1"/>
  <c r="H3655" i="106"/>
  <c r="H9397" i="106"/>
  <c r="G9397" i="106" s="1"/>
  <c r="H7991" i="106"/>
  <c r="G7991" i="106" s="1"/>
  <c r="H9123" i="106"/>
  <c r="G9123" i="106" s="1"/>
  <c r="H20" i="106"/>
  <c r="H9348" i="106"/>
  <c r="G9348" i="106" s="1"/>
  <c r="H9506" i="106"/>
  <c r="G9506" i="106" s="1"/>
  <c r="H9410" i="106"/>
  <c r="G9410" i="106" s="1"/>
  <c r="H8941" i="106"/>
  <c r="G8941" i="106" s="1"/>
  <c r="H8700" i="106"/>
  <c r="G8700" i="106" s="1"/>
  <c r="H7788" i="106"/>
  <c r="G7788" i="106" s="1"/>
  <c r="H9695" i="106"/>
  <c r="G9695" i="106" s="1"/>
  <c r="H1854" i="106"/>
  <c r="G1854" i="106" s="1"/>
  <c r="H1782" i="106"/>
  <c r="H4804" i="106"/>
  <c r="H6805" i="106"/>
  <c r="G6805" i="106" s="1"/>
  <c r="H8580" i="106"/>
  <c r="G8580" i="106" s="1"/>
  <c r="H8692" i="106"/>
  <c r="G8692" i="106" s="1"/>
  <c r="H182" i="106"/>
  <c r="G182" i="106" s="1"/>
  <c r="H8308" i="106"/>
  <c r="G8308" i="106" s="1"/>
  <c r="H7937" i="106"/>
  <c r="H3680" i="106"/>
  <c r="G3680" i="106" s="1"/>
  <c r="H4359" i="106"/>
  <c r="H9356" i="106"/>
  <c r="G9356" i="106" s="1"/>
  <c r="H3053" i="106"/>
  <c r="H2990" i="106"/>
  <c r="H9254" i="106"/>
  <c r="G9254" i="106" s="1"/>
  <c r="H8019" i="106"/>
  <c r="G8019" i="106" s="1"/>
  <c r="H4920" i="106"/>
  <c r="G4920" i="106" s="1"/>
  <c r="H6335" i="106"/>
  <c r="G6335" i="106" s="1"/>
  <c r="H8356" i="106"/>
  <c r="G8356" i="106" s="1"/>
  <c r="H8840" i="106"/>
  <c r="G8840" i="106" s="1"/>
  <c r="H5927" i="106"/>
  <c r="H7668" i="106"/>
  <c r="G7668" i="106" s="1"/>
  <c r="H6890" i="106"/>
  <c r="H6736" i="106"/>
  <c r="G6736" i="106" s="1"/>
  <c r="H1754" i="106"/>
  <c r="H5135" i="106"/>
  <c r="H8291" i="106"/>
  <c r="G8291" i="106" s="1"/>
  <c r="H8843" i="106"/>
  <c r="G8843" i="106" s="1"/>
  <c r="H7655" i="106"/>
  <c r="G7655" i="106" s="1"/>
  <c r="H5277" i="106"/>
  <c r="H6664" i="106"/>
  <c r="G6664" i="106" s="1"/>
  <c r="H9478" i="106"/>
  <c r="G9478" i="106" s="1"/>
  <c r="H6740" i="106"/>
  <c r="G6740" i="106" s="1"/>
  <c r="H9645" i="106"/>
  <c r="G9645" i="106" s="1"/>
  <c r="H21" i="106"/>
  <c r="H499" i="106"/>
  <c r="G499" i="106" s="1"/>
  <c r="H9372" i="106"/>
  <c r="G9372" i="106" s="1"/>
  <c r="H9468" i="106"/>
  <c r="G9468" i="106" s="1"/>
  <c r="H4942" i="106"/>
  <c r="H3296" i="106"/>
  <c r="G3296" i="106" s="1"/>
  <c r="H919" i="106"/>
  <c r="H6687" i="106"/>
  <c r="G6687" i="106" s="1"/>
  <c r="H4435" i="106"/>
  <c r="H7912" i="106"/>
  <c r="H9521" i="106"/>
  <c r="G9521" i="106" s="1"/>
  <c r="H8569" i="106"/>
  <c r="G8569" i="106" s="1"/>
  <c r="H7650" i="106"/>
  <c r="G7650" i="106" s="1"/>
  <c r="H3058" i="106"/>
  <c r="H6185" i="106"/>
  <c r="G6185" i="106" s="1"/>
  <c r="H745" i="106"/>
  <c r="H2954" i="106"/>
  <c r="H5329" i="106"/>
  <c r="H5461" i="106"/>
  <c r="H3480" i="106"/>
  <c r="H9196" i="106"/>
  <c r="G9196" i="106" s="1"/>
  <c r="H7024" i="106"/>
  <c r="H9337" i="106"/>
  <c r="G9337" i="106" s="1"/>
  <c r="H8834" i="106"/>
  <c r="G8834" i="106" s="1"/>
  <c r="H6234" i="106"/>
  <c r="G6234" i="106" s="1"/>
  <c r="H9009" i="106"/>
  <c r="G9009" i="106" s="1"/>
  <c r="H8" i="106"/>
  <c r="H6863" i="106"/>
  <c r="H3697" i="106"/>
  <c r="G3697" i="106" s="1"/>
  <c r="H7969" i="106"/>
  <c r="G7969" i="106" s="1"/>
  <c r="H5194" i="106"/>
  <c r="H5733" i="106"/>
  <c r="H9145" i="106"/>
  <c r="G9145" i="106" s="1"/>
  <c r="H7725" i="106"/>
  <c r="G7725" i="106" s="1"/>
  <c r="H2987" i="106"/>
  <c r="H8235" i="106"/>
  <c r="G8235" i="106" s="1"/>
  <c r="H6747" i="106"/>
  <c r="G6747" i="106" s="1"/>
  <c r="H8098" i="106"/>
  <c r="G8098" i="106" s="1"/>
  <c r="H1775" i="106"/>
  <c r="H8533" i="106"/>
  <c r="G8533" i="106" s="1"/>
  <c r="H8263" i="106"/>
  <c r="G8263" i="106" s="1"/>
  <c r="H4265" i="106"/>
  <c r="H9476" i="106"/>
  <c r="G9476" i="106" s="1"/>
  <c r="H7602" i="106"/>
  <c r="G7602" i="106" s="1"/>
  <c r="H5066" i="106"/>
  <c r="G5066" i="106" s="1"/>
  <c r="H7983" i="106"/>
  <c r="G7983" i="106" s="1"/>
  <c r="H9672" i="106"/>
  <c r="G9672" i="106" s="1"/>
  <c r="H2008" i="106"/>
  <c r="H124" i="106"/>
  <c r="G124" i="106" s="1"/>
  <c r="H1786" i="106"/>
  <c r="H6129" i="106"/>
  <c r="G6129" i="106" s="1"/>
  <c r="H1049" i="106"/>
  <c r="H5056" i="106"/>
  <c r="G5056" i="106" s="1"/>
  <c r="H4406" i="106"/>
  <c r="H6861" i="106"/>
  <c r="H9354" i="106"/>
  <c r="G9354" i="106" s="1"/>
  <c r="H8221" i="106"/>
  <c r="G8221" i="106" s="1"/>
  <c r="H6968" i="106"/>
  <c r="H8393" i="106"/>
  <c r="G8393" i="106" s="1"/>
  <c r="H6700" i="106"/>
  <c r="G6700" i="106" s="1"/>
  <c r="H115" i="106"/>
  <c r="G115" i="106" s="1"/>
  <c r="H8621" i="106"/>
  <c r="G8621" i="106" s="1"/>
  <c r="H2105" i="106"/>
  <c r="G2105" i="106" s="1"/>
  <c r="H8932" i="106"/>
  <c r="G8932" i="106" s="1"/>
  <c r="H8800" i="106"/>
  <c r="G8800" i="106" s="1"/>
  <c r="H5856" i="106"/>
  <c r="H9704" i="106"/>
  <c r="G9704" i="106" s="1"/>
  <c r="H9586" i="106"/>
  <c r="G9586" i="106" s="1"/>
  <c r="H197" i="106"/>
  <c r="G197" i="106" s="1"/>
  <c r="H9158" i="106"/>
  <c r="G9158" i="106" s="1"/>
  <c r="H6953" i="106"/>
  <c r="H8776" i="106"/>
  <c r="H1447" i="106"/>
  <c r="H8435" i="106"/>
  <c r="G8435" i="106" s="1"/>
  <c r="H5747" i="106"/>
  <c r="H9565" i="106"/>
  <c r="G9565" i="106" s="1"/>
  <c r="H7588" i="106"/>
  <c r="G7588" i="106" s="1"/>
  <c r="H1238" i="106"/>
  <c r="H2977" i="106"/>
  <c r="H3651" i="106"/>
  <c r="H8259" i="106"/>
  <c r="G8259" i="106" s="1"/>
  <c r="H6770" i="106"/>
  <c r="G6770" i="106" s="1"/>
  <c r="H3630" i="106"/>
  <c r="H7212" i="106"/>
  <c r="G7212" i="106" s="1"/>
  <c r="H8456" i="106"/>
  <c r="G8456" i="106" s="1"/>
  <c r="H9227" i="106"/>
  <c r="G9227" i="106" s="1"/>
  <c r="H8432" i="106"/>
  <c r="G8432" i="106" s="1"/>
  <c r="H9543" i="106"/>
  <c r="G9543" i="106" s="1"/>
  <c r="H2016" i="106"/>
  <c r="G2016" i="106" s="1"/>
  <c r="H4083" i="106"/>
  <c r="G4083" i="106" s="1"/>
  <c r="H9117" i="106"/>
  <c r="G9117" i="106" s="1"/>
  <c r="H7611" i="106"/>
  <c r="G7611" i="106" s="1"/>
  <c r="H8598" i="106"/>
  <c r="G8598" i="106" s="1"/>
  <c r="H1432" i="106"/>
  <c r="H8286" i="106"/>
  <c r="G8286" i="106" s="1"/>
  <c r="H6631" i="106"/>
  <c r="G6631" i="106" s="1"/>
  <c r="H9125" i="106"/>
  <c r="G9125" i="106" s="1"/>
  <c r="H8541" i="106"/>
  <c r="G8541" i="106" s="1"/>
  <c r="H7773" i="106"/>
  <c r="H6158" i="106"/>
  <c r="G6158" i="106" s="1"/>
  <c r="H6714" i="106"/>
  <c r="G6714" i="106" s="1"/>
  <c r="H9716" i="106"/>
  <c r="G9716" i="106" s="1"/>
  <c r="H7088" i="106"/>
  <c r="H5438" i="106"/>
  <c r="H8715" i="106"/>
  <c r="G8715" i="106" s="1"/>
  <c r="H4307" i="106"/>
  <c r="H2023" i="106"/>
  <c r="G2023" i="106" s="1"/>
  <c r="H5570" i="106"/>
  <c r="H6674" i="106"/>
  <c r="G6674" i="106" s="1"/>
  <c r="H6397" i="106"/>
  <c r="H7664" i="106"/>
  <c r="G7664" i="106" s="1"/>
  <c r="H1243" i="106"/>
  <c r="H5708" i="106"/>
  <c r="H9804" i="106"/>
  <c r="G9804" i="106" s="1"/>
  <c r="H8349" i="106"/>
  <c r="G8349" i="106" s="1"/>
  <c r="H6811" i="106"/>
  <c r="G6811" i="106" s="1"/>
  <c r="H9743" i="106"/>
  <c r="G9743" i="106" s="1"/>
  <c r="H7020" i="106"/>
  <c r="G7020" i="106" s="1"/>
  <c r="H3371" i="106"/>
  <c r="H4360" i="106"/>
  <c r="H8935" i="106"/>
  <c r="G8935" i="106" s="1"/>
  <c r="H9758" i="106"/>
  <c r="G9758" i="106" s="1"/>
  <c r="H5112" i="106"/>
  <c r="H278" i="106"/>
  <c r="H9347" i="106"/>
  <c r="G9347" i="106" s="1"/>
  <c r="H9650" i="106"/>
  <c r="G9650" i="106" s="1"/>
  <c r="H6347" i="106"/>
  <c r="G6347" i="106" s="1"/>
  <c r="H6222" i="106"/>
  <c r="H9422" i="106"/>
  <c r="G9422" i="106" s="1"/>
  <c r="H8331" i="106"/>
  <c r="G8331" i="106" s="1"/>
  <c r="H8160" i="106"/>
  <c r="G8160" i="106" s="1"/>
  <c r="H1845" i="106"/>
  <c r="G1845" i="106" s="1"/>
  <c r="H8819" i="106"/>
  <c r="G8819" i="106" s="1"/>
  <c r="H7056" i="106"/>
  <c r="G7056" i="106" s="1"/>
  <c r="H9139" i="106"/>
  <c r="G9139" i="106" s="1"/>
  <c r="H733" i="106"/>
  <c r="H9458" i="106"/>
  <c r="G9458" i="106" s="1"/>
  <c r="H8633" i="106"/>
  <c r="G8633" i="106" s="1"/>
  <c r="H2989" i="106"/>
  <c r="H7257" i="106"/>
  <c r="H6178" i="106"/>
  <c r="G6178" i="106" s="1"/>
  <c r="H6400" i="106"/>
  <c r="H2955" i="106"/>
  <c r="H854" i="106"/>
  <c r="H2052" i="106"/>
  <c r="G2052" i="106" s="1"/>
  <c r="H3579" i="106"/>
  <c r="G3579" i="106" s="1"/>
  <c r="H853" i="106"/>
  <c r="H9576" i="106"/>
  <c r="G9576" i="106" s="1"/>
  <c r="H2790" i="106"/>
  <c r="H6145" i="106"/>
  <c r="G6145" i="106" s="1"/>
  <c r="H6706" i="106"/>
  <c r="G6706" i="106" s="1"/>
  <c r="H8425" i="106"/>
  <c r="G8425" i="106" s="1"/>
  <c r="H5020" i="106"/>
  <c r="G5020" i="106" s="1"/>
  <c r="H4334" i="106"/>
  <c r="H8340" i="106"/>
  <c r="G8340" i="106" s="1"/>
  <c r="H6870" i="106"/>
  <c r="H6822" i="106"/>
  <c r="G6822" i="106" s="1"/>
  <c r="H9155" i="106"/>
  <c r="G9155" i="106" s="1"/>
  <c r="H6287" i="106"/>
  <c r="G6287" i="106" s="1"/>
  <c r="H6101" i="106"/>
  <c r="G6101" i="106" s="1"/>
  <c r="H9129" i="106"/>
  <c r="G9129" i="106" s="1"/>
  <c r="H9136" i="106"/>
  <c r="G9136" i="106" s="1"/>
  <c r="H6788" i="106"/>
  <c r="G6788" i="106" s="1"/>
  <c r="H5328" i="106"/>
  <c r="H8475" i="106"/>
  <c r="G8475" i="106" s="1"/>
  <c r="H9268" i="106"/>
  <c r="G9268" i="106" s="1"/>
  <c r="H6742" i="106"/>
  <c r="G6742" i="106" s="1"/>
  <c r="H9080" i="106"/>
  <c r="G9080" i="106" s="1"/>
  <c r="H9657" i="106"/>
  <c r="G9657" i="106" s="1"/>
  <c r="H8243" i="106"/>
  <c r="G8243" i="106" s="1"/>
  <c r="H7722" i="106"/>
  <c r="G7722" i="106" s="1"/>
  <c r="H9440" i="106"/>
  <c r="G9440" i="106" s="1"/>
  <c r="H9248" i="106"/>
  <c r="G9248" i="106" s="1"/>
  <c r="H6894" i="106"/>
  <c r="H210" i="106"/>
  <c r="H8682" i="106"/>
  <c r="G8682" i="106" s="1"/>
  <c r="H777" i="106"/>
  <c r="H8284" i="106"/>
  <c r="G8284" i="106" s="1"/>
  <c r="H8038" i="106"/>
  <c r="G8038" i="106" s="1"/>
  <c r="H3054" i="106"/>
  <c r="H3687" i="106"/>
  <c r="G3687" i="106" s="1"/>
  <c r="H9748" i="106"/>
  <c r="G9748" i="106" s="1"/>
  <c r="H8450" i="106"/>
  <c r="G8450" i="106" s="1"/>
  <c r="H781" i="106"/>
  <c r="H6110" i="106"/>
  <c r="G6110" i="106" s="1"/>
  <c r="H5151" i="106"/>
  <c r="H7812" i="106"/>
  <c r="H7605" i="106"/>
  <c r="G7605" i="106" s="1"/>
  <c r="H9551" i="106"/>
  <c r="G9551" i="106" s="1"/>
  <c r="H9314" i="106"/>
  <c r="G9314" i="106" s="1"/>
  <c r="H7116" i="106"/>
  <c r="H2834" i="106"/>
  <c r="G2834" i="106" s="1"/>
  <c r="H9466" i="106"/>
  <c r="G9466" i="106" s="1"/>
  <c r="H893" i="106"/>
  <c r="H9202" i="106"/>
  <c r="G9202" i="106" s="1"/>
  <c r="H8675" i="106"/>
  <c r="G8675" i="106" s="1"/>
  <c r="H3293" i="106"/>
  <c r="G3293" i="106" s="1"/>
  <c r="H9722" i="106"/>
  <c r="G9722" i="106" s="1"/>
  <c r="H9127" i="106"/>
  <c r="G9127" i="106" s="1"/>
  <c r="H979" i="106"/>
  <c r="H3080" i="106"/>
  <c r="G3080" i="106" s="1"/>
  <c r="H6868" i="106"/>
  <c r="H9369" i="106"/>
  <c r="G9369" i="106" s="1"/>
  <c r="H8159" i="106"/>
  <c r="G8159" i="106" s="1"/>
  <c r="H8341" i="106"/>
  <c r="G8341" i="106" s="1"/>
  <c r="H9508" i="106"/>
  <c r="G9508" i="106" s="1"/>
  <c r="H6146" i="106"/>
  <c r="G6146" i="106" s="1"/>
  <c r="H7735" i="106"/>
  <c r="G7735" i="106" s="1"/>
  <c r="H1250" i="106"/>
  <c r="H25" i="106"/>
  <c r="H7760" i="106"/>
  <c r="G7760" i="106" s="1"/>
  <c r="H8240" i="106"/>
  <c r="G8240" i="106" s="1"/>
  <c r="H6739" i="106"/>
  <c r="G6739" i="106" s="1"/>
  <c r="H7793" i="106"/>
  <c r="H7749" i="106"/>
  <c r="G7749" i="106" s="1"/>
  <c r="H9203" i="106"/>
  <c r="G9203" i="106" s="1"/>
  <c r="H4943" i="106"/>
  <c r="H8056" i="106"/>
  <c r="G8056" i="106" s="1"/>
  <c r="H9398" i="106"/>
  <c r="G9398" i="106" s="1"/>
  <c r="H6083" i="106"/>
  <c r="G6083" i="106" s="1"/>
  <c r="H7759" i="106"/>
  <c r="H942" i="106"/>
  <c r="H4326" i="106"/>
  <c r="G4326" i="106" s="1"/>
  <c r="H6826" i="106"/>
  <c r="G6826" i="106" s="1"/>
  <c r="H6379" i="106"/>
  <c r="H6186" i="106"/>
  <c r="G6186" i="106" s="1"/>
  <c r="H3587" i="106"/>
  <c r="H6179" i="106"/>
  <c r="G6179" i="106" s="1"/>
  <c r="H8156" i="106"/>
  <c r="G8156" i="106" s="1"/>
  <c r="H9510" i="106"/>
  <c r="G9510" i="106" s="1"/>
  <c r="H1847" i="106"/>
  <c r="G1847" i="106" s="1"/>
  <c r="H8468" i="106"/>
  <c r="G8468" i="106" s="1"/>
  <c r="H8508" i="106"/>
  <c r="G8508" i="106" s="1"/>
  <c r="H1448" i="106"/>
  <c r="H6120" i="106"/>
  <c r="G6120" i="106" s="1"/>
  <c r="H9718" i="106"/>
  <c r="G9718" i="106" s="1"/>
  <c r="H7918" i="106"/>
  <c r="H8298" i="106"/>
  <c r="G8298" i="106" s="1"/>
  <c r="H5522" i="106"/>
  <c r="G5522" i="106" s="1"/>
  <c r="H8970" i="106"/>
  <c r="H7709" i="106"/>
  <c r="G7709" i="106" s="1"/>
  <c r="H9332" i="106"/>
  <c r="G9332" i="106" s="1"/>
  <c r="H4197" i="106"/>
  <c r="H3272" i="106"/>
  <c r="G3272" i="106" s="1"/>
  <c r="H2993" i="106"/>
  <c r="H8311" i="106"/>
  <c r="G8311" i="106" s="1"/>
  <c r="H8420" i="106"/>
  <c r="G8420" i="106" s="1"/>
  <c r="H5514" i="106"/>
  <c r="H7603" i="106"/>
  <c r="G7603" i="106" s="1"/>
  <c r="H6093" i="106"/>
  <c r="G6093" i="106" s="1"/>
  <c r="H6622" i="106"/>
  <c r="G6622" i="106" s="1"/>
  <c r="H8542" i="106"/>
  <c r="G8542" i="106" s="1"/>
  <c r="H3685" i="106"/>
  <c r="G3685" i="106" s="1"/>
  <c r="H1829" i="106"/>
  <c r="G1829" i="106" s="1"/>
  <c r="H8812" i="106"/>
  <c r="G8812" i="106" s="1"/>
  <c r="H8374" i="106"/>
  <c r="G8374" i="106" s="1"/>
  <c r="H8138" i="106"/>
  <c r="G8138" i="106" s="1"/>
  <c r="H8659" i="106"/>
  <c r="G8659" i="106" s="1"/>
  <c r="H9343" i="106"/>
  <c r="G9343" i="106" s="1"/>
  <c r="H9766" i="106"/>
  <c r="G9766" i="106" s="1"/>
  <c r="H6396" i="106"/>
  <c r="H3297" i="106"/>
  <c r="G3297" i="106" s="1"/>
  <c r="H4187" i="106"/>
  <c r="H4105" i="106"/>
  <c r="H8371" i="106"/>
  <c r="G8371" i="106" s="1"/>
  <c r="H3727" i="106"/>
  <c r="H3251" i="106"/>
  <c r="G3251" i="106" s="1"/>
  <c r="H7791" i="106"/>
  <c r="H9795" i="106"/>
  <c r="G9795" i="106" s="1"/>
  <c r="H4301" i="106"/>
  <c r="H3531" i="106"/>
  <c r="G3531" i="106" s="1"/>
  <c r="H6151" i="106"/>
  <c r="G6151" i="106" s="1"/>
  <c r="H6173" i="106"/>
  <c r="G6173" i="106" s="1"/>
  <c r="H840" i="106"/>
  <c r="H7653" i="106"/>
  <c r="G7653" i="106" s="1"/>
  <c r="H1990" i="106"/>
  <c r="G1990" i="106" s="1"/>
  <c r="H8995" i="106"/>
  <c r="G8995" i="106" s="1"/>
  <c r="H8199" i="106"/>
  <c r="G8199" i="106" s="1"/>
  <c r="H6783" i="106"/>
  <c r="G6783" i="106" s="1"/>
  <c r="H6359" i="106"/>
  <c r="H7621" i="106"/>
  <c r="G7621" i="106" s="1"/>
  <c r="H1030" i="106"/>
  <c r="H6825" i="106"/>
  <c r="G6825" i="106" s="1"/>
  <c r="H7670" i="106"/>
  <c r="G7670" i="106" s="1"/>
  <c r="H8954" i="106"/>
  <c r="G8954" i="106" s="1"/>
  <c r="H8589" i="106"/>
  <c r="G8589" i="106" s="1"/>
  <c r="H7064" i="106"/>
  <c r="G7064" i="106" s="1"/>
  <c r="H5579" i="106"/>
  <c r="G5579" i="106" s="1"/>
  <c r="H9713" i="106"/>
  <c r="G9713" i="106" s="1"/>
  <c r="H8544" i="106"/>
  <c r="G8544" i="106" s="1"/>
  <c r="H8212" i="106"/>
  <c r="G8212" i="106" s="1"/>
  <c r="H8431" i="106"/>
  <c r="G8431" i="106" s="1"/>
  <c r="H8988" i="106"/>
  <c r="G8988" i="106" s="1"/>
  <c r="H1747" i="106"/>
  <c r="H4299" i="106"/>
  <c r="H6370" i="106"/>
  <c r="H6339" i="106"/>
  <c r="G6339" i="106" s="1"/>
  <c r="H5096" i="106"/>
  <c r="H6948" i="106"/>
  <c r="H3549" i="106"/>
  <c r="G3549" i="106" s="1"/>
  <c r="H8493" i="106"/>
  <c r="G8493" i="106" s="1"/>
  <c r="H2755" i="106"/>
  <c r="G2755" i="106" s="1"/>
  <c r="H9169" i="106"/>
  <c r="G9169" i="106" s="1"/>
  <c r="H6716" i="106"/>
  <c r="G6716" i="106" s="1"/>
  <c r="H8990" i="106"/>
  <c r="G8990" i="106" s="1"/>
  <c r="H6676" i="106"/>
  <c r="G6676" i="106" s="1"/>
  <c r="H9083" i="106"/>
  <c r="G9083" i="106" s="1"/>
  <c r="H8565" i="106"/>
  <c r="G8565" i="106" s="1"/>
  <c r="H9135" i="106"/>
  <c r="G9135" i="106" s="1"/>
  <c r="H6620" i="106"/>
  <c r="G6620" i="106" s="1"/>
  <c r="H8969" i="106"/>
  <c r="G8969" i="106" s="1"/>
  <c r="H8295" i="106"/>
  <c r="G8295" i="106" s="1"/>
  <c r="H7748" i="106"/>
  <c r="G7748" i="106" s="1"/>
  <c r="H910" i="106"/>
  <c r="H703" i="106"/>
  <c r="H6113" i="106"/>
  <c r="G6113" i="106" s="1"/>
  <c r="H9802" i="106"/>
  <c r="G9802" i="106" s="1"/>
  <c r="H1430" i="106"/>
  <c r="H4851" i="106"/>
  <c r="H4199" i="106"/>
  <c r="H8517" i="106"/>
  <c r="G8517" i="106" s="1"/>
  <c r="H6627" i="106"/>
  <c r="G6627" i="106" s="1"/>
  <c r="H4132" i="106"/>
  <c r="G4132" i="106" s="1"/>
  <c r="H8445" i="106"/>
  <c r="G8445" i="106" s="1"/>
  <c r="H8983" i="106"/>
  <c r="G8983" i="106" s="1"/>
  <c r="H5567" i="106"/>
  <c r="H8830" i="106"/>
  <c r="G8830" i="106" s="1"/>
  <c r="H6803" i="106"/>
  <c r="G6803" i="106" s="1"/>
  <c r="H8214" i="106"/>
  <c r="G8214" i="106" s="1"/>
  <c r="H7707" i="106"/>
  <c r="G7707" i="106" s="1"/>
  <c r="H9184" i="106"/>
  <c r="G9184" i="106" s="1"/>
  <c r="H830" i="106"/>
  <c r="H6681" i="106"/>
  <c r="G6681" i="106" s="1"/>
  <c r="H778" i="106"/>
  <c r="H3616" i="106"/>
  <c r="H9365" i="106"/>
  <c r="G9365" i="106" s="1"/>
  <c r="H1242" i="106"/>
  <c r="H5273" i="106"/>
  <c r="H1044" i="106"/>
  <c r="H8443" i="106"/>
  <c r="G8443" i="106" s="1"/>
  <c r="H8606" i="106"/>
  <c r="G8606" i="106" s="1"/>
  <c r="H6311" i="106"/>
  <c r="H3583" i="106"/>
  <c r="G3583" i="106" s="1"/>
  <c r="H7590" i="106"/>
  <c r="G7590" i="106" s="1"/>
  <c r="H9725" i="106"/>
  <c r="G9725" i="106" s="1"/>
  <c r="H6330" i="106"/>
  <c r="G6330" i="106" s="1"/>
  <c r="H5819" i="106"/>
  <c r="H9612" i="106"/>
  <c r="G9612" i="106" s="1"/>
  <c r="H9177" i="106"/>
  <c r="G9177" i="106" s="1"/>
  <c r="H6792" i="106"/>
  <c r="G6792" i="106" s="1"/>
  <c r="H8579" i="106"/>
  <c r="G8579" i="106" s="1"/>
  <c r="H117" i="106"/>
  <c r="G117" i="106" s="1"/>
  <c r="H1855" i="106"/>
  <c r="G1855" i="106" s="1"/>
  <c r="H839" i="106"/>
  <c r="H7067" i="106"/>
  <c r="H9350" i="106"/>
  <c r="G9350" i="106" s="1"/>
  <c r="H1807" i="106"/>
  <c r="H890" i="106"/>
  <c r="H319" i="106"/>
  <c r="G319" i="106" s="1"/>
  <c r="H8772" i="106"/>
  <c r="G8772" i="106" s="1"/>
  <c r="H5732" i="106"/>
  <c r="H8951" i="106"/>
  <c r="G8951" i="106" s="1"/>
  <c r="H1538" i="106"/>
  <c r="H8302" i="106"/>
  <c r="G8302" i="106" s="1"/>
  <c r="H3625" i="106"/>
  <c r="H1417" i="106"/>
  <c r="H8158" i="106"/>
  <c r="G8158" i="106" s="1"/>
  <c r="H9557" i="106"/>
  <c r="G9557" i="106" s="1"/>
  <c r="H7911" i="106"/>
  <c r="H6403" i="106"/>
  <c r="H7250" i="106"/>
  <c r="H7075" i="106"/>
  <c r="H7263" i="106"/>
  <c r="H9290" i="106"/>
  <c r="G9290" i="106" s="1"/>
  <c r="H9446" i="106"/>
  <c r="G9446" i="106" s="1"/>
  <c r="H8027" i="106"/>
  <c r="G8027" i="106" s="1"/>
  <c r="H7087" i="106"/>
  <c r="H9185" i="106"/>
  <c r="G9185" i="106" s="1"/>
  <c r="H8512" i="106"/>
  <c r="G8512" i="106" s="1"/>
  <c r="H6697" i="106"/>
  <c r="G6697" i="106" s="1"/>
  <c r="H3629" i="106"/>
  <c r="H9381" i="106"/>
  <c r="G9381" i="106" s="1"/>
  <c r="H9207" i="106"/>
  <c r="G9207" i="106" s="1"/>
  <c r="H9764" i="106"/>
  <c r="G9764" i="106" s="1"/>
  <c r="H6963" i="106"/>
  <c r="H7660" i="106"/>
  <c r="G7660" i="106" s="1"/>
  <c r="H8294" i="106"/>
  <c r="G8294" i="106" s="1"/>
  <c r="H4368" i="106"/>
  <c r="H8143" i="106"/>
  <c r="G8143" i="106" s="1"/>
  <c r="H6094" i="106"/>
  <c r="G6094" i="106" s="1"/>
  <c r="H2502" i="106"/>
  <c r="H6231" i="106"/>
  <c r="G6231" i="106" s="1"/>
  <c r="H9591" i="106"/>
  <c r="G9591" i="106" s="1"/>
  <c r="H1426" i="106"/>
  <c r="H651" i="106"/>
  <c r="G651" i="106" s="1"/>
  <c r="H7764" i="106"/>
  <c r="H9705" i="106"/>
  <c r="G9705" i="106" s="1"/>
  <c r="H1230" i="106"/>
  <c r="H9694" i="106"/>
  <c r="G9694" i="106" s="1"/>
  <c r="H4358" i="106"/>
  <c r="H6754" i="106"/>
  <c r="G6754" i="106" s="1"/>
  <c r="H9693" i="106"/>
  <c r="G9693" i="106" s="1"/>
  <c r="H2988" i="106"/>
  <c r="H8654" i="106"/>
  <c r="G8654" i="106" s="1"/>
  <c r="H7635" i="106"/>
  <c r="G7635" i="106" s="1"/>
  <c r="H8914" i="106"/>
  <c r="G8914" i="106" s="1"/>
  <c r="H9634" i="106"/>
  <c r="G9634" i="106" s="1"/>
  <c r="H9106" i="106"/>
  <c r="G9106" i="106" s="1"/>
  <c r="H5694" i="106"/>
  <c r="H1853" i="106"/>
  <c r="G1853" i="106" s="1"/>
  <c r="H6156" i="106"/>
  <c r="G6156" i="106" s="1"/>
  <c r="H8808" i="106"/>
  <c r="G8808" i="106" s="1"/>
  <c r="H8519" i="106"/>
  <c r="G8519" i="106" s="1"/>
  <c r="H7249" i="106"/>
  <c r="H9553" i="106"/>
  <c r="G9553" i="106" s="1"/>
  <c r="H7159" i="106"/>
  <c r="H9353" i="106"/>
  <c r="G9353" i="106" s="1"/>
  <c r="H1438" i="106"/>
  <c r="H9114" i="106"/>
  <c r="G9114" i="106" s="1"/>
  <c r="H5591" i="106"/>
  <c r="H2914" i="106"/>
  <c r="G2914" i="106" s="1"/>
  <c r="H6332" i="106"/>
  <c r="G6332" i="106" s="1"/>
  <c r="H6807" i="106"/>
  <c r="G6807" i="106" s="1"/>
  <c r="H8562" i="106"/>
  <c r="G8562" i="106" s="1"/>
  <c r="H9596" i="106"/>
  <c r="G9596" i="106" s="1"/>
  <c r="H4806" i="106"/>
  <c r="H9456" i="106"/>
  <c r="G9456" i="106" s="1"/>
  <c r="H9623" i="106"/>
  <c r="G9623" i="106" s="1"/>
  <c r="H8524" i="106"/>
  <c r="G8524" i="106" s="1"/>
  <c r="H8963" i="106"/>
  <c r="G8963" i="106" s="1"/>
  <c r="H9603" i="106"/>
  <c r="G9603" i="106" s="1"/>
  <c r="H9595" i="106"/>
  <c r="G9595" i="106" s="1"/>
  <c r="H1972" i="106"/>
  <c r="G1972" i="106" s="1"/>
  <c r="H855" i="106"/>
  <c r="H9331" i="106"/>
  <c r="G9331" i="106" s="1"/>
  <c r="H7684" i="106"/>
  <c r="G7684" i="106" s="1"/>
  <c r="H6849" i="106"/>
  <c r="H9206" i="106"/>
  <c r="G9206" i="106" s="1"/>
  <c r="H8246" i="106"/>
  <c r="G8246" i="106" s="1"/>
  <c r="H6794" i="106"/>
  <c r="G6794" i="106" s="1"/>
  <c r="H8471" i="106"/>
  <c r="G8471" i="106" s="1"/>
  <c r="H8281" i="106"/>
  <c r="G8281" i="106" s="1"/>
  <c r="H8602" i="106"/>
  <c r="G8602" i="106" s="1"/>
  <c r="H7727" i="106"/>
  <c r="G7727" i="106" s="1"/>
  <c r="H6699" i="106"/>
  <c r="G6699" i="106" s="1"/>
  <c r="H4330" i="106"/>
  <c r="H2815" i="106"/>
  <c r="G2815" i="106" s="1"/>
  <c r="H843" i="106"/>
  <c r="H1866" i="106"/>
  <c r="G1866" i="106" s="1"/>
  <c r="H6845" i="106"/>
  <c r="H8550" i="106"/>
  <c r="G8550" i="106" s="1"/>
  <c r="H1781" i="106"/>
  <c r="H2953" i="106"/>
  <c r="H9755" i="106"/>
  <c r="G9755" i="106" s="1"/>
  <c r="H986" i="106"/>
  <c r="H1406" i="106"/>
  <c r="H8653" i="106"/>
  <c r="G8653" i="106" s="1"/>
  <c r="H9351" i="106"/>
  <c r="G9351" i="106" s="1"/>
  <c r="H977" i="106"/>
  <c r="H1449" i="106"/>
  <c r="H8223" i="106"/>
  <c r="G8223" i="106" s="1"/>
  <c r="H768" i="106"/>
  <c r="H154" i="106"/>
  <c r="G154" i="106" s="1"/>
  <c r="H6912" i="106"/>
  <c r="H5137" i="106"/>
  <c r="H831" i="106"/>
  <c r="H9783" i="106"/>
  <c r="G9783" i="106" s="1"/>
  <c r="H6104" i="106"/>
  <c r="G6104" i="106" s="1"/>
  <c r="H7943" i="106"/>
  <c r="H9685" i="106"/>
  <c r="G9685" i="106" s="1"/>
  <c r="H2047" i="106"/>
  <c r="G2047" i="106" s="1"/>
  <c r="H9535" i="106"/>
  <c r="G9535" i="106" s="1"/>
  <c r="H9624" i="106"/>
  <c r="G9624" i="106" s="1"/>
  <c r="H9262" i="106"/>
  <c r="G9262" i="106" s="1"/>
  <c r="H2827" i="106"/>
  <c r="H8144" i="106"/>
  <c r="G8144" i="106" s="1"/>
  <c r="H5302" i="106"/>
  <c r="G5302" i="106" s="1"/>
  <c r="H4310" i="106"/>
  <c r="H8254" i="106"/>
  <c r="G8254" i="106" s="1"/>
  <c r="H4349" i="106"/>
  <c r="H6818" i="106"/>
  <c r="G6818" i="106" s="1"/>
  <c r="H6378" i="106"/>
  <c r="H7065" i="106"/>
  <c r="H2947" i="106"/>
  <c r="H6086" i="106"/>
  <c r="G6086" i="106" s="1"/>
  <c r="H9664" i="106"/>
  <c r="G9664" i="106" s="1"/>
  <c r="H8610" i="106"/>
  <c r="G8610" i="106" s="1"/>
  <c r="H6111" i="106"/>
  <c r="G6111" i="106" s="1"/>
  <c r="H5576" i="106"/>
  <c r="H6157" i="106"/>
  <c r="G6157" i="106" s="1"/>
  <c r="H8154" i="106"/>
  <c r="G8154" i="106" s="1"/>
  <c r="H8929" i="106"/>
  <c r="G8929" i="106" s="1"/>
  <c r="H9235" i="106"/>
  <c r="G9235" i="106" s="1"/>
  <c r="H6175" i="106"/>
  <c r="G6175" i="106" s="1"/>
  <c r="H6617" i="106"/>
  <c r="G6617" i="106" s="1"/>
  <c r="H5575" i="106"/>
  <c r="H9684" i="106"/>
  <c r="G9684" i="106" s="1"/>
  <c r="H1875" i="106"/>
  <c r="G1875" i="106" s="1"/>
  <c r="H4444" i="106"/>
  <c r="H5507" i="106"/>
  <c r="H9520" i="106"/>
  <c r="G9520" i="106" s="1"/>
  <c r="H6827" i="106"/>
  <c r="G6827" i="106" s="1"/>
  <c r="H3686" i="106"/>
  <c r="G3686" i="106" s="1"/>
  <c r="H978" i="106"/>
  <c r="H6646" i="106"/>
  <c r="G6646" i="106" s="1"/>
  <c r="H8046" i="106"/>
  <c r="G8046" i="106" s="1"/>
  <c r="H8590" i="106"/>
  <c r="G8590" i="106" s="1"/>
  <c r="H6981" i="106"/>
  <c r="H6356" i="106"/>
  <c r="H9485" i="106"/>
  <c r="G9485" i="106" s="1"/>
  <c r="H5345" i="106"/>
  <c r="H6641" i="106"/>
  <c r="G6641" i="106" s="1"/>
  <c r="H4327" i="106"/>
  <c r="H9568" i="106"/>
  <c r="G9568" i="106" s="1"/>
  <c r="H8641" i="106"/>
  <c r="G8641" i="106" s="1"/>
  <c r="H7939" i="106"/>
  <c r="H1024" i="106"/>
  <c r="H5727" i="106"/>
  <c r="G5727" i="106" s="1"/>
  <c r="H5671" i="106"/>
  <c r="H7929" i="106"/>
  <c r="H7618" i="106"/>
  <c r="G7618" i="106" s="1"/>
  <c r="H6898" i="106"/>
  <c r="H8141" i="106"/>
  <c r="G8141" i="106" s="1"/>
  <c r="H6867" i="106"/>
  <c r="H4362" i="106"/>
  <c r="H8383" i="106"/>
  <c r="G8383" i="106" s="1"/>
  <c r="H9433" i="106"/>
  <c r="G9433" i="106" s="1"/>
  <c r="H6795" i="106"/>
  <c r="G6795" i="106" s="1"/>
  <c r="H1825" i="106"/>
  <c r="G1825" i="106" s="1"/>
  <c r="H3450" i="106"/>
  <c r="G3450" i="106" s="1"/>
  <c r="H8920" i="106"/>
  <c r="G8920" i="106" s="1"/>
  <c r="H6119" i="106"/>
  <c r="G6119" i="106" s="1"/>
  <c r="H5986" i="106"/>
  <c r="G5986" i="106" s="1"/>
  <c r="H6230" i="106"/>
  <c r="G6230" i="106" s="1"/>
  <c r="H6793" i="106"/>
  <c r="G6793" i="106" s="1"/>
  <c r="H9178" i="106"/>
  <c r="G9178" i="106" s="1"/>
  <c r="H6926" i="106"/>
  <c r="H5185" i="106"/>
  <c r="H738" i="106"/>
  <c r="H3319" i="106"/>
  <c r="H7909" i="106"/>
  <c r="G7909" i="106" s="1"/>
  <c r="H6125" i="106"/>
  <c r="G6125" i="106" s="1"/>
  <c r="H8922" i="106"/>
  <c r="G8922" i="106" s="1"/>
  <c r="H4356" i="106"/>
  <c r="H5054" i="106"/>
  <c r="H8363" i="106"/>
  <c r="G8363" i="106" s="1"/>
  <c r="H5561" i="106"/>
  <c r="H6850" i="106"/>
  <c r="H5623" i="106"/>
  <c r="G5623" i="106" s="1"/>
  <c r="H8729" i="106"/>
  <c r="G8729" i="106" s="1"/>
  <c r="H4378" i="106"/>
  <c r="H9507" i="106"/>
  <c r="G9507" i="106" s="1"/>
  <c r="H9633" i="106"/>
  <c r="G9633" i="106" s="1"/>
  <c r="H9157" i="106"/>
  <c r="G9157" i="106" s="1"/>
  <c r="H8529" i="106"/>
  <c r="G8529" i="106" s="1"/>
  <c r="H9461" i="106"/>
  <c r="G9461" i="106" s="1"/>
  <c r="H6936" i="106"/>
  <c r="H5229" i="106"/>
  <c r="H9118" i="106"/>
  <c r="G9118" i="106" s="1"/>
  <c r="H7985" i="106"/>
  <c r="G7985" i="106" s="1"/>
  <c r="H8319" i="106"/>
  <c r="G8319" i="106" s="1"/>
  <c r="H9711" i="106"/>
  <c r="G9711" i="106" s="1"/>
  <c r="H6935" i="106"/>
  <c r="H9556" i="106"/>
  <c r="G9556" i="106" s="1"/>
  <c r="H6087" i="106"/>
  <c r="G6087" i="106" s="1"/>
  <c r="H6702" i="106"/>
  <c r="G6702" i="106" s="1"/>
  <c r="H6954" i="106"/>
  <c r="H5429" i="106"/>
  <c r="H9115" i="106"/>
  <c r="G9115" i="106" s="1"/>
  <c r="H1685" i="106"/>
  <c r="H9192" i="106"/>
  <c r="G9192" i="106" s="1"/>
  <c r="H5081" i="106"/>
  <c r="H9137" i="106"/>
  <c r="G9137" i="106" s="1"/>
  <c r="H3368" i="106"/>
  <c r="H7662" i="106"/>
  <c r="G7662" i="106" s="1"/>
  <c r="H6649" i="106"/>
  <c r="G6649" i="106" s="1"/>
  <c r="H754" i="106"/>
  <c r="H6977" i="106"/>
  <c r="H6321" i="106"/>
  <c r="H5729" i="106"/>
  <c r="H6778" i="106"/>
  <c r="G6778" i="106" s="1"/>
  <c r="H8403" i="106"/>
  <c r="G8403" i="106" s="1"/>
  <c r="H8681" i="106"/>
  <c r="G8681" i="106" s="1"/>
  <c r="H9082" i="106"/>
  <c r="G9082" i="106" s="1"/>
  <c r="H5663" i="106"/>
  <c r="H4328" i="106"/>
  <c r="G4328" i="106" s="1"/>
  <c r="H8387" i="106"/>
  <c r="G8387" i="106" s="1"/>
  <c r="H734" i="106"/>
  <c r="H7652" i="106"/>
  <c r="G7652" i="106" s="1"/>
  <c r="H8213" i="106"/>
  <c r="G8213" i="106" s="1"/>
  <c r="H7973" i="106"/>
  <c r="G7973" i="106" s="1"/>
  <c r="H9714" i="106"/>
  <c r="G9714" i="106" s="1"/>
  <c r="H322" i="106"/>
  <c r="G322" i="106" s="1"/>
  <c r="H2595" i="106"/>
  <c r="G2595" i="106" s="1"/>
  <c r="H7804" i="106"/>
  <c r="H7883" i="106"/>
  <c r="H1249" i="106"/>
  <c r="H9146" i="106"/>
  <c r="G9146" i="106" s="1"/>
  <c r="H9541" i="106"/>
  <c r="G9541" i="106" s="1"/>
  <c r="H904" i="106"/>
  <c r="H4072" i="106"/>
  <c r="G4072" i="106" s="1"/>
  <c r="H7247" i="106"/>
  <c r="H5553" i="106"/>
  <c r="G5553" i="106" s="1"/>
  <c r="H4354" i="106"/>
  <c r="H274" i="106"/>
  <c r="G274" i="106" s="1"/>
  <c r="H9452" i="106"/>
  <c r="G9452" i="106" s="1"/>
  <c r="H8437" i="106"/>
  <c r="G8437" i="106" s="1"/>
  <c r="H4812" i="106"/>
  <c r="H8277" i="106"/>
  <c r="G8277" i="106" s="1"/>
  <c r="H2716" i="106"/>
  <c r="H9652" i="106"/>
  <c r="G9652" i="106" s="1"/>
  <c r="H9220" i="106"/>
  <c r="G9220" i="106" s="1"/>
  <c r="H4793" i="106"/>
  <c r="H8405" i="106"/>
  <c r="G8405" i="106" s="1"/>
  <c r="H6949" i="106"/>
  <c r="H8224" i="106"/>
  <c r="G8224" i="106" s="1"/>
  <c r="H5726" i="106"/>
  <c r="H1615" i="106"/>
  <c r="H9293" i="106"/>
  <c r="G9293" i="106" s="1"/>
  <c r="H1355" i="106"/>
  <c r="H5604" i="106"/>
  <c r="H8781" i="106"/>
  <c r="G8781" i="106" s="1"/>
  <c r="H773" i="106"/>
  <c r="H6143" i="106"/>
  <c r="G6143" i="106" s="1"/>
  <c r="H2991" i="106"/>
  <c r="H5150" i="106"/>
  <c r="H9471" i="106"/>
  <c r="G9471" i="106" s="1"/>
  <c r="H9229" i="106"/>
  <c r="G9229" i="106" s="1"/>
  <c r="H9524" i="106"/>
  <c r="G9524" i="106" s="1"/>
  <c r="H5114" i="106"/>
  <c r="H7120" i="106"/>
  <c r="H4075" i="106"/>
  <c r="G4075" i="106" s="1"/>
  <c r="H993" i="106"/>
  <c r="H9544" i="106"/>
  <c r="G9544" i="106" s="1"/>
  <c r="H4373" i="106"/>
  <c r="H9555" i="106"/>
  <c r="G9555" i="106" s="1"/>
  <c r="H9575" i="106"/>
  <c r="G9575" i="106" s="1"/>
  <c r="H710" i="106"/>
  <c r="H6354" i="106"/>
  <c r="H4797" i="106"/>
  <c r="H7041" i="106"/>
  <c r="G7041" i="106" s="1"/>
  <c r="H6373" i="106"/>
  <c r="H8397" i="106"/>
  <c r="G8397" i="106" s="1"/>
  <c r="H1806" i="106"/>
  <c r="H6029" i="106"/>
  <c r="H9800" i="106"/>
  <c r="G9800" i="106" s="1"/>
  <c r="H9283" i="106"/>
  <c r="G9283" i="106" s="1"/>
  <c r="H4418" i="106"/>
  <c r="H8309" i="106"/>
  <c r="G8309" i="106" s="1"/>
  <c r="H6300" i="106"/>
  <c r="G6300" i="106" s="1"/>
  <c r="H9818" i="106"/>
  <c r="G9818" i="106" s="1"/>
  <c r="H9599" i="106"/>
  <c r="G9599" i="106" s="1"/>
  <c r="H6249" i="106"/>
  <c r="G6249" i="106" s="1"/>
  <c r="H8412" i="106"/>
  <c r="G8412" i="106" s="1"/>
  <c r="H6843" i="106"/>
  <c r="H9744" i="106"/>
  <c r="G9744" i="106" s="1"/>
  <c r="H8915" i="106"/>
  <c r="G8915" i="106" s="1"/>
  <c r="H9822" i="106"/>
  <c r="G9822" i="106" s="1"/>
  <c r="H3070" i="106"/>
  <c r="H7259" i="106"/>
  <c r="H5721" i="106"/>
  <c r="H9681" i="106"/>
  <c r="G9681" i="106" s="1"/>
  <c r="H8608" i="106"/>
  <c r="G8608" i="106" s="1"/>
  <c r="H5422" i="106"/>
  <c r="H8510" i="106"/>
  <c r="G8510" i="106" s="1"/>
  <c r="H6987" i="106"/>
  <c r="H1746" i="106"/>
  <c r="H7724" i="106"/>
  <c r="G7724" i="106" s="1"/>
  <c r="H6685" i="106"/>
  <c r="G6685" i="106" s="1"/>
  <c r="H720" i="106"/>
  <c r="H1859" i="106"/>
  <c r="G1859" i="106" s="1"/>
  <c r="H5308" i="106"/>
  <c r="G5308" i="106" s="1"/>
  <c r="H7021" i="106"/>
  <c r="G7021" i="106" s="1"/>
  <c r="H3227" i="106"/>
  <c r="G3227" i="106" s="1"/>
  <c r="H9738" i="106"/>
  <c r="G9738" i="106" s="1"/>
  <c r="H8635" i="106"/>
  <c r="G8635" i="106" s="1"/>
  <c r="H7025" i="106"/>
  <c r="H8232" i="106"/>
  <c r="G8232" i="106" s="1"/>
  <c r="H8312" i="106"/>
  <c r="G8312" i="106" s="1"/>
  <c r="H8673" i="106"/>
  <c r="G8673" i="106" s="1"/>
  <c r="H7731" i="106"/>
  <c r="G7731" i="106" s="1"/>
  <c r="H4863" i="106"/>
  <c r="H6760" i="106"/>
  <c r="G6760" i="106" s="1"/>
  <c r="H3728" i="106"/>
  <c r="H9817" i="106"/>
  <c r="G9817" i="106" s="1"/>
  <c r="H8276" i="106"/>
  <c r="G8276" i="106" s="1"/>
  <c r="H7613" i="106"/>
  <c r="G7613" i="106" s="1"/>
  <c r="H9071" i="106"/>
  <c r="G9071" i="106" s="1"/>
  <c r="H8631" i="106"/>
  <c r="G8631" i="106" s="1"/>
  <c r="H6802" i="106"/>
  <c r="G6802" i="106" s="1"/>
  <c r="H9483" i="106"/>
  <c r="G9483" i="106" s="1"/>
  <c r="H3452" i="106"/>
  <c r="G3452" i="106" s="1"/>
  <c r="H8583" i="106"/>
  <c r="G8583" i="106" s="1"/>
  <c r="H6817" i="106"/>
  <c r="G6817" i="106" s="1"/>
  <c r="H8198" i="106"/>
  <c r="G8198" i="106" s="1"/>
  <c r="H5334" i="106"/>
  <c r="G5334" i="106" s="1"/>
  <c r="H6629" i="106"/>
  <c r="G6629" i="106" s="1"/>
  <c r="H9625" i="106"/>
  <c r="G9625" i="106" s="1"/>
  <c r="H9277" i="106"/>
  <c r="G9277" i="106" s="1"/>
  <c r="H6934" i="106"/>
  <c r="H6711" i="106"/>
  <c r="G6711" i="106" s="1"/>
  <c r="H1838" i="106"/>
  <c r="G1838" i="106" s="1"/>
  <c r="H3385" i="106"/>
  <c r="H6390" i="106"/>
  <c r="G6390" i="106" s="1"/>
  <c r="H6105" i="106"/>
  <c r="G6105" i="106" s="1"/>
  <c r="H321" i="106"/>
  <c r="G321" i="106" s="1"/>
  <c r="H9515" i="106"/>
  <c r="G9515" i="106" s="1"/>
  <c r="H9819" i="106"/>
  <c r="G9819" i="106" s="1"/>
  <c r="H9569" i="106"/>
  <c r="G9569" i="106" s="1"/>
  <c r="H2853" i="106"/>
  <c r="G2853" i="106" s="1"/>
  <c r="H3425" i="106"/>
  <c r="H9516" i="106"/>
  <c r="G9516" i="106" s="1"/>
  <c r="H5797" i="106"/>
  <c r="H6131" i="106"/>
  <c r="G6131" i="106" s="1"/>
  <c r="H5093" i="106"/>
  <c r="H9536" i="106"/>
  <c r="G9536" i="106" s="1"/>
  <c r="H6413" i="106"/>
  <c r="G6413" i="106" s="1"/>
  <c r="H6775" i="106"/>
  <c r="G6775" i="106" s="1"/>
  <c r="H4351" i="106"/>
  <c r="G4351" i="106" s="1"/>
  <c r="H8620" i="106"/>
  <c r="G8620" i="106" s="1"/>
  <c r="H8928" i="106"/>
  <c r="G8928" i="106" s="1"/>
  <c r="H3576" i="106"/>
  <c r="G3576" i="106" s="1"/>
  <c r="H8937" i="106"/>
  <c r="G8937" i="106" s="1"/>
  <c r="H8599" i="106"/>
  <c r="G8599" i="106" s="1"/>
  <c r="H8335" i="106"/>
  <c r="G8335" i="106" s="1"/>
  <c r="H6310" i="106"/>
  <c r="H6619" i="106"/>
  <c r="G6619" i="106" s="1"/>
  <c r="H5091" i="106"/>
  <c r="H9447" i="106"/>
  <c r="G9447" i="106" s="1"/>
  <c r="H6957" i="106"/>
  <c r="H11" i="106"/>
  <c r="H5391" i="106"/>
  <c r="H9495" i="106"/>
  <c r="G9495" i="106" s="1"/>
  <c r="H954" i="106"/>
  <c r="H8916" i="106"/>
  <c r="G8916" i="106" s="1"/>
  <c r="H8231" i="106"/>
  <c r="G8231" i="106" s="1"/>
  <c r="H3547" i="106"/>
  <c r="G3547" i="106" s="1"/>
  <c r="H2433" i="106"/>
  <c r="H8267" i="106"/>
  <c r="G8267" i="106" s="1"/>
  <c r="H8161" i="106"/>
  <c r="G8161" i="106" s="1"/>
  <c r="H8627" i="106"/>
  <c r="G8627" i="106" s="1"/>
  <c r="H9538" i="106"/>
  <c r="G9538" i="106" s="1"/>
  <c r="H8638" i="106"/>
  <c r="G8638" i="106" s="1"/>
  <c r="H8146" i="106"/>
  <c r="G8146" i="106" s="1"/>
  <c r="H884" i="106"/>
  <c r="H5689" i="106"/>
  <c r="H1020" i="106"/>
  <c r="H6961" i="106"/>
  <c r="H6955" i="106"/>
  <c r="H6944" i="106"/>
  <c r="H810" i="106"/>
  <c r="H2805" i="106"/>
  <c r="H918" i="106"/>
  <c r="H807" i="106"/>
  <c r="H913" i="106"/>
  <c r="H5725" i="106"/>
  <c r="G5725" i="106" s="1"/>
  <c r="H7225" i="106"/>
  <c r="H7599" i="106"/>
  <c r="G7599" i="106" s="1"/>
  <c r="H8532" i="106"/>
  <c r="G8532" i="106" s="1"/>
  <c r="H969" i="106"/>
  <c r="H7729" i="106"/>
  <c r="G7729" i="106" s="1"/>
  <c r="H8671" i="106"/>
  <c r="G8671" i="106" s="1"/>
  <c r="H6821" i="106"/>
  <c r="G6821" i="106" s="1"/>
  <c r="H6749" i="106"/>
  <c r="G6749" i="106" s="1"/>
  <c r="H9438" i="106"/>
  <c r="G9438" i="106" s="1"/>
  <c r="H9622" i="106"/>
  <c r="G9622" i="106" s="1"/>
  <c r="H6183" i="106"/>
  <c r="G6183" i="106" s="1"/>
  <c r="H1742" i="106"/>
  <c r="H150" i="106"/>
  <c r="G150" i="106" s="1"/>
  <c r="H5315" i="106"/>
  <c r="H6161" i="106"/>
  <c r="G6161" i="106" s="1"/>
  <c r="H7728" i="106"/>
  <c r="G7728" i="106" s="1"/>
  <c r="H9588" i="106"/>
  <c r="G9588" i="106" s="1"/>
  <c r="H9199" i="106"/>
  <c r="G9199" i="106" s="1"/>
  <c r="H3481" i="106"/>
  <c r="H7099" i="106"/>
  <c r="H7808" i="106"/>
  <c r="H7006" i="106"/>
  <c r="H4177" i="106"/>
  <c r="G4177" i="106" s="1"/>
  <c r="H1422" i="106"/>
  <c r="H1779" i="106"/>
  <c r="H970" i="106"/>
  <c r="H1828" i="106"/>
  <c r="G1828" i="106" s="1"/>
  <c r="H5121" i="106"/>
  <c r="H5557" i="106"/>
  <c r="G5557" i="106" s="1"/>
  <c r="H7227" i="106"/>
  <c r="H5512" i="106"/>
  <c r="G5512" i="106" s="1"/>
  <c r="H2104" i="106"/>
  <c r="G2104" i="106" s="1"/>
  <c r="H9408" i="106"/>
  <c r="G9408" i="106" s="1"/>
  <c r="H5752" i="106"/>
  <c r="H5064" i="106"/>
  <c r="H9068" i="106"/>
  <c r="G9068" i="106" s="1"/>
  <c r="H9816" i="106"/>
  <c r="G9816" i="106" s="1"/>
  <c r="H8446" i="106"/>
  <c r="G8446" i="106" s="1"/>
  <c r="H8554" i="106"/>
  <c r="G8554" i="106" s="1"/>
  <c r="H8305" i="106"/>
  <c r="G8305" i="106" s="1"/>
  <c r="H946" i="106"/>
  <c r="H3077" i="106"/>
  <c r="G3077" i="106" s="1"/>
  <c r="H3578" i="106"/>
  <c r="G3578" i="106" s="1"/>
  <c r="H6866" i="106"/>
  <c r="H1431" i="106"/>
  <c r="H9589" i="106"/>
  <c r="G9589" i="106" s="1"/>
  <c r="H8344" i="106"/>
  <c r="G8344" i="106" s="1"/>
  <c r="H9376" i="106"/>
  <c r="G9376" i="106" s="1"/>
  <c r="H9641" i="106"/>
  <c r="G9641" i="106" s="1"/>
  <c r="H5074" i="106"/>
  <c r="H6237" i="106"/>
  <c r="G6237" i="106" s="1"/>
  <c r="H8657" i="106"/>
  <c r="G8657" i="106" s="1"/>
  <c r="H852" i="106"/>
  <c r="H7158" i="106"/>
  <c r="H7596" i="106"/>
  <c r="G7596" i="106" s="1"/>
  <c r="H8194" i="106"/>
  <c r="G8194" i="106" s="1"/>
  <c r="H9076" i="106"/>
  <c r="G9076" i="106" s="1"/>
  <c r="H926" i="106"/>
  <c r="H2842" i="106"/>
  <c r="H9108" i="106"/>
  <c r="G9108" i="106" s="1"/>
  <c r="H8989" i="106"/>
  <c r="G8989" i="106" s="1"/>
  <c r="H6127" i="106"/>
  <c r="G6127" i="106" s="1"/>
  <c r="H1816" i="106"/>
  <c r="H9742" i="106"/>
  <c r="G9742" i="106" s="1"/>
  <c r="H1517" i="106"/>
  <c r="H7059" i="106"/>
  <c r="H8477" i="106"/>
  <c r="G8477" i="106" s="1"/>
  <c r="H3233" i="106"/>
  <c r="G3233" i="106" s="1"/>
  <c r="H6834" i="106"/>
  <c r="G6834" i="106" s="1"/>
  <c r="H8618" i="106"/>
  <c r="G8618" i="106" s="1"/>
  <c r="H5338" i="106"/>
  <c r="H861" i="106"/>
  <c r="H6682" i="106"/>
  <c r="G6682" i="106" s="1"/>
  <c r="H9148" i="106"/>
  <c r="G9148" i="106" s="1"/>
  <c r="H4993" i="106"/>
  <c r="H9799" i="106"/>
  <c r="G9799" i="106" s="1"/>
  <c r="H7672" i="106"/>
  <c r="G7672" i="106" s="1"/>
  <c r="H9677" i="106"/>
  <c r="G9677" i="106" s="1"/>
  <c r="H6187" i="106"/>
  <c r="G6187" i="106" s="1"/>
  <c r="H2032" i="106"/>
  <c r="H8998" i="106"/>
  <c r="G8998" i="106" s="1"/>
  <c r="H6919" i="106"/>
  <c r="H8981" i="106"/>
  <c r="G8981" i="106" s="1"/>
  <c r="H7865" i="106"/>
  <c r="H5222" i="106"/>
  <c r="H2761" i="106"/>
  <c r="G2761" i="106" s="1"/>
  <c r="H3420" i="106"/>
  <c r="H2770" i="106"/>
  <c r="G2770" i="106" s="1"/>
  <c r="H8182" i="106"/>
  <c r="G8182" i="106" s="1"/>
  <c r="H1410" i="106"/>
  <c r="H9149" i="106"/>
  <c r="G9149" i="106" s="1"/>
  <c r="H1744" i="106"/>
  <c r="H9370" i="106"/>
  <c r="G9370" i="106" s="1"/>
  <c r="H6831" i="106"/>
  <c r="G6831" i="106" s="1"/>
  <c r="H5883" i="106"/>
  <c r="H8400" i="106"/>
  <c r="G8400" i="106" s="1"/>
  <c r="H1371" i="106"/>
  <c r="H6911" i="106"/>
  <c r="H9284" i="106"/>
  <c r="G9284" i="106" s="1"/>
  <c r="H9232" i="106"/>
  <c r="G9232" i="106" s="1"/>
  <c r="H779" i="106"/>
  <c r="H8488" i="106"/>
  <c r="G8488" i="106" s="1"/>
  <c r="H5527" i="106"/>
  <c r="H8476" i="106"/>
  <c r="G8476" i="106" s="1"/>
  <c r="H7831" i="106"/>
  <c r="G7831" i="106" s="1"/>
  <c r="H1877" i="106"/>
  <c r="G1877" i="106" s="1"/>
  <c r="H1345" i="106"/>
  <c r="H838" i="106"/>
  <c r="H9124" i="106"/>
  <c r="G9124" i="106" s="1"/>
  <c r="H1235" i="106"/>
  <c r="H1017" i="106"/>
  <c r="H9409" i="106"/>
  <c r="G9409" i="106" s="1"/>
  <c r="H9494" i="106"/>
  <c r="G9494" i="106" s="1"/>
  <c r="H8346" i="106"/>
  <c r="G8346" i="106" s="1"/>
  <c r="H9417" i="106"/>
  <c r="G9417" i="106" s="1"/>
  <c r="H6376" i="106"/>
  <c r="H1848" i="106"/>
  <c r="G1848" i="106" s="1"/>
  <c r="H8429" i="106"/>
  <c r="G8429" i="106" s="1"/>
  <c r="H6406" i="106"/>
  <c r="H4131" i="106"/>
  <c r="G4131" i="106" s="1"/>
  <c r="H719" i="106"/>
  <c r="H5246" i="106"/>
  <c r="H5693" i="106"/>
  <c r="H4917" i="106"/>
  <c r="G4917" i="106" s="1"/>
  <c r="H8140" i="106"/>
  <c r="G8140" i="106" s="1"/>
  <c r="H4914" i="106"/>
  <c r="G4914" i="106" s="1"/>
  <c r="H9172" i="106"/>
  <c r="G9172" i="106" s="1"/>
  <c r="H8997" i="106"/>
  <c r="G8997" i="106" s="1"/>
  <c r="H994" i="106"/>
  <c r="H9647" i="106"/>
  <c r="G9647" i="106" s="1"/>
  <c r="H5880" i="106"/>
  <c r="H7004" i="106"/>
  <c r="H936" i="106"/>
  <c r="H4316" i="106"/>
  <c r="G4316" i="106" s="1"/>
  <c r="H8575" i="106"/>
  <c r="G8575" i="106" s="1"/>
  <c r="H1808" i="106"/>
  <c r="H7671" i="106"/>
  <c r="G7671" i="106" s="1"/>
  <c r="H837" i="106"/>
  <c r="H8360" i="106"/>
  <c r="G8360" i="106" s="1"/>
  <c r="H5071" i="106"/>
  <c r="H7880" i="106"/>
  <c r="H7930" i="106"/>
  <c r="H9644" i="106"/>
  <c r="G9644" i="106" s="1"/>
  <c r="H9661" i="106"/>
  <c r="G9661" i="106" s="1"/>
  <c r="H914" i="106"/>
  <c r="H9640" i="106"/>
  <c r="G9640" i="106" s="1"/>
  <c r="H8814" i="106"/>
  <c r="G8814" i="106" s="1"/>
  <c r="H6636" i="106"/>
  <c r="G6636" i="106" s="1"/>
  <c r="H8191" i="106"/>
  <c r="G8191" i="106" s="1"/>
  <c r="H6784" i="106"/>
  <c r="G6784" i="106" s="1"/>
  <c r="H5385" i="106"/>
  <c r="H788" i="106"/>
  <c r="H6815" i="106"/>
  <c r="G6815" i="106" s="1"/>
  <c r="H9313" i="106"/>
  <c r="G9313" i="106" s="1"/>
  <c r="H9655" i="106"/>
  <c r="G9655" i="106" s="1"/>
  <c r="H9143" i="106"/>
  <c r="G9143" i="106" s="1"/>
  <c r="H5578" i="106"/>
  <c r="H8537" i="106"/>
  <c r="G8537" i="106" s="1"/>
  <c r="H2721" i="106"/>
  <c r="H5360" i="106"/>
  <c r="H5125" i="106"/>
  <c r="H7863" i="106"/>
  <c r="G7863" i="106" s="1"/>
  <c r="H3386" i="106"/>
  <c r="H8418" i="106"/>
  <c r="G8418" i="106" s="1"/>
  <c r="H8296" i="106"/>
  <c r="G8296" i="106" s="1"/>
  <c r="H9399" i="106"/>
  <c r="G9399" i="106" s="1"/>
  <c r="H7723" i="106"/>
  <c r="G7723" i="106" s="1"/>
  <c r="H1862" i="106"/>
  <c r="G1862" i="106" s="1"/>
  <c r="H9443" i="106"/>
  <c r="G9443" i="106" s="1"/>
  <c r="H8215" i="106"/>
  <c r="G8215" i="106" s="1"/>
  <c r="H5245" i="106"/>
  <c r="H9691" i="106"/>
  <c r="G9691" i="106" s="1"/>
  <c r="H6713" i="106"/>
  <c r="G6713" i="106" s="1"/>
  <c r="H9790" i="106"/>
  <c r="G9790" i="106" s="1"/>
  <c r="H6635" i="106"/>
  <c r="G6635" i="106" s="1"/>
  <c r="H8648" i="106"/>
  <c r="G8648" i="106" s="1"/>
  <c r="H8266" i="106"/>
  <c r="H6763" i="106"/>
  <c r="G6763" i="106" s="1"/>
  <c r="H9659" i="106"/>
  <c r="G9659" i="106" s="1"/>
  <c r="H6694" i="106"/>
  <c r="G6694" i="106" s="1"/>
  <c r="H5399" i="106"/>
  <c r="G5399" i="106" s="1"/>
  <c r="H1870" i="106"/>
  <c r="G1870" i="106" s="1"/>
  <c r="H8685" i="106"/>
  <c r="G8685" i="106" s="1"/>
  <c r="H8332" i="106"/>
  <c r="G8332" i="106" s="1"/>
  <c r="H6372" i="106"/>
  <c r="H9102" i="106"/>
  <c r="G9102" i="106" s="1"/>
  <c r="H3564" i="106"/>
  <c r="H6643" i="106"/>
  <c r="G6643" i="106" s="1"/>
  <c r="H972" i="106"/>
  <c r="H9240" i="106"/>
  <c r="G9240" i="106" s="1"/>
  <c r="H9299" i="106"/>
  <c r="G9299" i="106" s="1"/>
  <c r="H8225" i="106"/>
  <c r="G8225" i="106" s="1"/>
  <c r="H9560" i="106"/>
  <c r="G9560" i="106" s="1"/>
  <c r="H5087" i="106"/>
  <c r="G5087" i="106" s="1"/>
  <c r="H8652" i="106"/>
  <c r="G8652" i="106" s="1"/>
  <c r="H3317" i="106"/>
  <c r="G3317" i="106" s="1"/>
  <c r="H8820" i="106"/>
  <c r="G8820" i="106" s="1"/>
  <c r="H2730" i="106"/>
  <c r="G2730" i="106" s="1"/>
  <c r="H9419" i="106"/>
  <c r="G9419" i="106" s="1"/>
  <c r="H9245" i="106"/>
  <c r="G9245" i="106" s="1"/>
  <c r="H856" i="106"/>
  <c r="H7604" i="106"/>
  <c r="G7604" i="106" s="1"/>
  <c r="H5568" i="106"/>
  <c r="H7772" i="106"/>
  <c r="H6295" i="106"/>
  <c r="G6295" i="106" s="1"/>
  <c r="H3528" i="106"/>
  <c r="G3528" i="106" s="1"/>
  <c r="H6333" i="106"/>
  <c r="G6333" i="106" s="1"/>
  <c r="H5348" i="106"/>
  <c r="H3257" i="106"/>
  <c r="G3257" i="106" s="1"/>
  <c r="H6904" i="106"/>
  <c r="H9786" i="106"/>
  <c r="G9786" i="106" s="1"/>
  <c r="H1313" i="106"/>
  <c r="H1858" i="106"/>
  <c r="G1858" i="106" s="1"/>
  <c r="H6618" i="106"/>
  <c r="G6618" i="106" s="1"/>
  <c r="H7984" i="106"/>
  <c r="G7984" i="106" s="1"/>
  <c r="H6903" i="106"/>
  <c r="H8680" i="106"/>
  <c r="G8680" i="106" s="1"/>
  <c r="H8697" i="106"/>
  <c r="G8697" i="106" s="1"/>
  <c r="H8258" i="106"/>
  <c r="G8258" i="106" s="1"/>
  <c r="H9570" i="106"/>
  <c r="G9570" i="106" s="1"/>
  <c r="H5670" i="106"/>
  <c r="H2728" i="106"/>
  <c r="G2728" i="106" s="1"/>
  <c r="H8170" i="106"/>
  <c r="G8170" i="106" s="1"/>
  <c r="H15" i="106"/>
  <c r="H8188" i="106"/>
  <c r="G8188" i="106" s="1"/>
  <c r="H5598" i="106"/>
  <c r="H9777" i="106"/>
  <c r="G9777" i="106" s="1"/>
  <c r="H6735" i="106"/>
  <c r="G6735" i="106" s="1"/>
  <c r="H1849" i="106"/>
  <c r="G1849" i="106" s="1"/>
  <c r="H9120" i="106"/>
  <c r="G9120" i="106" s="1"/>
  <c r="H8993" i="106"/>
  <c r="G8993" i="106" s="1"/>
  <c r="H9668" i="106"/>
  <c r="G9668" i="106" s="1"/>
  <c r="H9246" i="106"/>
  <c r="G9246" i="106" s="1"/>
  <c r="H8933" i="106"/>
  <c r="G8933" i="106" s="1"/>
  <c r="H9104" i="106"/>
  <c r="G9104" i="106" s="1"/>
  <c r="H5083" i="106"/>
  <c r="H6621" i="106"/>
  <c r="G6621" i="106" s="1"/>
  <c r="H6974" i="106"/>
  <c r="H9666" i="106"/>
  <c r="G9666" i="106" s="1"/>
  <c r="H9805" i="106"/>
  <c r="G9805" i="106" s="1"/>
  <c r="H7806" i="106"/>
  <c r="H6782" i="106"/>
  <c r="G6782" i="106" s="1"/>
  <c r="H727" i="106"/>
  <c r="H3316" i="106"/>
  <c r="G3316" i="106" s="1"/>
  <c r="H8064" i="106"/>
  <c r="G8064" i="106" s="1"/>
  <c r="H6171" i="106"/>
  <c r="G6171" i="106" s="1"/>
  <c r="H9700" i="106"/>
  <c r="G9700" i="106" s="1"/>
  <c r="H498" i="106"/>
  <c r="G498" i="106" s="1"/>
  <c r="H8912" i="106"/>
  <c r="G8912" i="106" s="1"/>
  <c r="H9142" i="106"/>
  <c r="G9142" i="106" s="1"/>
  <c r="H792" i="106"/>
  <c r="H9737" i="106"/>
  <c r="G9737" i="106" s="1"/>
  <c r="H8832" i="106"/>
  <c r="G8832" i="106" s="1"/>
  <c r="H5494" i="106"/>
  <c r="H7666" i="106"/>
  <c r="G7666" i="106" s="1"/>
  <c r="H9218" i="106"/>
  <c r="G9218" i="106" s="1"/>
  <c r="H7745" i="106"/>
  <c r="G7745" i="106" s="1"/>
  <c r="H5820" i="106"/>
  <c r="H4329" i="106"/>
  <c r="H2852" i="106"/>
  <c r="H5076" i="106"/>
  <c r="H8323" i="106"/>
  <c r="G8323" i="106" s="1"/>
  <c r="H6232" i="106"/>
  <c r="G6232" i="106" s="1"/>
  <c r="H6624" i="106"/>
  <c r="G6624" i="106" s="1"/>
  <c r="H1011" i="106"/>
  <c r="H1263" i="106"/>
  <c r="H6945" i="106"/>
  <c r="H7598" i="106"/>
  <c r="G7598" i="106" s="1"/>
  <c r="H9594" i="106"/>
  <c r="G9594" i="106" s="1"/>
  <c r="H9386" i="106"/>
  <c r="G9386" i="106" s="1"/>
  <c r="H4076" i="106"/>
  <c r="G4076" i="106" s="1"/>
  <c r="H8538" i="106"/>
  <c r="G8538" i="106" s="1"/>
  <c r="H7157" i="106"/>
  <c r="H6096" i="106"/>
  <c r="G6096" i="106" s="1"/>
  <c r="H8260" i="106"/>
  <c r="G8260" i="106" s="1"/>
  <c r="H3273" i="106"/>
  <c r="G3273" i="106" s="1"/>
  <c r="H8567" i="106"/>
  <c r="G8567" i="106" s="1"/>
  <c r="H9667" i="106"/>
  <c r="G9667" i="106" s="1"/>
  <c r="H6391" i="106"/>
  <c r="G6391" i="106" s="1"/>
  <c r="H9131" i="106"/>
  <c r="G9131" i="106" s="1"/>
  <c r="H7739" i="106"/>
  <c r="G7739" i="106" s="1"/>
  <c r="H2717" i="106"/>
  <c r="H5347" i="106"/>
  <c r="H4213" i="106"/>
  <c r="H9680" i="106"/>
  <c r="G9680" i="106" s="1"/>
  <c r="H8388" i="106"/>
  <c r="G8388" i="106" s="1"/>
  <c r="H5905" i="106"/>
  <c r="H6732" i="106"/>
  <c r="G6732" i="106" s="1"/>
  <c r="H6683" i="106"/>
  <c r="G6683" i="106" s="1"/>
  <c r="H7675" i="106"/>
  <c r="G7675" i="106" s="1"/>
  <c r="H5521" i="106"/>
  <c r="G5521" i="106" s="1"/>
  <c r="H8802" i="106"/>
  <c r="G8802" i="106" s="1"/>
  <c r="H8433" i="106"/>
  <c r="G8433" i="106" s="1"/>
  <c r="H1016" i="106"/>
  <c r="H3372" i="106"/>
  <c r="H8253" i="106"/>
  <c r="G8253" i="106" s="1"/>
  <c r="H7607" i="106"/>
  <c r="G7607" i="106" s="1"/>
  <c r="H6138" i="106"/>
  <c r="G6138" i="106" s="1"/>
  <c r="H9648" i="106"/>
  <c r="G9648" i="106" s="1"/>
  <c r="H8100" i="106"/>
  <c r="G8100" i="106" s="1"/>
  <c r="H3485" i="106"/>
  <c r="H8268" i="106"/>
  <c r="G8268" i="106" s="1"/>
  <c r="H6625" i="106"/>
  <c r="G6625" i="106" s="1"/>
  <c r="H8326" i="106"/>
  <c r="G8326" i="106" s="1"/>
  <c r="H8244" i="106"/>
  <c r="G8244" i="106" s="1"/>
  <c r="H3529" i="106"/>
  <c r="G3529" i="106" s="1"/>
  <c r="H5763" i="106"/>
  <c r="G5763" i="106" s="1"/>
  <c r="H8991" i="106"/>
  <c r="G8991" i="106" s="1"/>
  <c r="H1629" i="106"/>
  <c r="H8343" i="106"/>
  <c r="G8343" i="106" s="1"/>
  <c r="H9796" i="106"/>
  <c r="G9796" i="106" s="1"/>
  <c r="H8555" i="106"/>
  <c r="G8555" i="106" s="1"/>
  <c r="H6667" i="106"/>
  <c r="G6667" i="106" s="1"/>
  <c r="H3482" i="106"/>
  <c r="H6791" i="106"/>
  <c r="G6791" i="106" s="1"/>
  <c r="H9119" i="106"/>
  <c r="G9119" i="106" s="1"/>
  <c r="H7592" i="106"/>
  <c r="G7592" i="106" s="1"/>
  <c r="H4215" i="106"/>
  <c r="G4215" i="106" s="1"/>
  <c r="H9189" i="106"/>
  <c r="G9189" i="106" s="1"/>
  <c r="H1251" i="106"/>
  <c r="H8924" i="106"/>
  <c r="G8924" i="106" s="1"/>
  <c r="H6217" i="106"/>
  <c r="G6217" i="106" s="1"/>
  <c r="H9079" i="106"/>
  <c r="G9079" i="106" s="1"/>
  <c r="H8417" i="106"/>
  <c r="G8417" i="106" s="1"/>
  <c r="H5240" i="106"/>
  <c r="H9171" i="106"/>
  <c r="G9171" i="106" s="1"/>
  <c r="H7678" i="106"/>
  <c r="G7678" i="106" s="1"/>
  <c r="H1405" i="106"/>
  <c r="H6117" i="106"/>
  <c r="G6117" i="106" s="1"/>
  <c r="H1835" i="106"/>
  <c r="G1835" i="106" s="1"/>
  <c r="H3294" i="106"/>
  <c r="G3294" i="106" s="1"/>
  <c r="H8157" i="106"/>
  <c r="G8157" i="106" s="1"/>
  <c r="H6800" i="106"/>
  <c r="G6800" i="106" s="1"/>
  <c r="H2952" i="106"/>
  <c r="H5341" i="106"/>
  <c r="H7682" i="106"/>
  <c r="G7682" i="106" s="1"/>
  <c r="H5077" i="106"/>
  <c r="H2007" i="106"/>
  <c r="H8806" i="106"/>
  <c r="G8806" i="106" s="1"/>
  <c r="H9621" i="106"/>
  <c r="G9621" i="106" s="1"/>
  <c r="H7726" i="106"/>
  <c r="G7726" i="106" s="1"/>
  <c r="H4803" i="106"/>
  <c r="H4268" i="106"/>
  <c r="H1305" i="106"/>
  <c r="H3409" i="106"/>
  <c r="H8102" i="106"/>
  <c r="H5393" i="106"/>
  <c r="G5393" i="106" s="1"/>
  <c r="H7118" i="106"/>
  <c r="H7798" i="106"/>
  <c r="G7798" i="106" s="1"/>
  <c r="H1348" i="106"/>
  <c r="H5734" i="106"/>
  <c r="H5925" i="106"/>
  <c r="H9720" i="106"/>
  <c r="G9720" i="106" s="1"/>
  <c r="H8306" i="106"/>
  <c r="G8306" i="106" s="1"/>
  <c r="H2034" i="106"/>
  <c r="G2034" i="106" s="1"/>
  <c r="H8211" i="106"/>
  <c r="G8211" i="106" s="1"/>
  <c r="H6644" i="106"/>
  <c r="G6644" i="106" s="1"/>
  <c r="H6174" i="106"/>
  <c r="G6174" i="106" s="1"/>
  <c r="H7253" i="106"/>
  <c r="H6979" i="106"/>
  <c r="H6798" i="106"/>
  <c r="G6798" i="106" s="1"/>
  <c r="H7210" i="106"/>
  <c r="G7210" i="106" s="1"/>
  <c r="H8089" i="106"/>
  <c r="G8089" i="106" s="1"/>
  <c r="H6133" i="106"/>
  <c r="G6133" i="106" s="1"/>
  <c r="H9383" i="106"/>
  <c r="G9383" i="106" s="1"/>
  <c r="H7679" i="106"/>
  <c r="G7679" i="106" s="1"/>
  <c r="H8586" i="106"/>
  <c r="G8586" i="106" s="1"/>
  <c r="H1550" i="106"/>
  <c r="H8439" i="106"/>
  <c r="G8439" i="106" s="1"/>
  <c r="H6327" i="106"/>
  <c r="G6327" i="106" s="1"/>
  <c r="H1813" i="106"/>
  <c r="H5724" i="106"/>
  <c r="G5724" i="106" s="1"/>
  <c r="H6091" i="106"/>
  <c r="G6091" i="106" s="1"/>
  <c r="H8303" i="106"/>
  <c r="G8303" i="106" s="1"/>
  <c r="H7600" i="106"/>
  <c r="G7600" i="106" s="1"/>
  <c r="H1420" i="106"/>
  <c r="G1420" i="106" s="1"/>
  <c r="H1394" i="106"/>
  <c r="H1544" i="106"/>
  <c r="H6150" i="106"/>
  <c r="G6150" i="106" s="1"/>
  <c r="H5706" i="106"/>
  <c r="H8274" i="106"/>
  <c r="G8274" i="106" s="1"/>
  <c r="H1418" i="106"/>
  <c r="H3563" i="106"/>
  <c r="G3563" i="106" s="1"/>
  <c r="H8413" i="106"/>
  <c r="G8413" i="106" s="1"/>
  <c r="H8543" i="106"/>
  <c r="G8543" i="106" s="1"/>
  <c r="H6092" i="106"/>
  <c r="G6092" i="106" s="1"/>
  <c r="H9787" i="106"/>
  <c r="G9787" i="106" s="1"/>
  <c r="H9309" i="106"/>
  <c r="G9309" i="106" s="1"/>
  <c r="H8718" i="106"/>
  <c r="G8718" i="106" s="1"/>
  <c r="H1429" i="106"/>
  <c r="H7057" i="106"/>
  <c r="H8727" i="106"/>
  <c r="G8727" i="106" s="1"/>
  <c r="H2810" i="106"/>
  <c r="H9697" i="106"/>
  <c r="G9697" i="106" s="1"/>
  <c r="H1535" i="106"/>
  <c r="H8603" i="106"/>
  <c r="G8603" i="106" s="1"/>
  <c r="H3320" i="106"/>
  <c r="G3320" i="106" s="1"/>
  <c r="H4800" i="106"/>
  <c r="H2724" i="106"/>
  <c r="G2724" i="106" s="1"/>
  <c r="H9147" i="106"/>
  <c r="G9147" i="106" s="1"/>
  <c r="H5430" i="106"/>
  <c r="H8352" i="106"/>
  <c r="G8352" i="106" s="1"/>
  <c r="H6809" i="106"/>
  <c r="G6809" i="106" s="1"/>
  <c r="H1971" i="106"/>
  <c r="G1971" i="106" s="1"/>
  <c r="H5313" i="106"/>
  <c r="H9687" i="106"/>
  <c r="G9687" i="106" s="1"/>
  <c r="H5999" i="106"/>
  <c r="H5995" i="106"/>
  <c r="G5995" i="106" s="1"/>
  <c r="H3373" i="106"/>
  <c r="H127" i="106"/>
  <c r="G127" i="106" s="1"/>
  <c r="H7152" i="106"/>
  <c r="H5068" i="106"/>
  <c r="G5068" i="106" s="1"/>
  <c r="H9809" i="106"/>
  <c r="G9809" i="106" s="1"/>
  <c r="H5086" i="106"/>
  <c r="H935" i="106"/>
  <c r="H6360" i="106"/>
  <c r="H8464" i="106"/>
  <c r="G8464" i="106" s="1"/>
  <c r="H6088" i="106"/>
  <c r="G6088" i="106" s="1"/>
  <c r="H4173" i="106"/>
  <c r="G4173" i="106" s="1"/>
  <c r="H8365" i="106"/>
  <c r="G8365" i="106" s="1"/>
  <c r="H5882" i="106"/>
  <c r="G5882" i="106" s="1"/>
  <c r="H74" i="106"/>
  <c r="G74" i="106" s="1"/>
  <c r="H8679" i="106"/>
  <c r="G8679" i="106" s="1"/>
  <c r="H5350" i="106"/>
  <c r="H1411" i="106"/>
  <c r="H8999" i="106"/>
  <c r="G8999" i="106" s="1"/>
  <c r="H1978" i="106"/>
  <c r="G1978" i="106" s="1"/>
  <c r="H3" i="106"/>
  <c r="H3081" i="106"/>
  <c r="G3081" i="106" s="1"/>
  <c r="H6180" i="106"/>
  <c r="G6180" i="106" s="1"/>
  <c r="H4198" i="106"/>
  <c r="H9279" i="106"/>
  <c r="G9279" i="106" s="1"/>
  <c r="H6089" i="106"/>
  <c r="G6089" i="106" s="1"/>
  <c r="H9760" i="106"/>
  <c r="G9760" i="106" s="1"/>
  <c r="H6377" i="106"/>
  <c r="H3637" i="106"/>
  <c r="H6666" i="106"/>
  <c r="G6666" i="106" s="1"/>
  <c r="H2892" i="106"/>
  <c r="G2892" i="106" s="1"/>
  <c r="H6920" i="106"/>
  <c r="H8577" i="106"/>
  <c r="G8577" i="106" s="1"/>
  <c r="H4790" i="106"/>
  <c r="H5358" i="106"/>
  <c r="G5358" i="106" s="1"/>
  <c r="H8169" i="106"/>
  <c r="G8169" i="106" s="1"/>
  <c r="H9357" i="106"/>
  <c r="G9357" i="106" s="1"/>
  <c r="H6082" i="106"/>
  <c r="G6082" i="106" s="1"/>
  <c r="H9820" i="106"/>
  <c r="G9820" i="106" s="1"/>
  <c r="H9236" i="106"/>
  <c r="G9236" i="106" s="1"/>
  <c r="H8426" i="106"/>
  <c r="G8426" i="106" s="1"/>
  <c r="H8242" i="106"/>
  <c r="G8242" i="106" s="1"/>
  <c r="H8591" i="106"/>
  <c r="G8591" i="106" s="1"/>
  <c r="H1776" i="106"/>
  <c r="H5992" i="106"/>
  <c r="G5992" i="106" s="1"/>
  <c r="H4079" i="106"/>
  <c r="G4079" i="106" s="1"/>
  <c r="H6989" i="106"/>
  <c r="H5737" i="106"/>
  <c r="H1484" i="106"/>
  <c r="G1484" i="106" s="1"/>
  <c r="H9188" i="106"/>
  <c r="G9188" i="106" s="1"/>
  <c r="H5420" i="106"/>
  <c r="H6306" i="106"/>
  <c r="H5117" i="106"/>
  <c r="H6725" i="106"/>
  <c r="H9561" i="106"/>
  <c r="G9561" i="106" s="1"/>
  <c r="H949" i="106"/>
  <c r="H8494" i="106"/>
  <c r="G8494" i="106" s="1"/>
  <c r="H2889" i="106"/>
  <c r="G2889" i="106" s="1"/>
  <c r="H5722" i="106"/>
  <c r="G5722" i="106" s="1"/>
  <c r="H9788" i="106"/>
  <c r="G9788" i="106" s="1"/>
  <c r="H3644" i="106"/>
  <c r="H1984" i="106"/>
  <c r="G1984" i="106" s="1"/>
  <c r="H8973" i="106"/>
  <c r="G8973" i="106" s="1"/>
  <c r="H8758" i="106"/>
  <c r="G8758" i="106" s="1"/>
  <c r="H4116" i="106"/>
  <c r="G4116" i="106" s="1"/>
  <c r="H9170" i="106"/>
  <c r="G9170" i="106" s="1"/>
  <c r="H8982" i="106"/>
  <c r="G8982" i="106" s="1"/>
  <c r="H9736" i="106"/>
  <c r="G9736" i="106" s="1"/>
  <c r="H8480" i="106"/>
  <c r="G8480" i="106" s="1"/>
  <c r="H8409" i="106"/>
  <c r="G8409" i="106" s="1"/>
  <c r="H8484" i="106"/>
  <c r="G8484" i="106" s="1"/>
  <c r="H2044" i="106"/>
  <c r="G2044" i="106" s="1"/>
  <c r="H6905" i="106"/>
  <c r="H4084" i="106"/>
  <c r="G4084" i="106" s="1"/>
  <c r="H9517" i="106"/>
  <c r="G9517" i="106" s="1"/>
  <c r="H6962" i="106"/>
  <c r="H5509" i="106"/>
  <c r="G5509" i="106" s="1"/>
  <c r="H8690" i="106"/>
  <c r="G8690" i="106" s="1"/>
  <c r="H6072" i="106"/>
  <c r="H9223" i="106"/>
  <c r="G9223" i="106" s="1"/>
  <c r="H6852" i="106"/>
  <c r="H2719" i="106"/>
  <c r="H9676" i="106"/>
  <c r="G9676" i="106" s="1"/>
  <c r="H8379" i="106"/>
  <c r="G8379" i="106" s="1"/>
  <c r="H6322" i="106"/>
  <c r="H9276" i="106"/>
  <c r="G9276" i="106" s="1"/>
  <c r="H7740" i="106"/>
  <c r="G7740" i="106" s="1"/>
  <c r="H95" i="106"/>
  <c r="G95" i="106" s="1"/>
  <c r="H9785" i="106"/>
  <c r="G9785" i="106" s="1"/>
  <c r="H6767" i="106"/>
  <c r="G6767" i="106" s="1"/>
  <c r="H8373" i="106"/>
  <c r="G8373" i="106" s="1"/>
  <c r="H9703" i="106"/>
  <c r="G9703" i="106" s="1"/>
  <c r="H4344" i="106"/>
  <c r="G4344" i="106" s="1"/>
  <c r="H7677" i="106"/>
  <c r="G7677" i="106" s="1"/>
  <c r="H2600" i="106"/>
  <c r="G2600" i="106" s="1"/>
  <c r="H7999" i="106"/>
  <c r="G7999" i="106" s="1"/>
  <c r="H9572" i="106"/>
  <c r="G9572" i="106" s="1"/>
  <c r="H9078" i="106"/>
  <c r="G9078" i="106" s="1"/>
  <c r="H7870" i="106"/>
  <c r="H971" i="106"/>
  <c r="H8809" i="106"/>
  <c r="G8809" i="106" s="1"/>
  <c r="H9724" i="106"/>
  <c r="G9724" i="106" s="1"/>
  <c r="H1745" i="106"/>
  <c r="H6368" i="106"/>
  <c r="H730" i="106"/>
  <c r="H4" i="106"/>
  <c r="H762" i="106"/>
  <c r="H86" i="106"/>
  <c r="G86" i="106" s="1"/>
  <c r="H1367" i="106"/>
  <c r="H8626" i="106"/>
  <c r="G8626" i="106" s="1"/>
  <c r="H3488" i="106"/>
  <c r="G3488" i="106" s="1"/>
  <c r="H8571" i="106"/>
  <c r="G8571" i="106" s="1"/>
  <c r="H6348" i="106"/>
  <c r="H9210" i="106"/>
  <c r="G9210" i="106" s="1"/>
  <c r="H6854" i="106"/>
  <c r="H5740" i="106"/>
  <c r="H6717" i="106"/>
  <c r="G6717" i="106" s="1"/>
  <c r="H2795" i="106"/>
  <c r="H1532" i="106"/>
  <c r="H5080" i="106"/>
  <c r="H8663" i="106"/>
  <c r="G8663" i="106" s="1"/>
  <c r="H9244" i="106"/>
  <c r="G9244" i="106" s="1"/>
  <c r="H4390" i="106"/>
  <c r="H973" i="106"/>
  <c r="H8592" i="106"/>
  <c r="G8592" i="106" s="1"/>
  <c r="H5821" i="106"/>
  <c r="H4114" i="106"/>
  <c r="G4114" i="106" s="1"/>
  <c r="H6342" i="106"/>
  <c r="G6342" i="106" s="1"/>
  <c r="H9678" i="106"/>
  <c r="G9678" i="106" s="1"/>
  <c r="H8661" i="106"/>
  <c r="G8661" i="106" s="1"/>
  <c r="H902" i="106"/>
  <c r="H3375" i="106"/>
  <c r="H4309" i="106"/>
  <c r="H7073" i="106"/>
  <c r="H6705" i="106"/>
  <c r="G6705" i="106" s="1"/>
  <c r="H4175" i="106"/>
  <c r="G4175" i="106" s="1"/>
  <c r="H9301" i="106"/>
  <c r="G9301" i="106" s="1"/>
  <c r="H715" i="106"/>
  <c r="H739" i="106"/>
  <c r="H5736" i="106"/>
  <c r="H9418" i="106"/>
  <c r="G9418" i="106" s="1"/>
  <c r="H1029" i="106"/>
  <c r="H132" i="106"/>
  <c r="G132" i="106" s="1"/>
  <c r="H1026" i="106"/>
  <c r="H7002" i="106"/>
  <c r="H9442" i="106"/>
  <c r="G9442" i="106" s="1"/>
  <c r="H6799" i="106"/>
  <c r="G6799" i="106" s="1"/>
  <c r="H5228" i="106"/>
  <c r="H5253" i="106"/>
  <c r="H5356" i="106"/>
  <c r="G5356" i="106" s="1"/>
  <c r="H9756" i="106"/>
  <c r="G9756" i="106" s="1"/>
  <c r="H8547" i="106"/>
  <c r="G8547" i="106" s="1"/>
  <c r="H5072" i="106"/>
  <c r="H5584" i="106"/>
  <c r="H6729" i="106"/>
  <c r="G6729" i="106" s="1"/>
  <c r="H5845" i="106"/>
  <c r="G5845" i="106" s="1"/>
  <c r="H8724" i="106"/>
  <c r="G8724" i="106" s="1"/>
  <c r="H6810" i="106"/>
  <c r="G6810" i="106" s="1"/>
  <c r="H9213" i="106"/>
  <c r="G9213" i="106" s="1"/>
  <c r="H7733" i="106"/>
  <c r="G7733" i="106" s="1"/>
  <c r="H722" i="106"/>
  <c r="H4375" i="106"/>
  <c r="H1970" i="106"/>
  <c r="H1969" i="106"/>
  <c r="H8455" i="106"/>
  <c r="G8455" i="106" s="1"/>
  <c r="H5108" i="106"/>
  <c r="H2725" i="106"/>
  <c r="G2725" i="106" s="1"/>
  <c r="H9493" i="106"/>
  <c r="G9493" i="106" s="1"/>
  <c r="H5870" i="106"/>
  <c r="G5870" i="106" s="1"/>
  <c r="H3719" i="106"/>
  <c r="H6090" i="106"/>
  <c r="G6090" i="106" s="1"/>
  <c r="H4814" i="106"/>
  <c r="H9173" i="106"/>
  <c r="G9173" i="106" s="1"/>
  <c r="H9403" i="106"/>
  <c r="G9403" i="106" s="1"/>
  <c r="H9813" i="106"/>
  <c r="G9813" i="106" s="1"/>
  <c r="H6336" i="106"/>
  <c r="G6336" i="106" s="1"/>
  <c r="H8613" i="106"/>
  <c r="G8613" i="106" s="1"/>
  <c r="H196" i="106"/>
  <c r="G196" i="106" s="1"/>
  <c r="H7980" i="106"/>
  <c r="G7980" i="106" s="1"/>
  <c r="H8826" i="106"/>
  <c r="G8826" i="106" s="1"/>
  <c r="H5330" i="106"/>
  <c r="G5330" i="106" s="1"/>
  <c r="H8594" i="106"/>
  <c r="G8594" i="106" s="1"/>
  <c r="H7634" i="106"/>
  <c r="G7634" i="106" s="1"/>
  <c r="H1268" i="106"/>
  <c r="H6369" i="106"/>
  <c r="H8689" i="106"/>
  <c r="G8689" i="106" s="1"/>
  <c r="H3056" i="106"/>
  <c r="H9653" i="106"/>
  <c r="G9653" i="106" s="1"/>
  <c r="H7705" i="106"/>
  <c r="H9803" i="106"/>
  <c r="G9803" i="106" s="1"/>
  <c r="H9651" i="106"/>
  <c r="G9651" i="106" s="1"/>
  <c r="H8279" i="106"/>
  <c r="G8279" i="106" s="1"/>
  <c r="H8330" i="106"/>
  <c r="G8330" i="106" s="1"/>
  <c r="H7771" i="106"/>
  <c r="G7771" i="106" s="1"/>
  <c r="H9428" i="106"/>
  <c r="G9428" i="106" s="1"/>
  <c r="H7741" i="106"/>
  <c r="G7741" i="106" s="1"/>
  <c r="H849" i="106"/>
  <c r="H6633" i="106"/>
  <c r="G6633" i="106" s="1"/>
  <c r="H9473" i="106"/>
  <c r="G9473" i="106" s="1"/>
  <c r="H8209" i="106"/>
  <c r="G8209" i="106" s="1"/>
  <c r="H6317" i="106"/>
  <c r="H8275" i="106"/>
  <c r="G8275" i="106" s="1"/>
  <c r="H5010" i="106"/>
  <c r="G5010" i="106" s="1"/>
  <c r="H2009" i="106"/>
  <c r="H9550" i="106"/>
  <c r="G9550" i="106" s="1"/>
  <c r="H5124" i="106"/>
  <c r="H3517" i="106"/>
  <c r="G3517" i="106" s="1"/>
  <c r="H8210" i="106"/>
  <c r="G8210" i="106" s="1"/>
  <c r="H968" i="106"/>
  <c r="H9141" i="106"/>
  <c r="G9141" i="106" s="1"/>
  <c r="H5914" i="106"/>
  <c r="H6155" i="106"/>
  <c r="G6155" i="106" s="1"/>
  <c r="H7230" i="106"/>
  <c r="H9463" i="106"/>
  <c r="G9463" i="106" s="1"/>
  <c r="H9297" i="106"/>
  <c r="G9297" i="106" s="1"/>
  <c r="H4407" i="106"/>
  <c r="H8614" i="106"/>
  <c r="G8614" i="106" s="1"/>
  <c r="H8307" i="106"/>
  <c r="G8307" i="106" s="1"/>
  <c r="H8612" i="106"/>
  <c r="G8612" i="106" s="1"/>
  <c r="H8287" i="106"/>
  <c r="G8287" i="106" s="1"/>
  <c r="H8523" i="106"/>
  <c r="G8523" i="106" s="1"/>
  <c r="H6289" i="106"/>
  <c r="G6289" i="106" s="1"/>
  <c r="H976" i="106"/>
  <c r="H7609" i="106"/>
  <c r="G7609" i="106" s="1"/>
  <c r="H8185" i="106"/>
  <c r="G8185" i="106" s="1"/>
  <c r="H1878" i="106"/>
  <c r="G1878" i="106" s="1"/>
  <c r="H4179" i="106"/>
  <c r="G4179" i="106" s="1"/>
  <c r="H5755" i="106"/>
  <c r="G5755" i="106" s="1"/>
  <c r="H9243" i="106"/>
  <c r="G9243" i="106" s="1"/>
  <c r="H7907" i="106"/>
  <c r="G7907" i="106" s="1"/>
  <c r="H7928" i="106"/>
  <c r="H2045" i="106"/>
  <c r="G2045" i="106" s="1"/>
  <c r="H6358" i="106"/>
  <c r="H7000" i="106"/>
  <c r="H8495" i="106"/>
  <c r="G8495" i="106" s="1"/>
  <c r="H5278" i="106"/>
  <c r="H8152" i="106"/>
  <c r="G8152" i="106" s="1"/>
  <c r="H7224" i="106"/>
  <c r="H965" i="106"/>
  <c r="H177" i="106"/>
  <c r="G177" i="106" s="1"/>
  <c r="H4263" i="106"/>
  <c r="H6966" i="106"/>
  <c r="H6324" i="106"/>
  <c r="H8564" i="106"/>
  <c r="G8564" i="106" s="1"/>
  <c r="H6951" i="106"/>
  <c r="H9208" i="106"/>
  <c r="G9208" i="106" s="1"/>
  <c r="H6343" i="106"/>
  <c r="G6343" i="106" s="1"/>
  <c r="H9095" i="106"/>
  <c r="G9095" i="106" s="1"/>
  <c r="H4353" i="106"/>
  <c r="H8395" i="106"/>
  <c r="G8395" i="106" s="1"/>
  <c r="H7649" i="106"/>
  <c r="G7649" i="106" s="1"/>
  <c r="H6319" i="106"/>
  <c r="H1435" i="106"/>
  <c r="H8051" i="106"/>
  <c r="G8051" i="106" s="1"/>
  <c r="H19" i="106"/>
  <c r="H6247" i="106"/>
  <c r="G6247" i="106" s="1"/>
  <c r="H9000" i="106"/>
  <c r="G9000" i="106" s="1"/>
  <c r="H7108" i="106"/>
  <c r="H9454" i="106"/>
  <c r="G9454" i="106" s="1"/>
  <c r="H8738" i="106"/>
  <c r="G8738" i="106" s="1"/>
  <c r="H8584" i="106"/>
  <c r="G8584" i="106" s="1"/>
  <c r="H8220" i="106"/>
  <c r="G8220" i="106" s="1"/>
  <c r="H1852" i="106"/>
  <c r="G1852" i="106" s="1"/>
  <c r="H8822" i="106"/>
  <c r="G8822" i="106" s="1"/>
  <c r="H7779" i="106"/>
  <c r="H704" i="106"/>
  <c r="H2533" i="106"/>
  <c r="H9251" i="106"/>
  <c r="G9251" i="106" s="1"/>
  <c r="H9593" i="106"/>
  <c r="G9593" i="106" s="1"/>
  <c r="H8921" i="106"/>
  <c r="G8921" i="106" s="1"/>
  <c r="H9093" i="106"/>
  <c r="G9093" i="106" s="1"/>
  <c r="H921" i="106"/>
  <c r="H5359" i="106"/>
  <c r="H8799" i="106"/>
  <c r="G8799" i="106" s="1"/>
  <c r="H6836" i="106"/>
  <c r="G6836" i="106" s="1"/>
  <c r="H4374" i="106"/>
  <c r="H8148" i="106"/>
  <c r="G8148" i="106" s="1"/>
  <c r="H5331" i="106"/>
  <c r="G5331" i="106" s="1"/>
  <c r="H4352" i="106"/>
  <c r="H6288" i="106"/>
  <c r="G6288" i="106" s="1"/>
  <c r="H8370" i="106"/>
  <c r="G8370" i="106" s="1"/>
  <c r="H7945" i="106"/>
  <c r="H3681" i="106"/>
  <c r="G3681" i="106" s="1"/>
  <c r="H6302" i="106"/>
  <c r="H9374" i="106"/>
  <c r="G9374" i="106" s="1"/>
  <c r="H9225" i="106"/>
  <c r="G9225" i="106" s="1"/>
  <c r="H7589" i="106"/>
  <c r="G7589" i="106" s="1"/>
  <c r="H6660" i="106"/>
  <c r="G6660" i="106" s="1"/>
  <c r="H6965" i="106"/>
  <c r="H6873" i="106"/>
  <c r="H6684" i="106"/>
  <c r="G6684" i="106" s="1"/>
  <c r="H3295" i="106"/>
  <c r="G3295" i="106" s="1"/>
  <c r="H7683" i="106"/>
  <c r="G7683" i="106" s="1"/>
  <c r="H8228" i="106"/>
  <c r="G8228" i="106" s="1"/>
  <c r="H8391" i="106"/>
  <c r="G8391" i="106" s="1"/>
  <c r="H3575" i="106"/>
  <c r="G3575" i="106" s="1"/>
  <c r="H9160" i="106"/>
  <c r="G9160" i="106" s="1"/>
  <c r="H6781" i="106"/>
  <c r="G6781" i="106" s="1"/>
  <c r="H9782" i="106"/>
  <c r="G9782" i="106" s="1"/>
  <c r="H8329" i="106"/>
  <c r="G8329" i="106" s="1"/>
  <c r="H6796" i="106"/>
  <c r="G6796" i="106" s="1"/>
  <c r="H8236" i="106"/>
  <c r="G8236" i="106" s="1"/>
  <c r="H6917" i="106"/>
  <c r="H8315" i="106"/>
  <c r="G8315" i="106" s="1"/>
  <c r="H4312" i="106"/>
  <c r="H2661" i="106"/>
  <c r="G2661" i="106" s="1"/>
  <c r="H7915" i="106"/>
  <c r="H2799" i="106"/>
  <c r="H6929" i="106"/>
  <c r="H8694" i="106"/>
  <c r="G8694" i="106" s="1"/>
  <c r="H4415" i="106"/>
  <c r="H9513" i="106"/>
  <c r="G9513" i="106" s="1"/>
  <c r="H8549" i="106"/>
  <c r="G8549" i="106" s="1"/>
  <c r="H1414" i="106"/>
  <c r="H5058" i="106"/>
  <c r="H8255" i="106"/>
  <c r="G8255" i="106" s="1"/>
  <c r="H1986" i="106"/>
  <c r="G1986" i="106" s="1"/>
  <c r="H8448" i="106"/>
  <c r="G8448" i="106" s="1"/>
  <c r="H9339" i="106"/>
  <c r="G9339" i="106" s="1"/>
  <c r="H5878" i="106"/>
  <c r="G5878" i="106" s="1"/>
  <c r="H183" i="106"/>
  <c r="G183" i="106" s="1"/>
  <c r="H6128" i="106"/>
  <c r="G6128" i="106" s="1"/>
  <c r="H8234" i="106"/>
  <c r="G8234" i="106" s="1"/>
  <c r="H6925" i="106"/>
  <c r="H7784" i="106"/>
  <c r="G7784" i="106" s="1"/>
  <c r="H6757" i="106"/>
  <c r="G6757" i="106" s="1"/>
  <c r="H9187" i="106"/>
  <c r="G9187" i="106" s="1"/>
  <c r="H8278" i="106"/>
  <c r="G8278" i="106" s="1"/>
  <c r="H2038" i="106"/>
  <c r="H7206" i="106"/>
  <c r="G7206" i="106" s="1"/>
  <c r="H8525" i="106"/>
  <c r="G8525" i="106" s="1"/>
  <c r="H6140" i="106"/>
  <c r="G6140" i="106" s="1"/>
  <c r="H1864" i="106"/>
  <c r="G1864" i="106" s="1"/>
  <c r="H6656" i="106"/>
  <c r="G6656" i="106" s="1"/>
  <c r="H1225" i="106"/>
  <c r="H4341" i="106"/>
  <c r="H5918" i="106"/>
  <c r="G5918" i="106" s="1"/>
  <c r="H9286" i="106"/>
  <c r="G9286" i="106" s="1"/>
  <c r="H1752" i="106"/>
  <c r="H9105" i="106"/>
  <c r="G9105" i="106" s="1"/>
  <c r="H8398" i="106"/>
  <c r="G8398" i="106" s="1"/>
  <c r="H1234" i="106"/>
  <c r="H1485" i="106"/>
  <c r="G1485" i="106" s="1"/>
  <c r="H6124" i="106"/>
  <c r="G6124" i="106" s="1"/>
  <c r="H8401" i="106"/>
  <c r="G8401" i="106" s="1"/>
  <c r="H8527" i="106"/>
  <c r="G8527" i="106" s="1"/>
  <c r="H5063" i="106"/>
  <c r="G5063" i="106" s="1"/>
  <c r="H6835" i="106"/>
  <c r="G6835" i="106" s="1"/>
  <c r="H6978" i="106"/>
  <c r="H9273" i="106"/>
  <c r="G9273" i="106" s="1"/>
  <c r="H5996" i="106"/>
  <c r="H9167" i="106"/>
  <c r="G9167" i="106" s="1"/>
  <c r="H3577" i="106"/>
  <c r="G3577" i="106" s="1"/>
  <c r="H8520" i="106"/>
  <c r="G8520" i="106" s="1"/>
  <c r="H102" i="106"/>
  <c r="G102" i="106" s="1"/>
  <c r="H8994" i="106"/>
  <c r="G8994" i="106" s="1"/>
  <c r="H9815" i="106"/>
  <c r="G9815" i="106" s="1"/>
  <c r="H9084" i="106"/>
  <c r="G9084" i="106" s="1"/>
  <c r="H868" i="106"/>
  <c r="H4759" i="106"/>
  <c r="H6671" i="106"/>
  <c r="G6671" i="106" s="1"/>
  <c r="H8015" i="106"/>
  <c r="G8015" i="106" s="1"/>
  <c r="H905" i="106"/>
  <c r="H8503" i="106"/>
  <c r="G8503" i="106" s="1"/>
  <c r="H9426" i="106"/>
  <c r="G9426" i="106" s="1"/>
  <c r="H7256" i="106"/>
  <c r="H8974" i="106"/>
  <c r="G8974" i="106" s="1"/>
  <c r="H3451" i="106"/>
  <c r="G3451" i="106" s="1"/>
  <c r="H1039" i="106"/>
  <c r="H863" i="106"/>
  <c r="H4100" i="106"/>
  <c r="H5106" i="106"/>
  <c r="H8139" i="106"/>
  <c r="G8139" i="106" s="1"/>
  <c r="H5526" i="106"/>
  <c r="H1814" i="106"/>
  <c r="H13" i="106"/>
  <c r="H8410" i="106"/>
  <c r="G8410" i="106" s="1"/>
  <c r="H3057" i="106"/>
  <c r="H4340" i="106"/>
  <c r="H8337" i="106"/>
  <c r="G8337" i="106" s="1"/>
  <c r="H9166" i="106"/>
  <c r="G9166" i="106" s="1"/>
  <c r="H6730" i="106"/>
  <c r="G6730" i="106" s="1"/>
  <c r="H8597" i="106"/>
  <c r="G8597" i="106" s="1"/>
  <c r="H9358" i="106"/>
  <c r="G9358" i="106" s="1"/>
  <c r="H3532" i="106"/>
  <c r="G3532" i="106" s="1"/>
  <c r="H8176" i="106"/>
  <c r="G8176" i="106" s="1"/>
  <c r="H4108" i="106"/>
  <c r="H2909" i="106"/>
  <c r="H9406" i="106"/>
  <c r="G9406" i="106" s="1"/>
  <c r="H8083" i="106"/>
  <c r="G8083" i="106" s="1"/>
  <c r="H7665" i="106"/>
  <c r="G7665" i="106" s="1"/>
  <c r="H8559" i="106"/>
  <c r="G8559" i="106" s="1"/>
  <c r="H1810" i="106"/>
  <c r="H2890" i="106"/>
  <c r="G2890" i="106" s="1"/>
  <c r="H5703" i="106"/>
  <c r="H8910" i="106"/>
  <c r="G8910" i="106" s="1"/>
  <c r="H8797" i="106"/>
  <c r="G8797" i="106" s="1"/>
  <c r="H5923" i="106"/>
  <c r="G5923" i="106" s="1"/>
  <c r="H6855" i="106"/>
  <c r="H9488" i="106"/>
  <c r="G9488" i="106" s="1"/>
  <c r="H9382" i="106"/>
  <c r="G9382" i="106" s="1"/>
  <c r="H7761" i="106"/>
  <c r="G7761" i="106" s="1"/>
  <c r="H8289" i="106"/>
  <c r="G8289" i="106" s="1"/>
  <c r="H2838" i="106"/>
  <c r="G2838" i="106" s="1"/>
  <c r="H4171" i="106"/>
  <c r="H16" i="106"/>
  <c r="H4413" i="106"/>
  <c r="H9629" i="106"/>
  <c r="G9629" i="106" s="1"/>
  <c r="H832" i="106"/>
  <c r="H8314" i="106"/>
  <c r="G8314" i="106" s="1"/>
  <c r="H6765" i="106"/>
  <c r="G6765" i="106" s="1"/>
  <c r="H4915" i="106"/>
  <c r="G4915" i="106" s="1"/>
  <c r="H8390" i="106"/>
  <c r="G8390" i="106" s="1"/>
  <c r="H8566" i="106"/>
  <c r="G8566" i="106" s="1"/>
  <c r="H901" i="106"/>
  <c r="H6148" i="106"/>
  <c r="G6148" i="106" s="1"/>
  <c r="H7042" i="106"/>
  <c r="G7042" i="106" s="1"/>
  <c r="H9462" i="106"/>
  <c r="G9462" i="106" s="1"/>
  <c r="H6176" i="106"/>
  <c r="G6176" i="106" s="1"/>
  <c r="H6126" i="106"/>
  <c r="G6126" i="106" s="1"/>
  <c r="H2862" i="106"/>
  <c r="G2862" i="106" s="1"/>
  <c r="H1850" i="106"/>
  <c r="G1850" i="106" s="1"/>
  <c r="H8364" i="106"/>
  <c r="G8364" i="106" s="1"/>
  <c r="H2911" i="106"/>
  <c r="H5075" i="106"/>
  <c r="H8581" i="106"/>
  <c r="G8581" i="106" s="1"/>
  <c r="H1520" i="106"/>
  <c r="H1869" i="106"/>
  <c r="G1869" i="106" s="1"/>
  <c r="H187" i="106"/>
  <c r="H8492" i="106"/>
  <c r="G8492" i="106" s="1"/>
  <c r="H4853" i="106"/>
  <c r="H9103" i="106"/>
  <c r="G9103" i="106" s="1"/>
  <c r="H8930" i="106"/>
  <c r="G8930" i="106" s="1"/>
  <c r="H8271" i="106"/>
  <c r="G8271" i="106" s="1"/>
  <c r="H891" i="106"/>
  <c r="H6680" i="106"/>
  <c r="G6680" i="106" s="1"/>
  <c r="H1985" i="106"/>
  <c r="G1985" i="106" s="1"/>
  <c r="H5254" i="106"/>
  <c r="H9175" i="106"/>
  <c r="G9175" i="106" s="1"/>
  <c r="H1246" i="106"/>
  <c r="H7794" i="106"/>
  <c r="G7794" i="106" s="1"/>
  <c r="H4367" i="106"/>
  <c r="H4226" i="106"/>
  <c r="H8257" i="106"/>
  <c r="G8257" i="106" s="1"/>
  <c r="H9407" i="106"/>
  <c r="G9407" i="106" s="1"/>
  <c r="H1843" i="106"/>
  <c r="G1843" i="106" s="1"/>
  <c r="H6144" i="106"/>
  <c r="G6144" i="106" s="1"/>
  <c r="H6878" i="106"/>
  <c r="H7676" i="106"/>
  <c r="G7676" i="106" s="1"/>
  <c r="H7594" i="106"/>
  <c r="G7594" i="106" s="1"/>
  <c r="H3274" i="106"/>
  <c r="G3274" i="106" s="1"/>
  <c r="H7673" i="106"/>
  <c r="G7673" i="106" s="1"/>
  <c r="H6983" i="106"/>
  <c r="H7651" i="106"/>
  <c r="G7651" i="106" s="1"/>
  <c r="H2039" i="106"/>
  <c r="H9110" i="106"/>
  <c r="G9110" i="106" s="1"/>
  <c r="H6758" i="106"/>
  <c r="G6758" i="106" s="1"/>
  <c r="H9298" i="106"/>
  <c r="G9298" i="106" s="1"/>
  <c r="H6967" i="106"/>
  <c r="H9389" i="106"/>
  <c r="G9389" i="106" s="1"/>
  <c r="H8636" i="106"/>
  <c r="G8636" i="106" s="1"/>
  <c r="H2020" i="106"/>
  <c r="G2020" i="106" s="1"/>
  <c r="H3083" i="106"/>
  <c r="G3083" i="106" s="1"/>
  <c r="H9194" i="106"/>
  <c r="G9194" i="106" s="1"/>
  <c r="H4377" i="106"/>
  <c r="H6364" i="106"/>
  <c r="H9539" i="106"/>
  <c r="G9539" i="106" s="1"/>
  <c r="H6886" i="106"/>
  <c r="H8841" i="106"/>
  <c r="G8841" i="106" s="1"/>
  <c r="H5881" i="106"/>
  <c r="G5881" i="106" s="1"/>
  <c r="H8293" i="106"/>
  <c r="G8293" i="106" s="1"/>
  <c r="H9610" i="106"/>
  <c r="G9610" i="106" s="1"/>
  <c r="H6709" i="106"/>
  <c r="G6709" i="106" s="1"/>
  <c r="H2756" i="106"/>
  <c r="G2756" i="106" s="1"/>
  <c r="H6214" i="106"/>
  <c r="H7028" i="106"/>
  <c r="H8171" i="106"/>
  <c r="G8171" i="106" s="1"/>
  <c r="H5998" i="106"/>
  <c r="H4338" i="106"/>
  <c r="H7656" i="106"/>
  <c r="G7656" i="106" s="1"/>
  <c r="H6876" i="106"/>
  <c r="H746" i="106"/>
  <c r="H8839" i="106"/>
  <c r="G8839" i="106" s="1"/>
  <c r="G8741" i="106"/>
  <c r="G8849" i="106"/>
  <c r="G8776" i="106"/>
  <c r="G8733" i="106"/>
  <c r="G8970" i="106"/>
  <c r="G8961" i="106"/>
  <c r="G8959" i="106"/>
  <c r="G8923" i="106"/>
  <c r="H8775" i="106"/>
  <c r="G8775" i="106" s="1"/>
  <c r="H8703" i="106"/>
  <c r="G8703" i="106" s="1"/>
  <c r="H8761" i="106"/>
  <c r="G8761" i="106" s="1"/>
  <c r="H9619" i="106"/>
  <c r="G9619" i="106" s="1"/>
  <c r="H8732" i="106"/>
  <c r="G8732" i="106" s="1"/>
  <c r="H8747" i="106"/>
  <c r="G8747" i="106" s="1"/>
  <c r="H8847" i="106"/>
  <c r="G8847" i="106" s="1"/>
  <c r="H8957" i="106"/>
  <c r="G8957" i="106" s="1"/>
  <c r="H9006" i="106"/>
  <c r="G9006" i="106" s="1"/>
  <c r="G8762" i="106"/>
  <c r="G8748" i="106"/>
  <c r="G8996" i="106"/>
  <c r="H9011" i="106"/>
  <c r="H8852" i="106"/>
  <c r="G8852" i="106" s="1"/>
  <c r="H9085" i="106"/>
  <c r="G9085" i="106" s="1"/>
  <c r="H8962" i="106"/>
  <c r="G8962" i="106" s="1"/>
  <c r="H9087" i="106"/>
  <c r="H9088" i="106"/>
  <c r="G9088" i="106" s="1"/>
  <c r="H9086" i="106"/>
  <c r="G8960" i="106"/>
  <c r="B9011" i="106"/>
  <c r="B8852" i="106"/>
  <c r="G9010" i="106"/>
  <c r="G9008" i="106"/>
  <c r="B8962" i="106"/>
  <c r="B9086" i="106"/>
  <c r="G9007" i="106"/>
  <c r="G8958" i="106"/>
  <c r="G8978" i="106"/>
  <c r="B8705" i="106"/>
  <c r="G8947" i="106"/>
  <c r="G8821" i="106"/>
  <c r="G8952" i="106"/>
  <c r="G8842" i="106"/>
  <c r="G8931" i="106"/>
  <c r="G8788" i="106"/>
  <c r="H8791" i="106"/>
  <c r="G8704" i="106"/>
  <c r="L297" i="186"/>
  <c r="B9087" i="106"/>
  <c r="C40" i="186"/>
  <c r="K40" i="186"/>
  <c r="B8777" i="106"/>
  <c r="G40" i="186"/>
  <c r="B8749" i="106"/>
  <c r="H40" i="186"/>
  <c r="B8763" i="106"/>
  <c r="D40" i="186"/>
  <c r="B8720" i="106"/>
  <c r="F40" i="186"/>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H8735" i="106" a="1"/>
  <c r="H8706" i="106" a="1"/>
  <c r="H8764" i="106" a="1"/>
  <c r="H8721" i="106" a="1"/>
  <c r="H9089" i="106" a="1"/>
  <c r="H8778" i="106" a="1"/>
  <c r="H8750" i="106" a="1"/>
  <c r="H8790" i="106" a="1"/>
  <c r="G9086" i="106" l="1"/>
  <c r="H8790" i="106"/>
  <c r="G8790" i="106" s="1"/>
  <c r="H8764" i="106"/>
  <c r="G8764" i="106" s="1"/>
  <c r="H8706" i="106"/>
  <c r="G8706" i="106" s="1"/>
  <c r="H8735" i="106"/>
  <c r="G8735" i="106" s="1"/>
  <c r="H8778" i="106"/>
  <c r="G8778" i="106" s="1"/>
  <c r="H8721" i="106"/>
  <c r="G8721" i="106" s="1"/>
  <c r="H8750" i="106"/>
  <c r="G8750" i="106" s="1"/>
  <c r="G9011" i="106"/>
  <c r="G9087" i="106"/>
  <c r="H9089" i="106"/>
  <c r="B8722" i="106"/>
  <c r="G41" i="186"/>
  <c r="B9089" i="106"/>
  <c r="H41" i="186"/>
  <c r="F41" i="186"/>
  <c r="K41" i="186"/>
  <c r="D41" i="186"/>
  <c r="G8791" i="106"/>
  <c r="B8707" i="106"/>
  <c r="C41" i="186"/>
  <c r="B8765" i="106"/>
  <c r="B8779" i="106"/>
  <c r="B8751" i="106"/>
  <c r="B8792" i="106"/>
  <c r="L40"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H8736" i="106" a="1"/>
  <c r="H8734" i="106" a="1"/>
  <c r="H8763" i="106" a="1"/>
  <c r="H8765" i="106" a="1"/>
  <c r="H8793" i="106" a="1"/>
  <c r="H8749" i="106" a="1"/>
  <c r="H8779" i="106" a="1"/>
  <c r="H8722" i="106" a="1"/>
  <c r="H8707" i="106" a="1"/>
  <c r="H8720" i="106" a="1"/>
  <c r="H8777" i="106" a="1"/>
  <c r="H8705" i="106" a="1"/>
  <c r="H8751" i="106" a="1"/>
  <c r="H8734" i="106" l="1"/>
  <c r="G8734" i="106" s="1"/>
  <c r="H8749" i="106"/>
  <c r="G8749" i="106" s="1"/>
  <c r="H8705" i="106"/>
  <c r="G8705" i="106" s="1"/>
  <c r="H8720" i="106"/>
  <c r="G8720" i="106" s="1"/>
  <c r="H8763" i="106"/>
  <c r="G8763" i="106" s="1"/>
  <c r="H8777" i="106"/>
  <c r="G8777" i="106" s="1"/>
  <c r="H8722" i="106"/>
  <c r="G8722" i="106" s="1"/>
  <c r="H8736" i="106"/>
  <c r="G8736" i="106" s="1"/>
  <c r="H8751" i="106"/>
  <c r="G8751" i="106" s="1"/>
  <c r="H8765" i="106"/>
  <c r="G8765" i="106" s="1"/>
  <c r="H8793" i="106"/>
  <c r="G8793" i="106" s="1"/>
  <c r="H8707" i="106"/>
  <c r="G8707" i="106" s="1"/>
  <c r="H8779" i="106"/>
  <c r="G8779" i="106" s="1"/>
  <c r="G9089" i="106"/>
  <c r="L41" i="186"/>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G8266" i="106" s="1"/>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G8114" i="106" s="1"/>
  <c r="B8102" i="106"/>
  <c r="G8102" i="106" s="1"/>
  <c r="B7945" i="106"/>
  <c r="G7945" i="106" s="1"/>
  <c r="H8792" i="106" a="1"/>
  <c r="H8794" i="106" a="1"/>
  <c r="H8792" i="106" l="1"/>
  <c r="G8792" i="106" s="1"/>
  <c r="H8794" i="106"/>
  <c r="G8794" i="106" s="1"/>
  <c r="D93" i="36"/>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G7912" i="106" s="1"/>
  <c r="B7913" i="106"/>
  <c r="G7913" i="106" s="1"/>
  <c r="B7914" i="106"/>
  <c r="G7914" i="106" s="1"/>
  <c r="B7915" i="106"/>
  <c r="G7915" i="106" s="1"/>
  <c r="B7916" i="106"/>
  <c r="G7916" i="106" s="1"/>
  <c r="B7917" i="106"/>
  <c r="G7917" i="106" s="1"/>
  <c r="B7918" i="106"/>
  <c r="G7918" i="106" s="1"/>
  <c r="B7919" i="106"/>
  <c r="G7919" i="106" s="1"/>
  <c r="B7920" i="106"/>
  <c r="G7920" i="106" s="1"/>
  <c r="B7911" i="106"/>
  <c r="G7911" i="106" s="1"/>
  <c r="B7887" i="106"/>
  <c r="G7887" i="106" s="1"/>
  <c r="B7886" i="106" l="1"/>
  <c r="G7886" i="106" s="1"/>
  <c r="B7785" i="106"/>
  <c r="J88" i="28" l="1"/>
  <c r="J85" i="28"/>
  <c r="H7757" i="106" a="1"/>
  <c r="H7756" i="106" a="1"/>
  <c r="H7757" i="106" l="1"/>
  <c r="H7756" i="106"/>
  <c r="J90" i="28"/>
  <c r="H7758" i="106" a="1"/>
  <c r="H7758" i="106" l="1"/>
  <c r="D88" i="36"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K360" i="29"/>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I35" i="29"/>
  <c r="H35" i="29"/>
  <c r="G35" i="29"/>
  <c r="F35" i="29"/>
  <c r="E35" i="29"/>
  <c r="D35" i="29"/>
  <c r="C35" i="29"/>
  <c r="K33" i="29"/>
  <c r="C87" i="4"/>
  <c r="C84" i="5"/>
  <c r="K99" i="4"/>
  <c r="B8089" i="106" s="1"/>
  <c r="J99" i="4"/>
  <c r="H99" i="4"/>
  <c r="B8046" i="106" s="1"/>
  <c r="G99" i="4"/>
  <c r="B8027" i="106" s="1"/>
  <c r="F99" i="4"/>
  <c r="B8008" i="106" s="1"/>
  <c r="E99" i="4"/>
  <c r="B7991" i="106" s="1"/>
  <c r="D99" i="4"/>
  <c r="B7973" i="106" s="1"/>
  <c r="C99" i="4"/>
  <c r="H7953" i="106" a="1"/>
  <c r="H7944" i="106" a="1"/>
  <c r="H7202" i="106" a="1"/>
  <c r="H8118" i="106" a="1"/>
  <c r="H8122" i="106" a="1"/>
  <c r="H8123" i="106" a="1"/>
  <c r="H8120" i="106" a="1"/>
  <c r="H7198" i="106" a="1"/>
  <c r="H8624" i="106" a="1"/>
  <c r="H7200" i="106" a="1"/>
  <c r="H7197" i="106" a="1"/>
  <c r="H8103" i="106" a="1"/>
  <c r="H8117" i="106" a="1"/>
  <c r="H8115" i="106" a="1"/>
  <c r="H8121" i="106" a="1"/>
  <c r="H7199" i="106" a="1"/>
  <c r="H8119" i="106" a="1"/>
  <c r="H7203" i="106" a="1"/>
  <c r="H8116" i="106" a="1"/>
  <c r="H7204" i="106" a="1"/>
  <c r="H8072" i="106" a="1"/>
  <c r="H7201" i="106" a="1"/>
  <c r="H8624" i="106" l="1"/>
  <c r="B8624" i="106"/>
  <c r="H7953" i="106"/>
  <c r="B7953" i="106"/>
  <c r="H7197" i="106"/>
  <c r="H7198" i="106"/>
  <c r="H7200" i="106"/>
  <c r="H7202" i="106"/>
  <c r="H7203" i="106"/>
  <c r="H7204" i="106"/>
  <c r="H7201" i="106"/>
  <c r="H7199" i="106"/>
  <c r="H7944" i="106"/>
  <c r="H8103" i="106"/>
  <c r="B8103" i="106"/>
  <c r="H8115" i="106"/>
  <c r="B8115" i="106"/>
  <c r="H8116" i="106"/>
  <c r="H8117" i="106"/>
  <c r="H8118" i="106"/>
  <c r="H8119" i="106"/>
  <c r="H8120" i="106"/>
  <c r="H8121" i="106"/>
  <c r="H8123" i="106"/>
  <c r="H8122" i="106"/>
  <c r="B8116" i="106"/>
  <c r="B8117" i="106"/>
  <c r="B8118" i="106"/>
  <c r="B8119" i="106"/>
  <c r="B8120" i="106"/>
  <c r="B8121" i="106"/>
  <c r="B8123" i="106"/>
  <c r="B8122" i="106"/>
  <c r="H8072" i="106"/>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F387" i="29"/>
  <c r="H387" i="29"/>
  <c r="J387" i="29"/>
  <c r="K369" i="29"/>
  <c r="B8629" i="106" s="1"/>
  <c r="C387" i="29"/>
  <c r="E387" i="29"/>
  <c r="G387" i="29"/>
  <c r="I387" i="29"/>
  <c r="K378" i="29"/>
  <c r="B8636" i="106" s="1"/>
  <c r="K385" i="29"/>
  <c r="B8642" i="106" s="1"/>
  <c r="K353" i="29"/>
  <c r="B8619" i="106" s="1"/>
  <c r="K344" i="29"/>
  <c r="H8534" i="106" a="1"/>
  <c r="H8459" i="106" a="1"/>
  <c r="H8582" i="106" a="1"/>
  <c r="H8345" i="106" a="1"/>
  <c r="H8186" i="106" a="1"/>
  <c r="H7946" i="106" a="1"/>
  <c r="H8396" i="106" a="1"/>
  <c r="H8288" i="106" a="1"/>
  <c r="H8237" i="106" a="1"/>
  <c r="G8624" i="106" l="1"/>
  <c r="G7953" i="106"/>
  <c r="H8237" i="106"/>
  <c r="H8345" i="106"/>
  <c r="H8534" i="106"/>
  <c r="H8288" i="106"/>
  <c r="H8186" i="106"/>
  <c r="H8396" i="106"/>
  <c r="H8582" i="106"/>
  <c r="H8459" i="106"/>
  <c r="B8237" i="106"/>
  <c r="B8345" i="106"/>
  <c r="B8534" i="106"/>
  <c r="B8288" i="106"/>
  <c r="B8186" i="106"/>
  <c r="B8396" i="106"/>
  <c r="B8582" i="106"/>
  <c r="B8459" i="106"/>
  <c r="H429" i="29"/>
  <c r="G7944" i="106"/>
  <c r="G8103" i="106"/>
  <c r="H7946" i="106"/>
  <c r="C91" i="4"/>
  <c r="B7947" i="106" s="1"/>
  <c r="G8115" i="106"/>
  <c r="G8122" i="106"/>
  <c r="G8123" i="106"/>
  <c r="G8121" i="106"/>
  <c r="G8120" i="106"/>
  <c r="G8119" i="106"/>
  <c r="G8118" i="106"/>
  <c r="G8117" i="106"/>
  <c r="G8116" i="106"/>
  <c r="G8072" i="106"/>
  <c r="J429" i="29"/>
  <c r="E429" i="29"/>
  <c r="I429" i="29"/>
  <c r="D429" i="29"/>
  <c r="B8612" i="106"/>
  <c r="J12" i="4"/>
  <c r="G429" i="29"/>
  <c r="C429" i="29"/>
  <c r="F429" i="29"/>
  <c r="B7946" i="106"/>
  <c r="K415" i="29"/>
  <c r="K387" i="29"/>
  <c r="H7218" i="106" a="1"/>
  <c r="H7215" i="106" a="1"/>
  <c r="H7219" i="106" a="1"/>
  <c r="H7217" i="106" a="1"/>
  <c r="H7216" i="106" a="1"/>
  <c r="H8644" i="106" a="1"/>
  <c r="H7947" i="106" a="1"/>
  <c r="H7220" i="106" a="1"/>
  <c r="H7214" i="106" a="1"/>
  <c r="H7221" i="106" a="1"/>
  <c r="H7219" i="106" l="1"/>
  <c r="H7214" i="106"/>
  <c r="H7220" i="106"/>
  <c r="H7218" i="106"/>
  <c r="H7221" i="106"/>
  <c r="H7215" i="106"/>
  <c r="H8644" i="106"/>
  <c r="H7217" i="106"/>
  <c r="H7216" i="106"/>
  <c r="G8459" i="106"/>
  <c r="G8582" i="106"/>
  <c r="G8396" i="106"/>
  <c r="G8186" i="106"/>
  <c r="G8288" i="106"/>
  <c r="G8534" i="106"/>
  <c r="K429" i="29"/>
  <c r="G8345" i="106"/>
  <c r="G8237" i="106"/>
  <c r="H7947" i="106"/>
  <c r="G7947" i="106" s="1"/>
  <c r="G7946" i="106"/>
  <c r="B8644" i="106"/>
  <c r="J13" i="4"/>
  <c r="B7788" i="106"/>
  <c r="F93" i="34"/>
  <c r="J15" i="4"/>
  <c r="D36" i="36"/>
  <c r="D38" i="36"/>
  <c r="D3" i="36"/>
  <c r="D2" i="36"/>
  <c r="H7222" i="106" a="1"/>
  <c r="H7040" i="106" a="1"/>
  <c r="H7040" i="106" l="1"/>
  <c r="H7222" i="106"/>
  <c r="G8644" i="106"/>
  <c r="G31" i="12"/>
  <c r="D27" i="36"/>
  <c r="D28" i="36" s="1"/>
  <c r="H4296" i="106" a="1"/>
  <c r="H4296" i="106" l="1"/>
  <c r="D26" i="36"/>
  <c r="H9" i="106" a="1"/>
  <c r="H9" i="106" l="1"/>
  <c r="B10" i="106" l="1"/>
  <c r="G10" i="106" s="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144" i="183" s="1"/>
  <c r="F22"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144" i="183" s="1"/>
  <c r="E25" i="183"/>
  <c r="E24" i="183"/>
  <c r="E22" i="183"/>
  <c r="E19" i="183"/>
  <c r="F19" i="183" s="1"/>
  <c r="B7883" i="106" l="1"/>
  <c r="G7883" i="106" s="1"/>
  <c r="B7882" i="106"/>
  <c r="G7882" i="106" s="1"/>
  <c r="B7880" i="106"/>
  <c r="G7880" i="106" s="1"/>
  <c r="B7817" i="106" l="1"/>
  <c r="G7817" i="106" s="1"/>
  <c r="B7816" i="106"/>
  <c r="G7816" i="106" s="1"/>
  <c r="A145" i="183" l="1"/>
  <c r="D87" i="36" l="1"/>
  <c r="E40" i="108" l="1"/>
  <c r="G40" i="108"/>
  <c r="D86" i="36"/>
  <c r="D85" i="36"/>
  <c r="H7819" i="106" a="1"/>
  <c r="H7818" i="106" a="1"/>
  <c r="H7819" i="106" l="1"/>
  <c r="H7818" i="106"/>
  <c r="B7819" i="106"/>
  <c r="B7818" i="106"/>
  <c r="D200" i="34"/>
  <c r="G7819" i="106" l="1"/>
  <c r="G7818" i="106"/>
  <c r="A3" i="182" l="1"/>
  <c r="I45" i="8"/>
  <c r="H45" i="8"/>
  <c r="F45" i="8"/>
  <c r="E45" i="8"/>
  <c r="D2" i="7"/>
  <c r="E2" i="7"/>
  <c r="F2" i="7"/>
  <c r="M37" i="118"/>
  <c r="D7" i="37"/>
  <c r="A3" i="24" l="1"/>
  <c r="B7234" i="106" l="1"/>
  <c r="G7234" i="106" s="1"/>
  <c r="D188" i="34" l="1"/>
  <c r="D187" i="34"/>
  <c r="C188" i="34"/>
  <c r="C187" i="34"/>
  <c r="F188" i="34"/>
  <c r="F187" i="34"/>
  <c r="H8686" i="106" a="1"/>
  <c r="H8687" i="106" a="1"/>
  <c r="H8686" i="106" l="1"/>
  <c r="H8687" i="106"/>
  <c r="B8686" i="106"/>
  <c r="B8687" i="106"/>
  <c r="B7810" i="106"/>
  <c r="G7810" i="106" s="1"/>
  <c r="B7809" i="106"/>
  <c r="G7809" i="106" s="1"/>
  <c r="B7808" i="106"/>
  <c r="G7808" i="106" s="1"/>
  <c r="B7807" i="106"/>
  <c r="G7807" i="106" s="1"/>
  <c r="G8687" i="106" l="1"/>
  <c r="G8686"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3671" i="106" a="1"/>
  <c r="H7235" i="106" a="1"/>
  <c r="H7774" i="106" a="1"/>
  <c r="H7792" i="106" a="1"/>
  <c r="H7780" i="106" a="1"/>
  <c r="H7776" i="106" a="1"/>
  <c r="H7051" i="106" a="1"/>
  <c r="H7782" i="106" a="1"/>
  <c r="H7778" i="106" a="1"/>
  <c r="H7790" i="106" a="1"/>
  <c r="H7235" i="106" l="1"/>
  <c r="H7790" i="106"/>
  <c r="H7792" i="106"/>
  <c r="H3671" i="106"/>
  <c r="B7235" i="106"/>
  <c r="B7792" i="106"/>
  <c r="B3671" i="106"/>
  <c r="H7782" i="106"/>
  <c r="B7782" i="106"/>
  <c r="H7776" i="106"/>
  <c r="H7051" i="106"/>
  <c r="H7778" i="106"/>
  <c r="H7780" i="106"/>
  <c r="B7051" i="106"/>
  <c r="B7778" i="106"/>
  <c r="B7776" i="106"/>
  <c r="B7780" i="106"/>
  <c r="H7774" i="106"/>
  <c r="B7774" i="106"/>
  <c r="K444" i="29"/>
  <c r="B7790" i="106"/>
  <c r="H3672" i="106" a="1"/>
  <c r="H3672" i="106" l="1"/>
  <c r="B3672" i="106"/>
  <c r="G3671" i="106"/>
  <c r="G7792" i="106"/>
  <c r="G7790" i="106"/>
  <c r="G7235" i="106"/>
  <c r="G7782" i="106"/>
  <c r="G7780" i="106"/>
  <c r="G7778" i="106"/>
  <c r="G7051" i="106"/>
  <c r="G7776" i="106"/>
  <c r="G7774" i="106"/>
  <c r="K15" i="4"/>
  <c r="L444" i="29"/>
  <c r="H3571" i="106" a="1"/>
  <c r="H3571" i="106" l="1"/>
  <c r="K105" i="4"/>
  <c r="G3672" i="106"/>
  <c r="B7794" i="106"/>
  <c r="J105" i="4"/>
  <c r="B8075" i="106" s="1"/>
  <c r="L282" i="29"/>
  <c r="D282" i="29"/>
  <c r="L164" i="29"/>
  <c r="K164" i="29"/>
  <c r="L141" i="29"/>
  <c r="H141" i="29"/>
  <c r="E141" i="29"/>
  <c r="H4200" i="106" a="1"/>
  <c r="H8092" i="106" a="1"/>
  <c r="H3720" i="106" a="1"/>
  <c r="H1321" i="106" a="1"/>
  <c r="H2089" i="106" a="1"/>
  <c r="H8092" i="106" l="1"/>
  <c r="B8092" i="106"/>
  <c r="H3720" i="106"/>
  <c r="H1321" i="106"/>
  <c r="H2089" i="106"/>
  <c r="H4200" i="106"/>
  <c r="E143" i="29"/>
  <c r="F60" i="34"/>
  <c r="B1321" i="106"/>
  <c r="E15" i="4"/>
  <c r="H4201" i="106" a="1"/>
  <c r="H2631" i="106" a="1"/>
  <c r="G8092" i="106" l="1"/>
  <c r="H2631" i="106"/>
  <c r="E105" i="4"/>
  <c r="G1321" i="106"/>
  <c r="H4201" i="106"/>
  <c r="B7771" i="106"/>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G7756" i="106" s="1"/>
  <c r="K6" i="29"/>
  <c r="B7761" i="106" s="1"/>
  <c r="B7760" i="106"/>
  <c r="K12" i="12"/>
  <c r="B7717" i="106" s="1"/>
  <c r="K23" i="12"/>
  <c r="B7798" i="106" s="1"/>
  <c r="J12" i="12"/>
  <c r="J21" i="12"/>
  <c r="J23" i="12" s="1"/>
  <c r="B7727" i="106"/>
  <c r="B7732" i="106"/>
  <c r="B7724" i="106"/>
  <c r="D82" i="36"/>
  <c r="F178" i="34"/>
  <c r="B39" i="36"/>
  <c r="B49" i="36" s="1"/>
  <c r="B62" i="36" s="1"/>
  <c r="B72" i="36" s="1"/>
  <c r="B76" i="36" s="1"/>
  <c r="B80" i="36" s="1"/>
  <c r="B85" i="36" s="1"/>
  <c r="D79" i="36"/>
  <c r="C190" i="5"/>
  <c r="C200" i="5"/>
  <c r="C206" i="5"/>
  <c r="B5258" i="106" s="1"/>
  <c r="C212" i="5"/>
  <c r="C220" i="5"/>
  <c r="C224" i="5"/>
  <c r="B5302" i="106" s="1"/>
  <c r="C255" i="5"/>
  <c r="B7759" i="106"/>
  <c r="G7759" i="106" s="1"/>
  <c r="L131" i="29"/>
  <c r="L133" i="29" s="1"/>
  <c r="L143" i="29"/>
  <c r="L153" i="29"/>
  <c r="D84" i="36"/>
  <c r="K77" i="29"/>
  <c r="F52" i="34" s="1"/>
  <c r="K134" i="29"/>
  <c r="K189" i="29"/>
  <c r="F62" i="34" s="1"/>
  <c r="B7831" i="106" s="1"/>
  <c r="K126" i="29"/>
  <c r="K69" i="29"/>
  <c r="K66" i="29"/>
  <c r="K61" i="29"/>
  <c r="K58" i="29"/>
  <c r="K53" i="29"/>
  <c r="G2" i="106"/>
  <c r="B3" i="106"/>
  <c r="G3" i="106" s="1"/>
  <c r="B4" i="106"/>
  <c r="G4" i="106" s="1"/>
  <c r="B5" i="106"/>
  <c r="G5" i="106" s="1"/>
  <c r="B6" i="106"/>
  <c r="G6" i="106" s="1"/>
  <c r="B7" i="106"/>
  <c r="G7" i="106" s="1"/>
  <c r="B8" i="106"/>
  <c r="G8" i="106" s="1"/>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B70" i="106"/>
  <c r="B71" i="106"/>
  <c r="B74" i="106"/>
  <c r="C13" i="3"/>
  <c r="B84" i="106"/>
  <c r="B86" i="106"/>
  <c r="C34" i="3"/>
  <c r="C56" i="3" s="1"/>
  <c r="B90" i="106"/>
  <c r="G90" i="106" s="1"/>
  <c r="B95" i="106"/>
  <c r="B102" i="106"/>
  <c r="B103" i="106"/>
  <c r="B106" i="106"/>
  <c r="D13" i="3"/>
  <c r="B115" i="106"/>
  <c r="B117" i="106"/>
  <c r="D34" i="3"/>
  <c r="B121" i="106"/>
  <c r="G121" i="106" s="1"/>
  <c r="B124" i="106"/>
  <c r="B127" i="106"/>
  <c r="B128" i="106"/>
  <c r="E13" i="3"/>
  <c r="B132" i="106"/>
  <c r="E34" i="3"/>
  <c r="B138" i="106"/>
  <c r="G138" i="106" s="1"/>
  <c r="B143" i="106"/>
  <c r="B150" i="106"/>
  <c r="B151" i="106"/>
  <c r="B154" i="106"/>
  <c r="F13" i="3"/>
  <c r="B162" i="106"/>
  <c r="B164" i="106"/>
  <c r="F34" i="3"/>
  <c r="B168" i="106"/>
  <c r="G168" i="106" s="1"/>
  <c r="B171" i="106"/>
  <c r="B175" i="106"/>
  <c r="B177" i="106"/>
  <c r="G13" i="3"/>
  <c r="B182" i="106"/>
  <c r="B183" i="106"/>
  <c r="G34" i="3"/>
  <c r="B187" i="106"/>
  <c r="G187" i="106" s="1"/>
  <c r="B196" i="106"/>
  <c r="B197" i="106"/>
  <c r="B200" i="106"/>
  <c r="H13" i="3"/>
  <c r="B204" i="106"/>
  <c r="B206" i="106"/>
  <c r="H34" i="3"/>
  <c r="B210" i="106"/>
  <c r="G210" i="106" s="1"/>
  <c r="B271" i="106"/>
  <c r="G271" i="106" s="1"/>
  <c r="B272" i="106"/>
  <c r="G272" i="106" s="1"/>
  <c r="B273" i="106"/>
  <c r="G273" i="106" s="1"/>
  <c r="B274" i="106"/>
  <c r="M23" i="3"/>
  <c r="B278" i="106"/>
  <c r="G278" i="106" s="1"/>
  <c r="M41" i="3"/>
  <c r="B280" i="106"/>
  <c r="G280" i="106" s="1"/>
  <c r="B318" i="106"/>
  <c r="B319" i="106"/>
  <c r="B321" i="106"/>
  <c r="B322" i="106"/>
  <c r="B323" i="106"/>
  <c r="B430" i="106"/>
  <c r="B498" i="106"/>
  <c r="B499" i="106"/>
  <c r="B616" i="106"/>
  <c r="B617" i="106"/>
  <c r="B618" i="106"/>
  <c r="B649" i="106"/>
  <c r="B650" i="106"/>
  <c r="B651" i="106"/>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7009" i="106" s="1"/>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B7045" i="106" s="1"/>
  <c r="K127" i="29"/>
  <c r="K128" i="29"/>
  <c r="K130" i="29"/>
  <c r="K129" i="29"/>
  <c r="B3486" i="106" s="1"/>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B4209" i="106" s="1"/>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G14" i="4" s="1"/>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7112" i="106" s="1"/>
  <c r="B1535" i="106"/>
  <c r="G1535" i="106" s="1"/>
  <c r="B1538" i="106"/>
  <c r="G1538" i="106" s="1"/>
  <c r="F300" i="29"/>
  <c r="B1541" i="106"/>
  <c r="G1541" i="106" s="1"/>
  <c r="B1544" i="106"/>
  <c r="G1544" i="106" s="1"/>
  <c r="G300" i="29"/>
  <c r="B1547" i="106"/>
  <c r="G1547" i="106" s="1"/>
  <c r="B1550" i="106"/>
  <c r="G1550" i="106" s="1"/>
  <c r="H300" i="29"/>
  <c r="H307" i="29"/>
  <c r="K298" i="29"/>
  <c r="K299" i="29"/>
  <c r="K303" i="29"/>
  <c r="B7105" i="106" s="1"/>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B1824" i="106"/>
  <c r="B1825" i="106"/>
  <c r="B1826" i="106"/>
  <c r="B1827" i="106"/>
  <c r="B1828" i="106"/>
  <c r="B1829" i="106"/>
  <c r="B1830" i="106"/>
  <c r="C15" i="8"/>
  <c r="B1831" i="106" s="1"/>
  <c r="B1832" i="106"/>
  <c r="B1833" i="106"/>
  <c r="B1834" i="106"/>
  <c r="C21" i="8"/>
  <c r="B1836" i="106"/>
  <c r="B1837" i="106"/>
  <c r="B1838" i="106"/>
  <c r="B1839" i="106"/>
  <c r="B1840" i="106"/>
  <c r="B1841" i="106"/>
  <c r="B1842" i="106"/>
  <c r="B1843" i="106"/>
  <c r="B1844" i="106"/>
  <c r="D15" i="8"/>
  <c r="B1845" i="106" s="1"/>
  <c r="B1846" i="106"/>
  <c r="B1847" i="106"/>
  <c r="B1848" i="106"/>
  <c r="D21" i="8"/>
  <c r="B1849" i="106" s="1"/>
  <c r="B1850" i="106"/>
  <c r="B1851" i="106"/>
  <c r="B1852" i="106"/>
  <c r="B1853" i="106"/>
  <c r="B1854" i="106"/>
  <c r="B1855" i="106"/>
  <c r="B1856" i="106"/>
  <c r="B1857" i="106"/>
  <c r="B1858" i="106"/>
  <c r="E15" i="8"/>
  <c r="B1859" i="106" s="1"/>
  <c r="B1860" i="106"/>
  <c r="B1861" i="106"/>
  <c r="B1862" i="106"/>
  <c r="E21" i="8"/>
  <c r="B1864" i="106"/>
  <c r="F6" i="8"/>
  <c r="H28" i="118" s="1"/>
  <c r="F7" i="8"/>
  <c r="B1866" i="106" s="1"/>
  <c r="F12" i="8"/>
  <c r="B1867" i="106" s="1"/>
  <c r="F11" i="8"/>
  <c r="B1868" i="106" s="1"/>
  <c r="F8" i="8"/>
  <c r="B1869" i="106" s="1"/>
  <c r="F9" i="8"/>
  <c r="B1870" i="106" s="1"/>
  <c r="F10" i="8"/>
  <c r="B1871" i="106" s="1"/>
  <c r="F14" i="8"/>
  <c r="B1872" i="106" s="1"/>
  <c r="F13" i="8"/>
  <c r="B3686" i="106" s="1"/>
  <c r="F17" i="8"/>
  <c r="B1874" i="106" s="1"/>
  <c r="F18" i="8"/>
  <c r="B1875" i="106" s="1"/>
  <c r="F20" i="8"/>
  <c r="B1876" i="106" s="1"/>
  <c r="F19" i="8"/>
  <c r="F23" i="8"/>
  <c r="B1878" i="106" s="1"/>
  <c r="B1937" i="106"/>
  <c r="G1937" i="106" s="1"/>
  <c r="B1938" i="106"/>
  <c r="B1946" i="106"/>
  <c r="G1946" i="106" s="1"/>
  <c r="B1969" i="106"/>
  <c r="G1969" i="106" s="1"/>
  <c r="B1970" i="106"/>
  <c r="G1970" i="106" s="1"/>
  <c r="B1971" i="106"/>
  <c r="B1972" i="106"/>
  <c r="H12" i="12"/>
  <c r="B1977" i="106"/>
  <c r="B1978" i="106"/>
  <c r="H23" i="12"/>
  <c r="B1982" i="106"/>
  <c r="B1983" i="106"/>
  <c r="B1984" i="106"/>
  <c r="B1985" i="106"/>
  <c r="B1986" i="106"/>
  <c r="I12" i="12"/>
  <c r="B1988" i="106" s="1"/>
  <c r="B1990" i="106"/>
  <c r="B1991" i="106"/>
  <c r="B1993" i="106"/>
  <c r="B2006" i="106"/>
  <c r="G2006" i="106" s="1"/>
  <c r="B2007" i="106"/>
  <c r="G2007" i="106" s="1"/>
  <c r="B2008" i="106"/>
  <c r="G2008" i="106" s="1"/>
  <c r="B2009" i="106"/>
  <c r="G2009" i="106" s="1"/>
  <c r="B2010" i="106"/>
  <c r="G2010" i="106" s="1"/>
  <c r="B2012" i="106"/>
  <c r="B2013" i="106"/>
  <c r="B2014" i="106"/>
  <c r="G2014" i="106" s="1"/>
  <c r="B2015" i="106"/>
  <c r="G2015" i="106" s="1"/>
  <c r="B2016" i="106"/>
  <c r="D16" i="11"/>
  <c r="B2018" i="106"/>
  <c r="B2019" i="106"/>
  <c r="B2020" i="106"/>
  <c r="B2021" i="106"/>
  <c r="B2022" i="106"/>
  <c r="E16" i="11"/>
  <c r="B2023" i="106" s="1"/>
  <c r="F8" i="11"/>
  <c r="F10" i="11"/>
  <c r="F12" i="11"/>
  <c r="F13" i="11"/>
  <c r="B2031" i="106"/>
  <c r="G2031" i="106" s="1"/>
  <c r="B2032" i="106"/>
  <c r="G2032" i="106" s="1"/>
  <c r="B2033" i="106"/>
  <c r="G2033" i="106" s="1"/>
  <c r="B2034" i="106"/>
  <c r="H16" i="11"/>
  <c r="B2037" i="106"/>
  <c r="G2037" i="106" s="1"/>
  <c r="B2038" i="106"/>
  <c r="G2038" i="106" s="1"/>
  <c r="B2039" i="106"/>
  <c r="G2039" i="106" s="1"/>
  <c r="B2040" i="106"/>
  <c r="I16" i="11"/>
  <c r="B2043" i="106"/>
  <c r="B2044" i="106"/>
  <c r="B2045" i="106"/>
  <c r="B2046" i="106"/>
  <c r="J16" i="11"/>
  <c r="B2047" i="106" s="1"/>
  <c r="K8" i="11"/>
  <c r="K10" i="11"/>
  <c r="K12" i="11"/>
  <c r="K13" i="11"/>
  <c r="B2052" i="106" s="1"/>
  <c r="B2089" i="106"/>
  <c r="G2089" i="106" s="1"/>
  <c r="B2090" i="106"/>
  <c r="G2090" i="106" s="1"/>
  <c r="I47" i="4"/>
  <c r="B2103" i="106" s="1"/>
  <c r="I48" i="4"/>
  <c r="B2104" i="106" s="1"/>
  <c r="B2105" i="106"/>
  <c r="B2433" i="106"/>
  <c r="G2433" i="106" s="1"/>
  <c r="B2435" i="106"/>
  <c r="G2435" i="106" s="1"/>
  <c r="B2473" i="106"/>
  <c r="G2473" i="106" s="1"/>
  <c r="B2475" i="106"/>
  <c r="G2475" i="106" s="1"/>
  <c r="B2502" i="106"/>
  <c r="G2502" i="106" s="1"/>
  <c r="B2533" i="106"/>
  <c r="G2533" i="106" s="1"/>
  <c r="B2561" i="106"/>
  <c r="B2573" i="106"/>
  <c r="B2600" i="106"/>
  <c r="B2612" i="106"/>
  <c r="B2635" i="106"/>
  <c r="B2661" i="106"/>
  <c r="B2716" i="106"/>
  <c r="G2716" i="106" s="1"/>
  <c r="B2717" i="106"/>
  <c r="G2717" i="106" s="1"/>
  <c r="B2718" i="106"/>
  <c r="G2718" i="106" s="1"/>
  <c r="B2719" i="106"/>
  <c r="G2719" i="106" s="1"/>
  <c r="B2720" i="106"/>
  <c r="G2720" i="106" s="1"/>
  <c r="B2721" i="106"/>
  <c r="G2721" i="106" s="1"/>
  <c r="B2722" i="106"/>
  <c r="B2725" i="106"/>
  <c r="B2726" i="106"/>
  <c r="B2727" i="106"/>
  <c r="B2728" i="106"/>
  <c r="B2729" i="106"/>
  <c r="B2730" i="106"/>
  <c r="F4" i="8"/>
  <c r="B2731" i="106" s="1"/>
  <c r="F25" i="8"/>
  <c r="B2732" i="106" s="1"/>
  <c r="B2755" i="106"/>
  <c r="B2756" i="106"/>
  <c r="B2758" i="106"/>
  <c r="B2760" i="106"/>
  <c r="B2761" i="106"/>
  <c r="B2764" i="106"/>
  <c r="B2767" i="106"/>
  <c r="B2770" i="106"/>
  <c r="B2789" i="106"/>
  <c r="G2789" i="106" s="1"/>
  <c r="B2790" i="106"/>
  <c r="G2790" i="106" s="1"/>
  <c r="B2792" i="106"/>
  <c r="B2795" i="106"/>
  <c r="G2795" i="106" s="1"/>
  <c r="B2796" i="106"/>
  <c r="G2796" i="106" s="1"/>
  <c r="B2797" i="106"/>
  <c r="G2797" i="106" s="1"/>
  <c r="B2798" i="106"/>
  <c r="G2798" i="106" s="1"/>
  <c r="B2799" i="106"/>
  <c r="G2799" i="106" s="1"/>
  <c r="B2800" i="106"/>
  <c r="G2800" i="106" s="1"/>
  <c r="B2804" i="106"/>
  <c r="B2805" i="106"/>
  <c r="G2805" i="106" s="1"/>
  <c r="B2806" i="106"/>
  <c r="G2806" i="106" s="1"/>
  <c r="B2810" i="106"/>
  <c r="G2810" i="106" s="1"/>
  <c r="B2811" i="106"/>
  <c r="G2811" i="106" s="1"/>
  <c r="B2815" i="106"/>
  <c r="B2818" i="106"/>
  <c r="B2819" i="106"/>
  <c r="B2820" i="106"/>
  <c r="B2822" i="106"/>
  <c r="B2823" i="106"/>
  <c r="B2824" i="106"/>
  <c r="B2825" i="106"/>
  <c r="B2827" i="106"/>
  <c r="G2827" i="106" s="1"/>
  <c r="B2829" i="106"/>
  <c r="G2829" i="106" s="1"/>
  <c r="B2830" i="106"/>
  <c r="G2830" i="106" s="1"/>
  <c r="B2834" i="106"/>
  <c r="B2838" i="106"/>
  <c r="B2841" i="106"/>
  <c r="G2841" i="106" s="1"/>
  <c r="B2842" i="106"/>
  <c r="G2842" i="106" s="1"/>
  <c r="B2846" i="106"/>
  <c r="B2852" i="106"/>
  <c r="G2852" i="106" s="1"/>
  <c r="B2853" i="106"/>
  <c r="B2854" i="106"/>
  <c r="B2856" i="106"/>
  <c r="B2858" i="106"/>
  <c r="B2860" i="106"/>
  <c r="B2862" i="106"/>
  <c r="B2878" i="106"/>
  <c r="B2883" i="106"/>
  <c r="B2885" i="106"/>
  <c r="I13" i="3"/>
  <c r="B2889" i="106"/>
  <c r="B2890" i="106"/>
  <c r="B2892" i="106"/>
  <c r="L13" i="3"/>
  <c r="B2906" i="106"/>
  <c r="I34" i="3"/>
  <c r="B2909" i="106"/>
  <c r="G2909" i="106" s="1"/>
  <c r="B2910" i="106"/>
  <c r="G2910" i="106" s="1"/>
  <c r="B2912" i="106"/>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B3077" i="106"/>
  <c r="B3078" i="106"/>
  <c r="B3080" i="106"/>
  <c r="B3081" i="106"/>
  <c r="B3082" i="106"/>
  <c r="B3083" i="106"/>
  <c r="B3159" i="106"/>
  <c r="H51" i="4"/>
  <c r="B3168" i="106" s="1"/>
  <c r="B3226" i="106"/>
  <c r="C44" i="4"/>
  <c r="C113" i="4" s="1"/>
  <c r="B7964" i="106" s="1"/>
  <c r="B3228" i="106"/>
  <c r="C76" i="4"/>
  <c r="B3232" i="106"/>
  <c r="D44" i="4"/>
  <c r="D113" i="4" s="1"/>
  <c r="B7983" i="106" s="1"/>
  <c r="B3234" i="106"/>
  <c r="D76" i="4"/>
  <c r="B3249" i="106"/>
  <c r="F44" i="4"/>
  <c r="B3251" i="106"/>
  <c r="F76" i="4"/>
  <c r="B3255" i="106"/>
  <c r="G44" i="4"/>
  <c r="B3257" i="106"/>
  <c r="G76" i="4"/>
  <c r="B3271" i="106"/>
  <c r="E37" i="4"/>
  <c r="B6283" i="106" s="1"/>
  <c r="E38" i="4"/>
  <c r="E39" i="4"/>
  <c r="B6285" i="106" s="1"/>
  <c r="E40" i="4"/>
  <c r="B6286" i="106" s="1"/>
  <c r="B3273" i="106"/>
  <c r="E76" i="4"/>
  <c r="B3293" i="106"/>
  <c r="H41" i="4"/>
  <c r="H44" i="4" s="1"/>
  <c r="H113" i="4" s="1"/>
  <c r="B8054" i="106" s="1"/>
  <c r="B3295" i="106"/>
  <c r="H76" i="4"/>
  <c r="B3314" i="106"/>
  <c r="I44" i="4"/>
  <c r="B3319" i="106"/>
  <c r="G3319" i="106" s="1"/>
  <c r="B3320" i="106"/>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B3446" i="106"/>
  <c r="G3446" i="106" s="1"/>
  <c r="F16" i="7"/>
  <c r="B3448" i="106"/>
  <c r="G3448" i="106" s="1"/>
  <c r="B3449" i="106"/>
  <c r="B3450" i="106"/>
  <c r="B3451" i="106"/>
  <c r="F15" i="11"/>
  <c r="B3452" i="106" s="1"/>
  <c r="B3480" i="106"/>
  <c r="G3480" i="106" s="1"/>
  <c r="B3481" i="106"/>
  <c r="G3481" i="106" s="1"/>
  <c r="B3482" i="106"/>
  <c r="G3482" i="106" s="1"/>
  <c r="B3483" i="106"/>
  <c r="G3483" i="106" s="1"/>
  <c r="B3484" i="106"/>
  <c r="G3484" i="106" s="1"/>
  <c r="B3485" i="106"/>
  <c r="G3485" i="106" s="1"/>
  <c r="B3488" i="106"/>
  <c r="B3490" i="106"/>
  <c r="B3491" i="106"/>
  <c r="B3517" i="106"/>
  <c r="B3528" i="106"/>
  <c r="B3529" i="106"/>
  <c r="B3530" i="106"/>
  <c r="B3531" i="106"/>
  <c r="B3532" i="106"/>
  <c r="B3544" i="106"/>
  <c r="G3544" i="106" s="1"/>
  <c r="B3546" i="106"/>
  <c r="B3547" i="106"/>
  <c r="B3548" i="106"/>
  <c r="B3549" i="106"/>
  <c r="K13" i="3"/>
  <c r="B3559" i="106"/>
  <c r="B3560" i="106"/>
  <c r="K34" i="3"/>
  <c r="B3564" i="106"/>
  <c r="G3564" i="106" s="1"/>
  <c r="B3565" i="106"/>
  <c r="G3565" i="106" s="1"/>
  <c r="B3575" i="106"/>
  <c r="B3576" i="106"/>
  <c r="B3577" i="106"/>
  <c r="B3578" i="106"/>
  <c r="B3579" i="106"/>
  <c r="B3580" i="106"/>
  <c r="B3581" i="106"/>
  <c r="K44" i="4"/>
  <c r="B3583" i="106"/>
  <c r="K52" i="4"/>
  <c r="B3700" i="106" s="1"/>
  <c r="K53" i="4"/>
  <c r="B3587" i="106"/>
  <c r="G3587" i="106" s="1"/>
  <c r="B3588" i="106"/>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B3681" i="106"/>
  <c r="B3682" i="106"/>
  <c r="B3683" i="106"/>
  <c r="B3684" i="106"/>
  <c r="B3685" i="106"/>
  <c r="B3696" i="106"/>
  <c r="B3697" i="106"/>
  <c r="B3719" i="106"/>
  <c r="G3719" i="106" s="1"/>
  <c r="B3720" i="106"/>
  <c r="G3720" i="106" s="1"/>
  <c r="B3725" i="106"/>
  <c r="G3725" i="106" s="1"/>
  <c r="F13" i="7"/>
  <c r="B3727" i="106"/>
  <c r="G3727" i="106" s="1"/>
  <c r="B3728" i="106"/>
  <c r="G3728" i="106" s="1"/>
  <c r="B4072" i="106"/>
  <c r="B4073" i="106"/>
  <c r="B4074" i="106"/>
  <c r="B4075" i="106"/>
  <c r="B4076" i="106"/>
  <c r="B4077" i="106"/>
  <c r="B4078" i="106"/>
  <c r="B4079" i="106"/>
  <c r="B4080" i="106"/>
  <c r="B4081" i="106"/>
  <c r="B4082" i="106"/>
  <c r="B4083" i="106"/>
  <c r="B4084" i="106"/>
  <c r="B4104" i="106"/>
  <c r="G4104" i="106" s="1"/>
  <c r="B4105" i="106"/>
  <c r="G4105" i="106" s="1"/>
  <c r="F17" i="7"/>
  <c r="F18" i="7"/>
  <c r="B4108" i="106"/>
  <c r="G4108" i="106" s="1"/>
  <c r="B4109" i="106"/>
  <c r="G4109" i="106" s="1"/>
  <c r="B4111" i="106"/>
  <c r="G4111" i="106" s="1"/>
  <c r="B4112" i="106"/>
  <c r="B4113" i="106"/>
  <c r="B4114" i="106"/>
  <c r="B4115" i="106"/>
  <c r="B4116" i="106"/>
  <c r="B4119" i="106"/>
  <c r="C18" i="4"/>
  <c r="D18" i="4"/>
  <c r="F18" i="4"/>
  <c r="H18" i="4"/>
  <c r="K18" i="4"/>
  <c r="B4163" i="106"/>
  <c r="G4163" i="106" s="1"/>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B4177" i="106"/>
  <c r="B4178" i="106"/>
  <c r="B4179" i="106"/>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B4319" i="106"/>
  <c r="G4319" i="106" s="1"/>
  <c r="B4320" i="106"/>
  <c r="B4325" i="106"/>
  <c r="G4325" i="106" s="1"/>
  <c r="B4326" i="106"/>
  <c r="B4327" i="106"/>
  <c r="G4327" i="106" s="1"/>
  <c r="B4328" i="106"/>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B4343" i="106"/>
  <c r="B4344" i="106"/>
  <c r="B4349" i="106"/>
  <c r="G4349" i="106" s="1"/>
  <c r="B4350" i="106"/>
  <c r="G4350" i="106" s="1"/>
  <c r="B4351" i="106"/>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B4880" i="106"/>
  <c r="G4880" i="106" s="1"/>
  <c r="B4881" i="106"/>
  <c r="G4881" i="106" s="1"/>
  <c r="B4882" i="106"/>
  <c r="G4882" i="106" s="1"/>
  <c r="B4883" i="106"/>
  <c r="G4883" i="106" s="1"/>
  <c r="B4884" i="106"/>
  <c r="G4884" i="106" s="1"/>
  <c r="B4887" i="106"/>
  <c r="G4887" i="106" s="1"/>
  <c r="B4913" i="106"/>
  <c r="G4913" i="106" s="1"/>
  <c r="B4914" i="106"/>
  <c r="B4915" i="106"/>
  <c r="B4916" i="106"/>
  <c r="B4917" i="106"/>
  <c r="B4918" i="106"/>
  <c r="B4920" i="106"/>
  <c r="B4942" i="106"/>
  <c r="G4942" i="106" s="1"/>
  <c r="B4943" i="106"/>
  <c r="G4943" i="106" s="1"/>
  <c r="B4944" i="106"/>
  <c r="G4944" i="106" s="1"/>
  <c r="B4945" i="106"/>
  <c r="G4945" i="106" s="1"/>
  <c r="B4946" i="106"/>
  <c r="G4946" i="106" s="1"/>
  <c r="B4947" i="106"/>
  <c r="G4947" i="106" s="1"/>
  <c r="B4993" i="106"/>
  <c r="G4993" i="106" s="1"/>
  <c r="H32" i="37"/>
  <c r="B5010" i="106"/>
  <c r="B5011" i="106"/>
  <c r="B5012" i="106"/>
  <c r="B5020" i="106"/>
  <c r="B5021" i="106"/>
  <c r="B5022" i="106"/>
  <c r="B5024" i="106"/>
  <c r="G5024" i="106" s="1"/>
  <c r="B5025" i="106"/>
  <c r="B5054" i="106"/>
  <c r="G5054" i="106" s="1"/>
  <c r="B5055" i="106"/>
  <c r="B5056" i="106"/>
  <c r="B5057" i="106"/>
  <c r="B5058" i="106"/>
  <c r="G5058" i="106" s="1"/>
  <c r="B5059" i="106"/>
  <c r="G5059" i="106" s="1"/>
  <c r="B5061" i="106"/>
  <c r="G5061" i="106" s="1"/>
  <c r="B5062" i="106"/>
  <c r="B5063" i="106"/>
  <c r="B5065" i="106"/>
  <c r="B5066" i="106"/>
  <c r="B5067" i="106"/>
  <c r="G5067" i="106" s="1"/>
  <c r="B5068" i="106"/>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B5121" i="106"/>
  <c r="G5121" i="106" s="1"/>
  <c r="B5122" i="106"/>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B5308" i="106"/>
  <c r="B5310" i="106"/>
  <c r="G5310" i="106" s="1"/>
  <c r="B5313" i="106"/>
  <c r="G5313" i="106" s="1"/>
  <c r="B5315" i="106"/>
  <c r="G5315" i="106" s="1"/>
  <c r="B5326" i="106"/>
  <c r="G5326" i="106" s="1"/>
  <c r="B5328" i="106"/>
  <c r="G5328" i="106" s="1"/>
  <c r="B5329" i="106"/>
  <c r="G5329" i="106" s="1"/>
  <c r="B5330" i="106"/>
  <c r="B5331" i="106"/>
  <c r="B5333" i="106"/>
  <c r="B5334" i="106"/>
  <c r="B5335" i="106"/>
  <c r="G5335" i="106" s="1"/>
  <c r="B5336" i="106"/>
  <c r="B5338" i="106"/>
  <c r="G5338" i="106" s="1"/>
  <c r="B5339" i="106"/>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B5352" i="106"/>
  <c r="G5352" i="106" s="1"/>
  <c r="B5355" i="106"/>
  <c r="B5356" i="106"/>
  <c r="B5357" i="106"/>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B5399" i="106"/>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B5492" i="106"/>
  <c r="B5494" i="106"/>
  <c r="G5494" i="106" s="1"/>
  <c r="B5496" i="106"/>
  <c r="G5496" i="106" s="1"/>
  <c r="B5507" i="106"/>
  <c r="G5507" i="106" s="1"/>
  <c r="B5509" i="106"/>
  <c r="B5510" i="106"/>
  <c r="B5512" i="106"/>
  <c r="B5513" i="106"/>
  <c r="B5514" i="106"/>
  <c r="G5514" i="106" s="1"/>
  <c r="B5515" i="106"/>
  <c r="B5517" i="106"/>
  <c r="G5517" i="106" s="1"/>
  <c r="B5518" i="106"/>
  <c r="B5520" i="106"/>
  <c r="G5520" i="106" s="1"/>
  <c r="B5521" i="106"/>
  <c r="B5522" i="106"/>
  <c r="B5523" i="106"/>
  <c r="G5523" i="106" s="1"/>
  <c r="B5526" i="106"/>
  <c r="G5526" i="106" s="1"/>
  <c r="B5527" i="106"/>
  <c r="G5527" i="106" s="1"/>
  <c r="B5551" i="106"/>
  <c r="G5551" i="106" s="1"/>
  <c r="B5553" i="106"/>
  <c r="B5554" i="106"/>
  <c r="B5556" i="106"/>
  <c r="B5557" i="106"/>
  <c r="B5558" i="106"/>
  <c r="G5558" i="106" s="1"/>
  <c r="B5559" i="106"/>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B5581" i="106"/>
  <c r="G5581" i="106" s="1"/>
  <c r="B5582" i="106"/>
  <c r="B5583" i="106"/>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B5623" i="106"/>
  <c r="B5625" i="106"/>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B5721" i="106"/>
  <c r="G5721" i="106" s="1"/>
  <c r="B5722" i="106"/>
  <c r="B5724" i="106"/>
  <c r="B5725" i="106"/>
  <c r="B5726" i="106"/>
  <c r="G5726" i="106" s="1"/>
  <c r="B5727" i="106"/>
  <c r="B5729" i="106"/>
  <c r="G5729" i="106" s="1"/>
  <c r="B5730" i="106"/>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B5761" i="106"/>
  <c r="B5763" i="106"/>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B5851" i="106"/>
  <c r="B5853" i="106"/>
  <c r="G5853" i="106" s="1"/>
  <c r="B5856" i="106"/>
  <c r="G5856" i="106" s="1"/>
  <c r="B5858" i="106"/>
  <c r="G5858" i="106" s="1"/>
  <c r="B5869" i="106"/>
  <c r="G5869" i="106" s="1"/>
  <c r="B5870" i="106"/>
  <c r="B5872" i="106"/>
  <c r="B5873" i="106"/>
  <c r="B5874" i="106"/>
  <c r="G5874" i="106" s="1"/>
  <c r="B5875" i="106"/>
  <c r="B5877" i="106"/>
  <c r="G5877" i="106" s="1"/>
  <c r="B5878" i="106"/>
  <c r="B5880" i="106"/>
  <c r="G5880" i="106" s="1"/>
  <c r="B5881" i="106"/>
  <c r="B5882" i="106"/>
  <c r="B5883" i="106"/>
  <c r="G5883" i="106" s="1"/>
  <c r="B5905" i="106"/>
  <c r="G5905" i="106" s="1"/>
  <c r="B5914" i="106"/>
  <c r="G5914" i="106" s="1"/>
  <c r="B5915" i="106"/>
  <c r="B5917" i="106"/>
  <c r="B5918" i="106"/>
  <c r="B5919" i="106"/>
  <c r="G5919" i="106" s="1"/>
  <c r="B5920" i="106"/>
  <c r="B5922" i="106"/>
  <c r="G5922" i="106" s="1"/>
  <c r="B5923" i="106"/>
  <c r="B5925" i="106"/>
  <c r="G5925" i="106" s="1"/>
  <c r="B5927" i="106"/>
  <c r="G5927" i="106" s="1"/>
  <c r="B5983" i="106"/>
  <c r="G5983" i="106" s="1"/>
  <c r="B5984" i="106"/>
  <c r="B5986" i="106"/>
  <c r="B5987" i="106"/>
  <c r="B5988" i="106"/>
  <c r="G5988" i="106" s="1"/>
  <c r="B5989" i="106"/>
  <c r="B5991" i="106"/>
  <c r="G5991" i="106" s="1"/>
  <c r="B5992" i="106"/>
  <c r="B5994" i="106"/>
  <c r="G5994" i="106" s="1"/>
  <c r="B5995" i="106"/>
  <c r="B5996" i="106"/>
  <c r="G5996" i="106" s="1"/>
  <c r="B5998" i="106"/>
  <c r="G5998" i="106" s="1"/>
  <c r="B5999" i="106"/>
  <c r="G5999" i="106" s="1"/>
  <c r="B6029" i="106"/>
  <c r="G6029" i="106" s="1"/>
  <c r="B6033" i="106"/>
  <c r="G6033" i="106" s="1"/>
  <c r="B6072" i="106"/>
  <c r="G6072" i="106" s="1"/>
  <c r="B6074" i="106"/>
  <c r="B6075" i="106"/>
  <c r="B6076" i="106"/>
  <c r="F27" i="8"/>
  <c r="B6077" i="106" s="1"/>
  <c r="B6079" i="106"/>
  <c r="B6080" i="106"/>
  <c r="B6081" i="106"/>
  <c r="B6082" i="106"/>
  <c r="B6083" i="106"/>
  <c r="B6084" i="106"/>
  <c r="B6085" i="106"/>
  <c r="B6086" i="106"/>
  <c r="B6087" i="106"/>
  <c r="B6088" i="106"/>
  <c r="B6089" i="106"/>
  <c r="B6090" i="106"/>
  <c r="B6091" i="106"/>
  <c r="B6092" i="106"/>
  <c r="B6093" i="106"/>
  <c r="B6094" i="106"/>
  <c r="B6095" i="106"/>
  <c r="B6096" i="106"/>
  <c r="B6097" i="106"/>
  <c r="B6098" i="106"/>
  <c r="B6099" i="106"/>
  <c r="B6100" i="106"/>
  <c r="A6101" i="106"/>
  <c r="B6101" i="106"/>
  <c r="B6102" i="106"/>
  <c r="B6103" i="106"/>
  <c r="B6104" i="106"/>
  <c r="B6105" i="106"/>
  <c r="B6106" i="106"/>
  <c r="B6107" i="106"/>
  <c r="B6108" i="106"/>
  <c r="B6109" i="106"/>
  <c r="B6110" i="106"/>
  <c r="B6111" i="106"/>
  <c r="B6112" i="106"/>
  <c r="B6113" i="106"/>
  <c r="B6114" i="106"/>
  <c r="B6115" i="106"/>
  <c r="B6116" i="106"/>
  <c r="B6117" i="106"/>
  <c r="B6118" i="106"/>
  <c r="B6119" i="106"/>
  <c r="B6120" i="106"/>
  <c r="B6121" i="106"/>
  <c r="J13" i="3"/>
  <c r="B6123" i="106"/>
  <c r="B6124" i="106"/>
  <c r="B6125" i="106"/>
  <c r="B6126" i="106"/>
  <c r="B6127" i="106"/>
  <c r="B6128" i="106"/>
  <c r="B6129" i="106"/>
  <c r="B6130" i="106"/>
  <c r="B6131" i="106"/>
  <c r="B6132" i="106"/>
  <c r="B6133" i="106"/>
  <c r="B6134" i="106"/>
  <c r="B6135" i="106"/>
  <c r="B6136" i="106"/>
  <c r="B6137" i="106"/>
  <c r="B6138" i="106"/>
  <c r="B6139" i="106"/>
  <c r="B6140" i="106"/>
  <c r="B6141" i="106"/>
  <c r="B6142" i="106"/>
  <c r="B6143" i="106"/>
  <c r="B6144" i="106"/>
  <c r="B6145" i="106"/>
  <c r="B6146" i="106"/>
  <c r="B6147" i="106"/>
  <c r="B6148" i="106"/>
  <c r="B6149" i="106"/>
  <c r="B6150" i="106"/>
  <c r="B6151" i="106"/>
  <c r="B6152" i="106"/>
  <c r="B6153" i="106"/>
  <c r="B6154" i="106"/>
  <c r="B6155" i="106"/>
  <c r="B6156" i="106"/>
  <c r="B6157" i="106"/>
  <c r="B6158" i="106"/>
  <c r="B6159" i="106"/>
  <c r="B6160" i="106"/>
  <c r="B6161" i="106"/>
  <c r="B6162" i="106"/>
  <c r="B6163" i="106"/>
  <c r="B6164" i="106"/>
  <c r="B6165" i="106"/>
  <c r="B6166" i="106"/>
  <c r="B6167" i="106"/>
  <c r="B6168" i="106"/>
  <c r="B6169" i="106"/>
  <c r="B6170" i="106"/>
  <c r="B6171" i="106"/>
  <c r="B6172" i="106"/>
  <c r="B6173" i="106"/>
  <c r="B6174" i="106"/>
  <c r="B6175" i="106"/>
  <c r="B6176" i="106"/>
  <c r="B6177" i="106"/>
  <c r="B6178" i="106"/>
  <c r="B6179" i="106"/>
  <c r="B6180" i="106"/>
  <c r="B6181" i="106"/>
  <c r="B6182" i="106"/>
  <c r="B6183" i="106"/>
  <c r="B6184" i="106"/>
  <c r="B6185" i="106"/>
  <c r="B6186" i="106"/>
  <c r="B6187" i="106"/>
  <c r="B6188" i="106"/>
  <c r="J34" i="3"/>
  <c r="B6212" i="106"/>
  <c r="G6212" i="106" s="1"/>
  <c r="B6213" i="106"/>
  <c r="G6213" i="106" s="1"/>
  <c r="B6215" i="106"/>
  <c r="G6215" i="106" s="1"/>
  <c r="B6216" i="106"/>
  <c r="B6217" i="106"/>
  <c r="B6222" i="106"/>
  <c r="G6222" i="106" s="1"/>
  <c r="J18" i="4"/>
  <c r="B6229" i="106"/>
  <c r="B6230" i="106"/>
  <c r="B6231" i="106"/>
  <c r="B6232" i="106"/>
  <c r="B6233" i="106"/>
  <c r="B6234" i="106"/>
  <c r="B6235" i="106"/>
  <c r="J44" i="4"/>
  <c r="B6237" i="106"/>
  <c r="B6238" i="106"/>
  <c r="B6239" i="106"/>
  <c r="B6240" i="106"/>
  <c r="B6241" i="106"/>
  <c r="B6242" i="106"/>
  <c r="B6243" i="106"/>
  <c r="B6244" i="106"/>
  <c r="B6245" i="106"/>
  <c r="B6246" i="106"/>
  <c r="B6247" i="106"/>
  <c r="B6248" i="106"/>
  <c r="B6249" i="106"/>
  <c r="B6250" i="106"/>
  <c r="B6251" i="106"/>
  <c r="B6252" i="106"/>
  <c r="B6253" i="106"/>
  <c r="B6254" i="106"/>
  <c r="B6255" i="106"/>
  <c r="B6256" i="106"/>
  <c r="B6257" i="106"/>
  <c r="B6258" i="106"/>
  <c r="J76" i="4"/>
  <c r="B6262" i="106"/>
  <c r="G6262" i="106" s="1"/>
  <c r="B6263" i="106"/>
  <c r="B6284" i="106"/>
  <c r="B6287" i="106"/>
  <c r="B6288" i="106"/>
  <c r="B6289" i="106"/>
  <c r="B6290" i="106"/>
  <c r="B6291" i="106"/>
  <c r="B6292" i="106"/>
  <c r="B6293" i="106"/>
  <c r="B6294" i="106"/>
  <c r="B6295" i="106"/>
  <c r="B6296" i="106"/>
  <c r="G6296" i="106" s="1"/>
  <c r="B6297" i="106"/>
  <c r="B6298" i="106"/>
  <c r="B6300" i="106"/>
  <c r="B6301" i="106"/>
  <c r="B6302" i="106"/>
  <c r="G6302" i="106" s="1"/>
  <c r="B6303" i="106"/>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B6328" i="106"/>
  <c r="G6328" i="106" s="1"/>
  <c r="B6329" i="106"/>
  <c r="G6329" i="106" s="1"/>
  <c r="B6330" i="106"/>
  <c r="B6331" i="106"/>
  <c r="B6332" i="106"/>
  <c r="B6333" i="106"/>
  <c r="B6334" i="106"/>
  <c r="B6335" i="106"/>
  <c r="B6336" i="106"/>
  <c r="B6337" i="106"/>
  <c r="G6337" i="106" s="1"/>
  <c r="B6338" i="106"/>
  <c r="G6338" i="106" s="1"/>
  <c r="B6339" i="106"/>
  <c r="B6340" i="106"/>
  <c r="B6341" i="106"/>
  <c r="B6342" i="106"/>
  <c r="B6343" i="106"/>
  <c r="B6344" i="106"/>
  <c r="B6345" i="106"/>
  <c r="B6346" i="106"/>
  <c r="B6347" i="106"/>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B6388" i="106"/>
  <c r="B6389" i="106"/>
  <c r="B6390" i="106"/>
  <c r="B6391" i="106"/>
  <c r="B6392" i="106"/>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B6413" i="106"/>
  <c r="B6612" i="106"/>
  <c r="B6613" i="106"/>
  <c r="B6614" i="106"/>
  <c r="B6615" i="106"/>
  <c r="B6616" i="106"/>
  <c r="B6617" i="106"/>
  <c r="B6618" i="106"/>
  <c r="B6619" i="106"/>
  <c r="B6620" i="106"/>
  <c r="B6621" i="106"/>
  <c r="B6622" i="106"/>
  <c r="B6623" i="106"/>
  <c r="B6624" i="106"/>
  <c r="B6625" i="106"/>
  <c r="B6626" i="106"/>
  <c r="B6627" i="106"/>
  <c r="B6628" i="106"/>
  <c r="B6629" i="106"/>
  <c r="B6630" i="106"/>
  <c r="B6631" i="106"/>
  <c r="B6632" i="106"/>
  <c r="B6633" i="106"/>
  <c r="B6634" i="106"/>
  <c r="B6635" i="106"/>
  <c r="B6636" i="106"/>
  <c r="B6637" i="106"/>
  <c r="B6638" i="106"/>
  <c r="B6639" i="106"/>
  <c r="B6640" i="106"/>
  <c r="B6641" i="106"/>
  <c r="B6642" i="106"/>
  <c r="B6643" i="106"/>
  <c r="B6644" i="106"/>
  <c r="B6645" i="106"/>
  <c r="B6646" i="106"/>
  <c r="B6647" i="106"/>
  <c r="B6648" i="106"/>
  <c r="B6649" i="106"/>
  <c r="B6650" i="106"/>
  <c r="B6651" i="106"/>
  <c r="B6652" i="106"/>
  <c r="B6653" i="106"/>
  <c r="B6654" i="106"/>
  <c r="B6655" i="106"/>
  <c r="B6656" i="106"/>
  <c r="B6657" i="106"/>
  <c r="B6658" i="106"/>
  <c r="B6659" i="106"/>
  <c r="B6660" i="106"/>
  <c r="B6661" i="106"/>
  <c r="B6662" i="106"/>
  <c r="B6663" i="106"/>
  <c r="B6664" i="106"/>
  <c r="B6665" i="106"/>
  <c r="B6666" i="106"/>
  <c r="B6667" i="106"/>
  <c r="B6668" i="106"/>
  <c r="B6669" i="106"/>
  <c r="B6670" i="106"/>
  <c r="B6671" i="106"/>
  <c r="B6672" i="106"/>
  <c r="B6673" i="106"/>
  <c r="B6674" i="106"/>
  <c r="B6675" i="106"/>
  <c r="B6676" i="106"/>
  <c r="B6677" i="106"/>
  <c r="B6678" i="106"/>
  <c r="B6679" i="106"/>
  <c r="B6680" i="106"/>
  <c r="B6681" i="106"/>
  <c r="B6682" i="106"/>
  <c r="B6683" i="106"/>
  <c r="B6684" i="106"/>
  <c r="B6685" i="106"/>
  <c r="B6686" i="106"/>
  <c r="B6687" i="106"/>
  <c r="B6688" i="106"/>
  <c r="B6689" i="106"/>
  <c r="B6690" i="106"/>
  <c r="B6691" i="106"/>
  <c r="B6692" i="106"/>
  <c r="B6693" i="106"/>
  <c r="B6694" i="106"/>
  <c r="B6695" i="106"/>
  <c r="B6696" i="106"/>
  <c r="B6697" i="106"/>
  <c r="B6698" i="106"/>
  <c r="B6699" i="106"/>
  <c r="B6700" i="106"/>
  <c r="B6701" i="106"/>
  <c r="B6702" i="106"/>
  <c r="B6703" i="106"/>
  <c r="B6704" i="106"/>
  <c r="B6705" i="106"/>
  <c r="B6706" i="106"/>
  <c r="B6707" i="106"/>
  <c r="B6708" i="106"/>
  <c r="B6709" i="106"/>
  <c r="B6710" i="106"/>
  <c r="B6711" i="106"/>
  <c r="B6712" i="106"/>
  <c r="B6713" i="106"/>
  <c r="B6714" i="106"/>
  <c r="B6715" i="106"/>
  <c r="B6716" i="106"/>
  <c r="B6717" i="106"/>
  <c r="B6718" i="106"/>
  <c r="B6719" i="106"/>
  <c r="B6720" i="106"/>
  <c r="B6721" i="106"/>
  <c r="B6722" i="106"/>
  <c r="B6723" i="106"/>
  <c r="B6724" i="106"/>
  <c r="B6725" i="106"/>
  <c r="G6725" i="106" s="1"/>
  <c r="B6726" i="106"/>
  <c r="B6727" i="106"/>
  <c r="B6728" i="106"/>
  <c r="B6729" i="106"/>
  <c r="B6730" i="106"/>
  <c r="B6731" i="106"/>
  <c r="B6732" i="106"/>
  <c r="B6733" i="106"/>
  <c r="B6734" i="106"/>
  <c r="B6735" i="106"/>
  <c r="B6736" i="106"/>
  <c r="B6737" i="106"/>
  <c r="B6738" i="106"/>
  <c r="B6739" i="106"/>
  <c r="B6740" i="106"/>
  <c r="B6741" i="106"/>
  <c r="B6742" i="106"/>
  <c r="B6743" i="106"/>
  <c r="B6744" i="106"/>
  <c r="B6745" i="106"/>
  <c r="B6746" i="106"/>
  <c r="B6747" i="106"/>
  <c r="B6748" i="106"/>
  <c r="B6749" i="106"/>
  <c r="B6750" i="106"/>
  <c r="B6751" i="106"/>
  <c r="B6752" i="106"/>
  <c r="B6753" i="106"/>
  <c r="B6754" i="106"/>
  <c r="B6755" i="106"/>
  <c r="B6756" i="106"/>
  <c r="B6757" i="106"/>
  <c r="B6758" i="106"/>
  <c r="B6759" i="106"/>
  <c r="B6760" i="106"/>
  <c r="B6761" i="106"/>
  <c r="B6762" i="106"/>
  <c r="B6763" i="106"/>
  <c r="B6764" i="106"/>
  <c r="B6765" i="106"/>
  <c r="B6766" i="106"/>
  <c r="B6767" i="106"/>
  <c r="B6768" i="106"/>
  <c r="B6769" i="106"/>
  <c r="B6770" i="106"/>
  <c r="B6771" i="106"/>
  <c r="B6772" i="106"/>
  <c r="B6773" i="106"/>
  <c r="B6774" i="106"/>
  <c r="B6775" i="106"/>
  <c r="B6776" i="106"/>
  <c r="B6777" i="106"/>
  <c r="B6778" i="106"/>
  <c r="B6779" i="106"/>
  <c r="B6780" i="106"/>
  <c r="B6781" i="106"/>
  <c r="B6782" i="106"/>
  <c r="B6783" i="106"/>
  <c r="B6784" i="106"/>
  <c r="B6785" i="106"/>
  <c r="B6786" i="106"/>
  <c r="B6787" i="106"/>
  <c r="B6788" i="106"/>
  <c r="B6789" i="106"/>
  <c r="B6790" i="106"/>
  <c r="B6791" i="106"/>
  <c r="B6792" i="106"/>
  <c r="B6793" i="106"/>
  <c r="B6794" i="106"/>
  <c r="B6795" i="106"/>
  <c r="B6796" i="106"/>
  <c r="B6797" i="106"/>
  <c r="B6798" i="106"/>
  <c r="B6799" i="106"/>
  <c r="B6800" i="106"/>
  <c r="B6801" i="106"/>
  <c r="B6802" i="106"/>
  <c r="B6803" i="106"/>
  <c r="B6804" i="106"/>
  <c r="B6805" i="106"/>
  <c r="B6806" i="106"/>
  <c r="B6807" i="106"/>
  <c r="B6808" i="106"/>
  <c r="B6809" i="106"/>
  <c r="B6810" i="106"/>
  <c r="B6811" i="106"/>
  <c r="B6812" i="106"/>
  <c r="B6813" i="106"/>
  <c r="B6814" i="106"/>
  <c r="B6815" i="106"/>
  <c r="B6816" i="106"/>
  <c r="B6817" i="106"/>
  <c r="B6818" i="106"/>
  <c r="B6819" i="106"/>
  <c r="B6820" i="106"/>
  <c r="B6821" i="106"/>
  <c r="B6822" i="106"/>
  <c r="B6823" i="106"/>
  <c r="B6824" i="106"/>
  <c r="B6825" i="106"/>
  <c r="B6826" i="106"/>
  <c r="B6827" i="106"/>
  <c r="B6828" i="106"/>
  <c r="B6829" i="106"/>
  <c r="B6830" i="106"/>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3" i="106"/>
  <c r="B6994" i="106"/>
  <c r="G6994" i="106" s="1"/>
  <c r="B6996" i="106"/>
  <c r="G6996" i="106" s="1"/>
  <c r="B6998" i="106"/>
  <c r="G6998" i="106" s="1"/>
  <c r="B7000" i="106"/>
  <c r="G7000" i="106" s="1"/>
  <c r="B7002" i="106"/>
  <c r="G7002" i="106" s="1"/>
  <c r="B7004" i="106"/>
  <c r="G7004" i="106" s="1"/>
  <c r="B7006" i="106"/>
  <c r="G7006" i="106" s="1"/>
  <c r="B7007" i="106"/>
  <c r="G7007" i="106" s="1"/>
  <c r="B7012" i="106"/>
  <c r="G7012" i="106" s="1"/>
  <c r="B7014" i="106"/>
  <c r="G7014" i="106" s="1"/>
  <c r="K113" i="29"/>
  <c r="B7020" i="106"/>
  <c r="B7021" i="106"/>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B7042" i="106"/>
  <c r="B7043" i="106"/>
  <c r="B7044" i="106"/>
  <c r="B7047" i="106"/>
  <c r="G7047" i="106" s="1"/>
  <c r="B7055" i="106"/>
  <c r="B7056" i="106"/>
  <c r="B7057" i="106"/>
  <c r="G7057" i="106" s="1"/>
  <c r="B7058" i="106"/>
  <c r="G7058" i="106" s="1"/>
  <c r="B7059" i="106"/>
  <c r="G7059" i="106" s="1"/>
  <c r="B7060" i="106"/>
  <c r="G7060" i="106" s="1"/>
  <c r="I188" i="29"/>
  <c r="I214" i="29" s="1"/>
  <c r="J188" i="29"/>
  <c r="J214" i="29" s="1"/>
  <c r="B7063" i="106"/>
  <c r="B7064" i="106"/>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6" i="106"/>
  <c r="G7106" i="106" s="1"/>
  <c r="B7107" i="106"/>
  <c r="G7107" i="106" s="1"/>
  <c r="B7108" i="106"/>
  <c r="G7108" i="106" s="1"/>
  <c r="B7109" i="106"/>
  <c r="G7109" i="106" s="1"/>
  <c r="B7110" i="106"/>
  <c r="G7110" i="106" s="1"/>
  <c r="B7111" i="106"/>
  <c r="G7111"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K418" i="29"/>
  <c r="B7207" i="106" s="1"/>
  <c r="B7208" i="106"/>
  <c r="B7210" i="106"/>
  <c r="B7211" i="106"/>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B7650" i="106"/>
  <c r="B7651" i="106"/>
  <c r="B7652" i="106"/>
  <c r="B7653" i="106"/>
  <c r="B7654" i="106"/>
  <c r="B7655" i="106"/>
  <c r="B7656" i="106"/>
  <c r="B7657" i="106"/>
  <c r="B7658" i="106"/>
  <c r="B7659" i="106"/>
  <c r="B7660" i="106"/>
  <c r="B7661" i="106"/>
  <c r="B7662" i="106"/>
  <c r="B7663" i="106"/>
  <c r="B7664" i="106"/>
  <c r="B7665" i="106"/>
  <c r="B7666" i="106"/>
  <c r="B7667" i="106"/>
  <c r="B7668" i="106"/>
  <c r="B7669" i="106"/>
  <c r="B7670" i="106"/>
  <c r="B7671" i="106"/>
  <c r="B7672" i="106"/>
  <c r="B7673" i="106"/>
  <c r="B7674" i="106"/>
  <c r="B7675" i="106"/>
  <c r="B7676" i="106"/>
  <c r="B7677" i="106"/>
  <c r="B7678" i="106"/>
  <c r="B7679" i="106"/>
  <c r="B7680" i="106"/>
  <c r="B7681" i="106"/>
  <c r="B7682" i="106"/>
  <c r="B7683" i="106"/>
  <c r="B7684" i="106"/>
  <c r="B7685" i="106"/>
  <c r="G7685" i="106" s="1"/>
  <c r="B7704" i="106"/>
  <c r="B7705" i="106"/>
  <c r="G7705" i="106" s="1"/>
  <c r="B7706" i="106"/>
  <c r="B7707" i="106"/>
  <c r="B7708" i="106"/>
  <c r="B7709" i="106"/>
  <c r="B7710" i="106"/>
  <c r="B7711" i="106"/>
  <c r="B7712" i="106"/>
  <c r="B7713" i="106"/>
  <c r="B7714" i="106"/>
  <c r="B7715" i="106"/>
  <c r="B7716" i="106"/>
  <c r="B7718" i="106"/>
  <c r="G7718" i="106" s="1"/>
  <c r="B7719" i="106"/>
  <c r="B7720" i="106"/>
  <c r="B7721" i="106"/>
  <c r="B7722" i="106"/>
  <c r="B7723" i="106"/>
  <c r="B7726" i="106"/>
  <c r="B7729" i="106"/>
  <c r="B7733" i="106"/>
  <c r="B7734" i="106"/>
  <c r="B7735" i="106"/>
  <c r="B7736" i="106"/>
  <c r="B7743" i="106"/>
  <c r="G7743" i="106" s="1"/>
  <c r="B7746" i="106"/>
  <c r="B7747" i="106"/>
  <c r="B7748" i="106"/>
  <c r="B7749" i="106"/>
  <c r="B7750" i="106"/>
  <c r="B7751" i="106"/>
  <c r="B7752" i="106"/>
  <c r="B7753" i="106"/>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B7589" i="106" s="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B5358" i="106" s="1"/>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B5486" i="106" s="1"/>
  <c r="G224" i="5"/>
  <c r="B5845" i="106" s="1"/>
  <c r="G255" i="5"/>
  <c r="B6835" i="106" s="1"/>
  <c r="B6831" i="106"/>
  <c r="D255" i="5"/>
  <c r="B6832" i="106" s="1"/>
  <c r="E255" i="5"/>
  <c r="F255" i="5"/>
  <c r="B6834" i="106" s="1"/>
  <c r="H255" i="5"/>
  <c r="H270" i="5" s="1"/>
  <c r="J255" i="5"/>
  <c r="J270" i="5" s="1"/>
  <c r="B7039" i="106" s="1"/>
  <c r="K255" i="5"/>
  <c r="K270" i="5" s="1"/>
  <c r="B4440" i="106" s="1"/>
  <c r="B2631" i="106"/>
  <c r="G2631" i="106" s="1"/>
  <c r="D7" i="118"/>
  <c r="D8" i="118"/>
  <c r="D9" i="118"/>
  <c r="H14" i="118"/>
  <c r="H19" i="118"/>
  <c r="H24" i="118"/>
  <c r="H33" i="118"/>
  <c r="D23" i="37"/>
  <c r="H5871" i="106" a="1"/>
  <c r="H964" i="106" a="1"/>
  <c r="H7867" i="106" a="1"/>
  <c r="H2024" i="106" a="1"/>
  <c r="H5516" i="106" a="1"/>
  <c r="H5884" i="106" a="1"/>
  <c r="H1492" i="106" a="1"/>
  <c r="H5535" i="106" a="1"/>
  <c r="H4395" i="106" a="1"/>
  <c r="H7078" i="106" a="1"/>
  <c r="H6304" i="106" a="1"/>
  <c r="H1110" i="106" a="1"/>
  <c r="H1415" i="106" a="1"/>
  <c r="H834" i="106" a="1"/>
  <c r="H6879" i="106" a="1"/>
  <c r="H2607" i="106" a="1"/>
  <c r="H3486" i="106" a="1"/>
  <c r="H1103" i="106" a="1"/>
  <c r="H1282" i="106" a="1"/>
  <c r="H5468" i="106" a="1"/>
  <c r="H5577" i="106" a="1"/>
  <c r="H5353" i="106" a="1"/>
  <c r="H3006" i="106" a="1"/>
  <c r="H6990" i="106" a="1"/>
  <c r="H6883" i="106" a="1"/>
  <c r="H201" i="106" a="1"/>
  <c r="H2972" i="106" a="1"/>
  <c r="H917" i="106" a="1"/>
  <c r="H1500" i="106" a="1"/>
  <c r="H6122" i="106" a="1"/>
  <c r="H1133" i="106" a="1"/>
  <c r="H7869" i="106" a="1"/>
  <c r="H1098" i="106" a="1"/>
  <c r="H2837" i="106" a="1"/>
  <c r="H1325" i="106" a="1"/>
  <c r="H5739" i="106" a="1"/>
  <c r="H983" i="106" a="1"/>
  <c r="H1229" i="106" a="1"/>
  <c r="H4393" i="106" a="1"/>
  <c r="H5532" i="106" a="1"/>
  <c r="H5421" i="106" a="1"/>
  <c r="H7112" i="106" a="1"/>
  <c r="H1383" i="106" a="1"/>
  <c r="H6893" i="106" a="1"/>
  <c r="H5130" i="106" a="1"/>
  <c r="H1107" i="106" a="1"/>
  <c r="H6984" i="106" a="1"/>
  <c r="H1408" i="106" a="1"/>
  <c r="H925" i="106" a="1"/>
  <c r="H1792" i="106" a="1"/>
  <c r="H5876" i="106" a="1"/>
  <c r="H725" i="106" a="1"/>
  <c r="H2049" i="106" a="1"/>
  <c r="H801" i="106" a="1"/>
  <c r="H7061" i="106" a="1"/>
  <c r="H1493" i="106" a="1"/>
  <c r="H7843" i="106" a="1"/>
  <c r="H7837" i="106" a="1"/>
  <c r="H4355" i="106" a="1"/>
  <c r="H1121" i="106" a="1"/>
  <c r="H729" i="106" a="1"/>
  <c r="H1134" i="106" a="1"/>
  <c r="H3638" i="106" a="1"/>
  <c r="H1545" i="106" a="1"/>
  <c r="H5163" i="106" a="1"/>
  <c r="H892" i="106" a="1"/>
  <c r="H6881" i="106" a="1"/>
  <c r="H1337" i="106" a="1"/>
  <c r="H1091" i="106" a="1"/>
  <c r="H2787" i="106" a="1"/>
  <c r="H1799" i="106" a="1"/>
  <c r="H6999" i="106" a="1"/>
  <c r="H2986" i="106" a="1"/>
  <c r="H1553" i="106" a="1"/>
  <c r="H2041" i="106" a="1"/>
  <c r="H1272" i="106" a="1"/>
  <c r="H5244" i="106" a="1"/>
  <c r="H783" i="106" a="1"/>
  <c r="H3379" i="106" a="1"/>
  <c r="H1115" i="106" a="1"/>
  <c r="H1128" i="106" a="1"/>
  <c r="H5656" i="106" a="1"/>
  <c r="H5230" i="106" a="1"/>
  <c r="H5735" i="106" a="1"/>
  <c r="H909" i="106" a="1"/>
  <c r="H5985" i="106" a="1"/>
  <c r="H1521" i="106" a="1"/>
  <c r="H1137" i="106" a="1"/>
  <c r="H5754" i="106" a="1"/>
  <c r="H1821" i="106" a="1"/>
  <c r="H859" i="106" a="1"/>
  <c r="H1491" i="106" a="1"/>
  <c r="H2035" i="106" a="1"/>
  <c r="H1475" i="106" a="1"/>
  <c r="H4370" i="106" a="1"/>
  <c r="H4129" i="106" a="1"/>
  <c r="H7851" i="106" a="1"/>
  <c r="H155" i="106" a="1"/>
  <c r="H1375" i="106" a="1"/>
  <c r="H1116" i="106" a="1"/>
  <c r="H7048" i="106" a="1"/>
  <c r="H7113" i="106" a="1"/>
  <c r="H3645" i="106" a="1"/>
  <c r="H961" i="106" a="1"/>
  <c r="H7850" i="106" a="1"/>
  <c r="H1368" i="106" a="1"/>
  <c r="H4361" i="106" a="1"/>
  <c r="H7076" i="106" a="1"/>
  <c r="H3656" i="106" a="1"/>
  <c r="H7860" i="106" a="1"/>
  <c r="H2821" i="106" a="1"/>
  <c r="H5118" i="106" a="1"/>
  <c r="H7821" i="106" a="1"/>
  <c r="H2817" i="106" a="1"/>
  <c r="H1124" i="106" a="1"/>
  <c r="H1501" i="106" a="1"/>
  <c r="H787" i="106" a="1"/>
  <c r="H5110" i="106" a="1"/>
  <c r="H4949" i="106" a="1"/>
  <c r="H1791" i="106" a="1"/>
  <c r="H7900" i="106" a="1"/>
  <c r="H718" i="106" a="1"/>
  <c r="H5555" i="106" a="1"/>
  <c r="H6980" i="106" a="1"/>
  <c r="H1104" i="106" a="1"/>
  <c r="H5897" i="106" a="1"/>
  <c r="H1312" i="106" a="1"/>
  <c r="H1802" i="106" a="1"/>
  <c r="H5442" i="106" a="1"/>
  <c r="H2886" i="106" a="1"/>
  <c r="H3617" i="106" a="1"/>
  <c r="H6922" i="106" a="1"/>
  <c r="H5993" i="106" a="1"/>
  <c r="H6846" i="106" a="1"/>
  <c r="H6856" i="106" a="1"/>
  <c r="H1108" i="106" a="1"/>
  <c r="H735" i="106" a="1"/>
  <c r="H5746" i="106" a="1"/>
  <c r="H1221" i="106" a="1"/>
  <c r="H1556" i="106" a="1"/>
  <c r="H4266" i="106" a="1"/>
  <c r="H7036" i="106" a="1"/>
  <c r="H3010" i="106" a="1"/>
  <c r="H2025" i="106" a="1"/>
  <c r="H2985" i="106" a="1"/>
  <c r="H6914" i="106" a="1"/>
  <c r="H1140" i="106" a="1"/>
  <c r="H6993" i="106" a="1"/>
  <c r="H4371" i="106" a="1"/>
  <c r="H4412" i="106" a="1"/>
  <c r="H6982" i="106" a="1"/>
  <c r="H2079" i="106" a="1"/>
  <c r="H6014" i="106" a="1"/>
  <c r="H1323" i="106" a="1"/>
  <c r="H5365" i="106" a="1"/>
  <c r="H6972" i="106" a="1"/>
  <c r="H4164" i="106" a="1"/>
  <c r="H6226" i="106" a="1"/>
  <c r="H7228" i="106" a="1"/>
  <c r="H7239" i="106" a="1"/>
  <c r="H5585" i="106" a="1"/>
  <c r="H3009" i="106" a="1"/>
  <c r="H6900" i="106" a="1"/>
  <c r="H2975" i="106" a="1"/>
  <c r="H7105" i="106" a="1"/>
  <c r="H4107" i="106" a="1"/>
  <c r="H7852" i="106" a="1"/>
  <c r="H967" i="106" a="1"/>
  <c r="H5524" i="106" a="1"/>
  <c r="H5346" i="106" a="1"/>
  <c r="H3669" i="106" a="1"/>
  <c r="H5123" i="106" a="1"/>
  <c r="H1114" i="106" a="1"/>
  <c r="H6959" i="106" a="1"/>
  <c r="H1135" i="106" a="1"/>
  <c r="H6988" i="106" a="1"/>
  <c r="H1482" i="106" a="1"/>
  <c r="H4410" i="106" a="1"/>
  <c r="H3060" i="106" a="1"/>
  <c r="H7070" i="106" a="1"/>
  <c r="H1495" i="106" a="1"/>
  <c r="H7229" i="106" a="1"/>
  <c r="H809" i="106" a="1"/>
  <c r="H1144" i="106" a="1"/>
  <c r="H1102" i="106" a="1"/>
  <c r="H5653" i="106" a="1"/>
  <c r="H1274" i="106" a="1"/>
  <c r="H1464" i="106" a="1"/>
  <c r="H2971" i="106" a="1"/>
  <c r="H5381" i="106" a="1"/>
  <c r="H5778" i="106" a="1"/>
  <c r="H1511" i="106" a="1"/>
  <c r="H1800" i="106" a="1"/>
  <c r="H903" i="106" a="1"/>
  <c r="H5560" i="106" a="1"/>
  <c r="H7035" i="106" a="1"/>
  <c r="H4396" i="106" a="1"/>
  <c r="H277" i="106" a="1"/>
  <c r="H7009" i="106" a="1"/>
  <c r="H5879" i="106" a="1"/>
  <c r="H7074" i="106" a="1"/>
  <c r="H7101" i="106" a="1"/>
  <c r="H5159" i="106" a="1"/>
  <c r="H1378" i="106" a="1"/>
  <c r="H5782" i="106" a="1"/>
  <c r="H1795" i="106" a="1"/>
  <c r="H1499" i="106" a="1"/>
  <c r="H6971" i="106" a="1"/>
  <c r="H3673" i="106" a="1"/>
  <c r="H899" i="106" a="1"/>
  <c r="H845" i="106" a="1"/>
  <c r="H1349" i="106" a="1"/>
  <c r="H1474" i="106" a="1"/>
  <c r="H7839" i="106" a="1"/>
  <c r="H2803" i="106" a="1"/>
  <c r="H5176" i="106" a="1"/>
  <c r="H5392" i="106" a="1"/>
  <c r="H1450" i="106" a="1"/>
  <c r="H851" i="106" a="1"/>
  <c r="H5827" i="106" a="1"/>
  <c r="H7871" i="106" a="1"/>
  <c r="H1442" i="106" a="1"/>
  <c r="H7072" i="106" a="1"/>
  <c r="H2808" i="106" a="1"/>
  <c r="H6316" i="106" a="1"/>
  <c r="H7008" i="106" a="1"/>
  <c r="H6851" i="106" a="1"/>
  <c r="H6946" i="106" a="1"/>
  <c r="H1025" i="106" a="1"/>
  <c r="H1033" i="106" a="1"/>
  <c r="H7872" i="106" a="1"/>
  <c r="H4106" i="106" a="1"/>
  <c r="H4411" i="106" a="1"/>
  <c r="H5094" i="106" a="1"/>
  <c r="H1125" i="106" a="1"/>
  <c r="H7829" i="106" a="1"/>
  <c r="H3005" i="106" a="1"/>
  <c r="H3388" i="106" a="1"/>
  <c r="H3631" i="106" a="1"/>
  <c r="H1119" i="106" a="1"/>
  <c r="H3726" i="106" a="1"/>
  <c r="H975" i="106" a="1"/>
  <c r="H1539" i="106" a="1"/>
  <c r="H6995" i="106" a="1"/>
  <c r="H1328" i="106" a="1"/>
  <c r="H1127" i="106" a="1"/>
  <c r="H1275" i="106" a="1"/>
  <c r="H1473" i="106" a="1"/>
  <c r="H1470" i="106" a="1"/>
  <c r="H2976" i="106" a="1"/>
  <c r="H1356" i="106" a="1"/>
  <c r="H1019" i="106" a="1"/>
  <c r="H2011" i="106" a="1"/>
  <c r="H5731" i="106" a="1"/>
  <c r="H1494" i="106" a="1"/>
  <c r="H5223" i="106" a="1"/>
  <c r="H7846" i="106" a="1"/>
  <c r="H3007" i="106" a="1"/>
  <c r="H7124" i="106" a="1"/>
  <c r="H6887" i="106" a="1"/>
  <c r="H7003" i="106" a="1"/>
  <c r="H1381" i="106" a="1"/>
  <c r="H7080" i="106" a="1"/>
  <c r="H3619" i="106" a="1"/>
  <c r="H1041" i="106" a="1"/>
  <c r="H2974" i="106" a="1"/>
  <c r="H6899" i="106" a="1"/>
  <c r="H7102" i="106" a="1"/>
  <c r="H1273" i="106" a="1"/>
  <c r="H6986" i="106" a="1"/>
  <c r="H75" i="106" a="1"/>
  <c r="H1512" i="106" a="1"/>
  <c r="H7031" i="106" a="1"/>
  <c r="H7844" i="106" a="1"/>
  <c r="H6355" i="106" a="1"/>
  <c r="H3666" i="106" a="1"/>
  <c r="H1322" i="106" a="1"/>
  <c r="H5701" i="106" a="1"/>
  <c r="H5801" i="106" a="1"/>
  <c r="H6398" i="106" a="1"/>
  <c r="H848" i="106" a="1"/>
  <c r="H2793" i="106" a="1"/>
  <c r="H1468" i="106" a="1"/>
  <c r="H5423" i="106" a="1"/>
  <c r="H1109" i="106" a="1"/>
  <c r="H4409" i="106" a="1"/>
  <c r="H1283" i="106" a="1"/>
  <c r="H2809" i="106" a="1"/>
  <c r="H1490" i="106" a="1"/>
  <c r="H2839" i="106" a="1"/>
  <c r="H6901" i="106" a="1"/>
  <c r="H7237" i="106" a="1"/>
  <c r="H7744" i="106" a="1"/>
  <c r="H1022" i="106" a="1"/>
  <c r="H2051" i="106" a="1"/>
  <c r="H1129" i="106" a="1"/>
  <c r="H5928" i="106" a="1"/>
  <c r="H7822" i="106" a="1"/>
  <c r="H1789" i="106" a="1"/>
  <c r="H3447" i="106" a="1"/>
  <c r="H1262" i="106" a="1"/>
  <c r="H6349" i="106" a="1"/>
  <c r="H7069" i="106" a="1"/>
  <c r="H7848" i="106" a="1"/>
  <c r="H7160" i="106" a="1"/>
  <c r="H1237" i="106" a="1"/>
  <c r="H107" i="106" a="1"/>
  <c r="H6960" i="106" a="1"/>
  <c r="H5990" i="106" a="1"/>
  <c r="H6875" i="106" a="1"/>
  <c r="H5284" i="106" a="1"/>
  <c r="H1362" i="106" a="1"/>
  <c r="H5367" i="106" a="1"/>
  <c r="H2984" i="106" a="1"/>
  <c r="H1092" i="106" a="1"/>
  <c r="H1265" i="106" a="1"/>
  <c r="H1008" i="106" a="1"/>
  <c r="H1509" i="106" a="1"/>
  <c r="H3667" i="106" a="1"/>
  <c r="H6869" i="106" a="1"/>
  <c r="H793" i="106" a="1"/>
  <c r="H2017" i="106" a="1"/>
  <c r="H5728" i="106" a="1"/>
  <c r="H6940" i="106" a="1"/>
  <c r="H1111" i="106" a="1"/>
  <c r="H1794" i="106" a="1"/>
  <c r="H1551" i="106" a="1"/>
  <c r="H2840" i="106" a="1"/>
  <c r="H2826" i="106" a="1"/>
  <c r="H1245" i="106" a="1"/>
  <c r="H1975" i="106" a="1"/>
  <c r="H7866" i="106" a="1"/>
  <c r="H5258" i="106" a="1"/>
  <c r="H7013" i="106" a="1"/>
  <c r="H5924" i="106" a="1"/>
  <c r="H5088" i="106" a="1"/>
  <c r="H3624" i="106" a="1"/>
  <c r="H4097" i="106" a="1"/>
  <c r="H7868" i="106" a="1"/>
  <c r="H1281" i="106" a="1"/>
  <c r="H7010" i="106" a="1"/>
  <c r="H1122" i="106" a="1"/>
  <c r="H1496" i="106" a="1"/>
  <c r="H6897" i="106" a="1"/>
  <c r="H1798" i="106" a="1"/>
  <c r="H3715" i="106" a="1"/>
  <c r="H1126" i="106" a="1"/>
  <c r="H7066" i="106" a="1"/>
  <c r="H1112" i="106" a="1"/>
  <c r="H2844" i="106" a="1"/>
  <c r="H1254" i="106" a="1"/>
  <c r="H1980" i="106" a="1"/>
  <c r="H6877" i="106" a="1"/>
  <c r="H1478" i="106" a="1"/>
  <c r="H1278" i="106" a="1"/>
  <c r="H5750" i="106" a="1"/>
  <c r="H1507" i="106" a="1"/>
  <c r="H6992" i="106" a="1"/>
  <c r="H7068" i="106" a="1"/>
  <c r="H7859" i="106" a="1"/>
  <c r="H957" i="106" a="1"/>
  <c r="H1051" i="106" a="1"/>
  <c r="H1481" i="106" a="1"/>
  <c r="H3390" i="106" a="1"/>
  <c r="H5616" i="106" a="1"/>
  <c r="H5906" i="106" a="1"/>
  <c r="H5511" i="106" a="1"/>
  <c r="H2722" i="106" a="1"/>
  <c r="H6947" i="106" a="1"/>
  <c r="H5723" i="106" a="1"/>
  <c r="H790" i="106" a="1"/>
  <c r="H1477" i="106" a="1"/>
  <c r="H1527" i="106" a="1"/>
  <c r="H1343" i="106" a="1"/>
  <c r="H1790" i="106" a="1"/>
  <c r="H6938" i="106" a="1"/>
  <c r="H4154" i="106" a="1"/>
  <c r="H6941" i="106" a="1"/>
  <c r="H3389" i="106" a="1"/>
  <c r="H4994" i="106" a="1"/>
  <c r="H841" i="106" a="1"/>
  <c r="H743" i="106" a="1"/>
  <c r="H1488" i="106" a="1"/>
  <c r="H1142" i="106" a="1"/>
  <c r="H1015" i="106" a="1"/>
  <c r="H5580" i="106" a="1"/>
  <c r="H1324" i="106" a="1"/>
  <c r="H5332" i="106" a="1"/>
  <c r="H1510" i="106" a="1"/>
  <c r="H5921" i="106" a="1"/>
  <c r="H1533" i="106" a="1"/>
  <c r="H2816" i="106" a="1"/>
  <c r="H1504" i="106" a="1"/>
  <c r="H178" i="106" a="1"/>
  <c r="H1306" i="106" a="1"/>
  <c r="H1425" i="106" a="1"/>
  <c r="H7032" i="106" a="1"/>
  <c r="H7873" i="106" a="1"/>
  <c r="H5675" i="106" a="1"/>
  <c r="H5145" i="106" a="1"/>
  <c r="H2843" i="106" a="1"/>
  <c r="H7849" i="106" a="1"/>
  <c r="H7853" i="106" a="1"/>
  <c r="H1760" i="106" a="1"/>
  <c r="H3063" i="106" a="1"/>
  <c r="H5891" i="106" a="1"/>
  <c r="H1480" i="106" a="1"/>
  <c r="H1147" i="106" a="1"/>
  <c r="H7861" i="106" a="1"/>
  <c r="H7001" i="106" a="1"/>
  <c r="H5069" i="106" a="1"/>
  <c r="H6885" i="106" a="1"/>
  <c r="H732" i="106" a="1"/>
  <c r="H129" i="106" a="1"/>
  <c r="H6997" i="106" a="1"/>
  <c r="H4098" i="106" a="1"/>
  <c r="H3550" i="106" a="1"/>
  <c r="H7045" i="106" a="1"/>
  <c r="H1327" i="106" a="1"/>
  <c r="H2050" i="106" a="1"/>
  <c r="H2026" i="106" a="1"/>
  <c r="H1469" i="106" a="1"/>
  <c r="H1797" i="106" a="1"/>
  <c r="H5916" i="106" a="1"/>
  <c r="H7847" i="106" a="1"/>
  <c r="H7838" i="106" a="1"/>
  <c r="H1458" i="106" a="1"/>
  <c r="H1145" i="106" a="1"/>
  <c r="H7874" i="106" a="1"/>
  <c r="H867" i="106" a="1"/>
  <c r="H7862" i="106" a="1"/>
  <c r="H3008" i="106" a="1"/>
  <c r="H5337" i="106" a="1"/>
  <c r="H5085" i="106" a="1"/>
  <c r="H3378" i="106" a="1"/>
  <c r="H2028" i="106" a="1"/>
  <c r="H7062" i="106" a="1"/>
  <c r="H751" i="106" a="1"/>
  <c r="H5997" i="106" a="1"/>
  <c r="H906" i="106" a="1"/>
  <c r="H1105" i="106" a="1"/>
  <c r="H1793" i="106" a="1"/>
  <c r="H776" i="106" a="1"/>
  <c r="H6891" i="106" a="1"/>
  <c r="H4948" i="106" a="1"/>
  <c r="H3721" i="106" a="1"/>
  <c r="H5590" i="106" a="1"/>
  <c r="H2092" i="106" a="1"/>
  <c r="H1434" i="106" a="1"/>
  <c r="H7005" i="106" a="1"/>
  <c r="H5100" i="106" a="1"/>
  <c r="H1502" i="106" a="1"/>
  <c r="H3652" i="106" a="1"/>
  <c r="H1132" i="106" a="1"/>
  <c r="H4439" i="106" a="1"/>
  <c r="H6407" i="106" a="1"/>
  <c r="H279" i="106" a="1"/>
  <c r="H4394" i="106" a="1"/>
  <c r="H2794" i="106" a="1"/>
  <c r="H4998" i="106" a="1"/>
  <c r="H7015" i="106" a="1"/>
  <c r="H950" i="106" a="1"/>
  <c r="H4209" i="106" a="1"/>
  <c r="H6004" i="106" a="1"/>
  <c r="H6889" i="106" a="1"/>
  <c r="H2027" i="106" a="1"/>
  <c r="H6394" i="106" a="1"/>
  <c r="H5340" i="106" a="1"/>
  <c r="H2973" i="106" a="1"/>
  <c r="H7823" i="106" a="1"/>
  <c r="H1476" i="106" a="1"/>
  <c r="H6895" i="106" a="1"/>
  <c r="H1382" i="106" a="1"/>
  <c r="H6923" i="106" a="1"/>
  <c r="H6915" i="106" a="1"/>
  <c r="H1487" i="106" a="1"/>
  <c r="H1419" i="106" a="1"/>
  <c r="H5597" i="106" a="1"/>
  <c r="H6299" i="106" a="1"/>
  <c r="H1118" i="106" a="1"/>
  <c r="H5612" i="106" a="1"/>
  <c r="H5519" i="106" a="1"/>
  <c r="H1471" i="106" a="1"/>
  <c r="H7900" i="106" l="1"/>
  <c r="H1975" i="106"/>
  <c r="F72" i="34"/>
  <c r="F64" i="34"/>
  <c r="H1980" i="106"/>
  <c r="B1980" i="106"/>
  <c r="H4129" i="106"/>
  <c r="H279" i="106"/>
  <c r="M62" i="3"/>
  <c r="H3550" i="106"/>
  <c r="K53" i="3"/>
  <c r="H6122" i="106"/>
  <c r="J53" i="3"/>
  <c r="H2886" i="106"/>
  <c r="I53" i="3"/>
  <c r="H201" i="106"/>
  <c r="H53" i="3"/>
  <c r="H178" i="106"/>
  <c r="G53" i="3"/>
  <c r="H155" i="106"/>
  <c r="F53" i="3"/>
  <c r="H129" i="106"/>
  <c r="E53" i="3"/>
  <c r="H107" i="106"/>
  <c r="D53" i="3"/>
  <c r="H75" i="106"/>
  <c r="C53" i="3"/>
  <c r="B7888" i="106" s="1"/>
  <c r="H4266" i="106"/>
  <c r="B4266" i="106"/>
  <c r="H4994" i="106"/>
  <c r="B4994" i="106"/>
  <c r="H277" i="106"/>
  <c r="M54" i="3"/>
  <c r="H2051" i="106"/>
  <c r="B2051" i="106"/>
  <c r="H2050" i="106"/>
  <c r="B2050" i="106"/>
  <c r="H2041" i="106"/>
  <c r="B2041" i="106"/>
  <c r="H2035" i="106"/>
  <c r="H2049" i="106"/>
  <c r="B2035" i="106"/>
  <c r="B2049" i="106"/>
  <c r="H2027" i="106"/>
  <c r="B2027" i="106"/>
  <c r="H2017" i="106"/>
  <c r="B2017" i="106"/>
  <c r="H2026" i="106"/>
  <c r="B2026" i="106"/>
  <c r="H2025" i="106"/>
  <c r="B2025" i="106"/>
  <c r="H2024" i="106"/>
  <c r="B2024" i="106"/>
  <c r="H1821" i="106"/>
  <c r="B1821" i="106"/>
  <c r="H4107" i="106"/>
  <c r="B4107" i="106"/>
  <c r="H4106" i="106"/>
  <c r="B4106" i="106"/>
  <c r="H3447" i="106"/>
  <c r="B3447" i="106"/>
  <c r="H1802" i="106"/>
  <c r="B1802" i="106"/>
  <c r="H1800" i="106"/>
  <c r="B1800" i="106"/>
  <c r="H3726" i="106"/>
  <c r="B3726" i="106"/>
  <c r="H1799" i="106"/>
  <c r="B1799" i="106"/>
  <c r="H1798" i="106"/>
  <c r="B1798" i="106"/>
  <c r="H1795" i="106"/>
  <c r="B1795" i="106"/>
  <c r="H1797" i="106"/>
  <c r="B1797" i="106"/>
  <c r="H1794" i="106"/>
  <c r="B1794" i="106"/>
  <c r="H1793" i="106"/>
  <c r="B1793" i="106"/>
  <c r="H1792" i="106"/>
  <c r="B1792" i="106"/>
  <c r="H1791" i="106"/>
  <c r="B1791" i="106"/>
  <c r="L429" i="29"/>
  <c r="L427" i="29"/>
  <c r="H7744" i="106"/>
  <c r="H7239" i="106"/>
  <c r="B7744" i="106"/>
  <c r="B7239" i="106"/>
  <c r="H3656" i="106"/>
  <c r="H7237" i="106"/>
  <c r="H3673" i="106"/>
  <c r="B3656" i="106"/>
  <c r="B7237" i="106"/>
  <c r="B3673" i="106"/>
  <c r="H3669" i="106"/>
  <c r="B3669" i="106"/>
  <c r="H3619" i="106"/>
  <c r="H3652" i="106"/>
  <c r="H3631" i="106"/>
  <c r="H3645" i="106"/>
  <c r="H3624" i="106"/>
  <c r="H3667" i="106"/>
  <c r="H7229" i="106"/>
  <c r="H3666" i="106"/>
  <c r="H3638" i="106"/>
  <c r="H7228" i="106"/>
  <c r="H3617" i="106"/>
  <c r="B3652" i="106"/>
  <c r="G439" i="29"/>
  <c r="B3647" i="106" s="1"/>
  <c r="B3624" i="106"/>
  <c r="B3667" i="106"/>
  <c r="B7229" i="106"/>
  <c r="B3666" i="106"/>
  <c r="B3617" i="106"/>
  <c r="H7160" i="106"/>
  <c r="H7124" i="106"/>
  <c r="H7113" i="106"/>
  <c r="B7113" i="106"/>
  <c r="H3715" i="106"/>
  <c r="H4098" i="106"/>
  <c r="G4098" i="106" s="1"/>
  <c r="H4097" i="106"/>
  <c r="H7105" i="106"/>
  <c r="G7105" i="106" s="1"/>
  <c r="H7112" i="106"/>
  <c r="G7112" i="106" s="1"/>
  <c r="B3715" i="106"/>
  <c r="H1527" i="106"/>
  <c r="H1545" i="106"/>
  <c r="H1521" i="106"/>
  <c r="H1539" i="106"/>
  <c r="H7102" i="106"/>
  <c r="H7101" i="106"/>
  <c r="H1556" i="106"/>
  <c r="H1553" i="106"/>
  <c r="H1533" i="106"/>
  <c r="H1551" i="106"/>
  <c r="B1527" i="106"/>
  <c r="B1545" i="106"/>
  <c r="B1539" i="106"/>
  <c r="B7102" i="106"/>
  <c r="B7101" i="106"/>
  <c r="B1556" i="106"/>
  <c r="B1533" i="106"/>
  <c r="B1551" i="106"/>
  <c r="H1510" i="106"/>
  <c r="H1450" i="106"/>
  <c r="H2844" i="106"/>
  <c r="H2843" i="106"/>
  <c r="H1512" i="106"/>
  <c r="H1511" i="106"/>
  <c r="B1450" i="106"/>
  <c r="B2844" i="106"/>
  <c r="B2843" i="106"/>
  <c r="B1512" i="106"/>
  <c r="B1511" i="106"/>
  <c r="H4164" i="106"/>
  <c r="H3721" i="106"/>
  <c r="G3721" i="106" s="1"/>
  <c r="B4164" i="106"/>
  <c r="H1509" i="106"/>
  <c r="H2607" i="106"/>
  <c r="B1509" i="106"/>
  <c r="H1507" i="106"/>
  <c r="B1507" i="106"/>
  <c r="H1442" i="106"/>
  <c r="H1504" i="106"/>
  <c r="H1502" i="106"/>
  <c r="H1501" i="106"/>
  <c r="H1500" i="106"/>
  <c r="H1499" i="106"/>
  <c r="B1442" i="106"/>
  <c r="B1504" i="106"/>
  <c r="B1502" i="106"/>
  <c r="B1501" i="106"/>
  <c r="B1500" i="106"/>
  <c r="B1499" i="106"/>
  <c r="H1491" i="106"/>
  <c r="H1490" i="106"/>
  <c r="H1492" i="106"/>
  <c r="H1434" i="106"/>
  <c r="H1496" i="106"/>
  <c r="H1495" i="106"/>
  <c r="H1494" i="106"/>
  <c r="H1493" i="106"/>
  <c r="B1491" i="106"/>
  <c r="B1492" i="106"/>
  <c r="B1434" i="106"/>
  <c r="B1496" i="106"/>
  <c r="B1495" i="106"/>
  <c r="B1494" i="106"/>
  <c r="B1493" i="106"/>
  <c r="H1425" i="106"/>
  <c r="H1488" i="106"/>
  <c r="H1487" i="106"/>
  <c r="B1425" i="106"/>
  <c r="B1488" i="106"/>
  <c r="B1487" i="106"/>
  <c r="H7080" i="106"/>
  <c r="B7080" i="106"/>
  <c r="K254" i="29"/>
  <c r="B1486" i="106" s="1"/>
  <c r="H1419" i="106"/>
  <c r="H1482" i="106"/>
  <c r="H1481" i="106"/>
  <c r="H1480" i="106"/>
  <c r="B1419" i="106"/>
  <c r="B1482" i="106"/>
  <c r="B1481" i="106"/>
  <c r="B1480" i="106"/>
  <c r="H1475" i="106"/>
  <c r="H1474" i="106"/>
  <c r="H1473" i="106"/>
  <c r="H1476" i="106"/>
  <c r="H1478" i="106"/>
  <c r="H1415" i="106"/>
  <c r="H1477" i="106"/>
  <c r="B1475" i="106"/>
  <c r="B1474" i="106"/>
  <c r="B1476" i="106"/>
  <c r="B1478" i="106"/>
  <c r="B1477" i="106"/>
  <c r="H1471" i="106"/>
  <c r="H1470" i="106"/>
  <c r="H1469" i="106"/>
  <c r="H1468" i="106"/>
  <c r="H3390" i="106"/>
  <c r="H1464" i="106"/>
  <c r="H7078" i="106"/>
  <c r="H1458" i="106"/>
  <c r="H1408" i="106"/>
  <c r="H7076" i="106"/>
  <c r="H3063" i="106"/>
  <c r="H7074" i="106"/>
  <c r="H3389" i="106"/>
  <c r="H7072" i="106"/>
  <c r="H3388" i="106"/>
  <c r="B1471" i="106"/>
  <c r="B1470" i="106"/>
  <c r="B1469" i="106"/>
  <c r="B1468" i="106"/>
  <c r="B3390" i="106"/>
  <c r="B1464" i="106"/>
  <c r="B7078" i="106"/>
  <c r="B1458" i="106"/>
  <c r="F69" i="34"/>
  <c r="B3063" i="106"/>
  <c r="F68" i="34"/>
  <c r="B3389" i="106"/>
  <c r="F67" i="34"/>
  <c r="B3388" i="106"/>
  <c r="H7068" i="106"/>
  <c r="H4209" i="106"/>
  <c r="G4209" i="106" s="1"/>
  <c r="H7066" i="106"/>
  <c r="B7068" i="106"/>
  <c r="B7066" i="106"/>
  <c r="H2840" i="106"/>
  <c r="H2839" i="106"/>
  <c r="H1383" i="106"/>
  <c r="H1382" i="106"/>
  <c r="H1381" i="106"/>
  <c r="H4154" i="106"/>
  <c r="B2839" i="106"/>
  <c r="B1383" i="106"/>
  <c r="B1382" i="106"/>
  <c r="B1381" i="106"/>
  <c r="H212" i="29"/>
  <c r="H2837" i="106"/>
  <c r="B2837" i="106"/>
  <c r="H2826" i="106"/>
  <c r="H3006" i="106"/>
  <c r="H3005" i="106"/>
  <c r="H3007" i="106"/>
  <c r="H2821" i="106"/>
  <c r="H3010" i="106"/>
  <c r="H3009" i="106"/>
  <c r="H3008" i="106"/>
  <c r="B3006" i="106"/>
  <c r="B3005" i="106"/>
  <c r="B3007" i="106"/>
  <c r="E200" i="29"/>
  <c r="B1350" i="106" s="1"/>
  <c r="B3010" i="106"/>
  <c r="B3009" i="106"/>
  <c r="B3008" i="106"/>
  <c r="H7070" i="106"/>
  <c r="H7061" i="106"/>
  <c r="H1343" i="106"/>
  <c r="H1362" i="106"/>
  <c r="H1337" i="106"/>
  <c r="H1378" i="106"/>
  <c r="H1375" i="106"/>
  <c r="H1356" i="106"/>
  <c r="H7069" i="106"/>
  <c r="H1349" i="106"/>
  <c r="H7062" i="106"/>
  <c r="H1368" i="106"/>
  <c r="B7070" i="106"/>
  <c r="B7061" i="106"/>
  <c r="B1362" i="106"/>
  <c r="B1378" i="106"/>
  <c r="B1375" i="106"/>
  <c r="B7069" i="106"/>
  <c r="B1349" i="106"/>
  <c r="B7062" i="106"/>
  <c r="B1368" i="106"/>
  <c r="H1306" i="106"/>
  <c r="H1328" i="106"/>
  <c r="H1327" i="106"/>
  <c r="H1324" i="106"/>
  <c r="B1328" i="106"/>
  <c r="B1324" i="106"/>
  <c r="H1323" i="106"/>
  <c r="H1322" i="106"/>
  <c r="H1312" i="106"/>
  <c r="H2817" i="106"/>
  <c r="G2817" i="106" s="1"/>
  <c r="H2816" i="106"/>
  <c r="H1325" i="106"/>
  <c r="B1323" i="106"/>
  <c r="B1322" i="106"/>
  <c r="B1312" i="106"/>
  <c r="B2816" i="106"/>
  <c r="B1325" i="106"/>
  <c r="H7048" i="106"/>
  <c r="B7048" i="106"/>
  <c r="H2809" i="106"/>
  <c r="H2808" i="106"/>
  <c r="H1283" i="106"/>
  <c r="H1282" i="106"/>
  <c r="H7045" i="106"/>
  <c r="G7045" i="106" s="1"/>
  <c r="H1281" i="106"/>
  <c r="B2809" i="106"/>
  <c r="B2808" i="106"/>
  <c r="B1283" i="106"/>
  <c r="B1282" i="106"/>
  <c r="H153" i="29"/>
  <c r="H1265" i="106"/>
  <c r="B1265" i="106"/>
  <c r="H2092" i="106"/>
  <c r="B2092" i="106"/>
  <c r="H2986" i="106"/>
  <c r="H2985" i="106"/>
  <c r="H2984" i="106"/>
  <c r="B2986" i="106"/>
  <c r="B2985" i="106"/>
  <c r="H2803" i="106"/>
  <c r="B2803" i="106"/>
  <c r="H1278" i="106"/>
  <c r="B1278" i="106"/>
  <c r="H1275" i="106"/>
  <c r="B1275" i="106"/>
  <c r="H1221" i="106"/>
  <c r="H1272" i="106"/>
  <c r="H1274" i="106"/>
  <c r="H1237" i="106"/>
  <c r="H1273" i="106"/>
  <c r="H1254" i="106"/>
  <c r="H7036" i="106"/>
  <c r="H7035" i="106"/>
  <c r="H1229" i="106"/>
  <c r="H7032" i="106"/>
  <c r="H7031" i="106"/>
  <c r="H1245" i="106"/>
  <c r="H1262" i="106"/>
  <c r="H3486" i="106"/>
  <c r="G3486" i="106" s="1"/>
  <c r="B1221" i="106"/>
  <c r="B1274" i="106"/>
  <c r="B7036" i="106"/>
  <c r="B7035" i="106"/>
  <c r="B7032" i="106"/>
  <c r="B7031" i="106"/>
  <c r="C133" i="29"/>
  <c r="B1223" i="106" s="1"/>
  <c r="H7015" i="106"/>
  <c r="B7015" i="106"/>
  <c r="H2794" i="106"/>
  <c r="H2793" i="106"/>
  <c r="H1147" i="106"/>
  <c r="H1145" i="106"/>
  <c r="H1144" i="106"/>
  <c r="H1051" i="106"/>
  <c r="B2794" i="106"/>
  <c r="B2793" i="106"/>
  <c r="B1147" i="106"/>
  <c r="B1145" i="106"/>
  <c r="B1051" i="106"/>
  <c r="H7009" i="106"/>
  <c r="G7009" i="106" s="1"/>
  <c r="H7013" i="106"/>
  <c r="B7013" i="106"/>
  <c r="H7003" i="106"/>
  <c r="H7001" i="106"/>
  <c r="H6999" i="106"/>
  <c r="H7010" i="106"/>
  <c r="H6997" i="106"/>
  <c r="H6995" i="106"/>
  <c r="H7008" i="106"/>
  <c r="H7005" i="106"/>
  <c r="B7003" i="106"/>
  <c r="B7001" i="106"/>
  <c r="B6999" i="106"/>
  <c r="B7010" i="106"/>
  <c r="B6997" i="106"/>
  <c r="B6995" i="106"/>
  <c r="B7008" i="106"/>
  <c r="B7005" i="106"/>
  <c r="H6988" i="106"/>
  <c r="H6986" i="106"/>
  <c r="H6993" i="106"/>
  <c r="G6993" i="106" s="1"/>
  <c r="H6984" i="106"/>
  <c r="H6982" i="106"/>
  <c r="H6992" i="106"/>
  <c r="H6980" i="106"/>
  <c r="H6990" i="106"/>
  <c r="B6988" i="106"/>
  <c r="B6986" i="106"/>
  <c r="K94" i="29"/>
  <c r="B6984" i="106"/>
  <c r="B6982" i="106"/>
  <c r="B6992" i="106"/>
  <c r="B6980" i="106"/>
  <c r="B6990" i="106"/>
  <c r="H2079" i="106"/>
  <c r="B2079" i="106"/>
  <c r="H2787" i="106"/>
  <c r="H2976" i="106"/>
  <c r="H2975" i="106"/>
  <c r="H2974" i="106"/>
  <c r="H2973" i="106"/>
  <c r="H2972" i="106"/>
  <c r="H2971" i="106"/>
  <c r="B2787" i="106"/>
  <c r="B2976" i="106"/>
  <c r="B2975" i="106"/>
  <c r="B2974" i="106"/>
  <c r="B2973" i="106"/>
  <c r="B2972" i="106"/>
  <c r="B2971" i="106"/>
  <c r="H1142" i="106"/>
  <c r="H7829" i="106"/>
  <c r="B7829" i="106"/>
  <c r="H1140" i="106"/>
  <c r="H1137" i="106"/>
  <c r="H1135" i="106"/>
  <c r="H925" i="106"/>
  <c r="H751" i="106"/>
  <c r="H1134" i="106"/>
  <c r="H6972" i="106"/>
  <c r="H1133" i="106"/>
  <c r="H6971" i="106"/>
  <c r="H867" i="106"/>
  <c r="H1041" i="106"/>
  <c r="H983" i="106"/>
  <c r="H809" i="106"/>
  <c r="H1132" i="106"/>
  <c r="B925" i="106"/>
  <c r="B751" i="106"/>
  <c r="B6972" i="106"/>
  <c r="B6971" i="106"/>
  <c r="B867" i="106"/>
  <c r="B1041" i="106"/>
  <c r="B983" i="106"/>
  <c r="B809" i="106"/>
  <c r="H859" i="106"/>
  <c r="H1033" i="106"/>
  <c r="H6960" i="106"/>
  <c r="H6959" i="106"/>
  <c r="H1128" i="106"/>
  <c r="H975" i="106"/>
  <c r="H801" i="106"/>
  <c r="H1127" i="106"/>
  <c r="H1126" i="106"/>
  <c r="H1125" i="106"/>
  <c r="H917" i="106"/>
  <c r="H743" i="106"/>
  <c r="H1124" i="106"/>
  <c r="H1129" i="106"/>
  <c r="B859" i="106"/>
  <c r="B1033" i="106"/>
  <c r="B6960" i="106"/>
  <c r="B6959" i="106"/>
  <c r="B975" i="106"/>
  <c r="B801" i="106"/>
  <c r="B917" i="106"/>
  <c r="B743" i="106"/>
  <c r="H909" i="106"/>
  <c r="H735" i="106"/>
  <c r="H6947" i="106"/>
  <c r="H6946" i="106"/>
  <c r="H851" i="106"/>
  <c r="H1121" i="106"/>
  <c r="H1025" i="106"/>
  <c r="H1122" i="106"/>
  <c r="H967" i="106"/>
  <c r="H793" i="106"/>
  <c r="B909" i="106"/>
  <c r="B735" i="106"/>
  <c r="B6947" i="106"/>
  <c r="B6946" i="106"/>
  <c r="B851" i="106"/>
  <c r="B1025" i="106"/>
  <c r="E14" i="184"/>
  <c r="H14" i="184" s="1"/>
  <c r="B967" i="106"/>
  <c r="B793" i="106"/>
  <c r="H964" i="106"/>
  <c r="H790" i="106"/>
  <c r="H906" i="106"/>
  <c r="H2722" i="106"/>
  <c r="G2722" i="106" s="1"/>
  <c r="H6938" i="106"/>
  <c r="H1118" i="106"/>
  <c r="H732" i="106"/>
  <c r="H6941" i="106"/>
  <c r="H848" i="106"/>
  <c r="H1119" i="106"/>
  <c r="H6940" i="106"/>
  <c r="H1022" i="106"/>
  <c r="B964" i="106"/>
  <c r="B790" i="106"/>
  <c r="B906" i="106"/>
  <c r="E13" i="184"/>
  <c r="H13" i="184" s="1"/>
  <c r="B6938" i="106"/>
  <c r="B1118" i="106"/>
  <c r="B732" i="106"/>
  <c r="B6941" i="106"/>
  <c r="B848" i="106"/>
  <c r="E12" i="184"/>
  <c r="H12" i="184" s="1"/>
  <c r="B6940" i="106"/>
  <c r="B1022" i="106"/>
  <c r="H729" i="106"/>
  <c r="H845" i="106"/>
  <c r="H1115" i="106"/>
  <c r="H1019" i="106"/>
  <c r="H1114" i="106"/>
  <c r="H6923" i="106"/>
  <c r="H6922" i="106"/>
  <c r="H961" i="106"/>
  <c r="H787" i="106"/>
  <c r="H903" i="106"/>
  <c r="H1116" i="106"/>
  <c r="B1115" i="106"/>
  <c r="B6923" i="106"/>
  <c r="B6922" i="106"/>
  <c r="B961" i="106"/>
  <c r="B787" i="106"/>
  <c r="B1116" i="106"/>
  <c r="H1110" i="106"/>
  <c r="H1109" i="106"/>
  <c r="H1108" i="106"/>
  <c r="H1107" i="106"/>
  <c r="H841" i="106"/>
  <c r="H1015" i="106"/>
  <c r="H1111" i="106"/>
  <c r="H957" i="106"/>
  <c r="H783" i="106"/>
  <c r="H899" i="106"/>
  <c r="H725" i="106"/>
  <c r="H6914" i="106"/>
  <c r="H6915" i="106"/>
  <c r="H1112" i="106"/>
  <c r="B1110" i="106"/>
  <c r="B1109" i="106"/>
  <c r="B1108" i="106"/>
  <c r="B841" i="106"/>
  <c r="B1015" i="106"/>
  <c r="B1111" i="106"/>
  <c r="B957" i="106"/>
  <c r="B783" i="106"/>
  <c r="B899" i="106"/>
  <c r="B725" i="106"/>
  <c r="B1112" i="106"/>
  <c r="H4439" i="106"/>
  <c r="B4439" i="106"/>
  <c r="H7866" i="106"/>
  <c r="H7874" i="106"/>
  <c r="H7869" i="106"/>
  <c r="H7873" i="106"/>
  <c r="H7872" i="106"/>
  <c r="H7868" i="106"/>
  <c r="H7867" i="106"/>
  <c r="H7871" i="106"/>
  <c r="B7866" i="106"/>
  <c r="B7874" i="106"/>
  <c r="B7869" i="106"/>
  <c r="B7873" i="106"/>
  <c r="B7872" i="106"/>
  <c r="B7868" i="106"/>
  <c r="B7867" i="106"/>
  <c r="B7871" i="106"/>
  <c r="H5827" i="106"/>
  <c r="H5701" i="106"/>
  <c r="B5827" i="106"/>
  <c r="B5701" i="106"/>
  <c r="H7822" i="106"/>
  <c r="H7862" i="106"/>
  <c r="H7861" i="106"/>
  <c r="H7860" i="106"/>
  <c r="H7823" i="106"/>
  <c r="H5468" i="106"/>
  <c r="H7859" i="106"/>
  <c r="H5284" i="106"/>
  <c r="B7822" i="106"/>
  <c r="B7862" i="106"/>
  <c r="B7861" i="106"/>
  <c r="B7860" i="106"/>
  <c r="B7823" i="106"/>
  <c r="B5468" i="106"/>
  <c r="B7859" i="106"/>
  <c r="B5284" i="106"/>
  <c r="H4412" i="106"/>
  <c r="H4411" i="106"/>
  <c r="B4412" i="106"/>
  <c r="B4411" i="106"/>
  <c r="H4409" i="106"/>
  <c r="H4410" i="106"/>
  <c r="B4409" i="106"/>
  <c r="B4410" i="106"/>
  <c r="H5801" i="106"/>
  <c r="H5675" i="106"/>
  <c r="B5801" i="106"/>
  <c r="B5675" i="106"/>
  <c r="H5258" i="106"/>
  <c r="G5258" i="106" s="1"/>
  <c r="H5442" i="106"/>
  <c r="B5442" i="106"/>
  <c r="H6407" i="106"/>
  <c r="B6407" i="106"/>
  <c r="H5244" i="106"/>
  <c r="B5244" i="106"/>
  <c r="H4395" i="106"/>
  <c r="H4393" i="106"/>
  <c r="H4394" i="106"/>
  <c r="B4393" i="106"/>
  <c r="H6014" i="106"/>
  <c r="B6014" i="106"/>
  <c r="H5906" i="106"/>
  <c r="B5906" i="106"/>
  <c r="H5656" i="106"/>
  <c r="H5782" i="106"/>
  <c r="B5656" i="106"/>
  <c r="B5782" i="106"/>
  <c r="H5423" i="106"/>
  <c r="B5423" i="106"/>
  <c r="H5230" i="106"/>
  <c r="B5230" i="106"/>
  <c r="H4949" i="106"/>
  <c r="H6398" i="106"/>
  <c r="H4371" i="106"/>
  <c r="H4948" i="106"/>
  <c r="H5778" i="106"/>
  <c r="H5653" i="106"/>
  <c r="H4370" i="106"/>
  <c r="H5421" i="106"/>
  <c r="H5223" i="106"/>
  <c r="B4949" i="106"/>
  <c r="B6398" i="106"/>
  <c r="B4371" i="106"/>
  <c r="B5778" i="106"/>
  <c r="B5653" i="106"/>
  <c r="B4370" i="106"/>
  <c r="E271" i="5"/>
  <c r="B5421" i="106"/>
  <c r="B5223" i="106"/>
  <c r="H7853" i="106"/>
  <c r="B7853" i="106"/>
  <c r="H7849" i="106"/>
  <c r="H7848" i="106"/>
  <c r="H7852" i="106"/>
  <c r="H7847" i="106"/>
  <c r="H7851" i="106"/>
  <c r="H7846" i="106"/>
  <c r="H7850" i="106"/>
  <c r="B7849" i="106"/>
  <c r="B7848" i="106"/>
  <c r="B7852" i="106"/>
  <c r="B7847" i="106"/>
  <c r="B7851" i="106"/>
  <c r="B7846" i="106"/>
  <c r="B7850" i="106"/>
  <c r="H5616" i="106"/>
  <c r="H4355" i="106"/>
  <c r="B4355" i="106"/>
  <c r="H5392" i="106"/>
  <c r="H5176" i="106"/>
  <c r="B5392" i="106"/>
  <c r="B5176" i="106"/>
  <c r="H4998" i="106"/>
  <c r="H6394" i="106"/>
  <c r="H4361" i="106"/>
  <c r="H5535" i="106"/>
  <c r="H5897" i="106"/>
  <c r="B4998" i="106"/>
  <c r="B6394" i="106"/>
  <c r="B4361" i="106"/>
  <c r="B5897" i="106"/>
  <c r="H7821" i="106"/>
  <c r="B7821" i="106"/>
  <c r="H7844" i="106"/>
  <c r="H7843" i="106"/>
  <c r="B7844" i="106"/>
  <c r="B7843" i="106"/>
  <c r="H5754" i="106"/>
  <c r="B5754" i="106"/>
  <c r="H5163" i="106"/>
  <c r="B5163" i="106"/>
  <c r="H5750" i="106"/>
  <c r="B5750" i="106"/>
  <c r="H5159" i="106"/>
  <c r="H5381" i="106"/>
  <c r="B5159" i="106"/>
  <c r="B5381" i="106"/>
  <c r="H6004" i="106"/>
  <c r="H6355" i="106"/>
  <c r="B6004" i="106"/>
  <c r="B6355" i="106"/>
  <c r="H5130" i="106"/>
  <c r="H5891" i="106"/>
  <c r="H5746" i="106"/>
  <c r="H5597" i="106"/>
  <c r="H5532" i="106"/>
  <c r="H5365" i="106"/>
  <c r="B5130" i="106"/>
  <c r="B5891" i="106"/>
  <c r="B5746" i="106"/>
  <c r="B5597" i="106"/>
  <c r="B5532" i="106"/>
  <c r="B5365" i="106"/>
  <c r="H5739" i="106"/>
  <c r="H5590" i="106"/>
  <c r="B5739" i="106"/>
  <c r="B5590" i="106"/>
  <c r="H5123" i="106"/>
  <c r="B5123" i="106"/>
  <c r="H7839" i="106"/>
  <c r="B7839" i="106"/>
  <c r="H7838" i="106"/>
  <c r="B7838" i="106"/>
  <c r="H5997" i="106"/>
  <c r="H6349" i="106"/>
  <c r="H5928" i="106"/>
  <c r="H5884" i="106"/>
  <c r="H5735" i="106"/>
  <c r="H5585" i="106"/>
  <c r="H5524" i="106"/>
  <c r="B5997" i="106"/>
  <c r="B5928" i="106"/>
  <c r="B5884" i="106"/>
  <c r="B5735" i="106"/>
  <c r="B5585" i="106"/>
  <c r="B5524" i="106"/>
  <c r="H5353" i="106"/>
  <c r="H7837" i="106"/>
  <c r="H5118" i="106"/>
  <c r="B5353" i="106"/>
  <c r="B7837" i="106"/>
  <c r="B5118" i="106"/>
  <c r="H5110" i="106"/>
  <c r="B5110" i="106"/>
  <c r="H5346" i="106"/>
  <c r="H5100" i="106"/>
  <c r="B5346" i="106"/>
  <c r="B5100" i="106"/>
  <c r="H5094" i="106"/>
  <c r="F114" i="34"/>
  <c r="H5340" i="106"/>
  <c r="H5088" i="106"/>
  <c r="H5993" i="106"/>
  <c r="H6316" i="106"/>
  <c r="H5924" i="106"/>
  <c r="H5879" i="106"/>
  <c r="G5879" i="106" s="1"/>
  <c r="H5731" i="106"/>
  <c r="H5580" i="106"/>
  <c r="H5519" i="106"/>
  <c r="B5340" i="106"/>
  <c r="B5088" i="106"/>
  <c r="B5993" i="106"/>
  <c r="B5924" i="106"/>
  <c r="B5879" i="106"/>
  <c r="B5731" i="106"/>
  <c r="B5580" i="106"/>
  <c r="B5519" i="106"/>
  <c r="H5577" i="106"/>
  <c r="B5577" i="106"/>
  <c r="H5085" i="106"/>
  <c r="B5085" i="106"/>
  <c r="H5069" i="106"/>
  <c r="H5990" i="106"/>
  <c r="H6304" i="106"/>
  <c r="H5921" i="106"/>
  <c r="H5876" i="106"/>
  <c r="H5728" i="106"/>
  <c r="H5560" i="106"/>
  <c r="H5516" i="106"/>
  <c r="H5337" i="106"/>
  <c r="B5069" i="106"/>
  <c r="B5990" i="106"/>
  <c r="B6304" i="106"/>
  <c r="B5921" i="106"/>
  <c r="B5876" i="106"/>
  <c r="B5728" i="106"/>
  <c r="B5560" i="106"/>
  <c r="B5516" i="106"/>
  <c r="B5337" i="106"/>
  <c r="H5985" i="106"/>
  <c r="H6299" i="106"/>
  <c r="H5916" i="106"/>
  <c r="H5723" i="106"/>
  <c r="H5555" i="106"/>
  <c r="H5511" i="106"/>
  <c r="H5332" i="106"/>
  <c r="H5871" i="106"/>
  <c r="B5985" i="106"/>
  <c r="B5916" i="106"/>
  <c r="B5723" i="106"/>
  <c r="B5555" i="106"/>
  <c r="B5511" i="106"/>
  <c r="B5332" i="106"/>
  <c r="B5871" i="106"/>
  <c r="H6899" i="106"/>
  <c r="H6887" i="106"/>
  <c r="H6875" i="106"/>
  <c r="H6897" i="106"/>
  <c r="H6885" i="106"/>
  <c r="H6895" i="106"/>
  <c r="H6883" i="106"/>
  <c r="H6893" i="106"/>
  <c r="H6881" i="106"/>
  <c r="H6891" i="106"/>
  <c r="H6879" i="106"/>
  <c r="H6889" i="106"/>
  <c r="H6877" i="106"/>
  <c r="B6887" i="106"/>
  <c r="B6897" i="106"/>
  <c r="B6885" i="106"/>
  <c r="B6895" i="106"/>
  <c r="B6893" i="106"/>
  <c r="B6881" i="106"/>
  <c r="B6879" i="106"/>
  <c r="B6889" i="106"/>
  <c r="B6877" i="106"/>
  <c r="H3379" i="106"/>
  <c r="H1103" i="106"/>
  <c r="H6851" i="106"/>
  <c r="H3378" i="106"/>
  <c r="H3060" i="106"/>
  <c r="H1105" i="106"/>
  <c r="H6846" i="106"/>
  <c r="H1104" i="106"/>
  <c r="H6869" i="106"/>
  <c r="H1102" i="106"/>
  <c r="H6856" i="106"/>
  <c r="H1098" i="106"/>
  <c r="H1092" i="106"/>
  <c r="B3379" i="106"/>
  <c r="B1103" i="106"/>
  <c r="B6851" i="106"/>
  <c r="B3378" i="106"/>
  <c r="B3060" i="106"/>
  <c r="B1105" i="106"/>
  <c r="F34" i="34"/>
  <c r="B1104" i="106"/>
  <c r="B6869" i="106"/>
  <c r="B1102" i="106"/>
  <c r="B6856" i="106"/>
  <c r="B1098" i="106"/>
  <c r="B1092" i="106"/>
  <c r="H718" i="106"/>
  <c r="H834" i="106"/>
  <c r="H1091" i="106"/>
  <c r="H6901" i="106"/>
  <c r="H6900" i="106"/>
  <c r="H1008" i="106"/>
  <c r="H950" i="106"/>
  <c r="H892" i="106"/>
  <c r="H776" i="106"/>
  <c r="B834" i="106"/>
  <c r="B1091" i="106"/>
  <c r="B6901" i="106"/>
  <c r="B6900" i="106"/>
  <c r="B1008" i="106"/>
  <c r="B950" i="106"/>
  <c r="B892" i="106"/>
  <c r="B776" i="106"/>
  <c r="H1790" i="106"/>
  <c r="H1789" i="106"/>
  <c r="B1790" i="106"/>
  <c r="B1789" i="106"/>
  <c r="H2011" i="106"/>
  <c r="H2028" i="106"/>
  <c r="B2011" i="106"/>
  <c r="B2028" i="106"/>
  <c r="H5367" i="106"/>
  <c r="B5367" i="106"/>
  <c r="H5612" i="106"/>
  <c r="B5612" i="106"/>
  <c r="H5145" i="106"/>
  <c r="B5145" i="106"/>
  <c r="H6226" i="106"/>
  <c r="H1760" i="106"/>
  <c r="B1760" i="106"/>
  <c r="H4396" i="106"/>
  <c r="I64" i="8"/>
  <c r="L23" i="37"/>
  <c r="B3687" i="106"/>
  <c r="B1863" i="106"/>
  <c r="B1835" i="106"/>
  <c r="D25" i="37"/>
  <c r="B4268" i="106" s="1"/>
  <c r="G4268" i="106" s="1"/>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B2568" i="106"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B2556" i="106" s="1"/>
  <c r="G39" i="108"/>
  <c r="E39" i="108"/>
  <c r="B6259" i="106"/>
  <c r="J115" i="4"/>
  <c r="B8082" i="106" s="1"/>
  <c r="B4173" i="106"/>
  <c r="E108" i="4"/>
  <c r="B7996" i="106" s="1"/>
  <c r="B4132" i="106"/>
  <c r="H108" i="4"/>
  <c r="B8051" i="106" s="1"/>
  <c r="B4130" i="106"/>
  <c r="D108" i="4"/>
  <c r="B7980" i="106" s="1"/>
  <c r="B3582" i="106"/>
  <c r="K113" i="4"/>
  <c r="B8098" i="106" s="1"/>
  <c r="B3258" i="106"/>
  <c r="G115" i="4"/>
  <c r="B8039" i="106" s="1"/>
  <c r="B3256" i="106"/>
  <c r="G113" i="4"/>
  <c r="B8038" i="106" s="1"/>
  <c r="F77" i="4"/>
  <c r="F115" i="4"/>
  <c r="B8019" i="106" s="1"/>
  <c r="B3250" i="106"/>
  <c r="F113" i="4"/>
  <c r="B8018" i="106" s="1"/>
  <c r="B3229" i="106"/>
  <c r="C115" i="4"/>
  <c r="B7965" i="106" s="1"/>
  <c r="B6236" i="106"/>
  <c r="J113" i="4"/>
  <c r="B8081" i="106" s="1"/>
  <c r="B6226" i="106"/>
  <c r="J108" i="4"/>
  <c r="B4174" i="106"/>
  <c r="G108" i="4"/>
  <c r="B8035" i="106" s="1"/>
  <c r="B4133" i="106"/>
  <c r="K108" i="4"/>
  <c r="B8095" i="106" s="1"/>
  <c r="B4131" i="106"/>
  <c r="F108" i="4"/>
  <c r="B8015" i="106" s="1"/>
  <c r="B4129" i="106"/>
  <c r="C108" i="4"/>
  <c r="B3315" i="106"/>
  <c r="I113" i="4"/>
  <c r="B8064" i="106" s="1"/>
  <c r="B3296" i="106"/>
  <c r="H115" i="4"/>
  <c r="B8055" i="106" s="1"/>
  <c r="B3274" i="106"/>
  <c r="E115" i="4"/>
  <c r="B8000" i="106" s="1"/>
  <c r="B3235" i="106"/>
  <c r="D115" i="4"/>
  <c r="B7984" i="106" s="1"/>
  <c r="A7244" i="106"/>
  <c r="B279" i="106"/>
  <c r="B7941" i="106"/>
  <c r="B2914" i="106"/>
  <c r="B7940" i="106"/>
  <c r="G7940" i="106" s="1"/>
  <c r="B7909" i="106"/>
  <c r="B6189" i="106"/>
  <c r="B7907" i="106"/>
  <c r="B3563" i="106"/>
  <c r="B7908" i="106"/>
  <c r="B7939" i="106"/>
  <c r="G7939" i="106" s="1"/>
  <c r="B2908" i="106"/>
  <c r="B7906" i="106"/>
  <c r="B7937" i="106"/>
  <c r="G7937" i="106" s="1"/>
  <c r="B7902" i="106"/>
  <c r="B7901" i="106"/>
  <c r="B89" i="106"/>
  <c r="B7900" i="106"/>
  <c r="B7905" i="106"/>
  <c r="B7936" i="106"/>
  <c r="G7936" i="106" s="1"/>
  <c r="B7904" i="106"/>
  <c r="B7903" i="106"/>
  <c r="B277" i="106"/>
  <c r="B7898" i="106"/>
  <c r="B2893" i="106"/>
  <c r="B7897" i="106"/>
  <c r="B2886" i="106"/>
  <c r="B7894" i="106"/>
  <c r="B129" i="106"/>
  <c r="B7890" i="106"/>
  <c r="B6122" i="106"/>
  <c r="B7895" i="106"/>
  <c r="B3550" i="106"/>
  <c r="B7896" i="106"/>
  <c r="B201" i="106"/>
  <c r="B178" i="106"/>
  <c r="B7892" i="106"/>
  <c r="B155" i="106"/>
  <c r="B7891" i="106"/>
  <c r="B107" i="106"/>
  <c r="B7889" i="106"/>
  <c r="B75" i="106"/>
  <c r="K365" i="29"/>
  <c r="F71" i="34"/>
  <c r="F36" i="34"/>
  <c r="F70" i="34"/>
  <c r="F50" i="34"/>
  <c r="F37" i="34"/>
  <c r="B6846" i="106"/>
  <c r="K35" i="29"/>
  <c r="C111" i="5"/>
  <c r="B5119" i="106" s="1"/>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K188" i="29"/>
  <c r="B1379" i="106" s="1"/>
  <c r="G214" i="29"/>
  <c r="L5" i="11"/>
  <c r="J439" i="29"/>
  <c r="B1306" i="106"/>
  <c r="E178" i="29"/>
  <c r="D17" i="7"/>
  <c r="D9" i="7"/>
  <c r="D11" i="37"/>
  <c r="H29" i="118"/>
  <c r="K28" i="118" s="1"/>
  <c r="O27" i="118" s="1"/>
  <c r="O29" i="118" s="1"/>
  <c r="N22" i="3"/>
  <c r="F14" i="4"/>
  <c r="B7725" i="106"/>
  <c r="F49" i="34"/>
  <c r="F44" i="34"/>
  <c r="D35" i="36"/>
  <c r="B4085" i="106"/>
  <c r="L15" i="11"/>
  <c r="B3457" i="106" s="1"/>
  <c r="B3252" i="106"/>
  <c r="I24" i="12"/>
  <c r="D5" i="4"/>
  <c r="L309" i="29"/>
  <c r="K437" i="29"/>
  <c r="F21" i="8"/>
  <c r="K24" i="12"/>
  <c r="B3619" i="106"/>
  <c r="C454" i="29"/>
  <c r="B3620" i="106" s="1"/>
  <c r="F41" i="34"/>
  <c r="F35" i="34"/>
  <c r="F66" i="34"/>
  <c r="F45" i="34"/>
  <c r="K282" i="29"/>
  <c r="B1408" i="106"/>
  <c r="B1327" i="106"/>
  <c r="F61" i="34"/>
  <c r="D12" i="7"/>
  <c r="B1744" i="106"/>
  <c r="G1744" i="106" s="1"/>
  <c r="F147" i="34"/>
  <c r="D13" i="7"/>
  <c r="I172" i="5"/>
  <c r="B5094" i="106"/>
  <c r="D4" i="7"/>
  <c r="F126" i="34"/>
  <c r="G5" i="4"/>
  <c r="F144" i="34"/>
  <c r="G171" i="5"/>
  <c r="G172" i="5" s="1"/>
  <c r="D111" i="5"/>
  <c r="I271" i="5"/>
  <c r="B4433" i="106" s="1"/>
  <c r="B4394" i="106"/>
  <c r="G111" i="5"/>
  <c r="B5064" i="106"/>
  <c r="G5064" i="106" s="1"/>
  <c r="F131" i="34"/>
  <c r="C171" i="5"/>
  <c r="F143" i="34"/>
  <c r="D5" i="7"/>
  <c r="K172" i="5"/>
  <c r="J271" i="5"/>
  <c r="D15" i="7"/>
  <c r="K271" i="5"/>
  <c r="F146" i="34"/>
  <c r="H172" i="5"/>
  <c r="D11" i="7"/>
  <c r="H111" i="5"/>
  <c r="E111" i="5"/>
  <c r="B5525" i="106" s="1"/>
  <c r="D7" i="7"/>
  <c r="F152" i="34"/>
  <c r="B7863" i="106" s="1"/>
  <c r="F171" i="5"/>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B2029" i="106" s="1"/>
  <c r="F48" i="34"/>
  <c r="F40" i="34"/>
  <c r="B7198" i="106"/>
  <c r="G7198" i="106" s="1"/>
  <c r="B7215" i="106"/>
  <c r="G7215" i="106" s="1"/>
  <c r="B6899" i="106"/>
  <c r="F51" i="34"/>
  <c r="B6883" i="106"/>
  <c r="F43" i="34"/>
  <c r="B7209" i="106"/>
  <c r="B6891" i="106"/>
  <c r="F47" i="34"/>
  <c r="B6875" i="106"/>
  <c r="F39" i="34"/>
  <c r="B3701" i="106"/>
  <c r="K449" i="29"/>
  <c r="K452" i="29" s="1"/>
  <c r="D439" i="29"/>
  <c r="I76" i="4"/>
  <c r="I115" i="4" s="1"/>
  <c r="B8065" i="106" s="1"/>
  <c r="K16" i="11"/>
  <c r="H309" i="29"/>
  <c r="E309" i="29"/>
  <c r="D309" i="29"/>
  <c r="B1510" i="106"/>
  <c r="K290" i="29"/>
  <c r="K233" i="29"/>
  <c r="B1262" i="106"/>
  <c r="H133" i="29"/>
  <c r="B1264" i="106" s="1"/>
  <c r="B1237" i="106"/>
  <c r="E133" i="29"/>
  <c r="B1144" i="106"/>
  <c r="K112" i="29"/>
  <c r="B120" i="106"/>
  <c r="D62" i="3"/>
  <c r="B1132" i="106"/>
  <c r="B7757" i="106"/>
  <c r="G7757" i="106" s="1"/>
  <c r="B1337" i="106"/>
  <c r="C214" i="29"/>
  <c r="B167" i="106"/>
  <c r="F62" i="3"/>
  <c r="B1129" i="106"/>
  <c r="L3" i="11"/>
  <c r="B7594" i="106" s="1"/>
  <c r="L9" i="11"/>
  <c r="B7612" i="106" s="1"/>
  <c r="L10" i="11"/>
  <c r="D10" i="7"/>
  <c r="D16" i="7"/>
  <c r="B3445" i="106" s="1"/>
  <c r="B19" i="7"/>
  <c r="D8" i="7"/>
  <c r="F270" i="5"/>
  <c r="B4395" i="106"/>
  <c r="B4948" i="106"/>
  <c r="H271" i="5"/>
  <c r="L214" i="29"/>
  <c r="L104" i="29"/>
  <c r="B1119" i="106"/>
  <c r="K55" i="29"/>
  <c r="B729" i="106"/>
  <c r="C76" i="29"/>
  <c r="B1114" i="106"/>
  <c r="K49" i="29"/>
  <c r="F177" i="34"/>
  <c r="B7598" i="106"/>
  <c r="L6" i="11"/>
  <c r="B7603" i="106" s="1"/>
  <c r="E270" i="5"/>
  <c r="B6833" i="106"/>
  <c r="G270" i="5"/>
  <c r="B4396" i="106"/>
  <c r="B5535" i="106"/>
  <c r="E172" i="5"/>
  <c r="I111" i="5"/>
  <c r="L276" i="29"/>
  <c r="L292" i="29" s="1"/>
  <c r="L76" i="29"/>
  <c r="K34" i="29"/>
  <c r="B718" i="106"/>
  <c r="B7616" i="106"/>
  <c r="L14" i="11"/>
  <c r="B7621" i="106" s="1"/>
  <c r="B7228" i="106"/>
  <c r="I439" i="29"/>
  <c r="B7213" i="106"/>
  <c r="B7200" i="106"/>
  <c r="G7200" i="106" s="1"/>
  <c r="B7217" i="106"/>
  <c r="G7217" i="106" s="1"/>
  <c r="B7212" i="106"/>
  <c r="B7219" i="106"/>
  <c r="G7219" i="106" s="1"/>
  <c r="B7199" i="106"/>
  <c r="G7199" i="106" s="1"/>
  <c r="B7216" i="106"/>
  <c r="G7216" i="106" s="1"/>
  <c r="B6915" i="106"/>
  <c r="J76" i="29"/>
  <c r="D270" i="5"/>
  <c r="J309" i="29"/>
  <c r="I309" i="29"/>
  <c r="J155" i="29"/>
  <c r="I155" i="29"/>
  <c r="B6914" i="106"/>
  <c r="I76" i="29"/>
  <c r="B3631" i="106"/>
  <c r="E439" i="29"/>
  <c r="E44" i="4"/>
  <c r="E113" i="4" s="1"/>
  <c r="B7999" i="106" s="1"/>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294" i="106"/>
  <c r="H77" i="4"/>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B186" i="106"/>
  <c r="G62" i="3"/>
  <c r="B137" i="106"/>
  <c r="E62" i="3"/>
  <c r="L155" i="29"/>
  <c r="C270" i="5"/>
  <c r="J24" i="12"/>
  <c r="B7728" i="106"/>
  <c r="H4432" i="106" a="1"/>
  <c r="H5912" i="106" a="1"/>
  <c r="H3722" i="106" a="1"/>
  <c r="H7889" i="106" a="1"/>
  <c r="H1534" i="106" a="1"/>
  <c r="H7205" i="106" a="1"/>
  <c r="H1552" i="106" a="1"/>
  <c r="H1981" i="106" a="1"/>
  <c r="H5318" i="106" a="1"/>
  <c r="H1768" i="106" a="1"/>
  <c r="H1277" i="106" a="1"/>
  <c r="H7841" i="106" a="1"/>
  <c r="H1522" i="106" a="1"/>
  <c r="H869" i="106" a="1"/>
  <c r="H3403" i="106" a="1"/>
  <c r="H1045" i="106" a="1"/>
  <c r="H1762" i="106" a="1"/>
  <c r="H6395" i="106" a="1"/>
  <c r="H7961" i="106" a="1"/>
  <c r="H2835" i="106" a="1"/>
  <c r="H4169" i="106" a="1"/>
  <c r="H3724" i="106" a="1"/>
  <c r="H1452" i="106" a="1"/>
  <c r="H1489" i="106" a="1"/>
  <c r="H1123" i="106" a="1"/>
  <c r="H7825" i="106" a="1"/>
  <c r="H1223" i="106" a="1"/>
  <c r="H1546" i="106" a="1"/>
  <c r="H281" i="106" a="1"/>
  <c r="H1540" i="106" a="1"/>
  <c r="H1498" i="106" a="1"/>
  <c r="H1149" i="106" a="1"/>
  <c r="H4214" i="106" a="1"/>
  <c r="H1557" i="106" a="1"/>
  <c r="H1307" i="106" a="1"/>
  <c r="H1472" i="106" a="1"/>
  <c r="H1513" i="106" a="1"/>
  <c r="H2056" i="106" a="1"/>
  <c r="H2568" i="106" a="1"/>
  <c r="H7049" i="106" a="1"/>
  <c r="H1106" i="106" a="1"/>
  <c r="H2029" i="106" a="1"/>
  <c r="H1486" i="106" a="1"/>
  <c r="H1373" i="106" a="1"/>
  <c r="H8078" i="106" a="1"/>
  <c r="H1270" i="106" a="1"/>
  <c r="H7893" i="106" a="1"/>
  <c r="H1350" i="106" a="1"/>
  <c r="H3445" i="106" a="1"/>
  <c r="H3620" i="106" a="1"/>
  <c r="H7114" i="106" a="1"/>
  <c r="H7894" i="106" a="1"/>
  <c r="H7836" i="106" a="1"/>
  <c r="H7115" i="106" a="1"/>
  <c r="H7935" i="106" a="1"/>
  <c r="H1805" i="106" a="1"/>
  <c r="H7890" i="106" a="1"/>
  <c r="H4155" i="106" a="1"/>
  <c r="H3407" i="106" a="1"/>
  <c r="H7233" i="106" a="1"/>
  <c r="H1344" i="106" a="1"/>
  <c r="H7933" i="106" a="1"/>
  <c r="H2828" i="106" a="1"/>
  <c r="H2054" i="106" a="1"/>
  <c r="H7898" i="106" a="1"/>
  <c r="H3640" i="106" a="1"/>
  <c r="H6023" i="106" a="1"/>
  <c r="H7892" i="106" a="1"/>
  <c r="H7011" i="106" a="1"/>
  <c r="H1948" i="106" a="1"/>
  <c r="H1357" i="106" a="1"/>
  <c r="H927" i="106" a="1"/>
  <c r="H5904" i="106" a="1"/>
  <c r="H6022" i="106" a="1"/>
  <c r="H1766" i="106" a="1"/>
  <c r="H7016" i="106" a="1"/>
  <c r="H1120" i="106" a="1"/>
  <c r="H1767" i="106" a="1"/>
  <c r="H1247" i="106" a="1"/>
  <c r="H1043" i="106" a="1"/>
  <c r="H1117" i="106" a="1"/>
  <c r="H2091" i="106" a="1"/>
  <c r="H2100" i="106" a="1"/>
  <c r="H8104" i="106" a="1"/>
  <c r="H811" i="106" a="1"/>
  <c r="H7896" i="106" a="1"/>
  <c r="H7241" i="106" a="1"/>
  <c r="H8031" i="106" a="1"/>
  <c r="H985" i="106" a="1"/>
  <c r="H3633" i="106" a="1"/>
  <c r="H753" i="106" a="1"/>
  <c r="H7826" i="106" a="1"/>
  <c r="H7864" i="106" a="1"/>
  <c r="H1379" i="106" a="1"/>
  <c r="H1528" i="106" a="1"/>
  <c r="H7858" i="106" a="1"/>
  <c r="H7857" i="106" a="1"/>
  <c r="H3626" i="106" a="1"/>
  <c r="H2087" i="106" a="1"/>
  <c r="H3647" i="106" a="1"/>
  <c r="H7046" i="106" a="1"/>
  <c r="H1770" i="106" a="1"/>
  <c r="H3654" i="106" a="1"/>
  <c r="H4433" i="106" a="1"/>
  <c r="H7830" i="106" a="1"/>
  <c r="H1759" i="106" a="1"/>
  <c r="H8124" i="106" a="1"/>
  <c r="H6020" i="106" a="1"/>
  <c r="H7842" i="106" a="1"/>
  <c r="H7240" i="106" a="1"/>
  <c r="H1315" i="106" a="1"/>
  <c r="H7891" i="106" a="1"/>
  <c r="H5499" i="106" a="1"/>
  <c r="H5642" i="106" a="1"/>
  <c r="H1506" i="106" a="1"/>
  <c r="H3674" i="106" a="1"/>
  <c r="H5410" i="106" a="1"/>
  <c r="H4103" i="106" a="1"/>
  <c r="H7856" i="106" a="1"/>
  <c r="H2058" i="106" a="1"/>
  <c r="H5119" i="106" a="1"/>
  <c r="H2086" i="106" a="1"/>
  <c r="H5861" i="106" a="1"/>
  <c r="H7855" i="106" a="1"/>
  <c r="H6975" i="106" a="1"/>
  <c r="H3668" i="106" a="1"/>
  <c r="H1256" i="106" a="1"/>
  <c r="H7895" i="106" a="1"/>
  <c r="H1444" i="106" a="1"/>
  <c r="H1131" i="106" a="1"/>
  <c r="H1338" i="106" a="1"/>
  <c r="H2057" i="106" a="1"/>
  <c r="H1113" i="106" a="1"/>
  <c r="H5354" i="106" a="1"/>
  <c r="H7934" i="106" a="1"/>
  <c r="H6350" i="106" a="1"/>
  <c r="H4102" i="106" a="1"/>
  <c r="H1757" i="106" a="1"/>
  <c r="H7840" i="106" a="1"/>
  <c r="H6026" i="106" a="1"/>
  <c r="H3406" i="106" a="1"/>
  <c r="H5768" i="106" a="1"/>
  <c r="H7827" i="106" a="1"/>
  <c r="H5711" i="106" a="1"/>
  <c r="H1761" i="106" a="1"/>
  <c r="H1231" i="106" a="1"/>
  <c r="H1483" i="106" a="1"/>
  <c r="H5586" i="106" a="1"/>
  <c r="H7932" i="106" a="1"/>
  <c r="H7828" i="106" a="1"/>
  <c r="H6976" i="106" a="1"/>
  <c r="H1363" i="106" a="1"/>
  <c r="H1264" i="106" a="1"/>
  <c r="H9096" i="106" a="1"/>
  <c r="H1763" i="106" a="1"/>
  <c r="H7854" i="106" a="1"/>
  <c r="H5525" i="106" a="1"/>
  <c r="H5776" i="106" a="1"/>
  <c r="H7824" i="106" a="1"/>
  <c r="H2053" i="106" a="1"/>
  <c r="H1765" i="106" a="1"/>
  <c r="H1479" i="106" a="1"/>
  <c r="H7845" i="106" a="1"/>
  <c r="H7050" i="106" a="1"/>
  <c r="H7888" i="106" a="1"/>
  <c r="H1139" i="106" a="1"/>
  <c r="H5542" i="106" a="1"/>
  <c r="H2055" i="106" a="1"/>
  <c r="H1758" i="106" a="1"/>
  <c r="H6024" i="106" a="1"/>
  <c r="H7232" i="106" a="1"/>
  <c r="H7941" i="106" a="1"/>
  <c r="H5212" i="106" a="1"/>
  <c r="H1239" i="106" a="1"/>
  <c r="H1326" i="106" a="1"/>
  <c r="H2556" i="106" a="1"/>
  <c r="H2788" i="106" a="1"/>
  <c r="H7052" i="106" a="1"/>
  <c r="H6012" i="106" a="1"/>
  <c r="G7900" i="106" l="1"/>
  <c r="G1975" i="106"/>
  <c r="G1980" i="106"/>
  <c r="H1981" i="106"/>
  <c r="H7961" i="106"/>
  <c r="B7961" i="106"/>
  <c r="G4129" i="106"/>
  <c r="H7941" i="106"/>
  <c r="G7941" i="106" s="1"/>
  <c r="G279" i="106"/>
  <c r="H7896" i="106"/>
  <c r="G7896" i="106" s="1"/>
  <c r="G3550" i="106"/>
  <c r="H7895" i="106"/>
  <c r="G7895" i="106" s="1"/>
  <c r="G6122" i="106"/>
  <c r="H7894" i="106"/>
  <c r="G7894" i="106" s="1"/>
  <c r="G2886" i="106"/>
  <c r="H7893" i="106"/>
  <c r="B7893" i="106"/>
  <c r="G201" i="106"/>
  <c r="H7892" i="106"/>
  <c r="G7892" i="106" s="1"/>
  <c r="G178" i="106"/>
  <c r="H7891" i="106"/>
  <c r="G7891" i="106" s="1"/>
  <c r="G155" i="106"/>
  <c r="H7890" i="106"/>
  <c r="G7890" i="106" s="1"/>
  <c r="G129" i="106"/>
  <c r="H7889" i="106"/>
  <c r="G7889" i="106" s="1"/>
  <c r="G107" i="106"/>
  <c r="H7888" i="106"/>
  <c r="G7888" i="106" s="1"/>
  <c r="G75" i="106"/>
  <c r="G3063" i="106"/>
  <c r="G1487" i="106"/>
  <c r="G4994" i="106"/>
  <c r="G454" i="29"/>
  <c r="B3648" i="106" s="1"/>
  <c r="G4266" i="106"/>
  <c r="H7898" i="106"/>
  <c r="G7898" i="106" s="1"/>
  <c r="G277" i="106"/>
  <c r="G2051" i="106"/>
  <c r="G2041" i="106"/>
  <c r="G2050" i="106"/>
  <c r="H2053" i="106"/>
  <c r="B2053" i="106"/>
  <c r="G2049" i="106"/>
  <c r="G2035" i="106"/>
  <c r="H2057" i="106"/>
  <c r="B2057" i="106"/>
  <c r="G2027" i="106"/>
  <c r="G2026" i="106"/>
  <c r="G2017" i="106"/>
  <c r="H2056" i="106"/>
  <c r="B2056" i="106"/>
  <c r="H2055" i="106"/>
  <c r="B2055" i="106"/>
  <c r="G2025" i="106"/>
  <c r="H2054" i="106"/>
  <c r="B2054" i="106"/>
  <c r="G2024" i="106"/>
  <c r="H281" i="106"/>
  <c r="B281" i="106"/>
  <c r="H4169" i="106"/>
  <c r="G1821" i="106"/>
  <c r="G4107" i="106"/>
  <c r="G4106" i="106"/>
  <c r="G3447" i="106"/>
  <c r="G1802" i="106"/>
  <c r="G1800" i="106"/>
  <c r="G3726" i="106"/>
  <c r="G1799" i="106"/>
  <c r="G1798" i="106"/>
  <c r="G1795" i="106"/>
  <c r="G1797" i="106"/>
  <c r="G1794" i="106"/>
  <c r="G1793" i="106"/>
  <c r="G1792" i="106"/>
  <c r="G1791" i="106"/>
  <c r="E214" i="29"/>
  <c r="B1351" i="106" s="1"/>
  <c r="H15" i="184"/>
  <c r="H19" i="184" s="1"/>
  <c r="L20" i="184" s="1"/>
  <c r="G5924" i="106"/>
  <c r="G1312" i="106"/>
  <c r="G7871" i="106"/>
  <c r="G5511" i="106"/>
  <c r="G5778" i="106"/>
  <c r="D104" i="4"/>
  <c r="B7976" i="106" s="1"/>
  <c r="G3617" i="106"/>
  <c r="G1533" i="106"/>
  <c r="G5731" i="106"/>
  <c r="G6879" i="106"/>
  <c r="G950" i="106"/>
  <c r="G867" i="106"/>
  <c r="G7872" i="106"/>
  <c r="G1469" i="106"/>
  <c r="G5516" i="106"/>
  <c r="G1008" i="106"/>
  <c r="G5519" i="106"/>
  <c r="G892" i="106"/>
  <c r="G1102" i="106"/>
  <c r="G5876" i="106"/>
  <c r="G7851" i="106"/>
  <c r="G7860" i="106"/>
  <c r="G1108" i="106"/>
  <c r="G961" i="106"/>
  <c r="G7069" i="106"/>
  <c r="G5921" i="106"/>
  <c r="G5928" i="106"/>
  <c r="G1496" i="106"/>
  <c r="G6900" i="106"/>
  <c r="G5871" i="106"/>
  <c r="G6914" i="106"/>
  <c r="G5332" i="106"/>
  <c r="G5223" i="106"/>
  <c r="G7031" i="106"/>
  <c r="G1539" i="106"/>
  <c r="G899" i="106"/>
  <c r="G7032" i="106"/>
  <c r="G1482" i="106"/>
  <c r="G3673" i="106"/>
  <c r="G5580" i="106"/>
  <c r="G4370" i="106"/>
  <c r="G7839" i="106"/>
  <c r="G1111" i="106"/>
  <c r="G1025" i="106"/>
  <c r="G5381" i="106"/>
  <c r="G1116" i="106"/>
  <c r="G6959" i="106"/>
  <c r="G1474" i="106"/>
  <c r="G1098" i="106"/>
  <c r="G5560" i="106"/>
  <c r="G5524" i="106"/>
  <c r="G5176" i="106"/>
  <c r="G1551" i="106"/>
  <c r="G776" i="106"/>
  <c r="G7823" i="106"/>
  <c r="G787" i="106"/>
  <c r="G7239" i="106"/>
  <c r="G7744" i="106"/>
  <c r="H7241" i="106"/>
  <c r="H3674" i="106"/>
  <c r="H7240" i="106"/>
  <c r="B3674" i="106"/>
  <c r="B7240" i="106"/>
  <c r="G7237" i="106"/>
  <c r="G3656" i="106"/>
  <c r="G3669" i="106"/>
  <c r="H3626" i="106"/>
  <c r="H7233" i="106"/>
  <c r="H3633" i="106"/>
  <c r="H3654" i="106"/>
  <c r="H3668" i="106"/>
  <c r="H3640" i="106"/>
  <c r="H7232" i="106"/>
  <c r="H3620" i="106"/>
  <c r="G3620" i="106" s="1"/>
  <c r="H3647" i="106"/>
  <c r="G3647" i="106" s="1"/>
  <c r="D454" i="29"/>
  <c r="J454" i="29"/>
  <c r="B3654" i="106"/>
  <c r="G7228" i="106"/>
  <c r="G3638" i="106"/>
  <c r="G3666" i="106"/>
  <c r="F454" i="29"/>
  <c r="B3641" i="106" s="1"/>
  <c r="G7229" i="106"/>
  <c r="I454" i="29"/>
  <c r="B7242" i="106" s="1"/>
  <c r="G3667" i="106"/>
  <c r="G3624" i="106"/>
  <c r="G3645" i="106"/>
  <c r="G3631" i="106"/>
  <c r="G3652" i="106"/>
  <c r="G3619" i="106"/>
  <c r="H7205" i="106"/>
  <c r="G7124" i="106"/>
  <c r="G7160" i="106"/>
  <c r="G3715" i="106"/>
  <c r="G7113" i="106"/>
  <c r="H2100" i="106"/>
  <c r="G4097" i="106"/>
  <c r="H1546" i="106"/>
  <c r="H1540" i="106"/>
  <c r="H1557" i="106"/>
  <c r="H1528" i="106"/>
  <c r="H1534" i="106"/>
  <c r="H7114" i="106"/>
  <c r="H1552" i="106"/>
  <c r="H1522" i="106"/>
  <c r="H7115" i="106"/>
  <c r="B1546" i="106"/>
  <c r="B1540" i="106"/>
  <c r="G1553" i="106"/>
  <c r="G1556" i="106"/>
  <c r="G7101" i="106"/>
  <c r="B1528" i="106"/>
  <c r="G7102" i="106"/>
  <c r="B1534" i="106"/>
  <c r="G1521" i="106"/>
  <c r="B7114" i="106"/>
  <c r="G1545" i="106"/>
  <c r="B1552" i="106"/>
  <c r="B1522" i="106"/>
  <c r="B7115" i="106"/>
  <c r="G1527" i="106"/>
  <c r="H1513" i="106"/>
  <c r="H1452" i="106"/>
  <c r="B1452" i="106"/>
  <c r="G1511" i="106"/>
  <c r="G1512" i="106"/>
  <c r="G2843" i="106"/>
  <c r="G2844" i="106"/>
  <c r="G1450" i="106"/>
  <c r="G1510" i="106"/>
  <c r="H3722" i="106"/>
  <c r="B3722" i="106"/>
  <c r="G4164" i="106"/>
  <c r="H8031" i="106"/>
  <c r="B8031" i="106"/>
  <c r="G2607" i="106"/>
  <c r="G1509" i="106"/>
  <c r="G1507" i="106"/>
  <c r="H1506" i="106"/>
  <c r="B1506" i="106"/>
  <c r="G1499" i="106"/>
  <c r="G1500" i="106"/>
  <c r="G1501" i="106"/>
  <c r="G1502" i="106"/>
  <c r="G1504" i="106"/>
  <c r="G1442" i="106"/>
  <c r="H1498" i="106"/>
  <c r="B1498" i="106"/>
  <c r="G1493" i="106"/>
  <c r="G1494" i="106"/>
  <c r="G1495" i="106"/>
  <c r="G1434" i="106"/>
  <c r="G1492" i="106"/>
  <c r="G1490" i="106"/>
  <c r="G1491" i="106"/>
  <c r="H1489" i="106"/>
  <c r="B1489" i="106"/>
  <c r="G1488" i="106"/>
  <c r="G1425" i="106"/>
  <c r="H1486" i="106"/>
  <c r="G1486" i="106" s="1"/>
  <c r="G7080" i="106"/>
  <c r="H1483" i="106"/>
  <c r="B1483" i="106"/>
  <c r="G1480" i="106"/>
  <c r="G1481" i="106"/>
  <c r="G1419" i="106"/>
  <c r="H1479" i="106"/>
  <c r="H1444" i="106"/>
  <c r="G1477" i="106"/>
  <c r="G1415" i="106"/>
  <c r="G1478" i="106"/>
  <c r="D292" i="29"/>
  <c r="B1446" i="106" s="1"/>
  <c r="G1476" i="106"/>
  <c r="G1473" i="106"/>
  <c r="G1475" i="106"/>
  <c r="H1472" i="106"/>
  <c r="G7074" i="106"/>
  <c r="G7076" i="106"/>
  <c r="G1408" i="106"/>
  <c r="G1458" i="106"/>
  <c r="G7078" i="106"/>
  <c r="G1464" i="106"/>
  <c r="G3390" i="106"/>
  <c r="G1468" i="106"/>
  <c r="G3388" i="106"/>
  <c r="G7072" i="106"/>
  <c r="G1470" i="106"/>
  <c r="G3389" i="106"/>
  <c r="G1471" i="106"/>
  <c r="G7066" i="106"/>
  <c r="G7068" i="106"/>
  <c r="H4155" i="106"/>
  <c r="H1373" i="106"/>
  <c r="B1373" i="106"/>
  <c r="G4154" i="106"/>
  <c r="G1381" i="106"/>
  <c r="G1382" i="106"/>
  <c r="G1383" i="106"/>
  <c r="G2839" i="106"/>
  <c r="G2840" i="106"/>
  <c r="G2837" i="106"/>
  <c r="H2828" i="106"/>
  <c r="G3010" i="106"/>
  <c r="G2826" i="106"/>
  <c r="H1350" i="106"/>
  <c r="G1350" i="106" s="1"/>
  <c r="H2835" i="106"/>
  <c r="G3008" i="106"/>
  <c r="G3009" i="106"/>
  <c r="G2821" i="106"/>
  <c r="G3007" i="106"/>
  <c r="G3005" i="106"/>
  <c r="G3006" i="106"/>
  <c r="H1344" i="106"/>
  <c r="H1338" i="106"/>
  <c r="H1357" i="106"/>
  <c r="H1363" i="106"/>
  <c r="H1379" i="106"/>
  <c r="G1379" i="106" s="1"/>
  <c r="B1344" i="106"/>
  <c r="G1368" i="106"/>
  <c r="G7062" i="106"/>
  <c r="G1349" i="106"/>
  <c r="G1356" i="106"/>
  <c r="B1338" i="106"/>
  <c r="G1375" i="106"/>
  <c r="B1357" i="106"/>
  <c r="F13" i="4"/>
  <c r="B2594" i="106" s="1"/>
  <c r="G1378" i="106"/>
  <c r="G1337" i="106"/>
  <c r="G1362" i="106"/>
  <c r="G1343" i="106"/>
  <c r="G7061" i="106"/>
  <c r="G7070" i="106"/>
  <c r="H1307" i="106"/>
  <c r="B1307" i="106"/>
  <c r="G1306" i="106"/>
  <c r="G1324" i="106"/>
  <c r="G1327" i="106"/>
  <c r="G1328" i="106"/>
  <c r="H1326" i="106"/>
  <c r="G1326" i="106" s="1"/>
  <c r="H1315" i="106"/>
  <c r="K176" i="29"/>
  <c r="B1329" i="106" s="1"/>
  <c r="G1325" i="106"/>
  <c r="G2816" i="106"/>
  <c r="H178" i="29"/>
  <c r="G1322" i="106"/>
  <c r="G1323" i="106"/>
  <c r="G7048" i="106"/>
  <c r="H7046" i="106"/>
  <c r="H1270" i="106"/>
  <c r="B1270" i="106"/>
  <c r="G1281" i="106"/>
  <c r="G1282" i="106"/>
  <c r="G1283" i="106"/>
  <c r="G2808" i="106"/>
  <c r="G2809" i="106"/>
  <c r="G1265" i="106"/>
  <c r="G2092" i="106"/>
  <c r="H2091" i="106"/>
  <c r="G2984" i="106"/>
  <c r="G2985" i="106"/>
  <c r="G2986" i="106"/>
  <c r="H7830" i="106"/>
  <c r="H2568" i="106"/>
  <c r="G2568" i="106" s="1"/>
  <c r="B7830" i="106"/>
  <c r="G2803" i="106"/>
  <c r="H155" i="29"/>
  <c r="B1271" i="106" s="1"/>
  <c r="G1278" i="106"/>
  <c r="G1275" i="106"/>
  <c r="H7049" i="106"/>
  <c r="H1277" i="106"/>
  <c r="H1239" i="106"/>
  <c r="H1223" i="106"/>
  <c r="G1223" i="106" s="1"/>
  <c r="H1247" i="106"/>
  <c r="H1231" i="106"/>
  <c r="H1264" i="106"/>
  <c r="G1264" i="106" s="1"/>
  <c r="H1256" i="106"/>
  <c r="H7050" i="106"/>
  <c r="F59" i="34"/>
  <c r="B1277" i="106"/>
  <c r="G1245" i="106"/>
  <c r="G1229" i="106"/>
  <c r="G7035" i="106"/>
  <c r="C155" i="29"/>
  <c r="G7036" i="106"/>
  <c r="G1254" i="106"/>
  <c r="G1273" i="106"/>
  <c r="G1237" i="106"/>
  <c r="G1274" i="106"/>
  <c r="G1272" i="106"/>
  <c r="B7050" i="106"/>
  <c r="G1262" i="106"/>
  <c r="G1221" i="106"/>
  <c r="G7015" i="106"/>
  <c r="H1149" i="106"/>
  <c r="H7016" i="106"/>
  <c r="B7016" i="106"/>
  <c r="G1051" i="106"/>
  <c r="G1144" i="106"/>
  <c r="G1145" i="106"/>
  <c r="G1147" i="106"/>
  <c r="G2793" i="106"/>
  <c r="G2794" i="106"/>
  <c r="G7013" i="106"/>
  <c r="H7011" i="106"/>
  <c r="G7005" i="106"/>
  <c r="G7008" i="106"/>
  <c r="B7011" i="106"/>
  <c r="G6995" i="106"/>
  <c r="G6997" i="106"/>
  <c r="G7010" i="106"/>
  <c r="G6999" i="106"/>
  <c r="G7001" i="106"/>
  <c r="G7003" i="106"/>
  <c r="H2087" i="106"/>
  <c r="B2087" i="106"/>
  <c r="G6990" i="106"/>
  <c r="G6980" i="106"/>
  <c r="G6992" i="106"/>
  <c r="G6982" i="106"/>
  <c r="G6984" i="106"/>
  <c r="G6986" i="106"/>
  <c r="G6988" i="106"/>
  <c r="H1045" i="106"/>
  <c r="B1045" i="106"/>
  <c r="G2079" i="106"/>
  <c r="H2086" i="106"/>
  <c r="H2788" i="106"/>
  <c r="B2086" i="106"/>
  <c r="G2971" i="106"/>
  <c r="B2788" i="106"/>
  <c r="G2972" i="106"/>
  <c r="G2973" i="106"/>
  <c r="G2974" i="106"/>
  <c r="G2975" i="106"/>
  <c r="G2976" i="106"/>
  <c r="G2787" i="106"/>
  <c r="H2556" i="106"/>
  <c r="G2556" i="106" s="1"/>
  <c r="C104" i="4"/>
  <c r="G7829" i="106"/>
  <c r="G1142" i="106"/>
  <c r="G1140" i="106"/>
  <c r="H1139" i="106"/>
  <c r="G809" i="106"/>
  <c r="G983" i="106"/>
  <c r="G1041" i="106"/>
  <c r="G6971" i="106"/>
  <c r="B1139" i="106"/>
  <c r="G1133" i="106"/>
  <c r="G6972" i="106"/>
  <c r="G1134" i="106"/>
  <c r="G751" i="106"/>
  <c r="G925" i="106"/>
  <c r="G1135" i="106"/>
  <c r="G1132" i="106"/>
  <c r="G1137" i="106"/>
  <c r="H1131" i="106"/>
  <c r="G743" i="106"/>
  <c r="G917" i="106"/>
  <c r="G1125" i="106"/>
  <c r="G1126" i="106"/>
  <c r="G1127" i="106"/>
  <c r="G801" i="106"/>
  <c r="B1131" i="106"/>
  <c r="G975" i="106"/>
  <c r="G1128" i="106"/>
  <c r="G6960" i="106"/>
  <c r="G1129" i="106"/>
  <c r="G1033" i="106"/>
  <c r="G1124" i="106"/>
  <c r="G859" i="106"/>
  <c r="H1123" i="106"/>
  <c r="G793" i="106"/>
  <c r="G967" i="106"/>
  <c r="G1122" i="106"/>
  <c r="G1121" i="106"/>
  <c r="G851" i="106"/>
  <c r="G6946" i="106"/>
  <c r="G6947" i="106"/>
  <c r="G735" i="106"/>
  <c r="G909" i="106"/>
  <c r="H1120" i="106"/>
  <c r="G1022" i="106"/>
  <c r="G6940" i="106"/>
  <c r="G1119" i="106"/>
  <c r="G848" i="106"/>
  <c r="G6941" i="106"/>
  <c r="G732" i="106"/>
  <c r="G1118" i="106"/>
  <c r="G6938" i="106"/>
  <c r="G906" i="106"/>
  <c r="G790" i="106"/>
  <c r="G964" i="106"/>
  <c r="H1117" i="106"/>
  <c r="G903" i="106"/>
  <c r="G6922" i="106"/>
  <c r="G6923" i="106"/>
  <c r="G1114" i="106"/>
  <c r="G1019" i="106"/>
  <c r="G1115" i="106"/>
  <c r="G845" i="106"/>
  <c r="G729" i="106"/>
  <c r="H927" i="106"/>
  <c r="H985" i="106"/>
  <c r="H1113" i="106"/>
  <c r="H6976" i="106"/>
  <c r="H811" i="106"/>
  <c r="H6975" i="106"/>
  <c r="H869" i="106"/>
  <c r="H753" i="106"/>
  <c r="H1043" i="106"/>
  <c r="F117" i="29"/>
  <c r="B8129" i="106" s="1"/>
  <c r="G117" i="29"/>
  <c r="B8130" i="106" s="1"/>
  <c r="J117" i="29"/>
  <c r="B8133" i="106" s="1"/>
  <c r="G725" i="106"/>
  <c r="G783" i="106"/>
  <c r="G957" i="106"/>
  <c r="D117" i="29"/>
  <c r="B8127" i="106" s="1"/>
  <c r="G1015" i="106"/>
  <c r="I117" i="29"/>
  <c r="E117" i="29"/>
  <c r="G841" i="106"/>
  <c r="G1107" i="106"/>
  <c r="G1112" i="106"/>
  <c r="G1109" i="106"/>
  <c r="G6915" i="106"/>
  <c r="G1110" i="106"/>
  <c r="G4439" i="106"/>
  <c r="G7873" i="106"/>
  <c r="G7867" i="106"/>
  <c r="G7868" i="106"/>
  <c r="G7869" i="106"/>
  <c r="G7874" i="106"/>
  <c r="G7866" i="106"/>
  <c r="G5701" i="106"/>
  <c r="G5827" i="106"/>
  <c r="G5284" i="106"/>
  <c r="G7859" i="106"/>
  <c r="G5468" i="106"/>
  <c r="G7861" i="106"/>
  <c r="G7862" i="106"/>
  <c r="G7822" i="106"/>
  <c r="G4411" i="106"/>
  <c r="G4412" i="106"/>
  <c r="H7858" i="106"/>
  <c r="B7858" i="106"/>
  <c r="G4410" i="106"/>
  <c r="G4409" i="106"/>
  <c r="G5675" i="106"/>
  <c r="G5801" i="106"/>
  <c r="H7857" i="106"/>
  <c r="G5442" i="106"/>
  <c r="B7857" i="106"/>
  <c r="G6407" i="106"/>
  <c r="H7856" i="106"/>
  <c r="B7856" i="106"/>
  <c r="G5244" i="106"/>
  <c r="H5711" i="106"/>
  <c r="B5711" i="106"/>
  <c r="G4395" i="106"/>
  <c r="H5499" i="106"/>
  <c r="H5318" i="106"/>
  <c r="B5499" i="106"/>
  <c r="G4394" i="106"/>
  <c r="G4393" i="106"/>
  <c r="G6014" i="106"/>
  <c r="G5906" i="106"/>
  <c r="G5782" i="106"/>
  <c r="G5656" i="106"/>
  <c r="G5423" i="106"/>
  <c r="H7854" i="106"/>
  <c r="B7854" i="106"/>
  <c r="G5230" i="106"/>
  <c r="H7052" i="106"/>
  <c r="H5912" i="106"/>
  <c r="H4432" i="106"/>
  <c r="H4433" i="106"/>
  <c r="G4433" i="106" s="1"/>
  <c r="H6020" i="106"/>
  <c r="B7052" i="106"/>
  <c r="H7" i="4"/>
  <c r="H97" i="4" s="1"/>
  <c r="G5421" i="106"/>
  <c r="I7" i="4"/>
  <c r="I97" i="4" s="1"/>
  <c r="G5653" i="106"/>
  <c r="G4948" i="106"/>
  <c r="G4371" i="106"/>
  <c r="G6398" i="106"/>
  <c r="B6020" i="106"/>
  <c r="G4949" i="106"/>
  <c r="G7853" i="106"/>
  <c r="G7850" i="106"/>
  <c r="G7846" i="106"/>
  <c r="G7847" i="106"/>
  <c r="G7852" i="106"/>
  <c r="G7848" i="106"/>
  <c r="G7849" i="106"/>
  <c r="G4355" i="106"/>
  <c r="G5616" i="106"/>
  <c r="H7845" i="106"/>
  <c r="B7845" i="106"/>
  <c r="G5392" i="106"/>
  <c r="H4214" i="106"/>
  <c r="G5897" i="106"/>
  <c r="G5535" i="106"/>
  <c r="G4361" i="106"/>
  <c r="G6394" i="106"/>
  <c r="B4214" i="106"/>
  <c r="G4998" i="106"/>
  <c r="G7821" i="106"/>
  <c r="G7843" i="106"/>
  <c r="G7844" i="106"/>
  <c r="G5754" i="106"/>
  <c r="H7842" i="106"/>
  <c r="B7842" i="106"/>
  <c r="G5163" i="106"/>
  <c r="H5768" i="106"/>
  <c r="B5768" i="106"/>
  <c r="G5750" i="106"/>
  <c r="H7841" i="106"/>
  <c r="B7841" i="106"/>
  <c r="G5159" i="106"/>
  <c r="H6395" i="106"/>
  <c r="H6012" i="106"/>
  <c r="G10" i="12"/>
  <c r="K6" i="4"/>
  <c r="K96" i="4" s="1"/>
  <c r="G6355" i="106"/>
  <c r="G6004" i="106"/>
  <c r="H5904" i="106"/>
  <c r="H5542" i="106"/>
  <c r="H5776" i="106"/>
  <c r="G5365" i="106"/>
  <c r="G5532" i="106"/>
  <c r="B5776" i="106"/>
  <c r="G5597" i="106"/>
  <c r="G5746" i="106"/>
  <c r="G5891" i="106"/>
  <c r="G5130" i="106"/>
  <c r="H3407" i="106"/>
  <c r="H3406" i="106"/>
  <c r="G5590" i="106"/>
  <c r="G5739" i="106"/>
  <c r="H3403" i="106"/>
  <c r="G5123" i="106"/>
  <c r="G7838" i="106"/>
  <c r="G5585" i="106"/>
  <c r="G5735" i="106"/>
  <c r="G5884" i="106"/>
  <c r="G6349" i="106"/>
  <c r="G5997" i="106"/>
  <c r="G5118" i="106"/>
  <c r="G7837" i="106"/>
  <c r="G5353" i="106"/>
  <c r="G5110" i="106"/>
  <c r="H7836" i="106"/>
  <c r="G5100" i="106"/>
  <c r="B7836" i="106"/>
  <c r="G5346" i="106"/>
  <c r="G5094" i="106"/>
  <c r="H1948" i="106"/>
  <c r="G6316" i="106"/>
  <c r="G5993" i="106"/>
  <c r="B1948" i="106"/>
  <c r="G5088" i="106"/>
  <c r="G5340" i="106"/>
  <c r="G5577" i="106"/>
  <c r="G5085" i="106"/>
  <c r="G5337" i="106"/>
  <c r="G5728" i="106"/>
  <c r="G6304" i="106"/>
  <c r="G5990" i="106"/>
  <c r="G5069" i="106"/>
  <c r="H5525" i="106"/>
  <c r="G5525" i="106" s="1"/>
  <c r="H6022" i="106"/>
  <c r="H6023" i="106"/>
  <c r="H6024" i="106"/>
  <c r="H6350" i="106"/>
  <c r="H5354" i="106"/>
  <c r="H5586" i="106"/>
  <c r="H6026" i="106"/>
  <c r="H9096" i="106"/>
  <c r="G4" i="4"/>
  <c r="B2601" i="106" s="1"/>
  <c r="H4" i="4"/>
  <c r="G5555" i="106"/>
  <c r="I4" i="4"/>
  <c r="G5723" i="106"/>
  <c r="J4" i="4"/>
  <c r="B6218" i="106" s="1"/>
  <c r="D4" i="4"/>
  <c r="B2562" i="106" s="1"/>
  <c r="G5916" i="106"/>
  <c r="F4" i="4"/>
  <c r="B2589" i="106" s="1"/>
  <c r="G6299" i="106"/>
  <c r="K4" i="4"/>
  <c r="G5985" i="106"/>
  <c r="G6889" i="106"/>
  <c r="G6891" i="106"/>
  <c r="G6881" i="106"/>
  <c r="G6893" i="106"/>
  <c r="G6883" i="106"/>
  <c r="G6895" i="106"/>
  <c r="G6885" i="106"/>
  <c r="G6897" i="106"/>
  <c r="G6875" i="106"/>
  <c r="G6887" i="106"/>
  <c r="G6877" i="106"/>
  <c r="G6899" i="106"/>
  <c r="H7824" i="106"/>
  <c r="H7825" i="106"/>
  <c r="H7828" i="106"/>
  <c r="H7827" i="106"/>
  <c r="H7826" i="106"/>
  <c r="G6856" i="106"/>
  <c r="G6869" i="106"/>
  <c r="B7824" i="106"/>
  <c r="G1104" i="106"/>
  <c r="G6846" i="106"/>
  <c r="G1105" i="106"/>
  <c r="B7825" i="106"/>
  <c r="G3060" i="106"/>
  <c r="B7828" i="106"/>
  <c r="G3378" i="106"/>
  <c r="B7827" i="106"/>
  <c r="G6851" i="106"/>
  <c r="G1103" i="106"/>
  <c r="B7826" i="106"/>
  <c r="G1092" i="106"/>
  <c r="G3379" i="106"/>
  <c r="H1106" i="106"/>
  <c r="H8124" i="106"/>
  <c r="G6901" i="106"/>
  <c r="B8124" i="106"/>
  <c r="G1091" i="106"/>
  <c r="G834" i="106"/>
  <c r="G718" i="106"/>
  <c r="G5145" i="106"/>
  <c r="H1805" i="106"/>
  <c r="B1805" i="106"/>
  <c r="G1789" i="106"/>
  <c r="G1790" i="106"/>
  <c r="H2029" i="106"/>
  <c r="G2029" i="106" s="1"/>
  <c r="H2058" i="106"/>
  <c r="B2058" i="106"/>
  <c r="G2028" i="106"/>
  <c r="L16" i="11"/>
  <c r="G2011" i="106"/>
  <c r="H7935" i="106"/>
  <c r="B7935" i="106"/>
  <c r="H7934" i="106"/>
  <c r="B7934" i="106"/>
  <c r="H7933" i="106"/>
  <c r="B7933" i="106"/>
  <c r="H7932" i="106"/>
  <c r="B7932"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G4102" i="106" s="1"/>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G12" i="12"/>
  <c r="D57" i="36"/>
  <c r="J62" i="3"/>
  <c r="B91" i="106"/>
  <c r="G91" i="106" s="1"/>
  <c r="C62" i="3"/>
  <c r="G21" i="108"/>
  <c r="E21" i="108"/>
  <c r="G19" i="108"/>
  <c r="E19" i="108"/>
  <c r="G22" i="108"/>
  <c r="E22" i="108"/>
  <c r="G23" i="108"/>
  <c r="E23" i="108"/>
  <c r="J17" i="4"/>
  <c r="G24" i="108"/>
  <c r="E24" i="108"/>
  <c r="B3259" i="106"/>
  <c r="G116" i="4"/>
  <c r="B8040" i="106" s="1"/>
  <c r="B3230" i="106"/>
  <c r="C116" i="4"/>
  <c r="B7966" i="106" s="1"/>
  <c r="B3584" i="106"/>
  <c r="K115" i="4"/>
  <c r="B8099" i="106" s="1"/>
  <c r="B6260" i="106"/>
  <c r="J116" i="4"/>
  <c r="B8083" i="106" s="1"/>
  <c r="B3297" i="106"/>
  <c r="H116" i="4"/>
  <c r="B8056" i="106" s="1"/>
  <c r="B3253" i="106"/>
  <c r="F116" i="4"/>
  <c r="B8020" i="106" s="1"/>
  <c r="B3236" i="106"/>
  <c r="D116" i="4"/>
  <c r="B7985" i="106" s="1"/>
  <c r="D50" i="36"/>
  <c r="B6214" i="106"/>
  <c r="G6214" i="106" s="1"/>
  <c r="A7245" i="106"/>
  <c r="B7233" i="106"/>
  <c r="F41" i="108"/>
  <c r="G43" i="108" s="1"/>
  <c r="H117" i="29"/>
  <c r="L116" i="29"/>
  <c r="L117" i="29"/>
  <c r="B753" i="106"/>
  <c r="C117" i="29"/>
  <c r="E4" i="4"/>
  <c r="C4" i="4"/>
  <c r="B2595" i="106"/>
  <c r="F104" i="4"/>
  <c r="B8011" i="106" s="1"/>
  <c r="B3406" i="106"/>
  <c r="F95" i="4"/>
  <c r="B3404" i="106"/>
  <c r="D95" i="4"/>
  <c r="B7969" i="106" s="1"/>
  <c r="B3403" i="106"/>
  <c r="C95" i="4"/>
  <c r="B3407" i="106"/>
  <c r="G95" i="4"/>
  <c r="K77" i="4"/>
  <c r="N23" i="3"/>
  <c r="E454" i="29"/>
  <c r="B3634" i="106" s="1"/>
  <c r="B3633" i="106"/>
  <c r="B7218" i="106"/>
  <c r="G7218" i="106" s="1"/>
  <c r="F94" i="34"/>
  <c r="B7220" i="106"/>
  <c r="G7220" i="106" s="1"/>
  <c r="F95" i="34"/>
  <c r="E19" i="184"/>
  <c r="G6" i="4"/>
  <c r="C116" i="29"/>
  <c r="D41" i="108"/>
  <c r="E43" i="108" s="1"/>
  <c r="B1363" i="106"/>
  <c r="F65" i="34"/>
  <c r="I26" i="12"/>
  <c r="B7739" i="106" s="1"/>
  <c r="B1994" i="106"/>
  <c r="B1315" i="106"/>
  <c r="F196" i="34"/>
  <c r="B3566" i="106"/>
  <c r="G3566" i="106" s="1"/>
  <c r="D58" i="36"/>
  <c r="B7731" i="106"/>
  <c r="K26" i="12"/>
  <c r="B7741" i="106" s="1"/>
  <c r="B1877" i="106"/>
  <c r="H23" i="37"/>
  <c r="B3626" i="106"/>
  <c r="F73" i="34"/>
  <c r="G15" i="4"/>
  <c r="B3668" i="106"/>
  <c r="K439" i="29"/>
  <c r="H454" i="29"/>
  <c r="B5912" i="106"/>
  <c r="I6" i="4"/>
  <c r="K7" i="4"/>
  <c r="F172" i="5"/>
  <c r="F271" i="5"/>
  <c r="D271" i="5"/>
  <c r="D19" i="7"/>
  <c r="H272" i="5"/>
  <c r="B5913" i="106" s="1"/>
  <c r="B6022" i="106"/>
  <c r="J7" i="4"/>
  <c r="B6012" i="106"/>
  <c r="B6023" i="106"/>
  <c r="B5354" i="106"/>
  <c r="B5904" i="106"/>
  <c r="H6" i="4"/>
  <c r="B5212" i="106"/>
  <c r="C172" i="5"/>
  <c r="B7758" i="106"/>
  <c r="G7758" i="106" s="1"/>
  <c r="K104" i="29"/>
  <c r="B169" i="106"/>
  <c r="G169" i="106" s="1"/>
  <c r="D53" i="36"/>
  <c r="B1513" i="106"/>
  <c r="G16" i="4"/>
  <c r="B2911" i="106"/>
  <c r="G2911" i="106" s="1"/>
  <c r="D56" i="36"/>
  <c r="B3316" i="106"/>
  <c r="I77" i="4"/>
  <c r="B3571" i="106"/>
  <c r="G3571" i="106" s="1"/>
  <c r="B6026" i="106"/>
  <c r="D172" i="5"/>
  <c r="B5586" i="106"/>
  <c r="B122" i="106"/>
  <c r="G122" i="106" s="1"/>
  <c r="D51" i="36"/>
  <c r="B1149" i="106"/>
  <c r="K114" i="29"/>
  <c r="B1239" i="106"/>
  <c r="E155" i="29"/>
  <c r="B1472" i="106"/>
  <c r="G12" i="4"/>
  <c r="B2915" i="106"/>
  <c r="G2915" i="106" s="1"/>
  <c r="D59" i="36"/>
  <c r="B7205" i="106"/>
  <c r="B6395" i="106"/>
  <c r="J6" i="4"/>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B1120" i="106"/>
  <c r="B7730" i="106"/>
  <c r="J26" i="12"/>
  <c r="B7740" i="106" s="1"/>
  <c r="B139" i="106"/>
  <c r="G139" i="106" s="1"/>
  <c r="D52" i="36"/>
  <c r="B188" i="106"/>
  <c r="G188" i="106" s="1"/>
  <c r="D54" i="36"/>
  <c r="B211" i="106"/>
  <c r="G211" i="106" s="1"/>
  <c r="D55" i="36"/>
  <c r="B811" i="106"/>
  <c r="D116" i="29"/>
  <c r="E116" i="29"/>
  <c r="B869" i="106"/>
  <c r="B1043" i="106"/>
  <c r="H116" i="29"/>
  <c r="K143" i="29"/>
  <c r="B2091" i="106"/>
  <c r="H214" i="29"/>
  <c r="B2828" i="106"/>
  <c r="B3640" i="106"/>
  <c r="K16" i="4"/>
  <c r="B7241" i="106"/>
  <c r="K276" i="29"/>
  <c r="B1479" i="106"/>
  <c r="B2100" i="106"/>
  <c r="H15" i="4"/>
  <c r="B4169" i="106"/>
  <c r="N36" i="3"/>
  <c r="J116" i="29"/>
  <c r="B6976" i="106"/>
  <c r="B7222" i="106"/>
  <c r="G7222" i="106" s="1"/>
  <c r="B7232" i="106"/>
  <c r="B1106" i="106"/>
  <c r="C12" i="4"/>
  <c r="B5542" i="106"/>
  <c r="E6" i="4"/>
  <c r="B1117" i="106"/>
  <c r="H7019" i="106" a="1"/>
  <c r="H6220" i="106" a="1"/>
  <c r="H2628" i="106" a="1"/>
  <c r="H7931" i="106" a="1"/>
  <c r="H7017" i="106" a="1"/>
  <c r="H813" i="106" a="1"/>
  <c r="H5221" i="106" a="1"/>
  <c r="H1773" i="106" a="1"/>
  <c r="H2657" i="106" a="1"/>
  <c r="H2602" i="106" a="1"/>
  <c r="H3223" i="106" a="1"/>
  <c r="H1232" i="106" a="1"/>
  <c r="H7018" i="106" a="1"/>
  <c r="H1141" i="106" a="1"/>
  <c r="H2658" i="106" a="1"/>
  <c r="H1446" i="106" a="1"/>
  <c r="H8135" i="106" a="1"/>
  <c r="H1257" i="106" a="1"/>
  <c r="H1380" i="106" a="1"/>
  <c r="H8060" i="106" a="1"/>
  <c r="H929" i="106" a="1"/>
  <c r="H7875" i="106" a="1"/>
  <c r="H5505" i="106" a="1"/>
  <c r="H7949" i="106" a="1"/>
  <c r="H6021" i="106" a="1"/>
  <c r="H282" i="106" a="1"/>
  <c r="H8044" i="106" a="1"/>
  <c r="H987" i="106" a="1"/>
  <c r="H2549" i="106" a="1"/>
  <c r="H3670" i="106" a="1"/>
  <c r="H1248" i="106" a="1"/>
  <c r="H8132" i="106" a="1"/>
  <c r="H8086" i="106" a="1"/>
  <c r="H4442" i="106" a="1"/>
  <c r="H5944" i="106" a="1"/>
  <c r="H3568" i="106" a="1"/>
  <c r="H5009" i="106" a="1"/>
  <c r="H1279" i="106" a="1"/>
  <c r="H8133" i="106" a="1"/>
  <c r="H7243" i="106" a="1"/>
  <c r="H1271" i="106" a="1"/>
  <c r="H2562" i="106" a="1"/>
  <c r="H1224" i="106" a="1"/>
  <c r="H7242" i="106" a="1"/>
  <c r="H3572" i="106" a="1"/>
  <c r="H2653" i="106" a="1"/>
  <c r="H1508" i="106" a="1"/>
  <c r="H1951" i="106" a="1"/>
  <c r="H8127" i="106" a="1"/>
  <c r="H1316" i="106" a="1"/>
  <c r="H8130" i="106" a="1"/>
  <c r="H6218" i="106" a="1"/>
  <c r="H1558" i="106" a="1"/>
  <c r="H2601" i="106" a="1"/>
  <c r="H7957" i="106" a="1"/>
  <c r="H2594" i="106" a="1"/>
  <c r="H2654" i="106" a="1"/>
  <c r="H5867" i="106" a="1"/>
  <c r="H283" i="106" a="1"/>
  <c r="H1351" i="106" a="1"/>
  <c r="H8129" i="106" a="1"/>
  <c r="H2554" i="106" a="1"/>
  <c r="H7938" i="106" a="1"/>
  <c r="H8131" i="106" a="1"/>
  <c r="H8128" i="106" a="1"/>
  <c r="H3716" i="106" a="1"/>
  <c r="H8004" i="106" a="1"/>
  <c r="H2629" i="106" a="1"/>
  <c r="H6225" i="106" a="1"/>
  <c r="H3567" i="106" a="1"/>
  <c r="H5419" i="106" a="1"/>
  <c r="H1374" i="106" a="1"/>
  <c r="H7738" i="106" a="1"/>
  <c r="H2655" i="106" a="1"/>
  <c r="H3658" i="106" a="1"/>
  <c r="H1280" i="106" a="1"/>
  <c r="H8023" i="106" a="1"/>
  <c r="H1143" i="106" a="1"/>
  <c r="H2609" i="106" a="1"/>
  <c r="H2605" i="106" a="1"/>
  <c r="H7884" i="106" a="1"/>
  <c r="H7885" i="106" a="1"/>
  <c r="H5324" i="106" a="1"/>
  <c r="H7053" i="106" a="1"/>
  <c r="H755" i="106" a="1"/>
  <c r="H3634" i="106" a="1"/>
  <c r="H2589" i="106" a="1"/>
  <c r="H1329" i="106" a="1"/>
  <c r="H3648" i="106" a="1"/>
  <c r="H871" i="106" a="1"/>
  <c r="H2059" i="106" a="1"/>
  <c r="H6219" i="106" a="1"/>
  <c r="H3627" i="106" a="1"/>
  <c r="H1240" i="106" a="1"/>
  <c r="H3641" i="106" a="1"/>
  <c r="H1285" i="106" a="1"/>
  <c r="H1385" i="106" a="1"/>
  <c r="H5651" i="106" a="1"/>
  <c r="H8126" i="106" a="1"/>
  <c r="H7976" i="106" a="1"/>
  <c r="H5717" i="106" a="1"/>
  <c r="H5913" i="106" a="1"/>
  <c r="H1052" i="106" a="1"/>
  <c r="H9097" i="106" a="1"/>
  <c r="H6030" i="106" a="1"/>
  <c r="H7738" i="106" l="1"/>
  <c r="B7738" i="106"/>
  <c r="G1981" i="106"/>
  <c r="G7961" i="106"/>
  <c r="G7893" i="106"/>
  <c r="E16" i="4"/>
  <c r="E106" i="4" s="1"/>
  <c r="H3648" i="106"/>
  <c r="G3648" i="106" s="1"/>
  <c r="G2055" i="106"/>
  <c r="G2053" i="106"/>
  <c r="G2057" i="106"/>
  <c r="G2056" i="106"/>
  <c r="G2054" i="106"/>
  <c r="H282" i="106"/>
  <c r="N54" i="3"/>
  <c r="B7899" i="106" s="1"/>
  <c r="G281" i="106"/>
  <c r="H283" i="106"/>
  <c r="G4169" i="106"/>
  <c r="H8135" i="106"/>
  <c r="B8135" i="106"/>
  <c r="B2655" i="106"/>
  <c r="H1351" i="106"/>
  <c r="G1351" i="106" s="1"/>
  <c r="B3568" i="106"/>
  <c r="H7976" i="106"/>
  <c r="G7976" i="106" s="1"/>
  <c r="G1506" i="106"/>
  <c r="G1540" i="106"/>
  <c r="G7115" i="106"/>
  <c r="F103" i="4"/>
  <c r="B8010" i="106" s="1"/>
  <c r="G7050" i="106"/>
  <c r="H3572" i="106"/>
  <c r="G7240" i="106"/>
  <c r="G3674" i="106"/>
  <c r="K106" i="4"/>
  <c r="G7241" i="106"/>
  <c r="H3658" i="106"/>
  <c r="H3670" i="106"/>
  <c r="H7243" i="106"/>
  <c r="H3627" i="106"/>
  <c r="H7242" i="106"/>
  <c r="G7242" i="106" s="1"/>
  <c r="H3634" i="106"/>
  <c r="G3634" i="106" s="1"/>
  <c r="H3641" i="106"/>
  <c r="G3641" i="106" s="1"/>
  <c r="B3658" i="106"/>
  <c r="K454" i="29"/>
  <c r="B3676" i="106" s="1"/>
  <c r="B7243" i="106"/>
  <c r="B3627" i="106"/>
  <c r="G7232" i="106"/>
  <c r="G3640" i="106"/>
  <c r="G3668" i="106"/>
  <c r="G3654" i="106"/>
  <c r="G3633" i="106"/>
  <c r="G7233" i="106"/>
  <c r="G3626" i="106"/>
  <c r="H7885" i="106"/>
  <c r="H7884" i="106"/>
  <c r="H6225" i="106"/>
  <c r="B7885" i="106"/>
  <c r="B7884" i="106"/>
  <c r="G7205" i="106"/>
  <c r="H2658" i="106"/>
  <c r="G2100" i="106"/>
  <c r="H2657" i="106"/>
  <c r="H1558" i="106"/>
  <c r="B1558" i="106"/>
  <c r="G1522" i="106"/>
  <c r="G1552" i="106"/>
  <c r="G7114" i="106"/>
  <c r="G1534" i="106"/>
  <c r="G1528" i="106"/>
  <c r="G1557" i="106"/>
  <c r="G1546" i="106"/>
  <c r="H2609" i="106"/>
  <c r="G1452" i="106"/>
  <c r="G1513" i="106"/>
  <c r="H6030" i="106"/>
  <c r="G3722" i="106"/>
  <c r="G8031" i="106"/>
  <c r="G1498" i="106"/>
  <c r="G1489" i="106"/>
  <c r="G1483" i="106"/>
  <c r="H1446" i="106"/>
  <c r="G1446" i="106" s="1"/>
  <c r="H1508" i="106"/>
  <c r="G1444" i="106"/>
  <c r="G1479" i="106"/>
  <c r="H2605" i="106"/>
  <c r="G1472" i="106"/>
  <c r="H1385" i="106"/>
  <c r="G1373" i="106"/>
  <c r="G4155" i="106"/>
  <c r="G2828" i="106"/>
  <c r="H1380" i="106"/>
  <c r="G2835" i="106"/>
  <c r="H1374" i="106"/>
  <c r="H2594" i="106"/>
  <c r="G2594" i="106" s="1"/>
  <c r="B1374" i="106"/>
  <c r="G1363" i="106"/>
  <c r="G1357" i="106"/>
  <c r="G1338" i="106"/>
  <c r="G1344" i="106"/>
  <c r="G1307" i="106"/>
  <c r="H1316" i="106"/>
  <c r="H1329" i="106"/>
  <c r="G1329" i="106" s="1"/>
  <c r="B1316" i="106"/>
  <c r="K178" i="29"/>
  <c r="B1330" i="106" s="1"/>
  <c r="G1315" i="106"/>
  <c r="H1285" i="106"/>
  <c r="G1270" i="106"/>
  <c r="G7046" i="106"/>
  <c r="H1280" i="106"/>
  <c r="F57" i="34"/>
  <c r="G2091" i="106"/>
  <c r="G7830" i="106"/>
  <c r="H1271" i="106"/>
  <c r="G1271" i="106" s="1"/>
  <c r="H1257" i="106"/>
  <c r="H1240" i="106"/>
  <c r="H1279" i="106"/>
  <c r="H1248" i="106"/>
  <c r="H1232" i="106"/>
  <c r="H1224" i="106"/>
  <c r="F58" i="34"/>
  <c r="B1240" i="106"/>
  <c r="B1248" i="106"/>
  <c r="G1256" i="106"/>
  <c r="B1232" i="106"/>
  <c r="G1231" i="106"/>
  <c r="G1247" i="106"/>
  <c r="B1224" i="106"/>
  <c r="G1239" i="106"/>
  <c r="G1277" i="106"/>
  <c r="G7049" i="106"/>
  <c r="H7017" i="106"/>
  <c r="G7016" i="106"/>
  <c r="G1149" i="106"/>
  <c r="G7011" i="106"/>
  <c r="G2087" i="106"/>
  <c r="G1045" i="106"/>
  <c r="H1143" i="106"/>
  <c r="F53" i="34"/>
  <c r="G2788" i="106"/>
  <c r="G2086" i="106"/>
  <c r="H7957" i="106"/>
  <c r="B7957" i="106"/>
  <c r="G1139" i="106"/>
  <c r="G1131" i="106"/>
  <c r="G1123" i="106"/>
  <c r="G1120" i="106"/>
  <c r="G1117" i="106"/>
  <c r="H1141" i="106"/>
  <c r="H8133" i="106"/>
  <c r="G8133" i="106" s="1"/>
  <c r="H8130" i="106"/>
  <c r="G8130" i="106" s="1"/>
  <c r="H8129" i="106"/>
  <c r="G8129" i="106" s="1"/>
  <c r="H8132" i="106"/>
  <c r="H8128" i="106"/>
  <c r="H8127" i="106"/>
  <c r="G8127" i="106" s="1"/>
  <c r="G1043" i="106"/>
  <c r="G753" i="106"/>
  <c r="G869" i="106"/>
  <c r="G6975" i="106"/>
  <c r="B8128" i="106"/>
  <c r="B8132" i="106"/>
  <c r="G811" i="106"/>
  <c r="G6976" i="106"/>
  <c r="G1113" i="106"/>
  <c r="G985" i="106"/>
  <c r="G927" i="106"/>
  <c r="G7858" i="106"/>
  <c r="G7857" i="106"/>
  <c r="G7856" i="106"/>
  <c r="G5711" i="106"/>
  <c r="G5318" i="106"/>
  <c r="G5499" i="106"/>
  <c r="G7854" i="106"/>
  <c r="H5324" i="106"/>
  <c r="H3716" i="106"/>
  <c r="H4442" i="106"/>
  <c r="H8060" i="106"/>
  <c r="H8044" i="106"/>
  <c r="H2655" i="106"/>
  <c r="H6220" i="106"/>
  <c r="H5505" i="106"/>
  <c r="H5717" i="106"/>
  <c r="B4442" i="106"/>
  <c r="B8060" i="106"/>
  <c r="B8044" i="106"/>
  <c r="G6020" i="106"/>
  <c r="D7" i="4"/>
  <c r="B2565" i="106" s="1"/>
  <c r="G5912" i="106"/>
  <c r="F7" i="4"/>
  <c r="F97" i="4" s="1"/>
  <c r="G7052" i="106"/>
  <c r="G7845" i="106"/>
  <c r="H5009" i="106"/>
  <c r="G4214" i="106"/>
  <c r="G7842" i="106"/>
  <c r="G5768" i="106"/>
  <c r="G7841" i="106"/>
  <c r="H6219" i="106"/>
  <c r="H8086" i="106"/>
  <c r="H3568" i="106"/>
  <c r="H9097" i="106"/>
  <c r="B8086" i="106"/>
  <c r="G6012" i="106"/>
  <c r="B9097" i="106"/>
  <c r="G6395" i="106"/>
  <c r="H2602" i="106"/>
  <c r="H2629" i="106"/>
  <c r="H2654" i="106"/>
  <c r="E96" i="4"/>
  <c r="G5776" i="106"/>
  <c r="G5542" i="106"/>
  <c r="G5904" i="106"/>
  <c r="H8023" i="106"/>
  <c r="H8004" i="106"/>
  <c r="B8023" i="106"/>
  <c r="B8004" i="106"/>
  <c r="G3406" i="106"/>
  <c r="G3407" i="106"/>
  <c r="H7949" i="106"/>
  <c r="B7949" i="106"/>
  <c r="G3403" i="106"/>
  <c r="G7836" i="106"/>
  <c r="G1948" i="106"/>
  <c r="H2653" i="106"/>
  <c r="H6021" i="106"/>
  <c r="H2601" i="106"/>
  <c r="G2601" i="106" s="1"/>
  <c r="H7053" i="106"/>
  <c r="H3567" i="106"/>
  <c r="H2589" i="106"/>
  <c r="G2589" i="106" s="1"/>
  <c r="H2628" i="106"/>
  <c r="H2562" i="106"/>
  <c r="G2562" i="106" s="1"/>
  <c r="H5913" i="106"/>
  <c r="G5913" i="106" s="1"/>
  <c r="H6218" i="106"/>
  <c r="G6218" i="106" s="1"/>
  <c r="H5944" i="106"/>
  <c r="H1951" i="106"/>
  <c r="H3223" i="106"/>
  <c r="H94" i="4"/>
  <c r="G94" i="4"/>
  <c r="J273" i="5"/>
  <c r="G9096" i="106"/>
  <c r="K94" i="4"/>
  <c r="G6026" i="106"/>
  <c r="G5586" i="106"/>
  <c r="F94" i="4"/>
  <c r="G5354" i="106"/>
  <c r="E94" i="4"/>
  <c r="G6350" i="106"/>
  <c r="D94" i="4"/>
  <c r="G6024" i="106"/>
  <c r="H273" i="5"/>
  <c r="J94" i="4"/>
  <c r="G6023" i="106"/>
  <c r="G6022" i="106"/>
  <c r="B1951" i="106"/>
  <c r="I94" i="4"/>
  <c r="G7826" i="106"/>
  <c r="G7827" i="106"/>
  <c r="G8124" i="106"/>
  <c r="G7828" i="106"/>
  <c r="G7825" i="106"/>
  <c r="G7824" i="106"/>
  <c r="H2554" i="106"/>
  <c r="H871" i="106"/>
  <c r="H8126" i="106"/>
  <c r="H929" i="106"/>
  <c r="H987" i="106"/>
  <c r="H755" i="106"/>
  <c r="H8131" i="106"/>
  <c r="H813" i="106"/>
  <c r="H7018" i="106"/>
  <c r="H7019" i="106"/>
  <c r="H1052" i="106"/>
  <c r="B871" i="106"/>
  <c r="B8126" i="106"/>
  <c r="B929" i="106"/>
  <c r="B755" i="106"/>
  <c r="B8131" i="106"/>
  <c r="B813" i="106"/>
  <c r="B7019" i="106"/>
  <c r="G1106" i="106"/>
  <c r="B1052" i="106"/>
  <c r="G1805" i="106"/>
  <c r="H2059" i="106"/>
  <c r="G2058" i="106"/>
  <c r="B2059" i="106"/>
  <c r="H7938" i="106"/>
  <c r="B7938" i="106"/>
  <c r="G7935" i="106"/>
  <c r="G7934" i="106"/>
  <c r="G7933" i="106"/>
  <c r="G7932" i="106"/>
  <c r="H7931" i="106"/>
  <c r="B7931"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3" i="5"/>
  <c r="C94" i="4"/>
  <c r="B2549" i="106"/>
  <c r="J106" i="4"/>
  <c r="B8076" i="106" s="1"/>
  <c r="C102" i="4"/>
  <c r="B6224" i="106"/>
  <c r="G16" i="12"/>
  <c r="F13" i="34"/>
  <c r="B3585" i="106"/>
  <c r="K116" i="4"/>
  <c r="B8100" i="106" s="1"/>
  <c r="B3317" i="106"/>
  <c r="I116" i="4"/>
  <c r="B8066" i="106" s="1"/>
  <c r="H103" i="4"/>
  <c r="H17" i="4"/>
  <c r="B3275" i="106"/>
  <c r="E116" i="4"/>
  <c r="B8001" i="106" s="1"/>
  <c r="A7246" i="106"/>
  <c r="B282"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J19" i="4"/>
  <c r="G41" i="108"/>
  <c r="G44" i="108" s="1"/>
  <c r="G45" i="108" s="1"/>
  <c r="K13" i="4"/>
  <c r="B3670" i="106"/>
  <c r="F272" i="5"/>
  <c r="B5505" i="106"/>
  <c r="B5717" i="106"/>
  <c r="F6" i="4"/>
  <c r="B5651" i="106"/>
  <c r="B2653" i="106"/>
  <c r="H8" i="4"/>
  <c r="B5221" i="106"/>
  <c r="C6" i="4"/>
  <c r="J8" i="4"/>
  <c r="B6221" i="106" s="1"/>
  <c r="K310" i="29"/>
  <c r="K116" i="29"/>
  <c r="C15" i="4"/>
  <c r="B7053" i="106"/>
  <c r="K430" i="29"/>
  <c r="B7017" i="106"/>
  <c r="C16" i="4"/>
  <c r="B5419" i="106"/>
  <c r="D6" i="4"/>
  <c r="B3567" i="106"/>
  <c r="K8" i="4"/>
  <c r="B2629" i="106"/>
  <c r="B2554" i="106"/>
  <c r="B4432" i="106"/>
  <c r="G4432" i="106" s="1"/>
  <c r="E7" i="4"/>
  <c r="E272" i="5"/>
  <c r="K155" i="29"/>
  <c r="B1279" i="106"/>
  <c r="D13" i="4"/>
  <c r="B1257" i="106"/>
  <c r="B987" i="106"/>
  <c r="F54" i="34"/>
  <c r="B5324" i="106"/>
  <c r="C7" i="4"/>
  <c r="H38" i="37"/>
  <c r="B283" i="106"/>
  <c r="N37" i="3"/>
  <c r="B1508" i="106"/>
  <c r="K292" i="29"/>
  <c r="G13" i="4"/>
  <c r="B3572" i="106"/>
  <c r="B1280" i="106"/>
  <c r="D15" i="4"/>
  <c r="B5867" i="106"/>
  <c r="G272" i="5"/>
  <c r="G7" i="4"/>
  <c r="B3223" i="106"/>
  <c r="I8" i="4"/>
  <c r="B7018" i="106"/>
  <c r="F55" i="34"/>
  <c r="F17" i="11"/>
  <c r="B2657" i="106"/>
  <c r="B1385" i="106"/>
  <c r="F16" i="4"/>
  <c r="B1380" i="106"/>
  <c r="F63" i="34"/>
  <c r="F15" i="4"/>
  <c r="K214" i="29"/>
  <c r="B1285" i="106"/>
  <c r="D16" i="4"/>
  <c r="B1141" i="106"/>
  <c r="C13" i="4"/>
  <c r="H1515" i="106" a="1"/>
  <c r="H2632" i="106" a="1"/>
  <c r="H8059" i="106" a="1"/>
  <c r="H5868" i="106" a="1"/>
  <c r="H2656" i="106" a="1"/>
  <c r="H8048" i="106" a="1"/>
  <c r="H2558" i="106" a="1"/>
  <c r="H8010" i="106" a="1"/>
  <c r="H8068" i="106" a="1"/>
  <c r="H8113" i="106" a="1"/>
  <c r="H7223" i="106" a="1"/>
  <c r="H4995" i="106" a="1"/>
  <c r="H2592" i="106" a="1"/>
  <c r="H8049" i="106" a="1"/>
  <c r="H8085" i="106" a="1"/>
  <c r="H8069" i="106" a="1"/>
  <c r="H5718" i="106" a="1"/>
  <c r="H8033" i="106" a="1"/>
  <c r="H5506" i="106" a="1"/>
  <c r="H8110" i="106" a="1"/>
  <c r="H7955" i="106" a="1"/>
  <c r="H2659" i="106" a="1"/>
  <c r="H3570" i="106" a="1"/>
  <c r="H5325" i="106" a="1"/>
  <c r="H2570" i="106" a="1"/>
  <c r="H8074" i="106" a="1"/>
  <c r="H2555" i="106" a="1"/>
  <c r="H8043" i="106" a="1"/>
  <c r="H3569" i="106" a="1"/>
  <c r="H3676" i="106" a="1"/>
  <c r="H8029" i="106" a="1"/>
  <c r="H8070" i="106" a="1"/>
  <c r="H8006" i="106" a="1"/>
  <c r="H3224" i="106" a="1"/>
  <c r="H8032" i="106" a="1"/>
  <c r="H2551" i="106" a="1"/>
  <c r="H1286" i="106" a="1"/>
  <c r="H285" i="106" a="1"/>
  <c r="H2603" i="106" a="1"/>
  <c r="H8134" i="106" a="1"/>
  <c r="H2597" i="106" a="1"/>
  <c r="H8112" i="106" a="1"/>
  <c r="H7987" i="106" a="1"/>
  <c r="H8003" i="106" a="1"/>
  <c r="H8022" i="106" a="1"/>
  <c r="H8058" i="106" a="1"/>
  <c r="H7968" i="106" a="1"/>
  <c r="H2591" i="106" a="1"/>
  <c r="H8105" i="106" a="1"/>
  <c r="H8087" i="106" a="1"/>
  <c r="H5550" i="106" a="1"/>
  <c r="H1559" i="106" a="1"/>
  <c r="H6227" i="106" a="1"/>
  <c r="H2606" i="106" a="1"/>
  <c r="H1386" i="106" a="1"/>
  <c r="H8024" i="106" a="1"/>
  <c r="H2552" i="106" a="1"/>
  <c r="H1953" i="106" a="1"/>
  <c r="H6221" i="106" a="1"/>
  <c r="H7622" i="106" a="1"/>
  <c r="H2557" i="106" a="1"/>
  <c r="H7899" i="106" a="1"/>
  <c r="H7988" i="106" a="1"/>
  <c r="H8111" i="106" a="1"/>
  <c r="H1330" i="106" a="1"/>
  <c r="H7994" i="106" a="1"/>
  <c r="H2569" i="106" a="1"/>
  <c r="H1150" i="106" a="1"/>
  <c r="H7948" i="106" a="1"/>
  <c r="H8042" i="106" a="1"/>
  <c r="H2565" i="106" a="1"/>
  <c r="H2596" i="106" a="1"/>
  <c r="H2567" i="106" a="1"/>
  <c r="H8093" i="106" a="1"/>
  <c r="H4441" i="106" a="1"/>
  <c r="H2564" i="106" a="1"/>
  <c r="B2632" i="106" l="1"/>
  <c r="E17" i="4"/>
  <c r="E107" i="4" s="1"/>
  <c r="G3568" i="106"/>
  <c r="G7738" i="106"/>
  <c r="H2632" i="106"/>
  <c r="G2655" i="106"/>
  <c r="K455" i="29"/>
  <c r="B3679" i="106" s="1"/>
  <c r="G2059" i="106"/>
  <c r="H7899" i="106"/>
  <c r="G7899" i="106" s="1"/>
  <c r="G282" i="106"/>
  <c r="H285" i="106"/>
  <c r="H4995" i="106"/>
  <c r="N58" i="3"/>
  <c r="G283" i="106"/>
  <c r="G8135" i="106"/>
  <c r="B2592" i="106"/>
  <c r="F8" i="4"/>
  <c r="F10" i="4" s="1"/>
  <c r="G1224" i="106"/>
  <c r="H8010" i="106"/>
  <c r="G8010" i="106" s="1"/>
  <c r="G8132" i="106"/>
  <c r="H8093" i="106"/>
  <c r="B8093" i="106"/>
  <c r="G3572" i="106"/>
  <c r="H3570" i="106"/>
  <c r="H3676" i="106"/>
  <c r="G3676" i="106" s="1"/>
  <c r="K17" i="4"/>
  <c r="B3573" i="106" s="1"/>
  <c r="G3627" i="106"/>
  <c r="G7243" i="106"/>
  <c r="G3670" i="106"/>
  <c r="G3658" i="106"/>
  <c r="H8074" i="106"/>
  <c r="H1953" i="106"/>
  <c r="B8074" i="106"/>
  <c r="G23" i="12"/>
  <c r="G7884" i="106"/>
  <c r="G7885" i="106"/>
  <c r="H8049" i="106"/>
  <c r="B8049" i="106"/>
  <c r="G2658" i="106"/>
  <c r="H2659" i="106"/>
  <c r="H8048" i="106"/>
  <c r="H107" i="4"/>
  <c r="B8048" i="106"/>
  <c r="G1558" i="106"/>
  <c r="G2657" i="106"/>
  <c r="H8033" i="106"/>
  <c r="B8033" i="106"/>
  <c r="G2609" i="106"/>
  <c r="H8032" i="106"/>
  <c r="B8032" i="106"/>
  <c r="G6030" i="106"/>
  <c r="H2606" i="106"/>
  <c r="G103" i="4"/>
  <c r="G1508" i="106"/>
  <c r="H1515" i="106"/>
  <c r="H8029" i="106"/>
  <c r="F12" i="34"/>
  <c r="B8029" i="106"/>
  <c r="G2605" i="106"/>
  <c r="H2597" i="106"/>
  <c r="G1385" i="106"/>
  <c r="H2596" i="106"/>
  <c r="F105" i="4"/>
  <c r="G1380" i="106"/>
  <c r="H1386" i="106"/>
  <c r="F11" i="34"/>
  <c r="G1374" i="106"/>
  <c r="H7994" i="106"/>
  <c r="H1330" i="106"/>
  <c r="G1330" i="106" s="1"/>
  <c r="B7994" i="106"/>
  <c r="F10" i="34"/>
  <c r="G1316" i="106"/>
  <c r="H2570" i="106"/>
  <c r="G1285" i="106"/>
  <c r="H2569" i="106"/>
  <c r="G1280" i="106"/>
  <c r="H2567" i="106"/>
  <c r="H1286" i="106"/>
  <c r="D103" i="4"/>
  <c r="G1232" i="106"/>
  <c r="G1248" i="106"/>
  <c r="G1279" i="106"/>
  <c r="G1240" i="106"/>
  <c r="G1257" i="106"/>
  <c r="H2558" i="106"/>
  <c r="G7017" i="106"/>
  <c r="H2557" i="106"/>
  <c r="G1143" i="106"/>
  <c r="G7957" i="106"/>
  <c r="G755" i="106"/>
  <c r="G929" i="106"/>
  <c r="G8128" i="106"/>
  <c r="H2555" i="106"/>
  <c r="G7019" i="106"/>
  <c r="G1141" i="106"/>
  <c r="H2552" i="106"/>
  <c r="H8087" i="106"/>
  <c r="H8006" i="106"/>
  <c r="H2592" i="106"/>
  <c r="H8070" i="106"/>
  <c r="H2565" i="106"/>
  <c r="G2565" i="106" s="1"/>
  <c r="G5717" i="106"/>
  <c r="C97" i="4"/>
  <c r="G5505" i="106"/>
  <c r="G6220" i="106"/>
  <c r="B8087" i="106"/>
  <c r="B8006" i="106"/>
  <c r="G8044" i="106"/>
  <c r="G8060" i="106"/>
  <c r="B8070" i="106"/>
  <c r="G4442" i="106"/>
  <c r="D97" i="4"/>
  <c r="G3716" i="106"/>
  <c r="G5324" i="106"/>
  <c r="G9097" i="106"/>
  <c r="H8059" i="106"/>
  <c r="B8059" i="106"/>
  <c r="G5009" i="106"/>
  <c r="H8069" i="106"/>
  <c r="B8069" i="106"/>
  <c r="G8086" i="106"/>
  <c r="G6219" i="106"/>
  <c r="H8024" i="106"/>
  <c r="H8043" i="106"/>
  <c r="H7988" i="106"/>
  <c r="B8024" i="106"/>
  <c r="B8043" i="106"/>
  <c r="B7988" i="106"/>
  <c r="G2654" i="106"/>
  <c r="G2629" i="106"/>
  <c r="G2602" i="106"/>
  <c r="G8004" i="106"/>
  <c r="G8023" i="106"/>
  <c r="G7949" i="106"/>
  <c r="G1951" i="106"/>
  <c r="H7987" i="106"/>
  <c r="H8111" i="106"/>
  <c r="H8003" i="106"/>
  <c r="H8113" i="106"/>
  <c r="H8058" i="106"/>
  <c r="H7223" i="106"/>
  <c r="H1559" i="106"/>
  <c r="H8085" i="106"/>
  <c r="H3569" i="106"/>
  <c r="H6221" i="106"/>
  <c r="G6221" i="106" s="1"/>
  <c r="H8068" i="106"/>
  <c r="H8112" i="106"/>
  <c r="H8110" i="106"/>
  <c r="H8022" i="106"/>
  <c r="H2656" i="106"/>
  <c r="H8042" i="106"/>
  <c r="H3224" i="106"/>
  <c r="H7968" i="106"/>
  <c r="B7987" i="106"/>
  <c r="G5944" i="106"/>
  <c r="B8111" i="106"/>
  <c r="B8003" i="106"/>
  <c r="B8113" i="106"/>
  <c r="B8058" i="106"/>
  <c r="B7223" i="106"/>
  <c r="B1559" i="106"/>
  <c r="G2628" i="106"/>
  <c r="B8085" i="106"/>
  <c r="K98" i="4"/>
  <c r="G3567" i="106"/>
  <c r="J20" i="4"/>
  <c r="J78" i="4" s="1"/>
  <c r="B8068" i="106"/>
  <c r="B8112" i="106"/>
  <c r="G7053" i="106"/>
  <c r="B8110" i="106"/>
  <c r="B8022" i="106"/>
  <c r="H98" i="4"/>
  <c r="B8042" i="106"/>
  <c r="G6021" i="106"/>
  <c r="I98" i="4"/>
  <c r="B7968" i="106"/>
  <c r="G3223" i="106"/>
  <c r="G2653" i="106"/>
  <c r="G813" i="106"/>
  <c r="G8131" i="106"/>
  <c r="H7955" i="106"/>
  <c r="H1150" i="106"/>
  <c r="H8134" i="106"/>
  <c r="H7622" i="106"/>
  <c r="B7955" i="106"/>
  <c r="G1052" i="106"/>
  <c r="G7018" i="106"/>
  <c r="B1150" i="106"/>
  <c r="G987" i="106"/>
  <c r="G8126" i="106"/>
  <c r="G871" i="106"/>
  <c r="G2554" i="106"/>
  <c r="G7938" i="106"/>
  <c r="G7931" i="106"/>
  <c r="H2564" i="106"/>
  <c r="H5506" i="106"/>
  <c r="D273" i="5"/>
  <c r="G5419" i="106"/>
  <c r="H2591" i="106"/>
  <c r="H5718" i="106"/>
  <c r="G5651" i="106"/>
  <c r="H2551" i="106"/>
  <c r="G5221" i="106"/>
  <c r="H5550" i="106"/>
  <c r="H4441" i="106"/>
  <c r="E273" i="5"/>
  <c r="H6227" i="106"/>
  <c r="G1773" i="106"/>
  <c r="H2603" i="106"/>
  <c r="H5868" i="106"/>
  <c r="G97" i="4"/>
  <c r="G7875" i="106"/>
  <c r="G273" i="5"/>
  <c r="G5867" i="106"/>
  <c r="H5325" i="106"/>
  <c r="H7948" i="106"/>
  <c r="H8105" i="106"/>
  <c r="B8105" i="106"/>
  <c r="G2549" i="106"/>
  <c r="B5506" i="106"/>
  <c r="B7948" i="106"/>
  <c r="G46" i="12"/>
  <c r="B4296" i="106"/>
  <c r="G4296" i="106" s="1"/>
  <c r="B1953" i="106"/>
  <c r="K119" i="29"/>
  <c r="B8134" i="106"/>
  <c r="A7247" i="106"/>
  <c r="F96" i="34"/>
  <c r="B5718" i="106"/>
  <c r="F273" i="5"/>
  <c r="B2570" i="106"/>
  <c r="D106" i="4"/>
  <c r="B2597" i="106"/>
  <c r="F106" i="4"/>
  <c r="B2569" i="106"/>
  <c r="D105" i="4"/>
  <c r="B3570" i="106"/>
  <c r="K103" i="4"/>
  <c r="B6225" i="106"/>
  <c r="G6225" i="106" s="1"/>
  <c r="J107" i="4"/>
  <c r="B2555" i="106"/>
  <c r="C103" i="4"/>
  <c r="B6227" i="106"/>
  <c r="J109"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4128" i="106" a="1"/>
  <c r="H8005" i="106" a="1"/>
  <c r="H286" i="106" a="1"/>
  <c r="H8012" i="106" a="1"/>
  <c r="H1331" i="106" a="1"/>
  <c r="H7971" i="106" a="1"/>
  <c r="H2630" i="106" a="1"/>
  <c r="H2559" i="106" a="1"/>
  <c r="H2566" i="106" a="1"/>
  <c r="H4125" i="106" a="1"/>
  <c r="H8061" i="106" a="1"/>
  <c r="H8077" i="106" a="1"/>
  <c r="H3573" i="106" a="1"/>
  <c r="H4139" i="106" a="1"/>
  <c r="H7995" i="106" a="1"/>
  <c r="H8136" i="106" a="1"/>
  <c r="H1516" i="106" a="1"/>
  <c r="H2604" i="106" a="1"/>
  <c r="H4123" i="106" a="1"/>
  <c r="H8030" i="106" a="1"/>
  <c r="H7951" i="106" a="1"/>
  <c r="H7978" i="106" a="1"/>
  <c r="H7959" i="106" a="1"/>
  <c r="H7975" i="106" a="1"/>
  <c r="H9099" i="106" a="1"/>
  <c r="H8091" i="106" a="1"/>
  <c r="H8071" i="106" a="1"/>
  <c r="H1287" i="106" a="1"/>
  <c r="H7956" i="106" a="1"/>
  <c r="H3679" i="106" a="1"/>
  <c r="H8106" i="106" a="1"/>
  <c r="H2660" i="106" a="1"/>
  <c r="H8079" i="106" a="1"/>
  <c r="H6228" i="106" a="1"/>
  <c r="H1151" i="106" a="1"/>
  <c r="H6261" i="106" a="1"/>
  <c r="H8107" i="106" a="1"/>
  <c r="H8088" i="106" a="1"/>
  <c r="H2633" i="106" a="1"/>
  <c r="H7832" i="106" a="1"/>
  <c r="H3225" i="106" a="1"/>
  <c r="H1955" i="106" a="1"/>
  <c r="H8109" i="106" a="1"/>
  <c r="H8045" i="106" a="1"/>
  <c r="H4126" i="106" a="1"/>
  <c r="H8108" i="106" a="1"/>
  <c r="H8013" i="106" a="1"/>
  <c r="H2553" i="106" a="1"/>
  <c r="H7989" i="106" a="1"/>
  <c r="H4136" i="106" a="1"/>
  <c r="H7977" i="106" a="1"/>
  <c r="H2593" i="106" a="1"/>
  <c r="H2598" i="106" a="1"/>
  <c r="H7958" i="106" a="1"/>
  <c r="H7970" i="106" a="1"/>
  <c r="H8050" i="106" a="1"/>
  <c r="H2610" i="106" a="1"/>
  <c r="H7910" i="106" a="1"/>
  <c r="H6223" i="106" a="1"/>
  <c r="H7950" i="106" a="1"/>
  <c r="H1387" i="106" a="1"/>
  <c r="H8025" i="106" a="1"/>
  <c r="H2571" i="106" a="1"/>
  <c r="H7623" i="106" a="1"/>
  <c r="G2632" i="106" l="1"/>
  <c r="H2633" i="106"/>
  <c r="G2633" i="106" s="1"/>
  <c r="K19" i="4"/>
  <c r="K109" i="4" s="1"/>
  <c r="G2592" i="106"/>
  <c r="G4995" i="106"/>
  <c r="B2593" i="106"/>
  <c r="F98" i="4"/>
  <c r="H3679" i="106"/>
  <c r="G3679" i="106" s="1"/>
  <c r="H7910" i="106"/>
  <c r="H286" i="106"/>
  <c r="B7910" i="106"/>
  <c r="G285" i="106"/>
  <c r="H2593" i="106"/>
  <c r="D8" i="146"/>
  <c r="K20" i="4"/>
  <c r="K110" i="4" s="1"/>
  <c r="G8033" i="106"/>
  <c r="G8085" i="106"/>
  <c r="G8070" i="106"/>
  <c r="G8029" i="106"/>
  <c r="G8093" i="106"/>
  <c r="H8091" i="106"/>
  <c r="H3573" i="106"/>
  <c r="G3573" i="106" s="1"/>
  <c r="B8091" i="106"/>
  <c r="K107" i="4"/>
  <c r="G3570" i="106"/>
  <c r="H1955" i="106"/>
  <c r="H8077" i="106"/>
  <c r="G1953" i="106"/>
  <c r="B8077" i="106"/>
  <c r="G8074" i="106"/>
  <c r="G8049" i="106"/>
  <c r="H4139" i="106"/>
  <c r="H8050" i="106"/>
  <c r="B8050" i="106"/>
  <c r="G8048" i="106"/>
  <c r="G2659" i="106"/>
  <c r="G8032" i="106"/>
  <c r="H8030" i="106"/>
  <c r="B8030" i="106"/>
  <c r="G2606" i="106"/>
  <c r="H2610" i="106"/>
  <c r="G107" i="4"/>
  <c r="G1515" i="106"/>
  <c r="H8013" i="106"/>
  <c r="B8013" i="106"/>
  <c r="G2597" i="106"/>
  <c r="H8012" i="106"/>
  <c r="B8012" i="106"/>
  <c r="G2596" i="106"/>
  <c r="H2598" i="106"/>
  <c r="F107" i="4"/>
  <c r="G1386" i="106"/>
  <c r="G7994" i="106"/>
  <c r="H4136" i="106"/>
  <c r="H7995" i="106"/>
  <c r="B7995" i="106"/>
  <c r="H7978" i="106"/>
  <c r="B7978" i="106"/>
  <c r="G2570" i="106"/>
  <c r="H7977" i="106"/>
  <c r="B7977" i="106"/>
  <c r="G2569" i="106"/>
  <c r="H7975" i="106"/>
  <c r="H2571" i="106"/>
  <c r="B7975" i="106"/>
  <c r="G1286" i="106"/>
  <c r="D107" i="4"/>
  <c r="G2567" i="106"/>
  <c r="H7959" i="106"/>
  <c r="B7959" i="106"/>
  <c r="G2558" i="106"/>
  <c r="H7958" i="106"/>
  <c r="B7958" i="106"/>
  <c r="G2557" i="106"/>
  <c r="H7956" i="106"/>
  <c r="B7956" i="106"/>
  <c r="G2555" i="106"/>
  <c r="H7951" i="106"/>
  <c r="H7971" i="106"/>
  <c r="B7951" i="106"/>
  <c r="B7971" i="106"/>
  <c r="G8006" i="106"/>
  <c r="B6228" i="106"/>
  <c r="G8087" i="106"/>
  <c r="G2552" i="106"/>
  <c r="G1559" i="106"/>
  <c r="G7223" i="106"/>
  <c r="G8059" i="106"/>
  <c r="G8069" i="106"/>
  <c r="G7988" i="106"/>
  <c r="G8043" i="106"/>
  <c r="G8024" i="106"/>
  <c r="H4125" i="106"/>
  <c r="H4128" i="106"/>
  <c r="H6261" i="106"/>
  <c r="H4126" i="106"/>
  <c r="H2660" i="106"/>
  <c r="H6228" i="106"/>
  <c r="H3225" i="106"/>
  <c r="H8061" i="106"/>
  <c r="H8088" i="106"/>
  <c r="H8071" i="106"/>
  <c r="H8045" i="106"/>
  <c r="G8112" i="106"/>
  <c r="G8068" i="106"/>
  <c r="H110" i="4"/>
  <c r="G3569" i="106"/>
  <c r="J110" i="4"/>
  <c r="I110" i="4"/>
  <c r="B8061" i="106"/>
  <c r="B8088" i="106"/>
  <c r="G3224" i="106"/>
  <c r="G7968" i="106"/>
  <c r="G8058" i="106"/>
  <c r="B8071" i="106"/>
  <c r="G8042" i="106"/>
  <c r="G8113" i="106"/>
  <c r="G2656" i="106"/>
  <c r="G8003" i="106"/>
  <c r="B8045" i="106"/>
  <c r="G8022" i="106"/>
  <c r="G8111" i="106"/>
  <c r="G8110" i="106"/>
  <c r="G7987" i="106"/>
  <c r="H2559" i="106"/>
  <c r="H7623" i="106"/>
  <c r="H7832" i="106"/>
  <c r="G7622" i="106"/>
  <c r="G8134" i="106"/>
  <c r="G1150" i="106"/>
  <c r="B7832" i="106"/>
  <c r="G7955" i="106"/>
  <c r="H9099" i="106"/>
  <c r="G5506" i="106"/>
  <c r="H1287" i="106"/>
  <c r="H2566" i="106"/>
  <c r="H7970" i="106"/>
  <c r="H8106" i="106"/>
  <c r="B1287" i="106"/>
  <c r="B7970" i="106"/>
  <c r="B8106" i="106"/>
  <c r="G2564" i="106"/>
  <c r="H1387" i="106"/>
  <c r="H4123" i="106"/>
  <c r="H8005" i="106"/>
  <c r="H8108" i="106"/>
  <c r="B1387" i="106"/>
  <c r="G2591" i="106"/>
  <c r="B8005" i="106"/>
  <c r="B8007" i="106"/>
  <c r="B8108" i="106"/>
  <c r="G5718" i="106"/>
  <c r="H7950" i="106"/>
  <c r="G8105" i="106"/>
  <c r="B7950" i="106"/>
  <c r="G2551" i="106"/>
  <c r="H2630" i="106"/>
  <c r="H1331" i="106"/>
  <c r="H7989" i="106"/>
  <c r="H8107" i="106"/>
  <c r="E98" i="4"/>
  <c r="G4441" i="106"/>
  <c r="B1331" i="106"/>
  <c r="B7989" i="106"/>
  <c r="B8107" i="106"/>
  <c r="G5550" i="106"/>
  <c r="H8079" i="106"/>
  <c r="H6223" i="106"/>
  <c r="B8079" i="106"/>
  <c r="G6227"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G47" i="12"/>
  <c r="D91" i="36" s="1"/>
  <c r="B9099" i="106"/>
  <c r="A7248" i="106"/>
  <c r="B4136" i="106"/>
  <c r="E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F19" i="4"/>
  <c r="B2598" i="106"/>
  <c r="F20" i="4"/>
  <c r="B2571" i="106"/>
  <c r="D19" i="4"/>
  <c r="C9" i="146"/>
  <c r="J81" i="4"/>
  <c r="B6261" i="106"/>
  <c r="H7960" i="106" a="1"/>
  <c r="H4120" i="106" a="1"/>
  <c r="H3237" i="106" a="1"/>
  <c r="H4142" i="106" a="1"/>
  <c r="H7820" i="106" a="1"/>
  <c r="H3318" i="106" a="1"/>
  <c r="H7997" i="106" a="1"/>
  <c r="H8062" i="106" a="1"/>
  <c r="H2560" i="106" a="1"/>
  <c r="H4121" i="106" a="1"/>
  <c r="H4135" i="106" a="1"/>
  <c r="H8009" i="106" a="1"/>
  <c r="H7629" i="106" a="1"/>
  <c r="H4124" i="106" a="1"/>
  <c r="H8014" i="106" a="1"/>
  <c r="H3298" i="106" a="1"/>
  <c r="H8034" i="106" a="1"/>
  <c r="H6264" i="106" a="1"/>
  <c r="H8094" i="106" a="1"/>
  <c r="H8097" i="106" a="1"/>
  <c r="H8053" i="106" a="1"/>
  <c r="H8090" i="106" a="1"/>
  <c r="H2599" i="106" a="1"/>
  <c r="H7979" i="106" a="1"/>
  <c r="H8007" i="106" a="1"/>
  <c r="H8047" i="106" a="1"/>
  <c r="H4134" i="106" a="1"/>
  <c r="H8096" i="106" a="1"/>
  <c r="H2572" i="106" a="1"/>
  <c r="H7972" i="106" a="1"/>
  <c r="H7942" i="106" a="1"/>
  <c r="H2611" i="106" a="1"/>
  <c r="H8073" i="106" a="1"/>
  <c r="H4138" i="106" a="1"/>
  <c r="H7952" i="106" a="1"/>
  <c r="H4122" i="106" a="1"/>
  <c r="H8063" i="106" a="1"/>
  <c r="H8052" i="106" a="1"/>
  <c r="H8026" i="106" a="1"/>
  <c r="H1956" i="106" a="1"/>
  <c r="H4137" i="106" a="1"/>
  <c r="H8080" i="106" a="1"/>
  <c r="H7990" i="106" a="1"/>
  <c r="H2634" i="106" a="1"/>
  <c r="H3574" i="106" a="1"/>
  <c r="G2593" i="106" l="1"/>
  <c r="B4142" i="106"/>
  <c r="H4142" i="106"/>
  <c r="B3574" i="106"/>
  <c r="K78" i="4"/>
  <c r="B3586" i="106" s="1"/>
  <c r="D10" i="146"/>
  <c r="H8007" i="106"/>
  <c r="G8007" i="106" s="1"/>
  <c r="H7942" i="106"/>
  <c r="B7942" i="106"/>
  <c r="G286" i="106"/>
  <c r="G7910" i="106"/>
  <c r="H3574" i="106"/>
  <c r="G3574" i="106" s="1"/>
  <c r="G1955" i="106"/>
  <c r="H8094" i="106"/>
  <c r="H8096" i="106"/>
  <c r="B8094" i="106"/>
  <c r="B8096" i="106"/>
  <c r="G8091" i="106"/>
  <c r="G6228" i="106"/>
  <c r="G8077" i="106"/>
  <c r="H8052" i="106"/>
  <c r="B8052" i="106"/>
  <c r="G8050" i="106"/>
  <c r="G4139" i="106"/>
  <c r="G8030" i="106"/>
  <c r="H4138" i="106"/>
  <c r="H8034" i="106"/>
  <c r="B8034" i="106"/>
  <c r="G2610" i="106"/>
  <c r="G8013" i="106"/>
  <c r="G8012" i="106"/>
  <c r="H4137" i="106"/>
  <c r="H8014" i="106"/>
  <c r="B8014" i="106"/>
  <c r="G2598" i="106"/>
  <c r="H7997" i="106"/>
  <c r="B7997" i="106"/>
  <c r="G7995" i="106"/>
  <c r="G4136" i="106"/>
  <c r="G7978" i="106"/>
  <c r="G7977" i="106"/>
  <c r="H7979" i="106"/>
  <c r="H4135" i="106"/>
  <c r="B7979" i="106"/>
  <c r="G2571" i="106"/>
  <c r="G7975" i="106"/>
  <c r="G7959" i="106"/>
  <c r="G7958" i="106"/>
  <c r="G7956" i="106"/>
  <c r="G7989" i="106"/>
  <c r="G7971" i="106"/>
  <c r="G7951" i="106"/>
  <c r="G8071" i="106"/>
  <c r="G8061" i="106"/>
  <c r="C10" i="146"/>
  <c r="G8045" i="106"/>
  <c r="G8088" i="106"/>
  <c r="H8047" i="106"/>
  <c r="H3298" i="106"/>
  <c r="H8097" i="106"/>
  <c r="H8090" i="106"/>
  <c r="H6264" i="106"/>
  <c r="H3318" i="106"/>
  <c r="H8062" i="106"/>
  <c r="H8063" i="106"/>
  <c r="H8080" i="106"/>
  <c r="H8053" i="106"/>
  <c r="B8047" i="106"/>
  <c r="B8097" i="106"/>
  <c r="B8090" i="106"/>
  <c r="J117" i="4"/>
  <c r="B8084" i="106" s="1"/>
  <c r="B8062" i="106"/>
  <c r="G3225" i="106"/>
  <c r="B8063" i="106"/>
  <c r="B8080" i="106"/>
  <c r="G2660" i="106"/>
  <c r="G4126" i="106"/>
  <c r="B8053" i="106"/>
  <c r="G6261" i="106"/>
  <c r="G4128" i="106"/>
  <c r="G4125" i="106"/>
  <c r="H7820" i="106"/>
  <c r="H7960" i="106"/>
  <c r="H7629" i="106"/>
  <c r="H4134" i="106"/>
  <c r="G7832" i="106"/>
  <c r="G7623" i="106"/>
  <c r="G2559" i="106"/>
  <c r="G8106" i="106"/>
  <c r="G9099" i="106"/>
  <c r="G2566" i="106"/>
  <c r="H4121" i="106"/>
  <c r="H3237" i="106"/>
  <c r="H2572" i="106"/>
  <c r="H7972" i="106"/>
  <c r="B7972" i="106"/>
  <c r="G7970" i="106"/>
  <c r="G1287" i="106"/>
  <c r="H2599" i="106"/>
  <c r="H8009" i="106"/>
  <c r="G4123" i="106"/>
  <c r="F110" i="4"/>
  <c r="B8009" i="106"/>
  <c r="G8108" i="106"/>
  <c r="G8005" i="106"/>
  <c r="G1387" i="106"/>
  <c r="G7950" i="106"/>
  <c r="H4122" i="106"/>
  <c r="H2634" i="106"/>
  <c r="H7990" i="106"/>
  <c r="E110" i="4"/>
  <c r="G8107" i="106"/>
  <c r="G1331" i="106"/>
  <c r="B7990" i="106"/>
  <c r="G2630" i="106"/>
  <c r="H8073" i="106"/>
  <c r="G6223" i="106"/>
  <c r="B8073" i="106"/>
  <c r="G8079"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F78" i="4"/>
  <c r="B2599" i="106"/>
  <c r="B3318" i="106"/>
  <c r="I81" i="4"/>
  <c r="K17" i="118"/>
  <c r="B3298" i="106"/>
  <c r="H81" i="4"/>
  <c r="B7629" i="106"/>
  <c r="F198" i="34"/>
  <c r="H17" i="37"/>
  <c r="G78" i="4"/>
  <c r="B2611" i="106"/>
  <c r="B2560" i="106"/>
  <c r="C78" i="4"/>
  <c r="B10" i="146"/>
  <c r="F9" i="146"/>
  <c r="E78" i="4"/>
  <c r="B2634" i="106"/>
  <c r="D70" i="36"/>
  <c r="B6264" i="106"/>
  <c r="D81" i="4"/>
  <c r="B3237" i="106"/>
  <c r="H7992" i="106" a="1"/>
  <c r="H8017" i="106" a="1"/>
  <c r="H1642" i="106" a="1"/>
  <c r="H8084" i="106" a="1"/>
  <c r="H7833" i="106" a="1"/>
  <c r="H7962" i="106" a="1"/>
  <c r="H7963" i="106" a="1"/>
  <c r="H7737" i="106" a="1"/>
  <c r="H7982" i="106" a="1"/>
  <c r="H6272" i="106" a="1"/>
  <c r="H3586" i="106" a="1"/>
  <c r="H7974" i="106" a="1"/>
  <c r="H8036" i="106" a="1"/>
  <c r="H7954" i="106" a="1"/>
  <c r="H7981" i="106" a="1"/>
  <c r="H3276" i="106" a="1"/>
  <c r="H3254" i="106" a="1"/>
  <c r="H7835" i="106" a="1"/>
  <c r="H7998" i="106" a="1"/>
  <c r="H3231" i="106" a="1"/>
  <c r="H1698" i="106" a="1"/>
  <c r="H8028" i="106" a="1"/>
  <c r="H8037" i="106" a="1"/>
  <c r="H3260" i="106" a="1"/>
  <c r="H8016" i="106" a="1"/>
  <c r="H3321" i="106" a="1"/>
  <c r="G4142" i="106" l="1"/>
  <c r="H7835" i="106"/>
  <c r="B7835" i="106"/>
  <c r="K81" i="4"/>
  <c r="K117" i="4" s="1"/>
  <c r="B8101" i="106" s="1"/>
  <c r="H3586" i="106"/>
  <c r="G3586" i="106" s="1"/>
  <c r="G7942" i="106"/>
  <c r="G8096" i="106"/>
  <c r="G8094" i="106"/>
  <c r="G8052" i="106"/>
  <c r="H8036" i="106"/>
  <c r="B8036" i="106"/>
  <c r="G8034" i="106"/>
  <c r="G4138" i="106"/>
  <c r="H8016" i="106"/>
  <c r="G8014" i="106"/>
  <c r="B8016" i="106"/>
  <c r="G4137" i="106"/>
  <c r="G7997" i="106"/>
  <c r="H7981" i="106"/>
  <c r="G4135" i="106"/>
  <c r="B7981" i="106"/>
  <c r="G7979" i="106"/>
  <c r="G8090" i="106"/>
  <c r="G8097" i="106"/>
  <c r="G6264" i="106"/>
  <c r="G8080" i="106"/>
  <c r="G8062" i="106"/>
  <c r="G8063" i="106"/>
  <c r="H1698" i="106"/>
  <c r="H3321" i="106"/>
  <c r="H8084" i="106"/>
  <c r="G8084" i="106" s="1"/>
  <c r="G8053" i="106"/>
  <c r="H117" i="4"/>
  <c r="B8057" i="106" s="1"/>
  <c r="I117" i="4"/>
  <c r="G3318" i="106"/>
  <c r="G3298" i="106"/>
  <c r="G8047" i="106"/>
  <c r="H7833" i="106"/>
  <c r="H7962" i="106"/>
  <c r="G4134" i="106"/>
  <c r="G7629" i="106"/>
  <c r="G7960" i="106"/>
  <c r="B7962" i="106"/>
  <c r="G7820"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A7250" i="106"/>
  <c r="F197" i="34"/>
  <c r="B7833" i="106"/>
  <c r="B3276" i="106"/>
  <c r="E81" i="4"/>
  <c r="B3231" i="106"/>
  <c r="C81" i="4"/>
  <c r="B1698" i="106"/>
  <c r="D68" i="36"/>
  <c r="O16" i="118"/>
  <c r="F81" i="4"/>
  <c r="B3254" i="106"/>
  <c r="G81" i="4"/>
  <c r="B3260" i="106"/>
  <c r="B3321" i="106"/>
  <c r="D69" i="36"/>
  <c r="E11" i="146"/>
  <c r="B3589" i="106"/>
  <c r="D71" i="36"/>
  <c r="B6272" i="106"/>
  <c r="B1642" i="106"/>
  <c r="D64" i="36"/>
  <c r="C11" i="146"/>
  <c r="H8101" i="106" a="1"/>
  <c r="H7876" i="106" a="1"/>
  <c r="H1670" i="106" a="1"/>
  <c r="H3589" i="106" a="1"/>
  <c r="H1628" i="106" a="1"/>
  <c r="H6270" i="106" a="1"/>
  <c r="H1684" i="106" a="1"/>
  <c r="H8057" i="106" a="1"/>
  <c r="H6266" i="106" a="1"/>
  <c r="H7986" i="106" a="1"/>
  <c r="H6273" i="106" a="1"/>
  <c r="H1656" i="106" a="1"/>
  <c r="H6271" i="106" a="1"/>
  <c r="H8067" i="106" a="1"/>
  <c r="H4297" i="106" a="1"/>
  <c r="G7835" i="106" l="1"/>
  <c r="H3589" i="106"/>
  <c r="G8036" i="106"/>
  <c r="G8016" i="106"/>
  <c r="G7981" i="106"/>
  <c r="G3321" i="106"/>
  <c r="G1698" i="106"/>
  <c r="G3589" i="106"/>
  <c r="H8101" i="106"/>
  <c r="G8101" i="106" s="1"/>
  <c r="H8067" i="106"/>
  <c r="H8057" i="106"/>
  <c r="G8057" i="106" s="1"/>
  <c r="B8067" i="106"/>
  <c r="G7962" i="106"/>
  <c r="G7833"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A7251" i="106"/>
  <c r="J17" i="37"/>
  <c r="F199" i="34"/>
  <c r="F201" i="34" s="1"/>
  <c r="H12" i="118"/>
  <c r="K12" i="118" s="1"/>
  <c r="B6273" i="106"/>
  <c r="B6270" i="106"/>
  <c r="B11" i="146"/>
  <c r="D63" i="36"/>
  <c r="B1628" i="106"/>
  <c r="B1656" i="106"/>
  <c r="D65" i="36"/>
  <c r="B6271" i="106"/>
  <c r="D67" i="36"/>
  <c r="B1684" i="106"/>
  <c r="B1670" i="106"/>
  <c r="D11" i="146"/>
  <c r="D66" i="36"/>
  <c r="B6266" i="106"/>
  <c r="H8021" i="106" a="1"/>
  <c r="H6268" i="106" a="1"/>
  <c r="H6269" i="106" a="1"/>
  <c r="H8041" i="106" a="1"/>
  <c r="H6265" i="106" a="1"/>
  <c r="H6267" i="106" a="1"/>
  <c r="H8002" i="106" a="1"/>
  <c r="H7967" i="106" a="1"/>
  <c r="H4267" i="106" a="1"/>
  <c r="H7877" i="106" a="1"/>
  <c r="G8067" i="106" l="1"/>
  <c r="G4297" i="106"/>
  <c r="O11" i="118"/>
  <c r="O13" i="118" s="1"/>
  <c r="J20" i="118"/>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A7252" i="106"/>
  <c r="B7877" i="106"/>
  <c r="F11" i="146"/>
  <c r="C12" i="146" s="1"/>
  <c r="B6267" i="106"/>
  <c r="B6268" i="106"/>
  <c r="B6269" i="106"/>
  <c r="B6265" i="106"/>
  <c r="H7878" i="106" a="1"/>
  <c r="O17" i="118" l="1"/>
  <c r="O20" i="118" s="1"/>
  <c r="O35" i="118" s="1"/>
  <c r="O37" i="118" s="1"/>
  <c r="K20" i="118"/>
  <c r="H7878" i="106"/>
  <c r="B7878" i="106"/>
  <c r="G7877" i="106"/>
  <c r="G6268" i="106"/>
  <c r="G4267" i="106"/>
  <c r="G6265" i="106"/>
  <c r="G6269" i="106"/>
  <c r="G6267" i="106"/>
  <c r="A7253" i="106"/>
  <c r="D31" i="36"/>
  <c r="J23" i="24" s="1"/>
  <c r="K1" i="106" l="1"/>
  <c r="G78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<sst xmlns="http://schemas.openxmlformats.org/spreadsheetml/2006/main" count="26507" uniqueCount="8042">
  <si>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</si>
  <si>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</si>
  <si>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</si>
  <si>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</si>
  <si>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</si>
  <si>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</si>
  <si>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</si>
  <si>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</si>
  <si>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</si>
  <si>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</si>
  <si>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</si>
  <si>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</si>
  <si>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</si>
  <si>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</si>
  <si>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</si>
  <si>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</si>
  <si>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</si>
  <si>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</si>
  <si>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</si>
  <si>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</si>
  <si>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</si>
  <si>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</si>
  <si>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</si>
  <si>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</si>
  <si>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</si>
  <si>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</si>
  <si>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</si>
  <si>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</si>
  <si>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</si>
  <si>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</si>
  <si>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</si>
  <si>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</si>
  <si>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</si>
  <si>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</si>
  <si>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</si>
  <si>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</si>
  <si>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</si>
  <si>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</si>
  <si>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</si>
  <si>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</si>
  <si>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</si>
  <si>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</si>
  <si>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</si>
  <si>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</si>
  <si>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</si>
  <si>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</si>
  <si>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</si>
  <si>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</si>
  <si>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</si>
  <si>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</si>
  <si>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</si>
  <si>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</si>
  <si>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</si>
  <si>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</si>
  <si>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</si>
  <si>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</si>
  <si>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</si>
  <si>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</si>
  <si>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</si>
  <si>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</si>
  <si>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</si>
  <si>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</si>
  <si>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</si>
  <si>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</si>
  <si>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</si>
  <si>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</si>
  <si>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</si>
  <si>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</si>
  <si>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</si>
  <si>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</si>
  <si>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</si>
  <si>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</si>
  <si>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</si>
  <si>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</si>
  <si>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</si>
  <si>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</si>
  <si>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</si>
  <si>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</si>
  <si>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</si>
  <si>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</si>
  <si>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</si>
  <si>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</si>
  <si>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</si>
  <si>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</si>
  <si>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</si>
  <si>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</si>
  <si>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</si>
  <si>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</si>
  <si>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</si>
  <si>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</si>
  <si>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</si>
  <si>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</si>
  <si>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</si>
  <si>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</si>
  <si>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</si>
  <si>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</si>
  <si>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</si>
  <si>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</si>
  <si>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</si>
  <si>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</si>
  <si>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</si>
  <si>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</si>
  <si>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</si>
  <si>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</si>
  <si>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</si>
  <si>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</si>
  <si>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</si>
  <si>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</si>
  <si>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</si>
  <si>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</si>
  <si>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</si>
  <si>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</si>
  <si>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</si>
  <si>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</si>
  <si>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</si>
  <si>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</si>
  <si>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</si>
  <si>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</si>
  <si>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</si>
  <si>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</si>
  <si>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</si>
  <si>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</si>
  <si>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</si>
  <si>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</si>
  <si>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</si>
  <si>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</si>
  <si>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</si>
  <si>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</si>
  <si>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</si>
  <si>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</si>
  <si>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</si>
  <si>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</si>
  <si>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</si>
  <si>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</si>
  <si>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</si>
  <si>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</si>
  <si>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</si>
  <si>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</si>
  <si>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</si>
  <si>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</si>
  <si>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</si>
  <si>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</si>
  <si>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</si>
  <si>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</si>
  <si>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</si>
  <si>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</si>
  <si>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</si>
  <si>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</si>
  <si>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</si>
  <si>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</si>
  <si>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</si>
  <si>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</si>
  <si>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</si>
  <si>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</si>
  <si>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</si>
  <si>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</si>
  <si>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</si>
  <si>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</si>
  <si>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</si>
  <si>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</si>
  <si>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</si>
  <si>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</si>
  <si>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</si>
  <si>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</si>
  <si>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</si>
  <si>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</si>
  <si>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</si>
  <si>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</si>
  <si>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</si>
  <si>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</si>
  <si>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</si>
  <si>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</si>
  <si>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</si>
  <si>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</si>
  <si>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</si>
  <si>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</si>
  <si>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</si>
  <si>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</si>
  <si>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</si>
  <si>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</si>
  <si>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</si>
  <si>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</si>
  <si>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</si>
  <si>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</si>
  <si>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</si>
  <si>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</si>
  <si>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</si>
  <si>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</si>
  <si>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</si>
  <si>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</si>
  <si>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</si>
  <si>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</si>
  <si>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</si>
  <si>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</si>
  <si>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</si>
  <si>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</si>
  <si>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</si>
  <si>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</si>
  <si>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</si>
  <si>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</si>
  <si>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</si>
  <si>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</si>
  <si>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</si>
  <si>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</si>
  <si>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</si>
  <si>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</si>
  <si>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</si>
  <si>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</si>
  <si>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</si>
  <si>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</si>
  <si>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</si>
  <si>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</si>
  <si>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</si>
  <si>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</si>
  <si>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</si>
  <si>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</si>
  <si>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</si>
  <si>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</si>
  <si>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</si>
  <si>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</si>
  <si>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</si>
  <si>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</si>
  <si>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</si>
  <si>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</si>
  <si>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</si>
  <si>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</si>
  <si>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</si>
  <si>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</si>
  <si>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</si>
  <si>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</si>
  <si>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</si>
  <si>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</si>
  <si>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</si>
  <si>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</si>
  <si>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</si>
  <si>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</si>
  <si>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</si>
  <si>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</si>
  <si>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</si>
  <si>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</si>
  <si>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</si>
  <si>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</si>
  <si>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</si>
  <si>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</si>
  <si>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</si>
  <si>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</si>
  <si>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</si>
  <si>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</si>
  <si>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</si>
  <si>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</si>
  <si>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</si>
  <si>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</si>
  <si>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</si>
  <si>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</si>
  <si>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</si>
  <si>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</si>
  <si>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</si>
  <si>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</si>
  <si>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</si>
  <si>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</si>
  <si>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</si>
  <si>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</si>
  <si>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</si>
  <si>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</si>
  <si>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</si>
  <si>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</si>
  <si>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</si>
  <si>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</si>
  <si>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</si>
  <si>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</si>
  <si>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</si>
  <si>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</si>
  <si>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</si>
  <si>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</si>
  <si>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</si>
  <si>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</si>
  <si>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</si>
  <si>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</si>
  <si>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</si>
  <si>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</si>
  <si>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</si>
  <si>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</si>
  <si>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</si>
  <si>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</si>
  <si>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</si>
  <si>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</si>
  <si>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</si>
  <si>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</si>
  <si>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</si>
  <si>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</si>
  <si>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</si>
  <si>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</si>
  <si>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</si>
  <si>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</si>
  <si>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</si>
  <si>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</si>
  <si>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</si>
  <si>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</si>
  <si>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</si>
  <si>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</si>
  <si>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</si>
  <si>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</si>
  <si>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</si>
  <si>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</si>
  <si>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</si>
  <si>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</si>
  <si>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</si>
  <si>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</si>
  <si>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</si>
  <si>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</si>
  <si>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</si>
  <si>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</si>
  <si>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</si>
  <si>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</si>
  <si>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</si>
  <si>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</si>
  <si>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</si>
  <si>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</si>
  <si>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</si>
  <si>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</si>
  <si>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</si>
  <si>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</si>
  <si>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</si>
  <si>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</si>
  <si>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</si>
  <si>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</si>
  <si>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</si>
  <si>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</si>
  <si>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</si>
  <si>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</si>
  <si>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</si>
  <si>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</si>
  <si>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</si>
  <si>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</si>
  <si>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</si>
  <si>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</si>
  <si>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</si>
  <si>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</si>
  <si>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</si>
  <si>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</si>
  <si>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</si>
  <si>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</si>
  <si>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</si>
  <si>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</si>
  <si>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</si>
  <si>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</si>
  <si>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</si>
  <si>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</si>
  <si>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</si>
  <si>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</si>
  <si>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</si>
  <si>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</si>
  <si>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</si>
  <si>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</si>
  <si>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</si>
  <si>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</si>
  <si>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</si>
  <si>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</si>
  <si>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</si>
  <si>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</si>
  <si>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</si>
  <si>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</si>
  <si>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</si>
  <si>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</si>
  <si>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</si>
  <si>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</si>
  <si>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</si>
  <si>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</si>
  <si>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</si>
  <si>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</si>
  <si>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</si>
  <si>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</si>
  <si>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</si>
  <si>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</si>
  <si>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</si>
  <si>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</si>
  <si>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</si>
  <si>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</si>
  <si>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</si>
  <si>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</si>
  <si>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</si>
  <si>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</si>
  <si>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</si>
  <si>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</si>
  <si>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</si>
  <si>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</si>
  <si>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</si>
  <si>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</si>
  <si>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</si>
  <si>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</si>
  <si>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</si>
  <si>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</si>
  <si>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</si>
  <si>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</si>
  <si>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</si>
  <si>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</si>
  <si>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</si>
  <si>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</si>
  <si>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</si>
  <si>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</si>
  <si>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</si>
  <si>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</si>
  <si>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</si>
  <si>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</si>
  <si>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</si>
  <si>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</si>
  <si>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</si>
  <si>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</si>
  <si>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</si>
  <si>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</si>
  <si>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</si>
  <si>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</si>
  <si>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</si>
  <si>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</si>
  <si>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</si>
  <si>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</si>
  <si>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</si>
  <si>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</si>
  <si>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</si>
  <si>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</si>
  <si>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</si>
  <si>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</si>
  <si>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</si>
  <si>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</si>
  <si>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</si>
  <si>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</si>
  <si>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</si>
  <si>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</si>
  <si>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</si>
  <si>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</si>
  <si>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</si>
  <si>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</si>
  <si>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</si>
  <si>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</si>
  <si>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</si>
  <si>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</si>
  <si>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</si>
  <si>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</si>
  <si>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</si>
  <si>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</si>
  <si>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</si>
  <si>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</si>
  <si>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</si>
  <si>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</si>
  <si>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</si>
  <si>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</si>
  <si>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</si>
  <si>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</si>
  <si>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</si>
  <si>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</si>
  <si>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</si>
  <si>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</si>
  <si>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</si>
  <si>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</si>
  <si>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</si>
  <si>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</si>
  <si>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</si>
  <si>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</si>
  <si>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</si>
  <si>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</si>
  <si>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</si>
  <si>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</si>
  <si>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</si>
  <si>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</si>
  <si>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</si>
  <si>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</si>
  <si>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</si>
  <si>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</si>
  <si>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</si>
  <si>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</si>
  <si>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</si>
  <si>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</si>
  <si>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</si>
  <si>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</si>
  <si>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</si>
  <si>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</si>
  <si>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</si>
  <si>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</si>
  <si>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</si>
  <si>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</si>
  <si>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</si>
  <si>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</si>
  <si>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</si>
  <si>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</si>
  <si>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</si>
  <si>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</si>
  <si>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</si>
  <si>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</si>
  <si>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</si>
  <si>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</si>
  <si>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</si>
  <si>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</si>
  <si>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</si>
  <si>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</si>
  <si>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</si>
  <si>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</si>
  <si>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</si>
  <si>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</si>
  <si>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</si>
  <si>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</si>
  <si>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</si>
  <si>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</si>
  <si>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</si>
  <si>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</si>
  <si>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</si>
  <si>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</si>
  <si>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</si>
  <si>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</si>
  <si>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</si>
  <si>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</si>
  <si>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</si>
  <si>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</si>
  <si>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</si>
  <si>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</si>
  <si>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</si>
  <si>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</si>
  <si>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</si>
  <si>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</si>
  <si>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</si>
  <si>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</si>
  <si>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</si>
  <si>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</si>
  <si>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</si>
  <si>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</si>
  <si>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</si>
  <si>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</si>
  <si>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</si>
  <si>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</si>
  <si>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</si>
  <si>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</si>
  <si>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</si>
  <si>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</si>
  <si>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</si>
  <si>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</si>
  <si>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</si>
  <si>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</si>
  <si>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</si>
  <si>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</si>
  <si>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</si>
  <si>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</si>
  <si>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</si>
  <si>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</si>
  <si>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</si>
  <si>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</si>
  <si>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</si>
  <si>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</si>
  <si>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</si>
  <si>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</si>
  <si>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</si>
  <si>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</si>
  <si>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</si>
  <si>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</si>
  <si>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</si>
  <si>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</si>
  <si>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</si>
  <si>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</si>
  <si>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</si>
  <si>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</si>
  <si>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</si>
  <si>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</si>
  <si>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</si>
  <si>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</si>
  <si>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</si>
  <si>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</si>
  <si>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</si>
  <si>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</si>
  <si>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</si>
  <si>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</si>
  <si>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</si>
  <si>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</si>
  <si>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</si>
  <si>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</si>
  <si>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</si>
  <si>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</si>
  <si>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</si>
  <si>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</si>
  <si>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</si>
  <si>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</si>
  <si>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</si>
  <si>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</si>
  <si>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</si>
  <si>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</si>
  <si>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</si>
  <si>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</si>
  <si>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</si>
  <si>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</si>
  <si>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</si>
  <si>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</si>
  <si>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</si>
  <si>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</si>
  <si>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</si>
  <si>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</si>
  <si>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</si>
  <si>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</si>
  <si>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</si>
  <si>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</si>
  <si>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</si>
  <si>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</si>
  <si>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</si>
  <si>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</si>
  <si>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</si>
  <si>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</si>
  <si>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</si>
  <si>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</si>
  <si>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</si>
  <si>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</si>
  <si>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</si>
  <si>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</si>
  <si>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</si>
  <si>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</si>
  <si>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</si>
  <si>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</si>
  <si>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</si>
  <si>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</si>
  <si>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</si>
  <si>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</si>
  <si>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</si>
  <si>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</si>
  <si>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</si>
  <si>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</si>
  <si>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</si>
  <si>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</si>
  <si>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</si>
  <si>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</si>
  <si>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</si>
  <si>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</si>
  <si>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</si>
  <si>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</si>
  <si>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</si>
  <si>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</si>
  <si>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</si>
  <si>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</si>
  <si>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</si>
  <si>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</si>
  <si>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</si>
  <si>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</si>
  <si>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</si>
  <si>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</si>
  <si>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</si>
  <si>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</si>
  <si>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</si>
  <si>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</si>
  <si>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</si>
  <si>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</si>
  <si>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</si>
  <si>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</si>
  <si>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</si>
  <si>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</si>
  <si>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</si>
  <si>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</si>
  <si>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</si>
  <si>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</si>
  <si>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</si>
  <si>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</si>
  <si>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</si>
  <si>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</si>
  <si>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</si>
  <si>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</si>
  <si>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</si>
  <si>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</si>
  <si>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</si>
  <si>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</si>
  <si>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</si>
  <si>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</si>
  <si>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</si>
  <si>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</si>
  <si>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</si>
  <si>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</si>
  <si>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</si>
  <si>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</si>
  <si>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</si>
  <si>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</si>
  <si>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</si>
  <si>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</si>
  <si>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</si>
  <si>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</si>
  <si>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</si>
  <si>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</si>
  <si>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</si>
  <si>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</si>
  <si>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</si>
  <si>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</si>
  <si>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</si>
  <si>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</si>
  <si>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</si>
  <si>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</si>
  <si>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</si>
  <si>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</si>
  <si>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</si>
  <si>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</si>
  <si>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</si>
  <si>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</si>
  <si>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</si>
  <si>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</si>
  <si>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</si>
  <si>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</si>
  <si>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</si>
  <si>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</si>
  <si>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</si>
  <si>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</si>
  <si>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</si>
  <si>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</si>
  <si>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</si>
  <si>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</si>
  <si>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</si>
  <si>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</si>
  <si>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</si>
  <si>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</si>
  <si>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</si>
  <si>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</si>
  <si>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</si>
  <si>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</si>
  <si>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</si>
  <si>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</si>
  <si>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</si>
  <si>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</si>
  <si>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</si>
  <si>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</si>
  <si>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</si>
  <si>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</si>
  <si>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</si>
  <si>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</si>
  <si>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</si>
  <si>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</si>
  <si>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</si>
  <si>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</si>
  <si>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</si>
  <si>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</si>
  <si>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</si>
  <si>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</si>
  <si>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</si>
  <si>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</si>
  <si>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</si>
  <si>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</si>
  <si>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</si>
  <si>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</si>
  <si>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</si>
  <si>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</si>
  <si>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</si>
  <si>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</si>
  <si>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</si>
  <si>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</si>
  <si>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</si>
  <si>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</si>
  <si>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</si>
  <si>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</si>
  <si>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</si>
  <si>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</si>
  <si>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</si>
  <si>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</si>
  <si>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</si>
  <si>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</si>
  <si>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</si>
  <si>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</si>
  <si>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</si>
  <si>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</si>
  <si>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</si>
  <si>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</si>
  <si>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</si>
  <si>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</si>
  <si>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</si>
  <si>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</si>
  <si>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</si>
  <si>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</si>
  <si>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</si>
  <si>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</si>
  <si>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</si>
  <si>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</si>
  <si>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</si>
  <si>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</si>
  <si>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</si>
  <si>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</si>
  <si>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</si>
  <si>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</si>
  <si>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</si>
  <si>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</si>
  <si>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</si>
  <si>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</si>
  <si>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</si>
  <si>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</si>
  <si>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</si>
  <si>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</si>
  <si>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</si>
  <si>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</si>
  <si>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</si>
  <si>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</si>
  <si>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</si>
  <si>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</si>
  <si>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</si>
  <si>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</si>
  <si>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</si>
  <si>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</si>
  <si>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</si>
  <si>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</si>
  <si>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</si>
  <si>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</si>
  <si>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</si>
  <si>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</si>
  <si>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</si>
  <si>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</si>
  <si>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</si>
  <si>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</si>
  <si>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</si>
  <si>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</si>
  <si>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</si>
  <si>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</si>
  <si>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</si>
  <si>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</si>
  <si>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</si>
  <si>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</si>
  <si>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</si>
  <si>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</si>
  <si>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</si>
  <si>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</si>
  <si>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</si>
  <si>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</si>
  <si>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</si>
  <si>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</si>
  <si>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</si>
  <si>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</si>
  <si>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</si>
  <si>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</si>
  <si>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</si>
  <si>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</si>
  <si>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</si>
  <si>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</si>
  <si>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</si>
  <si>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</si>
  <si>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</si>
  <si>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</si>
  <si>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</si>
  <si>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</si>
  <si>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</si>
  <si>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</si>
  <si>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</si>
  <si>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</si>
  <si>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</si>
  <si>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</si>
  <si>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</si>
  <si>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</si>
  <si>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</si>
  <si>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</si>
  <si>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</si>
  <si>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</si>
  <si>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</si>
  <si>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</si>
  <si>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</si>
  <si>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</si>
  <si>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</si>
  <si>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</si>
  <si>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</si>
  <si>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</si>
  <si>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</si>
  <si>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</si>
  <si>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</si>
  <si>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</si>
  <si>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</si>
  <si>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</si>
  <si>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</si>
  <si>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</si>
  <si>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</si>
  <si>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</si>
  <si>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</si>
  <si>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</si>
  <si>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</si>
  <si>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</si>
  <si>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</si>
  <si>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</si>
  <si>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</si>
  <si>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</si>
  <si>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</si>
  <si>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</si>
  <si>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</si>
  <si>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</si>
  <si>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</si>
  <si>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</si>
  <si>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</si>
  <si>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</si>
  <si>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</si>
  <si>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</si>
  <si>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</si>
  <si>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</si>
  <si>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</si>
  <si>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</si>
  <si>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</si>
  <si>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</si>
  <si>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</si>
  <si>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</si>
  <si>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</si>
  <si>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</si>
  <si>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</si>
  <si>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</si>
  <si>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</si>
  <si>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</si>
  <si>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</si>
  <si>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</si>
  <si>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</si>
  <si>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</si>
  <si>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</si>
  <si>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</si>
  <si>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</si>
  <si>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</si>
  <si>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</si>
  <si>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</si>
  <si>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</si>
  <si>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</si>
  <si>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</si>
  <si>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</si>
  <si>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</si>
  <si>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</si>
  <si>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</si>
  <si>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</si>
  <si>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</si>
  <si>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</si>
  <si>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</si>
  <si>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</si>
  <si>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</si>
  <si>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</si>
  <si>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</si>
  <si>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</si>
  <si>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</si>
  <si>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</si>
  <si>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</si>
  <si>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</si>
  <si>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</si>
  <si>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</si>
  <si>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</si>
  <si>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</si>
  <si>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</si>
  <si>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</si>
  <si>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</si>
  <si>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</si>
  <si>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</si>
  <si>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</si>
  <si>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</si>
  <si>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</si>
  <si>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</si>
  <si>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</si>
  <si>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</si>
  <si>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</si>
  <si>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</si>
  <si>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</si>
  <si>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</si>
  <si>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</si>
  <si>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</si>
  <si>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</si>
  <si>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</si>
  <si>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</si>
  <si>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</si>
  <si>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</si>
  <si>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</si>
  <si>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</si>
  <si>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</si>
  <si>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</si>
  <si>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</si>
  <si>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</si>
  <si>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</si>
  <si>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</si>
  <si>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</si>
  <si>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</si>
  <si>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</si>
  <si>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</si>
  <si>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</si>
  <si>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</si>
  <si>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</si>
  <si>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</si>
  <si>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</si>
  <si>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</si>
  <si>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</si>
  <si>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</si>
  <si>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</si>
  <si>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</si>
  <si>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</si>
  <si>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</si>
  <si>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</si>
  <si>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</si>
  <si>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</si>
  <si>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</si>
  <si>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</si>
  <si>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</si>
  <si>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</si>
  <si>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</si>
  <si>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</si>
  <si>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</si>
  <si>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</si>
  <si>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</si>
  <si>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</si>
  <si>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</si>
  <si>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</si>
  <si>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</si>
  <si>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</si>
  <si>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</si>
  <si>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</si>
  <si>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</si>
  <si>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</si>
  <si>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</si>
  <si>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</si>
  <si>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</si>
  <si>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</si>
  <si>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</si>
  <si>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</si>
  <si>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</si>
  <si>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</si>
  <si>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</si>
  <si>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</si>
  <si>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</si>
  <si>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</si>
  <si>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</si>
  <si>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</si>
  <si>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</si>
  <si>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</si>
  <si>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</si>
  <si>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</si>
  <si>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</si>
  <si>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</si>
  <si>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</si>
  <si>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</si>
  <si>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</si>
  <si>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</si>
  <si>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</si>
  <si>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</si>
  <si>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</si>
  <si>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</si>
  <si>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</si>
  <si>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</si>
  <si>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</si>
  <si>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</si>
  <si>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</si>
  <si>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</si>
  <si>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</si>
  <si>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</si>
  <si>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</si>
  <si>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</si>
  <si>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</si>
  <si>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</si>
  <si>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</si>
  <si>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</si>
  <si>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</si>
  <si>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</si>
  <si>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</si>
  <si>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</si>
  <si>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</si>
  <si>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</si>
  <si>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</si>
  <si>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</si>
  <si>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</si>
  <si>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</si>
  <si>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</si>
  <si>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</si>
  <si>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</si>
  <si>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</si>
  <si>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</si>
  <si>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</si>
  <si>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</si>
  <si>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</si>
  <si>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</si>
  <si>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</si>
  <si>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</si>
  <si>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</si>
  <si>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</si>
  <si>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</si>
  <si>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</si>
  <si>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</si>
  <si>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</si>
  <si>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</si>
  <si>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</si>
  <si>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</si>
  <si>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</si>
  <si>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</si>
  <si>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</si>
  <si>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</si>
  <si>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</si>
  <si>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</si>
  <si>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</si>
  <si>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</si>
  <si>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</si>
  <si>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</si>
  <si>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</si>
  <si>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</si>
  <si>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</si>
  <si>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</si>
  <si>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</si>
  <si>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</si>
  <si>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</si>
  <si>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</si>
  <si>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</si>
  <si>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</si>
  <si>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</si>
  <si>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</si>
  <si>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</si>
  <si>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</si>
  <si>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</si>
  <si>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</si>
  <si>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</si>
  <si>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</si>
  <si>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</si>
  <si>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</si>
  <si>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</si>
  <si>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</si>
  <si>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</si>
  <si>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</si>
  <si>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</si>
  <si>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</si>
  <si>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</si>
  <si>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</si>
  <si>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</si>
  <si>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</si>
  <si>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</si>
  <si>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</si>
  <si>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</si>
  <si>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</si>
  <si>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</si>
  <si>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</si>
  <si>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</si>
  <si>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</si>
  <si>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</si>
  <si>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</si>
  <si>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</si>
  <si>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</si>
  <si>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</si>
  <si>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</si>
  <si>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</si>
  <si>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</si>
  <si>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</si>
  <si>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</si>
  <si>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</si>
  <si>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</si>
  <si>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</si>
  <si>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</si>
  <si>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</si>
  <si>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</si>
  <si>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</si>
  <si>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</si>
  <si>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</si>
  <si>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</si>
  <si>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</si>
  <si>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</si>
  <si>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</si>
  <si>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</si>
  <si>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</si>
  <si>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</si>
  <si>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</si>
  <si>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</si>
  <si>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</si>
  <si>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</si>
  <si>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</si>
  <si>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</si>
  <si>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</si>
  <si>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</si>
  <si>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</si>
  <si>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</si>
  <si>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</si>
  <si>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</si>
  <si>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</si>
  <si>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</si>
  <si>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</si>
  <si>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</si>
  <si>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</si>
  <si>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</si>
  <si>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</si>
  <si>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</si>
  <si>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</si>
  <si>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</si>
  <si>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</si>
  <si>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</si>
  <si>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</si>
  <si>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</si>
  <si>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</si>
  <si>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</si>
  <si>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</si>
  <si>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</si>
  <si>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</si>
  <si>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</si>
  <si>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</si>
  <si>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</si>
  <si>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</si>
  <si>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</si>
  <si>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</si>
  <si>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</si>
  <si>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</si>
  <si>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</si>
  <si>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</si>
  <si>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</si>
  <si>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</si>
  <si>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</si>
  <si>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</si>
  <si>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</si>
  <si>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</si>
  <si>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</si>
  <si>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</si>
  <si>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</si>
  <si>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</si>
  <si>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</si>
  <si>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</si>
  <si>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</si>
  <si>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</si>
  <si>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</si>
  <si>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</si>
  <si>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</si>
  <si>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</si>
  <si>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</si>
  <si>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</si>
  <si>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</si>
  <si>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</si>
  <si>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</si>
  <si>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</si>
  <si>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</si>
  <si>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</si>
  <si>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</si>
  <si>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</si>
  <si>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</si>
  <si>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</si>
  <si>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</si>
  <si>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</si>
  <si>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</si>
  <si>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</si>
  <si>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</si>
  <si>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</si>
  <si>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</si>
  <si>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</si>
  <si>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</si>
  <si>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</si>
  <si>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</si>
  <si>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</si>
  <si>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</si>
  <si>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</si>
  <si>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</si>
  <si>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</si>
  <si>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</si>
  <si>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</si>
  <si>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</si>
  <si>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</si>
  <si>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</si>
  <si>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</si>
  <si>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</si>
  <si>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</si>
  <si>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</si>
  <si>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</si>
  <si>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</si>
  <si>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</si>
  <si>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</si>
  <si>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xml:space="preserve">   office no later than October 15, annually.</t>
  </si>
  <si>
    <t xml:space="preserve">    than November 15, annually. </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</si>
  <si>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</si>
  <si>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</si>
  <si>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</si>
  <si>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</si>
  <si>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</si>
  <si>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</si>
  <si>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</si>
  <si>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</si>
  <si>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</si>
  <si>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</si>
  <si>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</si>
  <si>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</si>
  <si>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</si>
  <si>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</si>
  <si>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</si>
  <si>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</si>
  <si>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</si>
  <si>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</si>
  <si>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</si>
  <si>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</si>
  <si>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</si>
  <si>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</si>
  <si>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</si>
  <si>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</si>
  <si>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</si>
  <si>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</si>
  <si>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</si>
  <si>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</si>
  <si>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</si>
  <si>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</si>
  <si>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</si>
  <si>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</si>
  <si>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</si>
  <si>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</si>
  <si>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</si>
  <si>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</si>
  <si>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</si>
  <si>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</si>
  <si>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</si>
  <si>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</si>
  <si>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</si>
  <si>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</si>
  <si>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</si>
  <si>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</si>
  <si>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</si>
  <si>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</si>
  <si>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</si>
  <si>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</si>
  <si>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</si>
  <si>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</si>
  <si>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</si>
  <si>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</si>
  <si>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</si>
  <si>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</si>
  <si>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</si>
  <si>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</si>
  <si>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</si>
  <si>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</si>
  <si>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</si>
  <si>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</si>
  <si>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</si>
  <si>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</si>
  <si>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</si>
  <si>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</si>
  <si>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</si>
  <si>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</si>
  <si>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</si>
  <si>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</si>
  <si>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</si>
  <si>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</si>
  <si>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</si>
  <si>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</si>
  <si>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</si>
  <si>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</si>
  <si>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</si>
  <si>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</si>
  <si>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</si>
  <si>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</si>
  <si>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</si>
  <si>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</si>
  <si>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</si>
  <si>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</si>
  <si>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</si>
  <si>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</si>
  <si>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</si>
  <si>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</si>
  <si>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</si>
  <si>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</si>
  <si>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</si>
  <si>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</si>
  <si>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</si>
  <si>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</si>
  <si>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</si>
  <si>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</si>
  <si>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</si>
  <si>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</si>
  <si>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</si>
  <si>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</si>
  <si>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</si>
  <si>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</si>
  <si>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</si>
  <si>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</si>
  <si>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</si>
  <si>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</si>
  <si>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</si>
  <si>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</si>
  <si>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</si>
  <si>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</si>
  <si>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</si>
  <si>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</si>
  <si>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</si>
  <si>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</si>
  <si>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</si>
  <si>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</si>
  <si>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</si>
  <si>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</si>
  <si>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</si>
  <si>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</si>
  <si>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</si>
  <si>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</si>
  <si>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</si>
  <si>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</si>
  <si>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</si>
  <si>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</si>
  <si>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</si>
  <si>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</si>
  <si>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</si>
  <si>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</si>
  <si>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</si>
  <si>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</si>
  <si>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</si>
  <si>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</si>
  <si>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</si>
  <si>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</si>
  <si>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</si>
  <si>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</si>
  <si>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</si>
  <si>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</si>
  <si>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</si>
  <si>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</si>
  <si>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</si>
  <si>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</si>
  <si>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</si>
  <si>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</si>
  <si>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</si>
  <si>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</si>
  <si>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</si>
  <si>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</si>
  <si>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</si>
  <si>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</si>
  <si>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</si>
  <si>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</si>
  <si>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</si>
  <si>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</si>
  <si>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</si>
  <si>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</si>
  <si>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</si>
  <si>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</si>
  <si>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</si>
  <si>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</si>
  <si>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</si>
  <si>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</si>
  <si>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</si>
  <si>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</si>
  <si>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</si>
  <si>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</si>
  <si>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</si>
  <si>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</si>
  <si>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</si>
  <si>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</si>
  <si>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</si>
  <si>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</si>
  <si>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</si>
  <si>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</si>
  <si>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</si>
  <si>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</si>
  <si>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</si>
  <si>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</si>
  <si>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</si>
  <si>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</si>
  <si>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</si>
  <si>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</si>
  <si>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 xml:space="preserve">3.  Only list contracts that were paid over $25,000 for the fiscal year.  </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</si>
  <si>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</si>
  <si>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</si>
  <si>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</si>
  <si>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</si>
  <si>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</si>
  <si>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</si>
  <si>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</si>
  <si>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</si>
  <si>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</si>
  <si>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</si>
  <si>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</si>
  <si>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</si>
  <si>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</si>
  <si>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</si>
  <si>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</si>
  <si>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</si>
  <si>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</si>
  <si>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</si>
  <si>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</si>
  <si>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</si>
  <si>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</si>
  <si>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</si>
  <si>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</si>
  <si>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</si>
  <si>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</si>
  <si>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</si>
  <si>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</si>
  <si>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</si>
  <si>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</si>
  <si>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</si>
  <si>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</si>
  <si>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</si>
  <si>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</si>
  <si>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</si>
  <si>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</si>
  <si>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</si>
  <si>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</si>
  <si>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</si>
  <si>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</si>
  <si>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</si>
  <si>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</si>
  <si>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</si>
  <si>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</si>
  <si>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</si>
  <si>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</si>
  <si>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</si>
  <si>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</si>
  <si>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</si>
  <si>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</si>
  <si>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</si>
  <si>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</si>
  <si>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</si>
  <si>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</si>
  <si>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</si>
  <si>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</si>
  <si>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</si>
  <si>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</si>
  <si>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</si>
  <si>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</si>
  <si>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</si>
  <si>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</si>
  <si>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</si>
  <si>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</si>
  <si>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</si>
  <si>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</si>
  <si>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</si>
  <si>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</si>
  <si>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</si>
  <si>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</si>
  <si>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</si>
  <si>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</si>
  <si>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</si>
  <si>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</si>
  <si>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</si>
  <si>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</si>
  <si>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</si>
  <si>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</si>
  <si>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</si>
  <si>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</si>
  <si>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</si>
  <si>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</si>
  <si>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</si>
  <si>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</si>
  <si>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</si>
  <si>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</si>
  <si>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</si>
  <si>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</si>
  <si>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</si>
  <si>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</si>
  <si>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</si>
  <si>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</si>
  <si>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</si>
  <si>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</si>
  <si>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</si>
  <si>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</si>
  <si>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</si>
  <si>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</si>
  <si>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</si>
  <si>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</si>
  <si>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</si>
  <si>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</si>
  <si>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</si>
  <si>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</si>
  <si>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</si>
  <si>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</si>
  <si>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</si>
  <si>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</si>
  <si>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</si>
  <si>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</si>
  <si>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</si>
  <si>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</si>
  <si>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</si>
  <si>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</si>
  <si>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</si>
  <si>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</si>
  <si>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</si>
  <si>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</si>
  <si>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</si>
  <si>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</si>
  <si>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</si>
  <si>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</si>
  <si>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</si>
  <si>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</si>
  <si>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</si>
  <si>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</si>
  <si>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</si>
  <si>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</si>
  <si>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</si>
  <si>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</si>
  <si>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</si>
  <si>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</si>
  <si>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</si>
  <si>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</si>
  <si>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</si>
  <si>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</si>
  <si>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</si>
  <si>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</si>
  <si>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</si>
  <si>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</si>
  <si>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</si>
  <si>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</si>
  <si>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</si>
  <si>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</si>
  <si>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</si>
  <si>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</si>
  <si>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</si>
  <si>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</si>
  <si>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</si>
  <si>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</si>
  <si>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</si>
  <si>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</si>
  <si>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</si>
  <si>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</si>
  <si>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</si>
  <si>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</si>
  <si>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</si>
  <si>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</si>
  <si>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</si>
  <si>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</si>
  <si>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</si>
  <si>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</si>
  <si>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</si>
  <si>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</si>
  <si>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</si>
  <si>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</si>
  <si>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</si>
  <si>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</si>
  <si>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</si>
  <si>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</si>
  <si>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</si>
  <si>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</si>
  <si>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</si>
  <si>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</si>
  <si>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</si>
  <si>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</si>
  <si>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</si>
  <si>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</si>
  <si>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</si>
  <si>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</si>
  <si>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</si>
  <si>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</si>
  <si>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</si>
  <si>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</si>
  <si>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</si>
  <si>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</si>
  <si>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</si>
  <si>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</si>
  <si>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</si>
  <si>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</si>
  <si>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</si>
  <si>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</si>
  <si>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</si>
  <si>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</si>
  <si>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</si>
  <si>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</si>
  <si>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</si>
  <si>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</si>
  <si>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</si>
  <si>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</si>
  <si>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</si>
  <si>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</si>
  <si>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</si>
  <si>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</si>
  <si>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</si>
  <si>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</si>
  <si>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</si>
  <si>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</si>
  <si>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</si>
  <si>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</si>
  <si>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</si>
  <si>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</si>
  <si>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</si>
  <si>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</si>
  <si>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</si>
  <si>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</si>
  <si>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</si>
  <si>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</si>
  <si>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</si>
  <si>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</si>
  <si>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</si>
  <si>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</si>
  <si>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</si>
  <si>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</si>
  <si>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</si>
  <si>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</si>
  <si>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</si>
  <si>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</si>
  <si>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</si>
  <si>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</si>
  <si>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</si>
  <si>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</si>
  <si>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</si>
  <si>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</si>
  <si>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</si>
  <si>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</si>
  <si>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</si>
  <si>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</si>
  <si>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</si>
  <si>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</si>
  <si>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</si>
  <si>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</si>
  <si>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</si>
  <si>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</si>
  <si>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</si>
  <si>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</si>
  <si>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</si>
  <si>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</si>
  <si>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</si>
  <si>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</si>
  <si>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</si>
  <si>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</si>
  <si>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</si>
  <si>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</si>
  <si>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</si>
  <si>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</si>
  <si>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</si>
  <si>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</si>
  <si>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</si>
  <si>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</si>
  <si>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</si>
  <si>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</si>
  <si>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</si>
  <si>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</si>
  <si>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</si>
  <si>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</si>
  <si>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</si>
  <si>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</si>
  <si>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</si>
  <si>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</si>
  <si>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</si>
  <si>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</si>
  <si>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</si>
  <si>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</si>
  <si>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</si>
  <si>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</si>
  <si>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</si>
  <si>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</si>
  <si>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</si>
  <si>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</si>
  <si>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</si>
  <si>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</si>
  <si>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</si>
  <si>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</si>
  <si>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</si>
  <si>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</si>
  <si>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</si>
  <si>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</si>
  <si>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</si>
  <si>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</si>
  <si>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</si>
  <si>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</si>
  <si>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</si>
  <si>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</si>
  <si>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</si>
  <si>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</si>
  <si>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</si>
  <si>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</si>
  <si>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</si>
  <si>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</si>
  <si>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</si>
  <si>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</si>
  <si>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</si>
  <si>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</si>
  <si>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</si>
  <si>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</si>
  <si>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</si>
  <si>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</si>
  <si>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</si>
  <si>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</si>
  <si>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</si>
  <si>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</si>
  <si>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</si>
  <si>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</si>
  <si>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</si>
  <si>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</si>
  <si>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</si>
  <si>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</si>
  <si>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</si>
  <si>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</si>
  <si>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</si>
  <si>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</si>
  <si>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</si>
  <si>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</si>
  <si>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</si>
  <si>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</si>
  <si>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</si>
  <si>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</si>
  <si>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</si>
  <si>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</si>
  <si>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</si>
  <si>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</si>
  <si>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</si>
  <si>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</si>
  <si>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</si>
  <si>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</si>
  <si>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</si>
  <si>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</si>
  <si>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</si>
  <si>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</si>
  <si>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</si>
  <si>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</si>
  <si>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</si>
  <si>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</si>
  <si>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</si>
  <si>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</si>
  <si>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</si>
  <si>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</si>
  <si>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</si>
  <si>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</si>
  <si>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</si>
  <si>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</si>
  <si>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</si>
  <si>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</si>
  <si>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</si>
  <si>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</si>
  <si>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</si>
  <si>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</si>
  <si>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</si>
  <si>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</si>
  <si>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</si>
  <si>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</si>
  <si>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</si>
  <si>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</si>
  <si>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</si>
  <si>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</si>
  <si>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</si>
  <si>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</si>
  <si>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</si>
  <si>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</si>
  <si>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</si>
  <si>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</si>
  <si>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</si>
  <si>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</si>
  <si>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</si>
  <si>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</si>
  <si>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</si>
  <si>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</si>
  <si>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</si>
  <si>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</si>
  <si>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</si>
  <si>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</si>
  <si>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</si>
  <si>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</si>
  <si>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</si>
  <si>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</si>
  <si>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</si>
  <si>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</si>
  <si>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</si>
  <si>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</si>
  <si>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</si>
  <si>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</si>
  <si>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</si>
  <si>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</si>
  <si>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</si>
  <si>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</si>
  <si>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</si>
  <si>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</si>
  <si>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</si>
  <si>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</si>
  <si>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</si>
  <si>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</si>
  <si>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</si>
  <si>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</si>
  <si>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</si>
  <si>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</si>
  <si>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</si>
  <si>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</si>
  <si>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</si>
  <si>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</si>
  <si>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</si>
  <si>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</si>
  <si>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</si>
  <si>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</si>
  <si>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</si>
  <si>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</si>
  <si>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</si>
  <si>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</si>
  <si>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</si>
  <si>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</si>
  <si>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</si>
  <si>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</si>
  <si>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</si>
  <si>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</si>
  <si>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</si>
  <si>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</si>
  <si>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</si>
  <si>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</si>
  <si>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</si>
  <si>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</si>
  <si>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</si>
  <si>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</si>
  <si>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</si>
  <si>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</si>
  <si>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</si>
  <si>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</si>
  <si>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</si>
  <si>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</si>
  <si>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</si>
  <si>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</si>
  <si>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</si>
  <si>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</si>
  <si>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</si>
  <si>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</si>
  <si>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</si>
  <si>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</si>
  <si>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</si>
  <si>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</si>
  <si>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</si>
  <si>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</si>
  <si>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</si>
  <si>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</si>
  <si>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</si>
  <si>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</si>
  <si>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</si>
  <si>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</si>
  <si>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</si>
  <si>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</si>
  <si>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</si>
  <si>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</si>
  <si>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</si>
  <si>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</si>
  <si>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</si>
  <si>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</si>
  <si>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</si>
  <si>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</si>
  <si>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</si>
  <si>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</si>
  <si>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</si>
  <si>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</si>
  <si>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</si>
  <si>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</si>
  <si>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</si>
  <si>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</si>
  <si>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</si>
  <si>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</si>
  <si>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</si>
  <si>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</si>
  <si>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</si>
  <si>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</si>
  <si>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</si>
  <si>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</si>
  <si>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</si>
  <si>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</si>
  <si>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</si>
  <si>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</si>
  <si>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</si>
  <si>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</si>
  <si>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</si>
  <si>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</si>
  <si>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</si>
  <si>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</si>
  <si>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</si>
  <si>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</si>
  <si>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</si>
  <si>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</si>
  <si>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</si>
  <si>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</si>
  <si>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</si>
  <si>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</si>
  <si>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</si>
  <si>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</si>
  <si>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</si>
  <si>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</si>
  <si>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</si>
  <si>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</si>
  <si>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</si>
  <si>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</si>
  <si>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</si>
  <si>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</si>
  <si>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</si>
  <si>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</si>
  <si>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</si>
  <si>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</si>
  <si>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</si>
  <si>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</si>
  <si>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</si>
  <si>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</si>
  <si>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</si>
  <si>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</si>
  <si>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</si>
  <si>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</si>
  <si>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</si>
  <si>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</si>
  <si>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</si>
  <si>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</si>
  <si>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</si>
  <si>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</si>
  <si>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</si>
  <si>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</si>
  <si>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</si>
  <si>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</si>
  <si>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</si>
  <si>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</si>
  <si>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</si>
  <si>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</si>
  <si>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</si>
  <si>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</si>
  <si>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</si>
  <si>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</si>
  <si>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</si>
  <si>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</si>
  <si>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</si>
  <si>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</si>
  <si>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</si>
  <si>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</si>
  <si>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</si>
  <si>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</si>
  <si>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</si>
  <si>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</si>
  <si>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</si>
  <si>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</si>
  <si>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</si>
  <si>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</si>
  <si>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</si>
  <si>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</si>
  <si>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</si>
  <si>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</si>
  <si>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</si>
  <si>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</si>
  <si>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</si>
  <si>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</si>
  <si>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</si>
  <si>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</si>
  <si>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</si>
  <si>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</si>
  <si>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</si>
  <si>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</si>
  <si>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</si>
  <si>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</si>
  <si>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</si>
  <si>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</si>
  <si>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</si>
  <si>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</si>
  <si>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</si>
  <si>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</si>
  <si>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</si>
  <si>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</si>
  <si>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</si>
  <si>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</si>
  <si>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</si>
  <si>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</si>
  <si>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</si>
  <si>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</si>
  <si>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</si>
  <si>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</si>
  <si>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</si>
  <si>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</si>
  <si>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</si>
  <si>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</si>
  <si>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</si>
  <si>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</si>
  <si>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</si>
  <si>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</si>
  <si>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</si>
  <si>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</si>
  <si>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</si>
  <si>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</si>
  <si>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</si>
  <si>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</si>
  <si>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</si>
  <si>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</si>
  <si>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</si>
  <si>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</si>
  <si>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</si>
  <si>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</si>
  <si>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</si>
  <si>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</si>
  <si>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</si>
  <si>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</si>
  <si>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</si>
  <si>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</si>
  <si>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</si>
  <si>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</si>
  <si>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</si>
  <si>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</si>
  <si>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</si>
  <si>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</si>
  <si>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</si>
  <si>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</si>
  <si>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</si>
  <si>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</si>
  <si>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</si>
  <si>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</si>
  <si>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</si>
  <si>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</si>
  <si>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</si>
  <si>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</si>
  <si>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</si>
  <si>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</si>
  <si>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</si>
  <si>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</si>
  <si>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</si>
  <si>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</si>
  <si>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</si>
  <si>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</si>
  <si>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</si>
  <si>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</si>
  <si>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</si>
  <si>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</si>
  <si>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</si>
  <si>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</si>
  <si>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</si>
  <si>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</si>
  <si>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</si>
  <si>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</si>
  <si>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</si>
  <si>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</si>
  <si>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</si>
  <si>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</si>
  <si>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</si>
  <si>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</si>
  <si>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</si>
  <si>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</si>
  <si>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</si>
  <si>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</si>
  <si>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</si>
  <si>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</si>
  <si>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</si>
  <si>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</si>
  <si>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</si>
  <si>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</si>
  <si>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</si>
  <si>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</si>
  <si>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</si>
  <si>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</si>
  <si>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</si>
  <si>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</si>
  <si>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</si>
  <si>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</si>
  <si>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</si>
  <si>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</si>
  <si>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</si>
  <si>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</si>
  <si>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</si>
  <si>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</si>
  <si>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</si>
  <si>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</si>
  <si>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</si>
  <si>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</si>
  <si>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</si>
  <si>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</si>
  <si>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</si>
  <si>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</si>
  <si>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</si>
  <si>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</si>
  <si>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</si>
  <si>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</si>
  <si>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</si>
  <si>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</si>
  <si>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</si>
  <si>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</si>
  <si>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</si>
  <si>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</si>
  <si>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</si>
  <si>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</si>
  <si>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</si>
  <si>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</si>
  <si>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</si>
  <si>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</si>
  <si>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</si>
  <si>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</si>
  <si>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</si>
  <si>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</si>
  <si>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</si>
  <si>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</si>
  <si>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</si>
  <si>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</si>
  <si>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</si>
  <si>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</si>
  <si>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</si>
  <si>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</si>
  <si>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</si>
  <si>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</si>
  <si>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</si>
  <si>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</si>
  <si>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</si>
  <si>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</si>
  <si>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</si>
  <si>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</si>
  <si>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</si>
  <si>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</si>
  <si>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</si>
  <si>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</si>
  <si>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</si>
  <si>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</si>
  <si>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</si>
  <si>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</si>
  <si>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</si>
  <si>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</si>
  <si>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</si>
  <si>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</si>
  <si>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</si>
  <si>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</si>
  <si>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</si>
  <si>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</si>
  <si>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</si>
  <si>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</si>
  <si>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</si>
  <si>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</si>
  <si>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</si>
  <si>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</si>
  <si>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</si>
  <si>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</si>
  <si>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</si>
  <si>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</si>
  <si>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</si>
  <si>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</si>
  <si>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</si>
  <si>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</si>
  <si>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</si>
  <si>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</si>
  <si>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</si>
  <si>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</si>
  <si>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</si>
  <si>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</si>
  <si>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</si>
  <si>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</si>
  <si>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</si>
  <si>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</si>
  <si>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</si>
  <si>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</si>
  <si>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</si>
  <si>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</si>
  <si>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</si>
  <si>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</si>
  <si>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</si>
  <si>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</si>
  <si>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</si>
  <si>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</si>
  <si>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</si>
  <si>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</si>
  <si>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</si>
  <si>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</si>
  <si>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</si>
  <si>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</si>
  <si>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</si>
  <si>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</si>
  <si>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</si>
  <si>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</si>
  <si>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</si>
  <si>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</si>
  <si>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</si>
  <si>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</si>
  <si>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</si>
  <si>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</si>
  <si>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</si>
  <si>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</si>
  <si>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</si>
  <si>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</si>
  <si>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</si>
  <si>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</si>
  <si>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</si>
  <si>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</si>
  <si>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</si>
  <si>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</si>
  <si>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</si>
  <si>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</si>
  <si>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</si>
  <si>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</si>
  <si>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</si>
  <si>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</si>
  <si>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</si>
  <si>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</si>
  <si>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</si>
  <si>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</si>
  <si>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</si>
  <si>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</si>
  <si>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</si>
  <si>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</si>
  <si>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</si>
  <si>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</si>
  <si>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</si>
  <si>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</si>
  <si>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</si>
  <si>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</si>
  <si>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</si>
  <si>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</si>
  <si>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</si>
  <si>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</si>
  <si>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</si>
  <si>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</si>
  <si>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</si>
  <si>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</si>
  <si>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</si>
  <si>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</si>
  <si>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</si>
  <si>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</si>
  <si>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</si>
  <si>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</si>
  <si>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</si>
  <si>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</si>
  <si>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</si>
  <si>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</si>
  <si>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</si>
  <si>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</si>
  <si>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</si>
  <si>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</si>
  <si>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</si>
  <si>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</si>
  <si>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</si>
  <si>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</si>
  <si>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</si>
  <si>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</si>
  <si>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</si>
  <si>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</si>
  <si>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</si>
  <si>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</si>
  <si>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</si>
  <si>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</si>
  <si>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</si>
  <si>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</si>
  <si>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</si>
  <si>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</si>
  <si>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</si>
  <si>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</si>
  <si>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</si>
  <si>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</si>
  <si>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</si>
  <si>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</si>
  <si>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</si>
  <si>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</si>
  <si>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</si>
  <si>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</si>
  <si>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</si>
  <si>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</si>
  <si>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</si>
  <si>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</si>
  <si>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</si>
  <si>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</si>
  <si>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</si>
  <si>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</si>
  <si>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</si>
  <si>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</si>
  <si>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</si>
  <si>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</si>
  <si>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</si>
  <si>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</si>
  <si>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</si>
  <si>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</si>
  <si>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</si>
  <si>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</si>
  <si>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</si>
  <si>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</si>
  <si>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</si>
  <si>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</si>
  <si>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</si>
  <si>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</si>
  <si>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</si>
  <si>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</si>
  <si>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</si>
  <si>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</si>
  <si>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</si>
  <si>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</si>
  <si>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</si>
  <si>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</si>
  <si>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</si>
  <si>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</si>
  <si>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</si>
  <si>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</si>
  <si>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</si>
  <si>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</si>
  <si>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</si>
  <si>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</si>
  <si>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</si>
  <si>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</si>
  <si>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</si>
  <si>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</si>
  <si>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</si>
  <si>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</si>
  <si>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</si>
  <si>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</si>
  <si>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</si>
  <si>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</si>
  <si>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</si>
  <si>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</si>
  <si>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</si>
  <si>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</si>
  <si>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</si>
  <si>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</si>
  <si>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</si>
  <si>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</si>
  <si>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</si>
  <si>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</si>
  <si>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</si>
  <si>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</si>
  <si>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</si>
  <si>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</si>
  <si>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</si>
  <si>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</si>
  <si>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</si>
  <si>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</si>
  <si>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</si>
  <si>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</si>
  <si>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</si>
  <si>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</si>
  <si>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</si>
  <si>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</si>
  <si>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</si>
  <si>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</si>
  <si>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</si>
  <si>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</si>
  <si>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</si>
  <si>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</si>
  <si>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</si>
  <si>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</si>
  <si>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</si>
  <si>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</si>
  <si>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</si>
  <si>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</si>
  <si>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</si>
  <si>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</si>
  <si>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</si>
  <si>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</si>
  <si>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</si>
  <si>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</si>
  <si>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</si>
  <si>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</si>
  <si>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</si>
  <si>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</si>
  <si>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</si>
  <si>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</si>
  <si>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</si>
  <si>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</si>
  <si>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</si>
  <si>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</si>
  <si>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</si>
  <si>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</si>
  <si>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</si>
  <si>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</si>
  <si>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</si>
  <si>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</si>
  <si>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</si>
  <si>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</si>
  <si>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</si>
  <si>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</si>
  <si>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</si>
  <si>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</si>
  <si>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</si>
  <si>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</si>
  <si>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</si>
  <si>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</si>
  <si>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</si>
  <si>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</si>
  <si>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</si>
  <si>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</si>
  <si>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</si>
  <si>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</si>
  <si>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</si>
  <si>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</si>
  <si>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</si>
  <si>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</si>
  <si>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</si>
  <si>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</si>
  <si>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</si>
  <si>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</si>
  <si>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</si>
  <si>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</si>
  <si>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</si>
  <si>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</si>
  <si>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</si>
  <si>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</si>
  <si>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</si>
  <si>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</si>
  <si>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</si>
  <si>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</si>
  <si>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</si>
  <si>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</si>
  <si>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</si>
  <si>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</si>
  <si>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</si>
  <si>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</si>
  <si>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</si>
  <si>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</si>
  <si>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</si>
  <si>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</si>
  <si>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</si>
  <si>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</si>
  <si>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</si>
  <si>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</si>
  <si>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</si>
  <si>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</si>
  <si>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</si>
  <si>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</si>
  <si>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</si>
  <si>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</si>
  <si>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</si>
  <si>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</si>
  <si>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</si>
  <si>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</si>
  <si>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</si>
  <si>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</si>
  <si>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</si>
  <si>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</si>
  <si>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</si>
  <si>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</si>
  <si>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</si>
  <si>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</si>
  <si>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</si>
  <si>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</si>
  <si>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</si>
  <si>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</si>
  <si>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</si>
  <si>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</si>
  <si>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</si>
  <si>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</si>
  <si>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</si>
  <si>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</si>
  <si>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</si>
  <si>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</si>
  <si>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</si>
  <si>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</si>
  <si>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</si>
  <si>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</si>
  <si>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</si>
  <si>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</si>
  <si>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</si>
  <si>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</si>
  <si>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</si>
  <si>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</si>
  <si>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</si>
  <si>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</si>
  <si>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</si>
  <si>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</si>
  <si>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</si>
  <si>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</si>
  <si>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</si>
  <si>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</si>
  <si>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</si>
  <si>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</si>
  <si>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</si>
  <si>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</si>
  <si>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</si>
  <si>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</si>
  <si>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</si>
  <si>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</si>
  <si>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</si>
  <si>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</si>
  <si>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</si>
  <si>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</si>
  <si>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</si>
  <si>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</si>
  <si>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</si>
  <si>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</si>
  <si>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</si>
  <si>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</si>
  <si>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</si>
  <si>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</si>
  <si>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</si>
  <si>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</si>
  <si>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</si>
  <si>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</si>
  <si>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</si>
  <si>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</si>
  <si>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</si>
  <si>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</si>
  <si>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</si>
  <si>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</si>
  <si>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</si>
  <si>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</si>
  <si>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</si>
  <si>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</si>
  <si>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</si>
  <si>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</si>
  <si>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</si>
  <si>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</si>
  <si>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</si>
  <si>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</si>
  <si>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</si>
  <si>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</si>
  <si>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</si>
  <si>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</si>
  <si>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</si>
  <si>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</si>
  <si>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</si>
  <si>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</si>
  <si>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</si>
  <si>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</si>
  <si>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</si>
  <si>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</si>
  <si>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</si>
  <si>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</si>
  <si>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</si>
  <si>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</si>
  <si>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</si>
  <si>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</si>
  <si>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</si>
  <si>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</si>
  <si>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</si>
  <si>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</si>
  <si>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</si>
  <si>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</si>
  <si>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</si>
  <si>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</si>
  <si>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</si>
  <si>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</si>
  <si>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</si>
  <si>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</si>
  <si>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</si>
  <si>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</si>
  <si>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</si>
  <si>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</si>
  <si>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</si>
  <si>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</si>
  <si>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</si>
  <si>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</si>
  <si>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</si>
  <si>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</si>
  <si>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</si>
  <si>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</si>
  <si>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</si>
  <si>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</si>
  <si>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</si>
  <si>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</si>
  <si>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</si>
  <si>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</si>
  <si>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</si>
  <si>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</si>
  <si>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</si>
  <si>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</si>
  <si>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</si>
  <si>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</si>
  <si>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</si>
  <si>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</si>
  <si>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</si>
  <si>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</si>
  <si>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</si>
  <si>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</si>
  <si>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</si>
  <si>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</si>
  <si>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</si>
  <si>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</si>
  <si>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</si>
  <si>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</si>
  <si>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</si>
  <si>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</si>
  <si>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</si>
  <si>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</si>
  <si>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</si>
  <si>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</si>
  <si>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</si>
  <si>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</si>
  <si>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</si>
  <si>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</si>
  <si>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</si>
  <si>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</si>
  <si>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</si>
  <si>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</si>
  <si>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</si>
  <si>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</si>
  <si>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</si>
  <si>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</si>
  <si>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</si>
  <si>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</si>
  <si>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</si>
  <si>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</si>
  <si>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</si>
  <si>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</si>
  <si>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</si>
  <si>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</si>
  <si>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</si>
  <si>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</si>
  <si>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</si>
  <si>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</si>
  <si>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</si>
  <si>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</si>
  <si>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</si>
  <si>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</si>
  <si>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</si>
  <si>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</si>
  <si>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</si>
  <si>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</si>
  <si>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</si>
  <si>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</si>
  <si>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</si>
  <si>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</si>
  <si>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</si>
  <si>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</si>
  <si>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</si>
  <si>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</si>
  <si>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</si>
  <si>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</si>
  <si>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</si>
  <si>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</si>
  <si>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</si>
  <si>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</si>
  <si>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</si>
  <si>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</si>
  <si>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</si>
  <si>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</si>
  <si>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</si>
  <si>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</si>
  <si>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</si>
  <si>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</si>
  <si>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</si>
  <si>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</si>
  <si>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</si>
  <si>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</si>
  <si>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</si>
  <si>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</si>
  <si>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</si>
  <si>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</si>
  <si>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</si>
  <si>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</si>
  <si>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</si>
  <si>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</si>
  <si>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</si>
  <si>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</si>
  <si>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</si>
  <si>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</si>
  <si>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</si>
  <si>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</si>
  <si>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</si>
  <si>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</si>
  <si>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</si>
  <si>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</si>
  <si>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</si>
  <si>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</si>
  <si>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</si>
  <si>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</si>
  <si>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</si>
  <si>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</si>
  <si>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</si>
  <si>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</si>
  <si>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</si>
  <si>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</si>
  <si>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</si>
  <si>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</si>
  <si>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</si>
  <si>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</si>
  <si>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</si>
  <si>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</si>
  <si>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</si>
  <si>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</si>
  <si>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</si>
  <si>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</si>
  <si>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</si>
  <si>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</si>
  <si>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</si>
  <si>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</si>
  <si>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</si>
  <si>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</si>
  <si>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</si>
  <si>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</si>
  <si>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</si>
  <si>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</si>
  <si>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</si>
  <si>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</si>
  <si>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</si>
  <si>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</si>
  <si>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</si>
  <si>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</si>
  <si>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</si>
  <si>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</si>
  <si>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</si>
  <si>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</si>
  <si>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</si>
  <si>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</si>
  <si>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</si>
  <si>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</si>
  <si>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</si>
  <si>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</si>
  <si>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</si>
  <si>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</si>
  <si>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</si>
  <si>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</si>
  <si>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</si>
  <si>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</si>
  <si>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</si>
  <si>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</si>
  <si>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</si>
  <si>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</si>
  <si>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</si>
  <si>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</si>
  <si>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</si>
  <si>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</si>
  <si>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</si>
  <si>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</si>
  <si>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</si>
  <si>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</si>
  <si>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</si>
  <si>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</si>
  <si>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</si>
  <si>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</si>
  <si>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</si>
  <si>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</si>
  <si>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</si>
  <si>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</si>
  <si>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</si>
  <si>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</si>
  <si>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</si>
  <si>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</si>
  <si>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</si>
  <si>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</si>
  <si>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</si>
  <si>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</si>
  <si>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</si>
  <si>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</si>
  <si>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</si>
  <si>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</si>
  <si>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</si>
  <si>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</si>
  <si>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</si>
  <si>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</si>
  <si>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</si>
  <si>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</si>
  <si>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</si>
  <si>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</si>
  <si>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</si>
  <si>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</si>
  <si>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</si>
  <si>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</si>
  <si>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</si>
  <si>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</si>
  <si>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</si>
  <si>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</si>
  <si>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</si>
  <si>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</si>
  <si>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</si>
  <si>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</si>
  <si>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</si>
  <si>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</si>
  <si>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</si>
  <si>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</si>
  <si>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</si>
  <si>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</si>
  <si>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</si>
  <si>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</si>
  <si>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</si>
  <si>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</si>
  <si>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</si>
  <si>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</si>
  <si>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</si>
  <si>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</si>
  <si>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</si>
  <si>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</si>
  <si>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</si>
  <si>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</si>
  <si>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</si>
  <si>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</si>
  <si>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</si>
  <si>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</si>
  <si>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</si>
  <si>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</si>
  <si>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</si>
  <si>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</si>
  <si>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</si>
  <si>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</si>
  <si>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</si>
  <si>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</si>
  <si>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</si>
  <si>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</si>
  <si>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</si>
  <si>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</si>
  <si>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</si>
  <si>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</si>
  <si>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</si>
  <si>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</si>
  <si>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</si>
  <si>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</si>
  <si>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</si>
  <si>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</si>
  <si>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</si>
  <si>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</si>
  <si>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</si>
  <si>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</si>
  <si>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</si>
  <si>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</si>
  <si>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</si>
  <si>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</si>
  <si>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</si>
  <si>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</si>
  <si>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</si>
  <si>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</si>
  <si>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</si>
  <si>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</si>
  <si>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</si>
  <si>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</si>
  <si>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</si>
  <si>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</si>
  <si>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</si>
  <si>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</si>
  <si>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</si>
  <si>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</si>
  <si>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</si>
  <si>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</si>
  <si>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</si>
  <si>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</si>
  <si>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</si>
  <si>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</si>
  <si>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</si>
  <si>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</si>
  <si>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</si>
  <si>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</si>
  <si>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</si>
  <si>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</si>
  <si>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</si>
  <si>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</si>
  <si>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</si>
  <si>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</si>
  <si>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</si>
  <si>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</si>
  <si>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</si>
  <si>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</si>
  <si>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</si>
  <si>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</si>
  <si>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</si>
  <si>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</si>
  <si>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</si>
  <si>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</si>
  <si>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</si>
  <si>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</si>
  <si>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</si>
  <si>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</si>
  <si>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</si>
  <si>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</si>
  <si>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</si>
  <si>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</si>
  <si>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</si>
  <si>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</si>
  <si>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</si>
  <si>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</si>
  <si>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</si>
  <si>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</si>
  <si>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</si>
  <si>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</si>
  <si>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</si>
  <si>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</si>
  <si>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</si>
  <si>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</si>
  <si>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</si>
  <si>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</si>
  <si>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</si>
  <si>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</si>
  <si>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</si>
  <si>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</si>
  <si>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</si>
  <si>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</si>
  <si>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</si>
  <si>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</si>
  <si>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</si>
  <si>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</si>
  <si>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</si>
  <si>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</si>
  <si>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</si>
  <si>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</si>
  <si>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</si>
  <si>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</si>
  <si>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</si>
  <si>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</si>
  <si>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</si>
  <si>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</si>
  <si>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</si>
  <si>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</si>
  <si>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</si>
  <si>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</si>
  <si>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</si>
  <si>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</si>
  <si>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</si>
  <si>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</si>
  <si>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</si>
  <si>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</si>
  <si>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</si>
  <si>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</si>
  <si>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</si>
  <si>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</si>
  <si>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</si>
  <si>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</si>
  <si>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</si>
  <si>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</si>
  <si>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</si>
  <si>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</si>
  <si>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</si>
  <si>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</si>
  <si>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</si>
  <si>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</si>
  <si>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</si>
  <si>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</si>
  <si>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</si>
  <si>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</si>
  <si>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</si>
  <si>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</si>
  <si>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</si>
  <si>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</si>
  <si>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</si>
  <si>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</si>
  <si>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</si>
  <si>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</si>
  <si>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</si>
  <si>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</si>
  <si>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</si>
  <si>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</si>
  <si>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</si>
  <si>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</si>
  <si>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</si>
  <si>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</si>
  <si>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</si>
  <si>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</si>
  <si>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</si>
  <si>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</si>
  <si>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</si>
  <si>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</si>
  <si>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</si>
  <si>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</si>
  <si>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</si>
  <si>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</si>
  <si>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</si>
  <si>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</si>
  <si>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</si>
  <si>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</si>
  <si>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</si>
  <si>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</si>
  <si>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</si>
  <si>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</si>
  <si>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</si>
  <si>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</si>
  <si>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</si>
  <si>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</si>
  <si>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</si>
  <si>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</si>
  <si>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</si>
  <si>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</si>
  <si>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</si>
  <si>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</si>
  <si>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</si>
  <si>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</si>
  <si>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</si>
  <si>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</si>
  <si>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</si>
  <si>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</si>
  <si>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</si>
  <si>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</si>
  <si>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</si>
  <si>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</si>
  <si>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</si>
  <si>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</si>
  <si>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</si>
  <si>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</si>
  <si>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</si>
  <si>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</si>
  <si>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</si>
  <si>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</si>
  <si>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</si>
  <si>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</si>
  <si>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</si>
  <si>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</si>
  <si>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</si>
  <si>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</si>
  <si>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</si>
  <si>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</si>
  <si>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</si>
  <si>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</si>
  <si>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</si>
  <si>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</si>
  <si>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</si>
  <si>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</si>
  <si>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</si>
  <si>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</si>
  <si>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</si>
  <si>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</si>
  <si>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</si>
  <si>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</si>
  <si>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</si>
  <si>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</si>
  <si>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</si>
  <si>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</si>
  <si>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</si>
  <si>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</si>
  <si>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</si>
  <si>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</si>
  <si>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</si>
  <si>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</si>
  <si>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</si>
  <si>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</si>
  <si>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</si>
  <si>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</si>
  <si>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</si>
  <si>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</si>
  <si>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</si>
  <si>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</si>
  <si>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</si>
  <si>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</si>
  <si>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</si>
  <si>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</si>
  <si>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</si>
  <si>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</si>
  <si>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</si>
  <si>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</si>
  <si>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</si>
  <si>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</si>
  <si>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</si>
  <si>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</si>
  <si>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</si>
  <si>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</si>
  <si>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</si>
  <si>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</si>
  <si>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</si>
  <si>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</si>
  <si>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</si>
  <si>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</si>
  <si>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</si>
  <si>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</si>
  <si>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</si>
  <si>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</si>
  <si>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</si>
  <si>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</si>
  <si>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</si>
  <si>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</si>
  <si>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</si>
  <si>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</si>
  <si>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</si>
  <si>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</si>
  <si>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</si>
  <si>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</si>
  <si>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</si>
  <si>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</si>
  <si>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</si>
  <si>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</si>
  <si>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</si>
  <si>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</si>
  <si>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</si>
  <si>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</si>
  <si>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</si>
  <si>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</si>
  <si>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</si>
  <si>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</si>
  <si>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</si>
  <si>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</si>
  <si>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</si>
  <si>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</si>
  <si>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</si>
  <si>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</si>
  <si>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</si>
  <si>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</si>
  <si>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</si>
  <si>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</si>
  <si>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</si>
  <si>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</si>
  <si>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</si>
  <si>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</si>
  <si>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</si>
  <si>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</si>
  <si>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</si>
  <si>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</si>
  <si>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</si>
  <si>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</si>
  <si>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</si>
  <si>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</si>
  <si>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</si>
  <si>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</si>
  <si>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</si>
  <si>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</si>
  <si>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</si>
  <si>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</si>
  <si>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</si>
  <si>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</si>
  <si>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</si>
  <si>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</si>
  <si>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</si>
  <si>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</si>
  <si>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</si>
  <si>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</si>
  <si>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</si>
  <si>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</si>
  <si>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</si>
  <si>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</si>
  <si>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</si>
  <si>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</si>
  <si>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</si>
  <si>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</si>
  <si>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</si>
  <si>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</si>
  <si>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</si>
  <si>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</si>
  <si>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</si>
  <si>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</si>
  <si>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</si>
  <si>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</si>
  <si>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</si>
  <si>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</si>
  <si>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</si>
  <si>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</si>
  <si>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</si>
  <si>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</si>
  <si>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</si>
  <si>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</si>
  <si>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</si>
  <si>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</si>
  <si>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</si>
  <si>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</si>
  <si>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</si>
  <si>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</si>
  <si>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</si>
  <si>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</si>
  <si>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</si>
  <si>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</si>
  <si>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</si>
  <si>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</si>
  <si>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</si>
  <si>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</si>
  <si>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</si>
  <si>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</si>
  <si>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</si>
  <si>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</si>
  <si>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</si>
  <si>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</si>
  <si>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</si>
  <si>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</si>
  <si>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</si>
  <si>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</si>
  <si>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</si>
  <si>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</si>
  <si>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</si>
  <si>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</si>
  <si>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</si>
  <si>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</si>
  <si>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</si>
  <si>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</si>
  <si>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</si>
  <si>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</si>
  <si>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</si>
  <si>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</si>
  <si>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</si>
  <si>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</si>
  <si>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</si>
  <si>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</si>
  <si>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</si>
  <si>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</si>
  <si>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</si>
  <si>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</si>
  <si>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</si>
  <si>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</si>
  <si>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</si>
  <si>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</si>
  <si>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</si>
  <si>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</si>
  <si>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</si>
  <si>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</si>
  <si>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</si>
  <si>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</si>
  <si>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</si>
  <si>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</si>
  <si>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</si>
  <si>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</si>
  <si>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</si>
  <si>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</si>
  <si>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</si>
  <si>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</si>
  <si>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</si>
  <si>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</si>
  <si>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</si>
  <si>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</si>
  <si>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</si>
  <si>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</si>
  <si>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</si>
  <si>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</si>
  <si>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</si>
  <si>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</si>
  <si>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</si>
  <si>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</si>
  <si>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</si>
  <si>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</si>
  <si>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</si>
  <si>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</si>
  <si>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</si>
  <si>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</si>
  <si>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</si>
  <si>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</si>
  <si>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</si>
  <si>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</si>
  <si>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</si>
  <si>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</si>
  <si>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</si>
  <si>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</si>
  <si>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</si>
  <si>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</si>
  <si>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</si>
  <si>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</si>
  <si>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</si>
  <si>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</si>
  <si>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</si>
  <si>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</si>
  <si>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</si>
  <si>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</si>
  <si>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</si>
  <si>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</si>
  <si>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</si>
  <si>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</si>
  <si>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</si>
  <si>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</si>
  <si>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</si>
  <si>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</si>
  <si>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</si>
  <si>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</si>
  <si>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</si>
  <si>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</si>
  <si>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</si>
  <si>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</si>
  <si>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</si>
  <si>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</si>
  <si>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</si>
  <si>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</si>
  <si>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</si>
  <si>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</si>
  <si>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</si>
  <si>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</si>
  <si>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</si>
  <si>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</si>
  <si>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</si>
  <si>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</si>
  <si>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</si>
  <si>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</si>
  <si>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</si>
  <si>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</si>
  <si>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</si>
  <si>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</si>
  <si>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</si>
  <si>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</si>
  <si>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</si>
  <si>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</si>
  <si>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</si>
  <si>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</si>
  <si>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</si>
  <si>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</si>
  <si>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</si>
  <si>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</si>
  <si>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</si>
  <si>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</si>
  <si>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</si>
  <si>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</si>
  <si>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</si>
  <si>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</si>
  <si>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</si>
  <si>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</si>
  <si>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</si>
  <si>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</si>
  <si>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</si>
  <si>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</si>
  <si>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</si>
  <si>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</si>
  <si>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</si>
  <si>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</si>
  <si>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</si>
  <si>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</si>
  <si>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</si>
  <si>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</si>
  <si>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</si>
  <si>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</si>
  <si>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</si>
  <si>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</si>
  <si>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</si>
  <si>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</si>
  <si>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</si>
  <si>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</si>
  <si>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</si>
  <si>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</si>
  <si>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</si>
  <si>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</si>
  <si>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</si>
  <si>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</si>
  <si>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</si>
  <si>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</si>
  <si>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</si>
  <si>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</si>
  <si>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</si>
  <si>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</si>
  <si>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</si>
  <si>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</si>
  <si>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</si>
  <si>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</si>
  <si>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</si>
  <si>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</si>
  <si>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</si>
  <si>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</si>
  <si>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</si>
  <si>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</si>
  <si>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</si>
  <si>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</si>
  <si>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</si>
  <si>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</si>
  <si>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</si>
  <si>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</si>
  <si>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</si>
  <si>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</si>
  <si>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</si>
  <si>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</si>
  <si>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</si>
  <si>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</si>
  <si>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</si>
  <si>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</si>
  <si>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</si>
  <si>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</si>
  <si>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</si>
  <si>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</si>
  <si>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</si>
  <si>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</si>
  <si>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</si>
  <si>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</si>
  <si>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</si>
  <si>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</si>
  <si>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</si>
  <si>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</si>
  <si>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</si>
  <si>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</si>
  <si>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</si>
  <si>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</si>
  <si>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</si>
  <si>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</si>
  <si>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</si>
  <si>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</si>
  <si>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</si>
  <si>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</si>
  <si>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</si>
  <si>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</si>
  <si>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</si>
  <si>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</si>
  <si>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</si>
  <si>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</si>
  <si>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</si>
  <si>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</si>
  <si>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</si>
  <si>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</si>
  <si>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</si>
  <si>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</si>
  <si>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</si>
  <si>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</si>
  <si>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</si>
  <si>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</si>
  <si>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</si>
  <si>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</si>
  <si>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</si>
  <si>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</si>
  <si>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</si>
  <si>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</si>
  <si>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</si>
  <si>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</si>
  <si>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</si>
  <si>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</si>
  <si>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</si>
  <si>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</si>
  <si>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</si>
  <si>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</si>
  <si>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</si>
  <si>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</si>
  <si>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</si>
  <si>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</si>
  <si>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</si>
  <si>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</si>
  <si>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</si>
  <si>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</si>
  <si>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</si>
  <si>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</si>
  <si>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</si>
  <si>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</si>
  <si>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</si>
  <si>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</si>
  <si>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</si>
  <si>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</si>
  <si>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</si>
  <si>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</si>
  <si>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</si>
  <si>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</si>
  <si>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</si>
  <si>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</si>
  <si>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</si>
  <si>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</si>
  <si>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</si>
  <si>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</si>
  <si>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</si>
  <si>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</si>
  <si>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</si>
  <si>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</si>
  <si>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</si>
  <si>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</si>
  <si>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</si>
  <si>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</si>
  <si>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</si>
  <si>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</si>
  <si>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</si>
  <si>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</si>
  <si>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</si>
  <si>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</si>
  <si>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</si>
  <si>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</si>
  <si>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</si>
  <si>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</si>
  <si>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</si>
  <si>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</si>
  <si>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</si>
  <si>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</si>
  <si>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</si>
  <si>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</si>
  <si>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</si>
  <si>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</si>
  <si>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</si>
  <si>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</si>
  <si>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</si>
  <si>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</si>
  <si>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</si>
  <si>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</si>
  <si>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</si>
  <si>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</si>
  <si>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</si>
  <si>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</si>
  <si>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</si>
  <si>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</si>
  <si>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</si>
  <si>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</si>
  <si>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</si>
  <si>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</si>
  <si>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</si>
  <si>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</si>
  <si>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</si>
  <si>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</si>
  <si>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</si>
  <si>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</si>
  <si>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</si>
  <si>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</si>
  <si>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</si>
  <si>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</si>
  <si>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</si>
  <si>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</si>
  <si>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</si>
  <si>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</si>
  <si>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</si>
  <si>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</si>
  <si>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</si>
  <si>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</si>
  <si>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</si>
  <si>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</si>
  <si>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</si>
  <si>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</si>
  <si>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</si>
  <si>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</si>
  <si>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</si>
  <si>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</si>
  <si>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</si>
  <si>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</si>
  <si>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</si>
  <si>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</si>
  <si>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</si>
  <si>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</si>
  <si>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</si>
  <si>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</si>
  <si>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</si>
  <si>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</si>
  <si>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</si>
  <si>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</si>
  <si>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</si>
  <si>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</si>
  <si>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</si>
  <si>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</si>
  <si>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</si>
  <si>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</si>
  <si>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</si>
  <si>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</si>
  <si>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</si>
  <si>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</si>
  <si>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</si>
  <si>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</si>
  <si>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</si>
  <si>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</si>
  <si>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</si>
  <si>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</si>
  <si>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</si>
  <si>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</si>
  <si>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</si>
  <si>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</si>
  <si>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</si>
  <si>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</si>
  <si>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</si>
  <si>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</si>
  <si>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</si>
  <si>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</si>
  <si>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</si>
  <si>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</si>
  <si>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</si>
  <si>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</si>
  <si>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</si>
  <si>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</si>
  <si>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</si>
  <si>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</si>
  <si>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</si>
  <si>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</si>
  <si>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</si>
  <si>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</si>
  <si>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</si>
  <si>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</si>
  <si>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</si>
  <si>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</si>
  <si>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</si>
  <si>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</si>
  <si>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</si>
  <si>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</si>
  <si>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</si>
  <si>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</si>
  <si>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</si>
  <si>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</si>
  <si>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</si>
  <si>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</si>
  <si>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</si>
  <si>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</si>
  <si>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</si>
  <si>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</si>
  <si>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</si>
  <si>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</si>
  <si>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</si>
  <si>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</si>
  <si>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</si>
  <si>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</si>
  <si>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</si>
  <si>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</si>
  <si>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</si>
  <si>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</si>
  <si>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</si>
  <si>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</si>
  <si>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</si>
  <si>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</si>
  <si>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</si>
  <si>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</si>
  <si>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</si>
  <si>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</si>
  <si>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</si>
  <si>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</si>
  <si>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</si>
  <si>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</si>
  <si>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</si>
  <si>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</si>
  <si>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</si>
  <si>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</si>
  <si>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</si>
  <si>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</si>
  <si>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</si>
  <si>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</si>
  <si>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</si>
  <si>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</si>
  <si>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</si>
  <si>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</si>
  <si>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</si>
  <si>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</si>
  <si>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</si>
  <si>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</si>
  <si>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</si>
  <si>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</si>
  <si>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</si>
  <si>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</si>
  <si>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</si>
  <si>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</si>
  <si>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</si>
  <si>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</si>
  <si>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</si>
  <si>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</si>
  <si>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</si>
  <si>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</si>
  <si>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</si>
  <si>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</si>
  <si>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</si>
  <si>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</si>
  <si>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</si>
  <si>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</si>
  <si>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</si>
  <si>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</si>
  <si>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</si>
  <si>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</si>
  <si>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</si>
  <si>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</si>
  <si>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</si>
  <si>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</si>
  <si>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</si>
  <si>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</si>
  <si>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</si>
  <si>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</si>
  <si>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</si>
  <si>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</si>
  <si>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</si>
  <si>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</si>
  <si>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</si>
  <si>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</si>
  <si>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</si>
  <si>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</si>
  <si>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</si>
  <si>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</si>
  <si>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</si>
  <si>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</si>
  <si>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</si>
  <si>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</si>
  <si>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</si>
  <si>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</si>
  <si>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</si>
  <si>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</si>
  <si>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</si>
  <si>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</si>
  <si>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</si>
  <si>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</si>
  <si>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</si>
  <si>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</si>
  <si>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</si>
  <si>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</si>
  <si>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</si>
  <si>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</si>
  <si>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</si>
  <si>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</si>
  <si>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</si>
  <si>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</si>
  <si>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</si>
  <si>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</si>
  <si>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</si>
  <si>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</si>
  <si>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</si>
  <si>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</si>
  <si>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</si>
  <si>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</si>
  <si>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</si>
  <si>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</si>
  <si>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</si>
  <si>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</si>
  <si>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</si>
  <si>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</si>
  <si>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</si>
  <si>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</si>
  <si>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</si>
  <si>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</si>
  <si>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</si>
  <si>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</si>
  <si>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</si>
  <si>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</si>
  <si>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</si>
  <si>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</si>
  <si>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</si>
  <si>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</si>
  <si>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</si>
  <si>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</si>
  <si>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</si>
  <si>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</si>
  <si>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</si>
  <si>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</si>
  <si>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</si>
  <si>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</si>
  <si>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</si>
  <si>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</si>
  <si>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</si>
  <si>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</si>
  <si>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</si>
  <si>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</si>
  <si>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</si>
  <si>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</si>
  <si>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</si>
  <si>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</si>
  <si>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</si>
  <si>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</si>
  <si>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</si>
  <si>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</si>
  <si>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</si>
  <si>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</si>
  <si>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</si>
  <si>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</si>
  <si>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</si>
  <si>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</si>
  <si>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</si>
  <si>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</si>
  <si>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</si>
  <si>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</si>
  <si>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</si>
  <si>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</si>
  <si>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</si>
  <si>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</si>
  <si>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</si>
  <si>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</si>
  <si>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</si>
  <si>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</si>
  <si>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</si>
  <si>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as reported in ISBE Financial Reimbursement Information System (FRIS), enter the amounts that were accrued in the chart below.</t>
  </si>
  <si>
    <t>Required to be completed for school districts only.</t>
  </si>
  <si>
    <t xml:space="preserve">Information page 3 and by the timing of mandated categorical payments.  Final score </t>
  </si>
  <si>
    <t>CRRSA Child Nutrition (CRRSA)</t>
  </si>
  <si>
    <t xml:space="preserve">Expenditure Section O: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</si>
  <si>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</si>
  <si>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</si>
  <si>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</si>
  <si>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</si>
  <si>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</si>
  <si>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</si>
  <si>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</si>
  <si>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</si>
  <si>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</si>
  <si>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</si>
  <si>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</si>
  <si>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</si>
  <si>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</si>
  <si>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</si>
  <si>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</si>
  <si>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</si>
  <si>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</si>
  <si>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</si>
  <si>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Part A:  GASB 87 Leases Only</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</si>
  <si>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</si>
  <si>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</si>
  <si>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</si>
  <si>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</si>
  <si>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</si>
  <si>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</si>
  <si>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</si>
  <si>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</si>
  <si>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</si>
  <si>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</si>
  <si>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</si>
  <si>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</si>
  <si>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</si>
  <si>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</si>
  <si>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</si>
  <si>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</si>
  <si>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</si>
  <si>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</si>
  <si>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</si>
  <si>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</si>
  <si>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</si>
  <si>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</si>
  <si>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</si>
  <si>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</si>
  <si>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</si>
  <si>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</si>
  <si>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</si>
  <si>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</si>
  <si>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</si>
  <si>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</si>
  <si>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</si>
  <si>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</si>
  <si>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</si>
  <si>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</si>
  <si>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</si>
  <si>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</si>
  <si>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</si>
  <si>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</si>
  <si>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</si>
  <si>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</si>
  <si>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</si>
  <si>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</si>
  <si>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</si>
  <si>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</si>
  <si>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</si>
  <si>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</si>
  <si>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</si>
  <si>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</si>
  <si>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</si>
  <si>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</si>
  <si>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</si>
  <si>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</si>
  <si>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</si>
  <si>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</si>
  <si>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</si>
  <si>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</si>
  <si>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</si>
  <si>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</si>
  <si>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</si>
  <si>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</si>
  <si>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</si>
  <si>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</si>
  <si>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</si>
  <si>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</si>
  <si>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</si>
  <si>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</si>
  <si>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</si>
  <si>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</si>
  <si>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</si>
  <si>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</si>
  <si>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</si>
  <si>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</si>
  <si>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</si>
  <si>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</si>
  <si>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</si>
  <si>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</si>
  <si>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</si>
  <si>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</si>
  <si>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</si>
  <si>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</si>
  <si>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</si>
  <si>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</si>
  <si>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</si>
  <si>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</si>
  <si>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</si>
  <si>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</si>
  <si>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</si>
  <si>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</si>
  <si>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</si>
  <si>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</si>
  <si>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</si>
  <si>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</si>
  <si>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</si>
  <si>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</si>
  <si>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</si>
  <si>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</si>
  <si>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</si>
  <si>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</si>
  <si>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</si>
  <si>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</si>
  <si>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</si>
  <si>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</si>
  <si>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</si>
  <si>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</si>
  <si>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</si>
  <si>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</si>
  <si>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</si>
  <si>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</si>
  <si>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</si>
  <si>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</si>
  <si>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</si>
  <si>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</si>
  <si>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</si>
  <si>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</si>
  <si>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</si>
  <si>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</si>
  <si>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</si>
  <si>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</si>
  <si>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</si>
  <si>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</si>
  <si>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</si>
  <si>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</si>
  <si>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</si>
  <si>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</si>
  <si>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</si>
  <si>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</si>
  <si>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</si>
  <si>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</si>
  <si>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</si>
  <si>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</si>
  <si>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</si>
  <si>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</si>
  <si>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</si>
  <si>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</si>
  <si>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</si>
  <si>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</si>
  <si>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</si>
  <si>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</si>
  <si>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</si>
  <si>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</si>
  <si>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</si>
  <si>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</si>
  <si>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</si>
  <si>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</si>
  <si>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</si>
  <si>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</si>
  <si>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</si>
  <si>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</si>
  <si>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</si>
  <si>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</si>
  <si>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</si>
  <si>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</si>
  <si>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</si>
  <si>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</si>
  <si>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</si>
  <si>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</si>
  <si>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</si>
  <si>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</si>
  <si>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</si>
  <si>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</si>
  <si>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</si>
  <si>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</si>
  <si>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</si>
  <si>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</si>
  <si>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</si>
  <si>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</si>
  <si>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</si>
  <si>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</si>
  <si>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</si>
  <si>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</si>
  <si>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</si>
  <si>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</si>
  <si>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</si>
  <si>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</si>
  <si>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</si>
  <si>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</si>
  <si>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</si>
  <si>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</si>
  <si>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</si>
  <si>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</si>
  <si>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</si>
  <si>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</si>
  <si>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</si>
  <si>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</si>
  <si>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</si>
  <si>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</si>
  <si>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</si>
  <si>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</si>
  <si>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</si>
  <si>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</si>
  <si>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</si>
  <si>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</si>
  <si>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</si>
  <si>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</si>
  <si>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</si>
  <si>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</si>
  <si>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</si>
  <si>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</si>
  <si>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</si>
  <si>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</si>
  <si>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</si>
  <si>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</si>
  <si>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</si>
  <si>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</si>
  <si>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</si>
  <si>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</si>
  <si>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</si>
  <si>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</si>
  <si>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</si>
  <si>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</si>
  <si>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</si>
  <si>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</si>
  <si>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</si>
  <si>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</si>
  <si>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</si>
  <si>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</si>
  <si>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</si>
  <si>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</si>
  <si>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</si>
  <si>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</si>
  <si>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</si>
  <si>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</si>
  <si>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</si>
  <si>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</si>
  <si>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</si>
  <si>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</si>
  <si>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</si>
  <si>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</si>
  <si>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</si>
  <si>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</si>
  <si>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</si>
  <si>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</si>
  <si>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</si>
  <si>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</si>
  <si>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</si>
  <si>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</si>
  <si>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</si>
  <si>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</si>
  <si>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</si>
  <si>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</si>
  <si>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</si>
  <si>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</si>
  <si>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</si>
  <si>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</si>
  <si>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</si>
  <si>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</si>
  <si>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</si>
  <si>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</si>
  <si>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</si>
  <si>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</si>
  <si>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</si>
  <si>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</si>
  <si>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</si>
  <si>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</si>
  <si>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</si>
  <si>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</si>
  <si>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</si>
  <si>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</si>
  <si>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</si>
  <si>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</si>
  <si>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</si>
  <si>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</si>
  <si>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</si>
  <si>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</si>
  <si>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</si>
  <si>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</si>
  <si>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</si>
  <si>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</si>
  <si>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</si>
  <si>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</si>
  <si>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</si>
  <si>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</si>
  <si>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</si>
  <si>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</si>
  <si>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</si>
  <si>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</si>
  <si>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</si>
  <si>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</si>
  <si>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</si>
  <si>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</si>
  <si>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</si>
  <si>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</si>
  <si>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</si>
  <si>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</si>
  <si>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</si>
  <si>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</si>
  <si>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</si>
  <si>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</si>
  <si>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</si>
  <si>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</si>
  <si>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</si>
  <si>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</si>
  <si>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</si>
  <si>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</si>
  <si>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</si>
  <si>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</si>
  <si>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</si>
  <si>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</si>
  <si>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</si>
  <si>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</si>
  <si>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</si>
  <si>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</si>
  <si>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</si>
  <si>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</si>
  <si>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</si>
  <si>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</si>
  <si>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</si>
  <si>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</si>
  <si>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</si>
  <si>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</si>
  <si>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</si>
  <si>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</si>
  <si>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</si>
  <si>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</si>
  <si>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</si>
  <si>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</si>
  <si>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</si>
  <si>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</si>
  <si>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</si>
  <si>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</si>
  <si>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</si>
  <si>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</si>
  <si>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</si>
  <si>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</si>
  <si>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</si>
  <si>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</si>
  <si>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</si>
  <si>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</si>
  <si>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</si>
  <si>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</si>
  <si>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</si>
  <si>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</si>
  <si>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</si>
  <si>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</si>
  <si>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</si>
  <si>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</si>
  <si>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</si>
  <si>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</si>
  <si>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</si>
  <si>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</si>
  <si>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</si>
  <si>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</si>
  <si>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</si>
  <si>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</si>
  <si>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</si>
  <si>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</si>
  <si>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</si>
  <si>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</si>
  <si>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</si>
  <si>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</si>
  <si>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</si>
  <si>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</si>
  <si>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</si>
  <si>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</si>
  <si>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</si>
  <si>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</si>
  <si>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</si>
  <si>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</si>
  <si>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</si>
  <si>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</si>
  <si>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</si>
  <si>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</si>
  <si>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</si>
  <si>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</si>
  <si>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</si>
  <si>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</si>
  <si>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</si>
  <si>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</si>
  <si>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</si>
  <si>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</si>
  <si>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</si>
  <si>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</si>
  <si>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</si>
  <si>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</si>
  <si>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</si>
  <si>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</si>
  <si>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</si>
  <si>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</si>
  <si>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</si>
  <si>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</si>
  <si>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</si>
  <si>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</si>
  <si>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</si>
  <si>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</si>
  <si>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</si>
  <si>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</si>
  <si>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</si>
  <si>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</si>
  <si>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</si>
  <si>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</si>
  <si>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</si>
  <si>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</si>
  <si>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</si>
  <si>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</si>
  <si>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</si>
  <si>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</si>
  <si>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</si>
  <si>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</si>
  <si>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</si>
  <si>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</si>
  <si>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</si>
  <si>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</si>
  <si>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</si>
  <si>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</si>
  <si>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</si>
  <si>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</si>
  <si>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</si>
  <si>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</si>
  <si>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</si>
  <si>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</si>
  <si>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</si>
  <si>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</si>
  <si>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</si>
  <si>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</si>
  <si>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</si>
  <si>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</si>
  <si>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</si>
  <si>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</si>
  <si>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</si>
  <si>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</si>
  <si>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</si>
  <si>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</si>
  <si>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</si>
  <si>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</si>
  <si>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</si>
  <si>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</si>
  <si>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</si>
  <si>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</si>
  <si>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</si>
  <si>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</si>
  <si>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</si>
  <si>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</si>
  <si>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</si>
  <si>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</si>
  <si>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</si>
  <si>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</si>
  <si>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</si>
  <si>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</si>
  <si>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</si>
  <si>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</si>
  <si>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</si>
  <si>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</si>
  <si>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</si>
  <si>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</si>
  <si>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</si>
  <si>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</si>
  <si>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</si>
  <si>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</si>
  <si>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</si>
  <si>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</si>
  <si>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</si>
  <si>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</si>
  <si>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</si>
  <si>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</si>
  <si>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</si>
  <si>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</si>
  <si>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</si>
  <si>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</si>
  <si>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</si>
  <si>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</si>
  <si>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</si>
  <si>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</si>
  <si>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</si>
  <si>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</si>
  <si>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</si>
  <si>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</si>
  <si>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</si>
  <si>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</si>
  <si>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</si>
  <si>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</si>
  <si>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</si>
  <si>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</si>
  <si>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</si>
  <si>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</si>
  <si>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</si>
  <si>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</si>
  <si>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</si>
  <si>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</si>
  <si>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</si>
  <si>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</si>
  <si>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</si>
  <si>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</si>
  <si>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</si>
  <si>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</si>
  <si>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</si>
  <si>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</si>
  <si>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</si>
  <si>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</si>
  <si>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</si>
  <si>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</si>
  <si>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</si>
  <si>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</si>
  <si>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</si>
  <si>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</si>
  <si>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</si>
  <si>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</si>
  <si>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</si>
  <si>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</si>
  <si>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</si>
  <si>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</si>
  <si>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</si>
  <si>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</si>
  <si>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</si>
  <si>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</si>
  <si>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</si>
  <si>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</si>
  <si>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</si>
  <si>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</si>
  <si>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</si>
  <si>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</si>
  <si>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</si>
  <si>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</si>
  <si>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</si>
  <si>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</si>
  <si>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</si>
  <si>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</si>
  <si>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</si>
  <si>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</si>
  <si>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</si>
  <si>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</si>
  <si>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</si>
  <si>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</si>
  <si>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</si>
  <si>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</si>
  <si>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</si>
  <si>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</si>
  <si>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</si>
  <si>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</si>
  <si>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</si>
  <si>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</si>
  <si>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</si>
  <si>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</si>
  <si>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</si>
  <si>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</si>
  <si>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</si>
  <si>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</si>
  <si>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</si>
  <si>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</si>
  <si>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</si>
  <si>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</si>
  <si>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</si>
  <si>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</si>
  <si>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</si>
  <si>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</si>
  <si>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</si>
  <si>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</si>
  <si>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</si>
  <si>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</si>
  <si>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</si>
  <si>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</si>
  <si>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</si>
  <si>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</si>
  <si>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</si>
  <si>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</si>
  <si>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</si>
  <si>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</si>
  <si>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</si>
  <si>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</si>
  <si>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</si>
  <si>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</si>
  <si>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</si>
  <si>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</si>
  <si>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</si>
  <si>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</si>
  <si>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</si>
  <si>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</si>
  <si>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</si>
  <si>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</si>
  <si>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</si>
  <si>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</si>
  <si>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</si>
  <si>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</si>
  <si>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</si>
  <si>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</si>
  <si>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</si>
  <si>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</si>
  <si>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</si>
  <si>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</si>
  <si>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</si>
  <si>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</si>
  <si>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</si>
  <si>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</si>
  <si>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</si>
  <si>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</si>
  <si>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</si>
  <si>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</si>
  <si>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</si>
  <si>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</si>
  <si>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</si>
  <si>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</si>
  <si>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</si>
  <si>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</si>
  <si>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</si>
  <si>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</si>
  <si>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</si>
  <si>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</si>
  <si>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</si>
  <si>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</si>
  <si>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</si>
  <si>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</si>
  <si>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</si>
  <si>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</si>
  <si>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</si>
  <si>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</si>
  <si>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</si>
  <si>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</si>
  <si>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</si>
  <si>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</si>
  <si>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</si>
  <si>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</si>
  <si>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</si>
  <si>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</si>
  <si>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</si>
  <si>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</si>
  <si>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</si>
  <si>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</si>
  <si>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</si>
  <si>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</si>
  <si>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</si>
  <si>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</si>
  <si>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</si>
  <si>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</si>
  <si>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</si>
  <si>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</si>
  <si>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</si>
  <si>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</si>
  <si>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</si>
  <si>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</si>
  <si>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</si>
  <si>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</si>
  <si>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</si>
  <si>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</si>
  <si>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</si>
  <si>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</si>
  <si>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</si>
  <si>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</si>
  <si>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</si>
  <si>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</si>
  <si>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</si>
  <si>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</si>
  <si>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</si>
  <si>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</si>
  <si>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</si>
  <si>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</si>
  <si>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</si>
  <si>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</si>
  <si>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</si>
  <si>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</si>
  <si>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</si>
  <si>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</si>
  <si>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</si>
  <si>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</si>
  <si>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</si>
  <si>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</si>
  <si>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</si>
  <si>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</si>
  <si>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</si>
  <si>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</si>
  <si>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</si>
  <si>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</si>
  <si>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</si>
  <si>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</si>
  <si>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</si>
  <si>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</si>
  <si>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</si>
  <si>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</si>
  <si>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</si>
  <si>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</si>
  <si>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</si>
  <si>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</si>
  <si>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</si>
  <si>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</si>
  <si>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</si>
  <si>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</si>
  <si>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</si>
  <si>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</si>
  <si>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</si>
  <si>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</si>
  <si>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</si>
  <si>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</si>
  <si>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</si>
  <si>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</si>
  <si>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</si>
  <si>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</si>
  <si>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</si>
  <si>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</si>
  <si>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</si>
  <si>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</si>
  <si>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</si>
  <si>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</si>
  <si>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</si>
  <si>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</si>
  <si>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</si>
  <si>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</si>
  <si>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</si>
  <si>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</si>
  <si>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</si>
  <si>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</si>
  <si>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</si>
  <si>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</si>
  <si>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</si>
  <si>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</si>
  <si>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</si>
  <si>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</si>
  <si>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</si>
  <si>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</si>
  <si>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</si>
  <si>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</si>
  <si>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</si>
  <si>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</si>
  <si>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</si>
  <si>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</si>
  <si>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</si>
  <si>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</si>
  <si>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</si>
  <si>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</si>
  <si>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</si>
  <si>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</si>
  <si>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</si>
  <si>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</si>
  <si>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</si>
  <si>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</si>
  <si>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</si>
  <si>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</si>
  <si>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</si>
  <si>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</si>
  <si>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</si>
  <si>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</si>
  <si>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</si>
  <si>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</si>
  <si>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</si>
  <si>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</si>
  <si>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</si>
  <si>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</si>
  <si>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</si>
  <si>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</si>
  <si>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</si>
  <si>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</si>
  <si>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</si>
  <si>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</si>
  <si>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</si>
  <si>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</si>
  <si>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</si>
  <si>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</si>
  <si>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</si>
  <si>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</si>
  <si>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</si>
  <si>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</si>
  <si>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</si>
  <si>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</si>
  <si>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</si>
  <si>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</si>
  <si>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</si>
  <si>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</si>
  <si>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</si>
  <si>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</si>
  <si>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</si>
  <si>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</si>
  <si>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</si>
  <si>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</si>
  <si>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</si>
  <si>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</si>
  <si>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</si>
  <si>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</si>
  <si>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</si>
  <si>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</si>
  <si>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</si>
  <si>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</si>
  <si>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</si>
  <si>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</si>
  <si>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</si>
  <si>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</si>
  <si>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</si>
  <si>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</si>
  <si>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</si>
  <si>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</si>
  <si>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</si>
  <si>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</si>
  <si>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</si>
  <si>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</si>
  <si>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</si>
  <si>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</si>
  <si>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</si>
  <si>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</si>
  <si>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</si>
  <si>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</si>
  <si>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</si>
  <si>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</si>
  <si>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</si>
  <si>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</si>
  <si>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</si>
  <si>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</si>
  <si>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</si>
  <si>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</si>
  <si>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</si>
  <si>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</si>
  <si>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</si>
  <si>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</si>
  <si>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</si>
  <si>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</si>
  <si>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</si>
  <si>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</si>
  <si>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</si>
  <si>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</si>
  <si>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</si>
  <si>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</si>
  <si>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</si>
  <si>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</si>
  <si>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</si>
  <si>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</si>
  <si>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</si>
  <si>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</si>
  <si>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</si>
  <si>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</si>
  <si>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</si>
  <si>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</si>
  <si>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</si>
  <si>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</si>
  <si>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</si>
  <si>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</si>
  <si>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</si>
  <si>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</si>
  <si>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</si>
  <si>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</si>
  <si>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</si>
  <si>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</si>
  <si>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</si>
  <si>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</si>
  <si>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</si>
  <si>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</si>
  <si>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</si>
  <si>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</si>
  <si>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</si>
  <si>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</si>
  <si>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</si>
  <si>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</si>
  <si>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</si>
  <si>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</si>
  <si>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</si>
  <si>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</si>
  <si>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</si>
  <si>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</si>
  <si>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</si>
  <si>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</si>
  <si>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</si>
  <si>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</si>
  <si>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</si>
  <si>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</si>
  <si>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</si>
  <si>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</si>
  <si>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</si>
  <si>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</si>
  <si>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</si>
  <si>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</si>
  <si>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</si>
  <si>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</si>
  <si>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</si>
  <si>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</si>
  <si>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</si>
  <si>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</si>
  <si>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</si>
  <si>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</si>
  <si>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</si>
  <si>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</si>
  <si>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</si>
  <si>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</si>
  <si>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</si>
  <si>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</si>
  <si>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</si>
  <si>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</si>
  <si>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</si>
  <si>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</si>
  <si>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</si>
  <si>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</si>
  <si>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</si>
  <si>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</si>
  <si>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</si>
  <si>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</si>
  <si>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</si>
  <si>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</si>
  <si>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</si>
  <si>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</si>
  <si>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</si>
  <si>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</si>
  <si>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</si>
  <si>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</si>
  <si>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</si>
  <si>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</si>
  <si>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</si>
  <si>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</si>
  <si>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</si>
  <si>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</si>
  <si>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</si>
  <si>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</si>
  <si>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</si>
  <si>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</si>
  <si>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</si>
  <si>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</si>
  <si>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</si>
  <si>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</si>
  <si>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</si>
  <si>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</si>
  <si>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</si>
  <si>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</si>
  <si>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</si>
  <si>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</si>
  <si>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</si>
  <si>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</si>
  <si>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</si>
  <si>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</si>
  <si>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</si>
  <si>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</si>
  <si>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</si>
  <si>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</si>
  <si>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</si>
  <si>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</si>
  <si>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</si>
  <si>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</si>
  <si>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</si>
  <si>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</si>
  <si>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</si>
  <si>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</si>
  <si>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</si>
  <si>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</si>
  <si>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</si>
  <si>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</si>
  <si>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</si>
  <si>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</si>
  <si>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</si>
  <si>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</si>
  <si>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</si>
  <si>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</si>
  <si>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</si>
  <si>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</si>
  <si>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</si>
  <si>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</si>
  <si>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</si>
  <si>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</si>
  <si>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</si>
  <si>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</si>
  <si>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</si>
  <si>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</si>
  <si>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</si>
  <si>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</si>
  <si>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</si>
  <si>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</si>
  <si>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</si>
  <si>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</si>
  <si>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</si>
  <si>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</si>
  <si>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</si>
  <si>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</si>
  <si>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</si>
  <si>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</si>
  <si>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</si>
  <si>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</si>
  <si>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</si>
  <si>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</si>
  <si>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</si>
  <si>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</si>
  <si>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</si>
  <si>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</si>
  <si>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</si>
  <si>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</si>
  <si>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</si>
  <si>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</si>
  <si>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</si>
  <si>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</si>
  <si>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</si>
  <si>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</si>
  <si>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</si>
  <si>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</si>
  <si>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</si>
  <si>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</si>
  <si>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</si>
  <si>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</si>
  <si>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</si>
  <si>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</si>
  <si>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</si>
  <si>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</si>
  <si>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</si>
  <si>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</si>
  <si>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</si>
  <si>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</si>
  <si>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</si>
  <si>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</si>
  <si>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</si>
  <si>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</si>
  <si>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</si>
  <si>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</si>
  <si>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</si>
  <si>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</si>
  <si>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</si>
  <si>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</si>
  <si>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</si>
  <si>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</si>
  <si>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</si>
  <si>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</si>
  <si>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</si>
  <si>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</si>
  <si>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</si>
  <si>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</si>
  <si>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</si>
  <si>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</si>
  <si>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</si>
  <si>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</si>
  <si>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</si>
  <si>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</si>
  <si>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</si>
  <si>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</si>
  <si>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</si>
  <si>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</si>
  <si>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</si>
  <si>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</si>
  <si>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</si>
  <si>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</si>
  <si>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</si>
  <si>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</si>
  <si>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</si>
  <si>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</si>
  <si>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</si>
  <si>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</si>
  <si>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</si>
  <si>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</si>
  <si>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</si>
  <si>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</si>
  <si>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</si>
  <si>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</si>
  <si>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</si>
  <si>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</si>
  <si>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</si>
  <si>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</si>
  <si>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</si>
  <si>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</si>
  <si>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</si>
  <si>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</si>
  <si>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</si>
  <si>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</si>
  <si>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</si>
  <si>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</si>
  <si>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</si>
  <si>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</si>
  <si>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</si>
  <si>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</si>
  <si>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</si>
  <si>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</si>
  <si>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</si>
  <si>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</si>
  <si>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</si>
  <si>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</si>
  <si>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</si>
  <si>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</si>
  <si>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</si>
  <si>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</si>
  <si>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</si>
  <si>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</si>
  <si>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</si>
  <si>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</si>
  <si>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</si>
  <si>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</si>
  <si>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</si>
  <si>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</si>
  <si>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</si>
  <si>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</si>
  <si>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</si>
  <si>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</si>
  <si>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</si>
  <si>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</si>
  <si>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</si>
  <si>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</si>
  <si>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</si>
  <si>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</si>
  <si>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</si>
  <si>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</si>
  <si>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</si>
  <si>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</si>
  <si>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</si>
  <si>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</si>
  <si>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</si>
  <si>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</si>
  <si>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</si>
  <si>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</si>
  <si>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</si>
  <si>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</si>
  <si>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</si>
  <si>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</si>
  <si>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</si>
  <si>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</si>
  <si>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</si>
  <si>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</si>
  <si>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</si>
  <si>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</si>
  <si>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</si>
  <si>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</si>
  <si>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</si>
  <si>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</si>
  <si>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</si>
  <si>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</si>
  <si>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</si>
  <si>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</si>
  <si>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</si>
  <si>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</si>
  <si>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</si>
  <si>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</si>
  <si>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</si>
  <si>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</si>
  <si>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</si>
  <si>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</si>
  <si>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</si>
  <si>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</si>
  <si>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</si>
  <si>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</si>
  <si>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</si>
  <si>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</si>
  <si>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</si>
  <si>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</si>
  <si>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</si>
  <si>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</si>
  <si>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</si>
  <si>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</si>
  <si>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</si>
  <si>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</si>
  <si>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</si>
  <si>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</si>
  <si>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</si>
  <si>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</si>
  <si>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</si>
  <si>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</si>
  <si>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</si>
  <si>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</si>
  <si>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</si>
  <si>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</si>
  <si>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</si>
  <si>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</si>
  <si>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</si>
  <si>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</si>
  <si>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</si>
  <si>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</si>
  <si>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</si>
  <si>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</si>
  <si>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</si>
  <si>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</si>
  <si>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</si>
  <si>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</si>
  <si>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</si>
  <si>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</si>
  <si>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</si>
  <si>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</si>
  <si>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</si>
  <si>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</si>
  <si>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</si>
  <si>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</si>
  <si>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</si>
  <si>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</si>
  <si>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</si>
  <si>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</si>
  <si>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</si>
  <si>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</si>
  <si>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</si>
  <si>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</si>
  <si>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</si>
  <si>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</si>
  <si>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</si>
  <si>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</si>
  <si>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</si>
  <si>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</si>
  <si>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</si>
  <si>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</si>
  <si>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</si>
  <si>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</si>
  <si>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</si>
  <si>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</si>
  <si>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</si>
  <si>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</si>
  <si>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</si>
  <si>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</si>
  <si>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</si>
  <si>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</si>
  <si>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</si>
  <si>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</si>
  <si>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</si>
  <si>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</si>
  <si>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</si>
  <si>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</si>
  <si>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</si>
  <si>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</si>
  <si>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</si>
  <si>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</si>
  <si>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</si>
  <si>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</si>
  <si>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</si>
  <si>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</si>
  <si>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</si>
  <si>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</si>
  <si>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</si>
  <si>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</si>
  <si>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</si>
  <si>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</si>
  <si>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</si>
  <si>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</si>
  <si>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</si>
  <si>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</si>
  <si>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</si>
  <si>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</si>
  <si>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</si>
  <si>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</si>
  <si>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</si>
  <si>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</si>
  <si>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</si>
  <si>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</si>
  <si>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</si>
  <si>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</si>
  <si>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</si>
  <si>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</si>
  <si>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</si>
  <si>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</si>
  <si>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</si>
  <si>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</si>
  <si>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</si>
  <si>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</si>
  <si>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</si>
  <si>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</si>
  <si>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</si>
  <si>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</si>
  <si>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</si>
  <si>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</si>
  <si>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</si>
  <si>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</si>
  <si>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</si>
  <si>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</si>
  <si>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</si>
  <si>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</si>
  <si>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</si>
  <si>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</si>
  <si>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</si>
  <si>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</si>
  <si>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</si>
  <si>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</si>
  <si>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</si>
  <si>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</si>
  <si>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</si>
  <si>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</si>
  <si>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</si>
  <si>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</si>
  <si>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</si>
  <si>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</si>
  <si>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</si>
  <si>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</si>
  <si>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</si>
  <si>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</si>
  <si>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</si>
  <si>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</si>
  <si>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</si>
  <si>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</si>
  <si>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</si>
  <si>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</si>
  <si>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</si>
  <si>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</si>
  <si>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</si>
  <si>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</si>
  <si>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</si>
  <si>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</si>
  <si>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</si>
  <si>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</si>
  <si>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</si>
  <si>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</si>
  <si>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</si>
  <si>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</si>
  <si>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</si>
  <si>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</si>
  <si>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</si>
  <si>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</si>
  <si>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</si>
  <si>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</si>
  <si>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</si>
  <si>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</si>
  <si>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</si>
  <si>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</si>
  <si>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</si>
  <si>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</si>
  <si>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</si>
  <si>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</si>
  <si>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</si>
  <si>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</si>
  <si>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</si>
  <si>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</si>
  <si>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</si>
  <si>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</si>
  <si>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</si>
  <si>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</si>
  <si>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</si>
  <si>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</si>
  <si>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</si>
  <si>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</si>
  <si>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</si>
  <si>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</si>
  <si>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</si>
  <si>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</si>
  <si>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</si>
  <si>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</si>
  <si>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</si>
  <si>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</si>
  <si>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</si>
  <si>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</si>
  <si>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</si>
  <si>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</si>
  <si>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</si>
  <si>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</si>
  <si>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</si>
  <si>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</si>
  <si>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</si>
  <si>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</si>
  <si>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</si>
  <si>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</si>
  <si>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</si>
  <si>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</si>
  <si>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</si>
  <si>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</si>
  <si>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</si>
  <si>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</si>
  <si>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</si>
  <si>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</si>
  <si>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</si>
  <si>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</si>
  <si>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</si>
  <si>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</si>
  <si>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</si>
  <si>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</si>
  <si>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</si>
  <si>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</si>
  <si>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</si>
  <si>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</si>
  <si>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</si>
  <si>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</si>
  <si>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</si>
  <si>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</si>
  <si>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</si>
  <si>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</si>
  <si>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</si>
  <si>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</si>
  <si>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</si>
  <si>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</si>
  <si>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</si>
  <si>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</si>
  <si>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</si>
  <si>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</si>
  <si>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</si>
  <si>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</si>
  <si>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</si>
  <si>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</si>
  <si>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</si>
  <si>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</si>
  <si>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</si>
  <si>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</si>
  <si>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</si>
  <si>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</si>
  <si>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</si>
  <si>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</si>
  <si>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</si>
  <si>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</si>
  <si>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</si>
  <si>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</si>
  <si>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</si>
  <si>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</si>
  <si>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</si>
  <si>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</si>
  <si>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</si>
  <si>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</si>
  <si>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</si>
  <si>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</si>
  <si>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</si>
  <si>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</si>
  <si>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</si>
  <si>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</si>
  <si>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</si>
  <si>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</si>
  <si>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</si>
  <si>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</si>
  <si>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</si>
  <si>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</si>
  <si>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</si>
  <si>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</si>
  <si>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</si>
  <si>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</si>
  <si>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</si>
  <si>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</si>
  <si>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</si>
  <si>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</si>
  <si>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</si>
  <si>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</si>
  <si>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</si>
  <si>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</si>
  <si>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</si>
  <si>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</si>
  <si>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</si>
  <si>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</si>
  <si>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</si>
  <si>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</si>
  <si>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</si>
  <si>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</si>
  <si>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</si>
  <si>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</si>
  <si>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</si>
  <si>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</si>
  <si>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</si>
  <si>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</si>
  <si>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</si>
  <si>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</si>
  <si>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</si>
  <si>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</si>
  <si>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</si>
  <si>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</si>
  <si>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</si>
  <si>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</si>
  <si>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</si>
  <si>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</si>
  <si>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</si>
  <si>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</si>
  <si>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</si>
  <si>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</si>
  <si>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</si>
  <si>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</si>
  <si>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</si>
  <si>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</si>
  <si>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</si>
  <si>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</si>
  <si>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</si>
  <si>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</si>
  <si>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</si>
  <si>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</si>
  <si>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</si>
  <si>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</si>
  <si>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</si>
  <si>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</si>
  <si>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</si>
  <si>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</si>
  <si>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</si>
  <si>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</si>
  <si>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</si>
  <si>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</si>
  <si>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</si>
  <si>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</si>
  <si>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</si>
  <si>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</si>
  <si>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</si>
  <si>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</si>
  <si>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</si>
  <si>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</si>
  <si>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</si>
  <si>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</si>
  <si>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</si>
  <si>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</si>
  <si>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</si>
  <si>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</si>
  <si>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</si>
  <si>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</si>
  <si>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</si>
  <si>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</si>
  <si>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</si>
  <si>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</si>
  <si>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</si>
  <si>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</si>
  <si>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</si>
  <si>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</si>
  <si>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</si>
  <si>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</si>
  <si>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</si>
  <si>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</si>
  <si>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</si>
  <si>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</si>
  <si>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</si>
  <si>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</si>
  <si>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</si>
  <si>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</si>
  <si>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</si>
  <si>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</si>
  <si>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</si>
  <si>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</si>
  <si>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</si>
  <si>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</si>
  <si>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</si>
  <si>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</si>
  <si>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</si>
  <si>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</si>
  <si>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</si>
  <si>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</si>
  <si>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</si>
  <si>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</si>
  <si>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</si>
  <si>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</si>
  <si>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</si>
  <si>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</si>
  <si>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</si>
  <si>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</si>
  <si>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</si>
  <si>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</si>
  <si>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</si>
  <si>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</si>
  <si>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</si>
  <si>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</si>
  <si>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</si>
  <si>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</si>
  <si>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</si>
  <si>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</si>
  <si>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</si>
  <si>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</si>
  <si>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</si>
  <si>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</si>
  <si>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</si>
  <si>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</si>
  <si>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</si>
  <si>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</si>
  <si>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</si>
  <si>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</si>
  <si>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</si>
  <si>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</si>
  <si>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</si>
  <si>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</si>
  <si>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</si>
  <si>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</si>
  <si>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</si>
  <si>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</si>
  <si>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</si>
  <si>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</si>
  <si>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</si>
  <si>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</si>
  <si>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</si>
  <si>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</si>
  <si>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</si>
  <si>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</si>
  <si>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</si>
  <si>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</si>
  <si>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</si>
  <si>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</si>
  <si>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</si>
  <si>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</si>
  <si>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</si>
  <si>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</si>
  <si>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</si>
  <si>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</si>
  <si>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</si>
  <si>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</si>
  <si>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</si>
  <si>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</si>
  <si>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</si>
  <si>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</si>
  <si>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</si>
  <si>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</si>
  <si>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</si>
  <si>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</si>
  <si>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</si>
  <si>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</si>
  <si>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</si>
  <si>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</si>
  <si>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</si>
  <si>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</si>
  <si>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</si>
  <si>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</si>
  <si>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</si>
  <si>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</si>
  <si>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</si>
  <si>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</si>
  <si>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</si>
  <si>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</si>
  <si>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</si>
  <si>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</si>
  <si>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</si>
  <si>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</si>
  <si>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</si>
  <si>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</si>
  <si>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</si>
  <si>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</si>
  <si>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</si>
  <si>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</si>
  <si>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</si>
  <si>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</si>
  <si>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</si>
  <si>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</si>
  <si>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</si>
  <si>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</si>
  <si>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</si>
  <si>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</si>
  <si>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</si>
  <si>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</si>
  <si>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</si>
  <si>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</si>
  <si>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</si>
  <si>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</si>
  <si>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</si>
  <si>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</si>
  <si>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</si>
  <si>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</si>
  <si>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</si>
  <si>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</si>
  <si>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</si>
  <si>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</si>
  <si>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</si>
  <si>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</si>
  <si>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</si>
  <si>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</si>
  <si>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</si>
  <si>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</si>
  <si>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</si>
  <si>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</si>
  <si>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</si>
  <si>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</si>
  <si>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</si>
  <si>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</si>
  <si>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</si>
  <si>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</si>
  <si>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</si>
  <si>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</si>
  <si>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</si>
  <si>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</si>
  <si>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</si>
  <si>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</si>
  <si>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</si>
  <si>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</si>
  <si>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</si>
  <si>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</si>
  <si>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</si>
  <si>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</si>
  <si>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</si>
  <si>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</si>
  <si>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</si>
  <si>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</si>
  <si>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</si>
  <si>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</si>
  <si>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</si>
  <si>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</si>
  <si>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</si>
  <si>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</si>
  <si>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</si>
  <si>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</si>
  <si>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</si>
  <si>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</si>
  <si>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</si>
  <si>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</si>
  <si>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</si>
  <si>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</si>
  <si>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</si>
  <si>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</si>
  <si>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</si>
  <si>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</si>
  <si>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</si>
  <si>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</si>
  <si>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</si>
  <si>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</si>
  <si>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</si>
  <si>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</si>
  <si>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</si>
  <si>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</si>
  <si>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</si>
  <si>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</si>
  <si>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</si>
  <si>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</si>
  <si>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</si>
  <si>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</si>
  <si>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</si>
  <si>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</si>
  <si>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</si>
  <si>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</si>
  <si>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</si>
  <si>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</si>
  <si>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</si>
  <si>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</si>
  <si>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</si>
  <si>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</si>
  <si>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</si>
  <si>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</si>
  <si>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</si>
  <si>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</si>
  <si>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</si>
  <si>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</si>
  <si>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</si>
  <si>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</si>
  <si>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</si>
  <si>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</si>
  <si>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</si>
  <si>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</si>
  <si>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</si>
  <si>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</si>
  <si>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</si>
  <si>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</si>
  <si>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</si>
  <si>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</si>
  <si>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</si>
  <si>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</si>
  <si>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</si>
  <si>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</si>
  <si>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</si>
  <si>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</si>
  <si>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</si>
  <si>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</si>
  <si>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</si>
  <si>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</si>
  <si>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</si>
  <si>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</si>
  <si>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</si>
  <si>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</si>
  <si>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</si>
  <si>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</si>
  <si>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</si>
  <si>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</si>
  <si>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</si>
  <si>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</si>
  <si>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</si>
  <si>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</si>
  <si>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</si>
  <si>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</si>
  <si>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</si>
  <si>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</si>
  <si>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</si>
  <si>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</si>
  <si>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</si>
  <si>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</si>
  <si>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</si>
  <si>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</si>
  <si>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</si>
  <si>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</si>
  <si>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</si>
  <si>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</si>
  <si>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</si>
  <si>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</si>
  <si>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</si>
  <si>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</si>
  <si>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</si>
  <si>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</si>
  <si>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</si>
  <si>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</si>
  <si>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</si>
  <si>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</si>
  <si>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</si>
  <si>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</si>
  <si>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</si>
  <si>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</si>
  <si>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</si>
  <si>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</si>
  <si>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</si>
  <si>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</si>
  <si>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</si>
  <si>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</si>
  <si>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</si>
  <si>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</si>
  <si>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</si>
  <si>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</si>
  <si>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</si>
  <si>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</si>
  <si>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</si>
  <si>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</si>
  <si>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</si>
  <si>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</si>
  <si>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</si>
  <si>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</si>
  <si>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</si>
  <si>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</si>
  <si>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</si>
  <si>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</si>
  <si>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</si>
  <si>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</si>
  <si>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</si>
  <si>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</si>
  <si>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</si>
  <si>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</si>
  <si>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</si>
  <si>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</si>
  <si>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</si>
  <si>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</si>
  <si>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</si>
  <si>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</si>
  <si>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</si>
  <si>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</si>
  <si>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</si>
  <si>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</si>
  <si>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</si>
  <si>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</si>
  <si>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</si>
  <si>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</si>
  <si>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</si>
  <si>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</si>
  <si>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</si>
  <si>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</si>
  <si>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</si>
  <si>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</si>
  <si>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</si>
  <si>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</si>
  <si>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</si>
  <si>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</si>
  <si>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</si>
  <si>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</si>
  <si>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</si>
  <si>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</si>
  <si>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</si>
  <si>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</si>
  <si>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</si>
  <si>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</si>
  <si>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</si>
  <si>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</si>
  <si>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</si>
  <si>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</si>
  <si>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</si>
  <si>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</si>
  <si>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</si>
  <si>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</si>
  <si>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</si>
  <si>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</si>
  <si>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</si>
  <si>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</si>
  <si>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</si>
  <si>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</si>
  <si>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</si>
  <si>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</si>
  <si>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</si>
  <si>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</si>
  <si>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</si>
  <si>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</si>
  <si>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</si>
  <si>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</si>
  <si>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</si>
  <si>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</si>
  <si>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</si>
  <si>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</si>
  <si>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</si>
  <si>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</si>
  <si>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</si>
  <si>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</si>
  <si>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</si>
  <si>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</si>
  <si>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</si>
  <si>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</si>
  <si>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</si>
  <si>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</si>
  <si>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</si>
  <si>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</si>
  <si>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</si>
  <si>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</si>
  <si>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</si>
  <si>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</si>
  <si>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</si>
  <si>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</si>
  <si>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</si>
  <si>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</si>
  <si>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</si>
  <si>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</si>
  <si>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</si>
  <si>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</si>
  <si>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</si>
  <si>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</si>
  <si>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</si>
  <si>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</si>
  <si>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</si>
  <si>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</si>
  <si>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</si>
  <si>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</si>
  <si>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</si>
  <si>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</si>
  <si>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</si>
  <si>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</si>
  <si>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</si>
  <si>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</si>
  <si>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</si>
  <si>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</si>
  <si>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</si>
  <si>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</si>
  <si>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</si>
  <si>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</si>
  <si>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</si>
  <si>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</si>
  <si>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</si>
  <si>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</si>
  <si>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</si>
  <si>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</si>
  <si>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</si>
  <si>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</si>
  <si>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</si>
  <si>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</si>
  <si>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</si>
  <si>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</si>
  <si>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</si>
  <si>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</si>
  <si>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</si>
  <si>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</si>
  <si>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</si>
  <si>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</si>
  <si>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</si>
  <si>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</si>
  <si>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</si>
  <si>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</si>
  <si>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</si>
  <si>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</si>
  <si>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</si>
  <si>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</si>
  <si>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</si>
  <si>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</si>
  <si>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</si>
  <si>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</si>
  <si>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</si>
  <si>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</si>
  <si>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</si>
  <si>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</si>
  <si>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</si>
  <si>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</si>
  <si>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</si>
  <si>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</si>
  <si>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</si>
  <si>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</si>
  <si>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</si>
  <si>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</si>
  <si>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</si>
  <si>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</si>
  <si>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</si>
  <si>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</si>
  <si>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</si>
  <si>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</si>
  <si>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</si>
  <si>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</si>
  <si>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</si>
  <si>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</si>
  <si>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</si>
  <si>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</si>
  <si>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</si>
  <si>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</si>
  <si>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</si>
  <si>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</si>
  <si>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</si>
  <si>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</si>
  <si>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</si>
  <si>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</si>
  <si>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</si>
  <si>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</si>
  <si>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</si>
  <si>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</si>
  <si>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</si>
  <si>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</si>
  <si>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</si>
  <si>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</si>
  <si>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</si>
  <si>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</si>
  <si>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</si>
  <si>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</si>
  <si>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</si>
  <si>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</si>
  <si>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</si>
  <si>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</si>
  <si>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</si>
  <si>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</si>
  <si>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</si>
  <si>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</si>
  <si>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</si>
  <si>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</si>
  <si>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</si>
  <si>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</si>
  <si>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</si>
  <si>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</si>
  <si>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</si>
  <si>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</si>
  <si>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</si>
  <si>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</si>
  <si>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</si>
  <si>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</si>
  <si>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</si>
  <si>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</si>
  <si>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</si>
  <si>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</si>
  <si>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</si>
  <si>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</si>
  <si>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</si>
  <si>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</si>
  <si>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</si>
  <si>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</si>
  <si>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</si>
  <si>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</si>
  <si>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</si>
  <si>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</si>
  <si>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</si>
  <si>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</si>
  <si>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</si>
  <si>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</si>
  <si>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</si>
  <si>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</si>
  <si>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</si>
  <si>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</si>
  <si>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</si>
  <si>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</si>
  <si>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</si>
  <si>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</si>
  <si>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</si>
  <si>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</si>
  <si>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</si>
  <si>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</si>
  <si>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</si>
  <si>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</si>
  <si>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</si>
  <si>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</si>
  <si>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</si>
  <si>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</si>
  <si>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</si>
  <si>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</si>
  <si>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</si>
  <si>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</si>
  <si>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</si>
  <si>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</si>
  <si>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</si>
  <si>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</si>
  <si>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</si>
  <si>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</si>
  <si>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</si>
  <si>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</si>
  <si>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</si>
  <si>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</si>
  <si>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</si>
  <si>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</si>
  <si>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</si>
  <si>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</si>
  <si>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</si>
  <si>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</si>
  <si>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</si>
  <si>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</si>
  <si>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</si>
  <si>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</si>
  <si>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</si>
  <si>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</si>
  <si>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</si>
  <si>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</si>
  <si>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</si>
  <si>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</si>
  <si>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</si>
  <si>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</si>
  <si>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</si>
  <si>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</si>
  <si>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</si>
  <si>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</si>
  <si>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</si>
  <si>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</si>
  <si>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</si>
  <si>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</si>
  <si>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</si>
  <si>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</si>
  <si>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</si>
  <si>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</si>
  <si>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</si>
  <si>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</si>
  <si>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</si>
  <si>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</si>
  <si>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</si>
  <si>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</si>
  <si>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</si>
  <si>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</si>
  <si>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</si>
  <si>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</si>
  <si>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</si>
  <si>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</si>
  <si>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</si>
  <si>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</si>
  <si>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</si>
  <si>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</si>
  <si>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</si>
  <si>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</si>
  <si>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</si>
  <si>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</si>
  <si>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</si>
  <si>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</si>
  <si>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</si>
  <si>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</si>
  <si>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</si>
  <si>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</si>
  <si>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</si>
  <si>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</si>
  <si>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</si>
  <si>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</si>
  <si>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</si>
  <si>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</si>
  <si>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</si>
  <si>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</si>
  <si>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</si>
  <si>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</si>
  <si>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</si>
  <si>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</si>
  <si>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</si>
  <si>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</si>
  <si>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</si>
  <si>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</si>
  <si>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</si>
  <si>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</si>
  <si>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</si>
  <si>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</si>
  <si>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</si>
  <si>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</si>
  <si>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</si>
  <si>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</si>
  <si>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</si>
  <si>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</si>
  <si>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</si>
  <si>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</si>
  <si>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</si>
  <si>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</si>
  <si>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</si>
  <si>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</si>
  <si>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</si>
  <si>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</si>
  <si>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</si>
  <si>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</si>
  <si>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</si>
  <si>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</si>
  <si>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</si>
  <si>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</si>
  <si>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</si>
  <si>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</si>
  <si>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</si>
  <si>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</si>
  <si>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</si>
  <si>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</si>
  <si>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</si>
  <si>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</si>
  <si>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</si>
  <si>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</si>
  <si>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</si>
  <si>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</si>
  <si>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</si>
  <si>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</si>
  <si>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</si>
  <si>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</si>
  <si>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</si>
  <si>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</si>
  <si>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</si>
  <si>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</si>
  <si>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</si>
  <si>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</si>
  <si>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</si>
  <si>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</si>
  <si>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</si>
  <si>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</si>
  <si>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</si>
  <si>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</si>
  <si>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</si>
  <si>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</si>
  <si>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</si>
  <si>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</si>
  <si>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</si>
  <si>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</si>
  <si>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</si>
  <si>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</si>
  <si>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</si>
  <si>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</si>
  <si>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</si>
  <si>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</si>
  <si>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</si>
  <si>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</si>
  <si>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</si>
  <si>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</si>
  <si>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</si>
  <si>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</si>
  <si>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</si>
  <si>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</si>
  <si>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</si>
  <si>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</si>
  <si>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</si>
  <si>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</si>
  <si>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</si>
  <si>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</si>
  <si>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</si>
  <si>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</si>
  <si>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</si>
  <si>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</si>
  <si>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</si>
  <si>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</si>
  <si>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</si>
  <si>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</si>
  <si>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</si>
  <si>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</si>
  <si>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</si>
  <si>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</si>
  <si>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</si>
  <si>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</si>
  <si>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</si>
  <si>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</si>
  <si>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</si>
  <si>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</si>
  <si>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</si>
  <si>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</si>
  <si>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</si>
  <si>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</si>
  <si>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</si>
  <si>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</si>
  <si>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</si>
  <si>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</si>
  <si>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</si>
  <si>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</si>
  <si>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</si>
  <si>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</si>
  <si>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</si>
  <si>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</si>
  <si>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</si>
  <si>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</si>
  <si>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</si>
  <si>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</si>
  <si>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</si>
  <si>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</si>
  <si>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</si>
  <si>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</si>
  <si>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</si>
  <si>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</si>
  <si>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</si>
  <si>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</si>
  <si>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</si>
  <si>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</si>
  <si>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</si>
  <si>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</si>
  <si>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</si>
  <si>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</si>
  <si>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</si>
  <si>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</si>
  <si>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</si>
  <si>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</si>
  <si>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</si>
  <si>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</si>
  <si>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</si>
  <si>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</si>
  <si>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</si>
  <si>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</si>
  <si>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</si>
  <si>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</si>
  <si>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</si>
  <si>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</si>
  <si>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</si>
  <si>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</si>
  <si>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</si>
  <si>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</si>
  <si>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</si>
  <si>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</si>
  <si>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</si>
  <si>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</si>
  <si>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</si>
  <si>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</si>
  <si>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</si>
  <si>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</si>
  <si>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</si>
  <si>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</si>
  <si>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</si>
  <si>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</si>
  <si>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</si>
  <si>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</si>
  <si>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</si>
  <si>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</si>
  <si>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</si>
  <si>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</si>
  <si>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</si>
  <si>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</si>
  <si>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</si>
  <si>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</si>
  <si>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</si>
  <si>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</si>
  <si>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</si>
  <si>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</si>
  <si>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</si>
  <si>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</si>
  <si>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</si>
  <si>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</si>
  <si>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</si>
  <si>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</si>
  <si>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</si>
  <si>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</si>
  <si>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</si>
  <si>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</si>
  <si>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</si>
  <si>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</si>
  <si>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</si>
  <si>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</si>
  <si>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</si>
  <si>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</si>
  <si>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</si>
  <si>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</si>
  <si>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</si>
  <si>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</si>
  <si>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</si>
  <si>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</si>
  <si>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</si>
  <si>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</si>
  <si>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</si>
  <si>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</si>
  <si>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</si>
  <si>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</si>
  <si>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</si>
  <si>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</si>
  <si>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</si>
  <si>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</si>
  <si>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</si>
  <si>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</si>
  <si>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</si>
  <si>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</si>
  <si>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</si>
  <si>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</si>
  <si>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</si>
  <si>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</si>
  <si>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</si>
  <si>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</si>
  <si>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</si>
  <si>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</si>
  <si>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</si>
  <si>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</si>
  <si>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</si>
  <si>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</si>
  <si>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</si>
  <si>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</si>
  <si>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</si>
  <si>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</si>
  <si>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</si>
  <si>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</si>
  <si>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</si>
  <si>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</si>
  <si>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</si>
  <si>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</si>
  <si>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</si>
  <si>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</si>
  <si>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</si>
  <si>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</si>
  <si>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</si>
  <si>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</si>
  <si>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</si>
  <si>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</si>
  <si>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</si>
  <si>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</si>
  <si>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</si>
  <si>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</si>
  <si>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</si>
  <si>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</si>
  <si>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</si>
  <si>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</si>
  <si>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</si>
  <si>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</si>
  <si>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</si>
  <si>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</si>
  <si>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</si>
  <si>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</si>
  <si>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</si>
  <si>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</si>
  <si>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</si>
  <si>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</si>
  <si>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</si>
  <si>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</si>
  <si>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</si>
  <si>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</si>
  <si>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</si>
  <si>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</si>
  <si>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</si>
  <si>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</si>
  <si>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</si>
  <si>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</si>
  <si>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</si>
  <si>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</si>
  <si>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</si>
  <si>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</si>
  <si>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</si>
  <si>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</si>
  <si>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</si>
  <si>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</si>
  <si>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</si>
  <si>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</si>
  <si>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</si>
  <si>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</si>
  <si>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</si>
  <si>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</si>
  <si>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</si>
  <si>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</si>
  <si>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</si>
  <si>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</si>
  <si>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</si>
  <si>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</si>
  <si>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</si>
  <si>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</si>
  <si>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</si>
  <si>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</si>
  <si>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</si>
  <si>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</si>
  <si>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</si>
  <si>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</si>
  <si>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</si>
  <si>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</si>
  <si>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</si>
  <si>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</si>
  <si>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</si>
  <si>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</si>
  <si>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</si>
  <si>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</si>
  <si>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</si>
  <si>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</si>
  <si>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</si>
  <si>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</si>
  <si>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</si>
  <si>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</si>
  <si>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</si>
  <si>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</si>
  <si>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</si>
  <si>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</si>
  <si>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</si>
  <si>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</si>
  <si>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</si>
  <si>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</si>
  <si>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</si>
  <si>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</si>
  <si>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</si>
  <si>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</si>
  <si>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</si>
  <si>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</si>
  <si>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</si>
  <si>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</si>
  <si>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</si>
  <si>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</si>
  <si>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</si>
  <si>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</si>
  <si>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</si>
  <si>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</si>
  <si>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</si>
  <si>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</si>
  <si>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</si>
  <si>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</si>
  <si>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</si>
  <si>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</si>
  <si>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</si>
  <si>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</si>
  <si>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</si>
  <si>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</si>
  <si>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</si>
  <si>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</si>
  <si>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</si>
  <si>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</si>
  <si>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</si>
  <si>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</si>
  <si>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</si>
  <si>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</si>
  <si>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</si>
  <si>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</si>
  <si>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</si>
  <si>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</si>
  <si>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</si>
  <si>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</si>
  <si>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</si>
  <si>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</si>
  <si>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</si>
  <si>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</si>
  <si>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</si>
  <si>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</si>
  <si>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</si>
  <si>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</si>
  <si>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</si>
  <si>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</si>
  <si>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</si>
  <si>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</si>
  <si>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</si>
  <si>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</si>
  <si>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</si>
  <si>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</si>
  <si>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</si>
  <si>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</si>
  <si>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</si>
  <si>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</si>
  <si>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</si>
  <si>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</si>
  <si>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</si>
  <si>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</si>
  <si>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</si>
  <si>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</si>
  <si>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</si>
  <si>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</si>
  <si>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</si>
  <si>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</si>
  <si>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</si>
  <si>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</si>
  <si>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</si>
  <si>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</si>
  <si>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</si>
  <si>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</si>
  <si>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</si>
  <si>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</si>
  <si>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</si>
  <si>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</si>
  <si>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</si>
  <si>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</si>
  <si>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</si>
  <si>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</si>
  <si>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</si>
  <si>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</si>
  <si>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</si>
  <si>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</si>
  <si>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</si>
  <si>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</si>
  <si>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</si>
  <si>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</si>
  <si>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</si>
  <si>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</si>
  <si>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</si>
  <si>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</si>
  <si>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</si>
  <si>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</si>
  <si>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</si>
  <si>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</si>
  <si>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</si>
  <si>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</si>
  <si>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</si>
  <si>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</si>
  <si>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</si>
  <si>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</si>
  <si>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</si>
  <si>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</si>
  <si>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</si>
  <si>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</si>
  <si>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</si>
  <si>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</si>
  <si>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</si>
  <si>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</si>
  <si>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</si>
  <si>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</si>
  <si>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</si>
  <si>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</si>
  <si>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</si>
  <si>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</si>
  <si>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</si>
  <si>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</si>
  <si>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</si>
  <si>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</si>
  <si>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</si>
  <si>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</si>
  <si>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</si>
  <si>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</si>
  <si>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</si>
  <si>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</si>
  <si>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</si>
  <si>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</si>
  <si>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</si>
  <si>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</si>
  <si>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</si>
  <si>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</si>
  <si>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</si>
  <si>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</si>
  <si>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</si>
  <si>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</si>
  <si>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</si>
  <si>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</si>
  <si>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</si>
  <si>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</si>
  <si>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</si>
  <si>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</si>
  <si>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</si>
  <si>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</si>
  <si>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</si>
  <si>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</si>
  <si>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</si>
  <si>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</si>
  <si>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</si>
  <si>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</si>
  <si>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</si>
  <si>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</si>
  <si>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</si>
  <si>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</si>
  <si>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</si>
  <si>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</si>
  <si>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</si>
  <si>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</si>
  <si>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</si>
  <si>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</si>
  <si>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</si>
  <si>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</si>
  <si>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</si>
  <si>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</si>
  <si>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</si>
  <si>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</si>
  <si>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</si>
  <si>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</si>
  <si>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</si>
  <si>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</si>
  <si>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</si>
  <si>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</si>
  <si>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</si>
  <si>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</si>
  <si>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</si>
  <si>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</si>
  <si>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</si>
  <si>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</si>
  <si>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</si>
  <si>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</si>
  <si>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</si>
  <si>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</si>
  <si>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</si>
  <si>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</si>
  <si>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</si>
  <si>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</si>
  <si>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</si>
  <si>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</si>
  <si>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</si>
  <si>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</si>
  <si>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</si>
  <si>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</si>
  <si>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</si>
  <si>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</si>
  <si>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</si>
  <si>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</si>
  <si>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</si>
  <si>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</si>
  <si>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</si>
  <si>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</si>
  <si>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</si>
  <si>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</si>
  <si>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</si>
  <si>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</si>
  <si>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</si>
  <si>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</si>
  <si>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</si>
  <si>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</si>
  <si>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</si>
  <si>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</si>
  <si>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</si>
  <si>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</si>
  <si>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</si>
  <si>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</si>
  <si>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</si>
  <si>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</si>
  <si>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</si>
  <si>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</si>
  <si>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</si>
  <si>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</si>
  <si>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</si>
  <si>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</si>
  <si>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</si>
  <si>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</si>
  <si>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</si>
  <si>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</si>
  <si>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</si>
  <si>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</si>
  <si>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</si>
  <si>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</si>
  <si>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</si>
  <si>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</si>
  <si>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</si>
  <si>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</si>
  <si>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</si>
  <si>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</si>
  <si>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</si>
  <si>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</si>
  <si>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</si>
  <si>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</si>
  <si>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</si>
  <si>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</si>
  <si>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</si>
  <si>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</si>
  <si>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</si>
  <si>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</si>
  <si>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</si>
  <si>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</si>
  <si>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</si>
  <si>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</si>
  <si>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</si>
  <si>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</si>
  <si>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</si>
  <si>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</si>
  <si>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</si>
  <si>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</si>
  <si>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</si>
  <si>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</si>
  <si>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</si>
  <si>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</si>
  <si>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</si>
  <si>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</si>
  <si>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</si>
  <si>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</si>
  <si>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</si>
  <si>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</si>
  <si>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</si>
  <si>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</si>
  <si>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</si>
  <si>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</si>
  <si>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</si>
  <si>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</si>
  <si>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</si>
  <si>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</si>
  <si>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</si>
  <si>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J90</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</si>
  <si>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</si>
  <si>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</si>
  <si>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</si>
  <si>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</si>
  <si>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</si>
  <si>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</si>
  <si>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</si>
  <si>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</si>
  <si>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</si>
  <si>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</si>
  <si>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</si>
  <si>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</si>
  <si>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</si>
  <si>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</si>
  <si>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</si>
  <si>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</si>
  <si>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</si>
  <si>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</si>
  <si>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</si>
  <si>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</si>
  <si>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</si>
  <si>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</si>
  <si>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</si>
  <si>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</si>
  <si>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</si>
  <si>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</si>
  <si>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</si>
  <si>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</si>
  <si>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</si>
  <si>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</si>
  <si>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</si>
  <si>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</si>
  <si>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</si>
  <si>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</si>
  <si>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</si>
  <si>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</si>
  <si>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</si>
  <si>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</si>
  <si>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</si>
  <si>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</si>
  <si>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</si>
  <si>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</si>
  <si>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</si>
  <si>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</si>
  <si>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</si>
  <si>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</si>
  <si>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</si>
  <si>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</si>
  <si>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</si>
  <si>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</si>
  <si>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</si>
  <si>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</si>
  <si>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</si>
  <si>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</si>
  <si>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</si>
  <si>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</si>
  <si>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</si>
  <si>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</si>
  <si>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</si>
  <si>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</si>
  <si>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</si>
  <si>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</si>
  <si>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</si>
  <si>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</si>
  <si>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</si>
  <si>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</si>
  <si>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</si>
  <si>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</si>
  <si>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</si>
  <si>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</si>
  <si>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</si>
  <si>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</si>
  <si>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</si>
  <si>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</si>
  <si>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</si>
  <si>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</si>
  <si>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</si>
  <si>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</si>
  <si>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</si>
  <si>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</si>
  <si>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</si>
  <si>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</si>
  <si>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</si>
  <si>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</si>
  <si>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</si>
  <si>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</si>
  <si>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</si>
  <si>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</si>
  <si>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</si>
  <si>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</si>
  <si>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</si>
  <si>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</si>
  <si>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</si>
  <si>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</si>
  <si>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</si>
  <si>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</si>
  <si>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</si>
  <si>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</si>
  <si>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</si>
  <si>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</si>
  <si>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</si>
  <si>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</si>
  <si>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</si>
  <si>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</si>
  <si>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</si>
  <si>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</si>
  <si>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</si>
  <si>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</si>
  <si>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</si>
  <si>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</si>
  <si>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</si>
  <si>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</si>
  <si>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</si>
  <si>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</si>
  <si>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</si>
  <si>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</si>
  <si>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</si>
  <si>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</si>
  <si>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</si>
  <si>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</si>
  <si>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</si>
  <si>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</si>
  <si>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</si>
  <si>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</si>
  <si>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</si>
  <si>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</si>
  <si>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</si>
  <si>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</si>
  <si>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</si>
  <si>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</si>
  <si>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</si>
  <si>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</si>
  <si>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</si>
  <si>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</si>
  <si>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</si>
  <si>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</si>
  <si>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</si>
  <si>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</si>
  <si>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</si>
  <si>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</si>
  <si>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</si>
  <si>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</si>
  <si>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</si>
  <si>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</si>
  <si>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</si>
  <si>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</si>
  <si>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</si>
  <si>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</si>
  <si>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</si>
  <si>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</si>
  <si>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</si>
  <si>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</si>
  <si>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</si>
  <si>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</si>
  <si>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</si>
  <si>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</si>
  <si>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</si>
  <si>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</si>
  <si>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</si>
  <si>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</si>
  <si>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</si>
  <si>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</si>
  <si>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</si>
  <si>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</si>
  <si>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</si>
  <si>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</si>
  <si>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</si>
  <si>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</si>
  <si>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</si>
  <si>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</si>
  <si>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</si>
  <si>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</si>
  <si>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</si>
  <si>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</si>
  <si>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</si>
  <si>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</si>
  <si>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</si>
  <si>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</si>
  <si>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</si>
  <si>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</si>
  <si>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</si>
  <si>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</si>
  <si>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</si>
  <si>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</si>
  <si>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</si>
  <si>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</si>
  <si>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</si>
  <si>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</si>
  <si>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</si>
  <si>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</si>
  <si>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D82</t>
  </si>
  <si>
    <t>I82</t>
  </si>
  <si>
    <t>J85</t>
  </si>
  <si>
    <t>J88</t>
  </si>
  <si>
    <t>C263</t>
  </si>
  <si>
    <t>C209</t>
  </si>
  <si>
    <t>D209</t>
  </si>
  <si>
    <t>Aud Quest 2</t>
  </si>
  <si>
    <t>ICR Computation 41</t>
  </si>
  <si>
    <t>FP Info 3</t>
  </si>
  <si>
    <t>Sheet</t>
  </si>
  <si>
    <t>Cell</t>
  </si>
  <si>
    <t>% Change in fund balance</t>
  </si>
  <si>
    <t xml:space="preserve"> For the listed mandated categorical payments (Revenue Code (3100, 3120, 3500, 3510, 3950) that were vouchered prior to June 30, but not released until after year end</t>
  </si>
  <si>
    <t>Regional Superintendent/Cook ISC Name (Type or Print):</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</si>
  <si>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</si>
  <si>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</si>
  <si>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</si>
  <si>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</si>
  <si>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</si>
  <si>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</si>
  <si>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</si>
  <si>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</si>
  <si>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</si>
  <si>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</si>
  <si>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</si>
  <si>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</si>
  <si>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</si>
  <si>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</si>
  <si>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</si>
  <si>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</si>
  <si>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</si>
  <si>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</si>
  <si>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</si>
  <si>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</si>
  <si>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</si>
  <si>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</si>
  <si>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</si>
  <si>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Note: School Districts and Regional Superintendents may prefer a complete paper copy in lieu of an electronic file. Please comply with their requests as necessary.  </t>
  </si>
  <si>
    <t>•  If the 15th falls on a Saturday, the due date is the Friday before. If the 15th falls on a Sunday, the due date is the Monday after.</t>
  </si>
  <si>
    <t xml:space="preserve">  •  School district/joint agreement entities must verify the qualifications of the auditing firm by requesting the most current peer review report and the</t>
  </si>
  <si>
    <t>INSTRUCTIONS/REQUIREMENTS: For School Districts/Joint Agreements</t>
  </si>
  <si>
    <t>Township Treasurer Name (type or print):</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</si>
  <si>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</si>
  <si>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</si>
  <si>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</si>
  <si>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</si>
  <si>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</si>
  <si>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are recorded. Depending on the accounting procedure these amounts will be used to adjust the Direct Receipts/Revenues in calculation 1 and 2 of the Financial Profile Score.</t>
  </si>
  <si>
    <t xml:space="preserve"> Enter the date that the district used to accrue mandated categorical payments.</t>
  </si>
  <si>
    <t>Mandated Categorical Payments (3100, 3120, 3500, 3510, 3950)</t>
  </si>
  <si>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</si>
  <si>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</si>
  <si>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</si>
  <si>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</si>
  <si>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</si>
  <si>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r>
      <t xml:space="preserve">Under Reports, open the FY 2024 Special Education Funding Allocation Calculation Details </t>
    </r>
    <r>
      <rPr>
        <b/>
        <sz val="8"/>
        <rFont val="Calibri"/>
        <family val="2"/>
      </rPr>
      <t>and</t>
    </r>
    <r>
      <rPr>
        <sz val="8"/>
        <rFont val="Calibri"/>
        <family val="2"/>
      </rPr>
      <t xml:space="preserve"> the FY 2024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193 and 194.</t>
    </r>
  </si>
  <si>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</si>
  <si>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</si>
  <si>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</si>
  <si>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</si>
  <si>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</si>
  <si>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</si>
  <si>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</si>
  <si>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</si>
  <si>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</si>
  <si>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</si>
  <si>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</si>
  <si>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May require notification to the county clerk to abate an equal amount from taxes next extended. Refer to Section 17-2.11 for the applicable provisions and other "limited" transfer</t>
  </si>
  <si>
    <t>authority to O&amp;M through June 30, 2013.</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</si>
  <si>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</si>
  <si>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</si>
  <si>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</si>
  <si>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</si>
  <si>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</si>
  <si>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</si>
  <si>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</si>
  <si>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</si>
  <si>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</si>
  <si>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</si>
  <si>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</si>
  <si>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</si>
  <si>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</si>
  <si>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</si>
  <si>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</si>
  <si>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</si>
  <si>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</si>
  <si>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</si>
  <si>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</si>
  <si>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</si>
  <si>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</si>
  <si>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</si>
  <si>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</si>
  <si>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</si>
  <si>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</si>
  <si>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Accounting for late payments (Audit Questionnaire Section D).</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</si>
  <si>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</si>
  <si>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</si>
  <si>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</si>
  <si>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</si>
  <si>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</si>
  <si>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</si>
  <si>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</si>
  <si>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</si>
  <si>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</si>
  <si>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</si>
  <si>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</si>
  <si>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</si>
  <si>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Submit electronic AFR directly to ISBE via IWAS -School District Financial Reports system (for Auditor Use only)</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</si>
  <si>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</si>
  <si>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</si>
  <si>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</si>
  <si>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</si>
  <si>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</si>
  <si>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</si>
  <si>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</si>
  <si>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</si>
  <si>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</si>
  <si>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</si>
  <si>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t>Approval may be provided up to and no later than December 15 annually.</t>
  </si>
  <si>
    <t>Note: The FY24 due date is Monday, December 16th, 2024. After the 16th, audits are considered late and out of compliance per Illinois School Code.</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</si>
  <si>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</si>
  <si>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</si>
  <si>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</si>
  <si>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</si>
  <si>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</si>
  <si>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</si>
  <si>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</si>
  <si>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</si>
  <si>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</si>
  <si>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07-016-8060-60_AFR24 A E R O  Spec Educ Coop</t>
  </si>
  <si>
    <t>33-048-2760-26_AFR24 Abingdon-Avon CUSD 276</t>
  </si>
  <si>
    <t>01-009-2620-26_AFR24 A-C Central CUSD 262</t>
  </si>
  <si>
    <t>19-022-0040-02_AFR24 Addison SD 4</t>
  </si>
  <si>
    <t>34-049-1250-13_AFR24 Adlai E Stevenson HSD 125</t>
  </si>
  <si>
    <t>21-028-0910-04_AFR24 Akin CCSD 91</t>
  </si>
  <si>
    <t>13-014-0630-02_AFR24 Albers SD 63</t>
  </si>
  <si>
    <t>44-063-0190-24_AFR24 Alden Hebron SD 19</t>
  </si>
  <si>
    <t>20-093-0170-24_AFR24 Allendale CCSD 17</t>
  </si>
  <si>
    <t>35-050-0650-04_AFR24 Allen-Otter Creek CCSD 65</t>
  </si>
  <si>
    <t>07-016-1260-02_AFR24 Alsip-Hazlgrn-Oaklwn SD 126</t>
  </si>
  <si>
    <t>03-025-0100-26_AFR24 Altamont CUSD 10</t>
  </si>
  <si>
    <t>41-057-0110-26_AFR24 Alton CUSD 11</t>
  </si>
  <si>
    <t>28-037-2250-26_AFR24 AlWood CUSD 225</t>
  </si>
  <si>
    <t>47-052-2720-26_AFR24 Amboy CUSD 272</t>
  </si>
  <si>
    <t>30-091-0370-04_AFR24 Anna CCSD 37</t>
  </si>
  <si>
    <t>30-091-0810-16_AFR24 Anna Jonesboro CHSD 81</t>
  </si>
  <si>
    <t>28-037-2260-26_AFR24 Annawan CUSD 226</t>
  </si>
  <si>
    <t>34-049-0340-04_AFR24 Antioch CCSD 34</t>
  </si>
  <si>
    <t>34-049-1020-04_AFR24 Aptakisic-Tripp CCSD 102</t>
  </si>
  <si>
    <t>07-016-1450-02_AFR24 Arbor Park SD 145</t>
  </si>
  <si>
    <t>11-021-3060-26_AFR24 Arcola CUSD 306</t>
  </si>
  <si>
    <t>39-055-0010-26_AFR24 Argenta-Oreana CUSD 1</t>
  </si>
  <si>
    <t>07-016-2170-16_AFR24 Argo CHSD 217</t>
  </si>
  <si>
    <t>05-016-0250-02_AFR24 Arlington Heights SD 25</t>
  </si>
  <si>
    <t>54-092-2250-17_AFR24 Armstrong Twp HSD 225</t>
  </si>
  <si>
    <t>54-092-0610-03_AFR24 Armstrong-Ellis Cons SD 61</t>
  </si>
  <si>
    <t>11-021-3050-26_AFR24 Arthur CUSD 305</t>
  </si>
  <si>
    <t>13-095-0150-04_AFR24 Ashley CCSD 15</t>
  </si>
  <si>
    <t>47-052-2750-26_AFR24 Ashton-Franklin Center CUSD 275</t>
  </si>
  <si>
    <t>26-029-0010-26_AFR24 Astoria CUSD 1</t>
  </si>
  <si>
    <t>51-065-2130-26_AFR24 Athens CUSD 213</t>
  </si>
  <si>
    <t>07-016-1250-02_AFR24 Atwood Heights SD 125</t>
  </si>
  <si>
    <t>51-084-0100-26_AFR24 Auburn CUSD 10</t>
  </si>
  <si>
    <t>31-045-1310-22_AFR24 Aurora East USD 131</t>
  </si>
  <si>
    <t>31-045-1290-22_AFR24 Aurora West USD 129</t>
  </si>
  <si>
    <t>13-014-0210-02_AFR24 Aviston SD 21</t>
  </si>
  <si>
    <t>05-016-0370-02_AFR24 Avoca SD 37</t>
  </si>
  <si>
    <t>51-084-0050-26_AFR24 Ball Chatham CUSD 5</t>
  </si>
  <si>
    <t>34-049-1060-02_AFR24 Bannockburn SD 106</t>
  </si>
  <si>
    <t>34-049-2200-26_AFR24 Barrington CUSD 220</t>
  </si>
  <si>
    <t>13-014-0570-02_AFR24 Bartelso SD 57</t>
  </si>
  <si>
    <t>48-072-0660-02_AFR24 Bartonville SD 66</t>
  </si>
  <si>
    <t>31-045-1010-22_AFR24 Batavia USD 101</t>
  </si>
  <si>
    <t>34-049-0030-04_AFR24 Beach Park CCSD 3</t>
  </si>
  <si>
    <t>01-009-0150-26_AFR24 Beardstown CUSD 15</t>
  </si>
  <si>
    <t>03-025-0200-26_AFR24 Beecher City CUSD 20</t>
  </si>
  <si>
    <t>56-099-200U-26_AFR24 Beecher CUSD 200U</t>
  </si>
  <si>
    <t>28-006-0000-00_AFR24 Behavior Disorder Program</t>
  </si>
  <si>
    <t>50-082-1190-02_AFR24 Belle Valley SD 119</t>
  </si>
  <si>
    <t>50-082-8010-60_AFR24 Belleville Area Special Services</t>
  </si>
  <si>
    <t>50-082-1180-02_AFR24 Belleville SD 118</t>
  </si>
  <si>
    <t>50-082-2010-17_AFR24 Belleville Twp HSD 201</t>
  </si>
  <si>
    <t>06-016-0880-02_AFR24 Bellwood SD 88</t>
  </si>
  <si>
    <t>04-004-1000-26_AFR24 Belvidere CUSD 100</t>
  </si>
  <si>
    <t>39-074-0050-26_AFR24 Bement CUSD 5</t>
  </si>
  <si>
    <t>19-022-0250-02_AFR24 Benjamin SD 25</t>
  </si>
  <si>
    <t>19-022-0020-02_AFR24 Bensenville SD 2</t>
  </si>
  <si>
    <t>21-028-0470-04_AFR24 Benton CCSD 47</t>
  </si>
  <si>
    <t>21-028-1030-13_AFR24 Benton Cons HSD 103</t>
  </si>
  <si>
    <t>06-016-0870-02_AFR24 Berkeley SD 87</t>
  </si>
  <si>
    <t>06-016-0980-02_AFR24 Berwyn North SD 98</t>
  </si>
  <si>
    <t>06-016-1000-02_AFR24 Berwyn South SD 100</t>
  </si>
  <si>
    <t>41-057-0080-26_AFR24 Bethalto CUSD 8</t>
  </si>
  <si>
    <t>13-041-0820-02_AFR24 Bethel SD 82</t>
  </si>
  <si>
    <t>47-098-0000-61_AFR24 Bi-County Special Educ Coop</t>
  </si>
  <si>
    <t>34-049-0380-02_AFR24 Big Hollow SD 38</t>
  </si>
  <si>
    <t>54-092-0010-26_AFR24 Bismarck Henning CUSD</t>
  </si>
  <si>
    <t>54-092-8000-80_AFR24 Bismarck Henning Rossville Alvin Cooperative High School</t>
  </si>
  <si>
    <t>49-081-8650-60_AFR24 Black Hawk Area Sp Ed District</t>
  </si>
  <si>
    <t>07-016-2060-17_AFR24 Bloom Twp HSD 206</t>
  </si>
  <si>
    <t>19-022-0130-02_AFR24 Bloomingdale SD 13</t>
  </si>
  <si>
    <t>17-064-0870-41_AFR24 Bloomington Area Career Center</t>
  </si>
  <si>
    <t>17-064-0870-25_AFR24 Bloomington SD 87</t>
  </si>
  <si>
    <t>17-020-0180-26_AFR24 Blue Ridge CUSD 18</t>
  </si>
  <si>
    <t>13-041-3180-27_AFR24 Bluford Unit School District 318</t>
  </si>
  <si>
    <t>35-059-0050-61_AFR24 BMP Tri County Special Ed Coop</t>
  </si>
  <si>
    <t>03-003-0020-26_AFR24 Bond County CUSD 2</t>
  </si>
  <si>
    <t>03-026-7410-45_AFR24 Bond Fayette Effingham EFE 410</t>
  </si>
  <si>
    <t>04-004-0000-51_AFR24 Boone Winnebago Regional Alternative School</t>
  </si>
  <si>
    <t>32-046-0530-02_AFR24 Bourbonnais SD 53</t>
  </si>
  <si>
    <t>24-032-0750-02_AFR24 Braceville SD 75</t>
  </si>
  <si>
    <t>28-088-0010-26_AFR24 Bradford CUSD 1</t>
  </si>
  <si>
    <t>32-046-3070-16_AFR24 Bradley Bourbonnais CHSD 307</t>
  </si>
  <si>
    <t>32-046-0610-02_AFR24 Bradley SD 61</t>
  </si>
  <si>
    <t>13-014-0120-04_AFR24 Breese ESD 12</t>
  </si>
  <si>
    <t>07-016-2280-16_AFR24 Bremen CHSD 228</t>
  </si>
  <si>
    <t>48-072-3090-26_AFR24 Brimfield CUSD 309</t>
  </si>
  <si>
    <t>06-016-0950-02_AFR24 Brookfield Lagrange Park SD 95</t>
  </si>
  <si>
    <t>50-082-1880-22_AFR24 Brooklyn UD 188</t>
  </si>
  <si>
    <t>07-016-1670-02_AFR24 Brookwood SD 167</t>
  </si>
  <si>
    <t>01-005-0010-26_AFR24 Brown County CUSD 1</t>
  </si>
  <si>
    <t>03-026-2010-26_AFR24 Brownstown CUSD 201</t>
  </si>
  <si>
    <t>40-007-0420-26_AFR24 Brussels CUSD 42</t>
  </si>
  <si>
    <t>21-044-0430-03_AFR24 Buncombe Cons SD 43</t>
  </si>
  <si>
    <t>40-056-0080-26_AFR24 Bunker Hill CUSD 8</t>
  </si>
  <si>
    <t>07-016-1110-02_AFR24 Burbank SD 111</t>
  </si>
  <si>
    <t>28-006-3400-26_AFR24 Bureau Valley CUSD 340</t>
  </si>
  <si>
    <t>07-016-1545-02_AFR24 Burnham SD 154-5</t>
  </si>
  <si>
    <t>26-062-1700-26_AFR24 Bushnell Prairie City CUSD 170</t>
  </si>
  <si>
    <t>19-022-0530-02_AFR24 Butler SD 53</t>
  </si>
  <si>
    <t>47-071-2260-26_AFR24 Byron CUSD 226</t>
  </si>
  <si>
    <t>50-082-1870-26_AFR24 Cahokia CUSD 187</t>
  </si>
  <si>
    <t>30-002-0010-22_AFR24 Cairo USD 1</t>
  </si>
  <si>
    <t>40-007-0400-26_AFR24 Calhoun CUSD 40</t>
  </si>
  <si>
    <t>07-016-1550-02_AFR24 Calumet City SD 155</t>
  </si>
  <si>
    <t>07-016-1320-02_AFR24 Calumet Public SD 132</t>
  </si>
  <si>
    <t>28-037-2270-26_AFR24 Cambridge CUSD 227</t>
  </si>
  <si>
    <t>26-029-0660-25_AFR24 Canton Union SD 66</t>
  </si>
  <si>
    <t>51-084-7900-40_AFR24 Capital Area Career Center</t>
  </si>
  <si>
    <t>49-081-0360-02_AFR24 Carbon Cliff-Barstow SD 36</t>
  </si>
  <si>
    <t>30-039-1650-16_AFR24 Carbondale CHSD 165</t>
  </si>
  <si>
    <t>30-039-0950-02_AFR24 Carbondale ESD 95</t>
  </si>
  <si>
    <t>08-089-7230-45_AFR24 Career &amp; Tech Educ Consortium</t>
  </si>
  <si>
    <t>45-000-0000-40_AFR24 Career Center of Southern IL</t>
  </si>
  <si>
    <t>07-016-2280-46_AFR24 Career Development System</t>
  </si>
  <si>
    <t>04-000-0000-46_AFR24 Career Educ Assoc of N Central IL</t>
  </si>
  <si>
    <t>07-016-7900-45_AFR24 Career Preparation Network</t>
  </si>
  <si>
    <t>40-056-0010-26_AFR24 Carlinville CUSD 1</t>
  </si>
  <si>
    <t>13-014-0010-26_AFR24 Carlyle CUSD 1</t>
  </si>
  <si>
    <t>20-097-0050-26_AFR24 Carmi-White County CUSD 5</t>
  </si>
  <si>
    <t>20-083-0020-26_AFR24 Carrier Mills-Stonefort CUSD 2</t>
  </si>
  <si>
    <t>40-031-0010-26_AFR24 Carrollton CUSD 1</t>
  </si>
  <si>
    <t>21-100-0050-26_AFR24 Carterville CUSD 5</t>
  </si>
  <si>
    <t>26-034-3170-04_AFR24 Carthage ESD 317</t>
  </si>
  <si>
    <t>44-063-0260-04_AFR24 Cary CCSD 26</t>
  </si>
  <si>
    <t>11-012-004C-26_AFR24 Casey-Westfield CUSD 4C</t>
  </si>
  <si>
    <t>19-022-0630-02_AFR24 Cass SD 63</t>
  </si>
  <si>
    <t>07-016-1460-04_AFR24 CCSD 146</t>
  </si>
  <si>
    <t>07-016-1680-04_AFR24 CCSD 168</t>
  </si>
  <si>
    <t>19-022-1800-04_AFR24 CCSD 180</t>
  </si>
  <si>
    <t>30-073-2040-04_AFR24 CCSD 204</t>
  </si>
  <si>
    <t>05-016-0620-04_AFR24 CCSD 62</t>
  </si>
  <si>
    <t>19-022-0890-04_AFR24 CCSD 89</t>
  </si>
  <si>
    <t>19-022-0930-04_AFR24 CCSD 93</t>
  </si>
  <si>
    <t>19-022-0660-02_AFR24 Center Cass SD 66</t>
  </si>
  <si>
    <t>11-087-0210-26_AFR24 Central A &amp; M CUD 21</t>
  </si>
  <si>
    <t>13-014-0710-16_AFR24 Central CHSD 71</t>
  </si>
  <si>
    <t>13-058-1330-02_AFR24 Central City SD 133</t>
  </si>
  <si>
    <t>01-001-0030-26_AFR24 Central CUSD 3</t>
  </si>
  <si>
    <t>31-045-3010-26_AFR24 Central CUSD 301</t>
  </si>
  <si>
    <t>32-038-0040-26_AFR24 Central CUSD 4</t>
  </si>
  <si>
    <t>53-102-7210-45_AFR24 Central IL Voc Ed Coop</t>
  </si>
  <si>
    <t>40-000-0000-46_AFR24 Central Ill Rural Region</t>
  </si>
  <si>
    <t>50-082-1040-02_AFR24 Central SD 104</t>
  </si>
  <si>
    <t>53-090-0510-02_AFR24 Central SD 51</t>
  </si>
  <si>
    <t>07-016-1100-02_AFR24 Central Stickney SD 110</t>
  </si>
  <si>
    <t>13-058-2000-17_AFR24 Centralia HSD 200</t>
  </si>
  <si>
    <t>13-058-1350-02_AFR24 Centralia SD 135</t>
  </si>
  <si>
    <t>30-077-1000-26_AFR24 Century CUSD 100</t>
  </si>
  <si>
    <t>39-074-1000-26_AFR24 Cerro Gordo CUSD 100</t>
  </si>
  <si>
    <t>08-008-3990-26_AFR24 Chadwick-Milledgeville CUSD 399</t>
  </si>
  <si>
    <t>09-010-0040-26_AFR24 Champaign CUSD 4</t>
  </si>
  <si>
    <t>56-099-0880-02_AFR24 Chaney-Monge SD 88</t>
  </si>
  <si>
    <t>56-099-0170-02_AFR24 Channahon SD 17</t>
  </si>
  <si>
    <t>11-015-0010-26_AFR24 Charleston CUSD 1</t>
  </si>
  <si>
    <t>45-079-1390-26_AFR24 Chester CUSD 139</t>
  </si>
  <si>
    <t>45-079-1220-19_AFR24 Chester N HSD 122</t>
  </si>
  <si>
    <t>17-054-0610-04_AFR24 Chester-East Lincoln CCSD 61</t>
  </si>
  <si>
    <t>07-016-1700-02_AFR24 Chicago Heights SD 170</t>
  </si>
  <si>
    <t>07-016-1275-02_AFR24 Chicago Ridge SD 127-5</t>
  </si>
  <si>
    <t>21-028-0990-26_AFR24 Christopher USD 99</t>
  </si>
  <si>
    <t>34-049-1170-16_AFR24 CHSD 117</t>
  </si>
  <si>
    <t>34-049-1280-16_AFR24 CHSD 128</t>
  </si>
  <si>
    <t>44-063-1550-16_AFR24 CHSD 155</t>
  </si>
  <si>
    <t>07-016-2180-16_AFR24 CHSD 218</t>
  </si>
  <si>
    <t>19-022-0940-16_AFR24 CHSD 94</t>
  </si>
  <si>
    <t>19-022-0990-16_AFR24 CHSD 99</t>
  </si>
  <si>
    <t>06-016-0990-02_AFR24 Cicero SD 99</t>
  </si>
  <si>
    <t>32-038-0060-26_AFR24 Cissna Park CUSD 6</t>
  </si>
  <si>
    <t>15-016-2990-25_AFR24 City of Chicago SD 299</t>
  </si>
  <si>
    <t>12-013-0100-26_AFR24 Clay City CUSD 10</t>
  </si>
  <si>
    <t>12-013-0350-46_AFR24 Clay/Jasper/Richland/N Wayne RDS</t>
  </si>
  <si>
    <t>17-020-0150-26_AFR24 Clinton CUSD 15</t>
  </si>
  <si>
    <t>24-032-0010-26_AFR24 Coal City CUSD 1</t>
  </si>
  <si>
    <t>30-091-0170-22_AFR24 Cobden SUD 17</t>
  </si>
  <si>
    <t>41-057-0100-41_AFR24 Collinsville Area Career Ctr</t>
  </si>
  <si>
    <t>41-057-0100-26_AFR24 Collinsville CUSD 10</t>
  </si>
  <si>
    <t>28-037-1900-02_AFR24 Colona SD 190</t>
  </si>
  <si>
    <t>45-067-0040-26_AFR24 Columbia CUSD 4</t>
  </si>
  <si>
    <t>05-016-0590-04_AFR24 Comm Cons SD 59</t>
  </si>
  <si>
    <t>07-016-2300-13_AFR24 Cons HSD 230</t>
  </si>
  <si>
    <t>07-016-1300-02_AFR24 Cook County SD 130</t>
  </si>
  <si>
    <t>19-022-0150-61_AFR24 Coop Assoc for Spec Educ</t>
  </si>
  <si>
    <t>17-053-4260-04_AFR24 Cornell CCSD 426</t>
  </si>
  <si>
    <t>45-079-0010-22_AFR24 Coulterville USD 1</t>
  </si>
  <si>
    <t>07-016-1600-02_AFR24 Country Club Hills SD 160</t>
  </si>
  <si>
    <t>30-091-0430-04_AFR24 County of Union Sch Dist No43</t>
  </si>
  <si>
    <t>04-101-3200-26_AFR24 County of Winnebago SD 320</t>
  </si>
  <si>
    <t>53-102-1220-17_AFR24 County of Woodford School</t>
  </si>
  <si>
    <t>11-087-003A-26_AFR24 Cowden-Herrick CUSD 3A</t>
  </si>
  <si>
    <t>21-100-0030-26_AFR24 Crab Orchard CUSD 3</t>
  </si>
  <si>
    <t>32-038-2490-26_AFR24 Crescent Iroquois CUSD 249</t>
  </si>
  <si>
    <t>47-071-1610-04_AFR24 Creston CCSD 161</t>
  </si>
  <si>
    <t>56-099-201U-26_AFR24 Crete Monee CUSD 201U</t>
  </si>
  <si>
    <t>53-090-0760-02_AFR24 Creve Coeur SD 76</t>
  </si>
  <si>
    <t>44-063-0470-04_AFR24 Crystal Lake CCSD 47</t>
  </si>
  <si>
    <t>11-018-0770-26_AFR24 Cumberland CUSD 77</t>
  </si>
  <si>
    <t>19-022-2000-26_AFR24 CUSD 200</t>
  </si>
  <si>
    <t>19-022-2010-26_AFR24 CUSD 201</t>
  </si>
  <si>
    <t>26-029-0030-26_AFR24 CUSD 3 Fulton County</t>
  </si>
  <si>
    <t>31-045-3000-26_AFR24 CUSD 300</t>
  </si>
  <si>
    <t>24-047-3080-26_AFR24 CUSD 308</t>
  </si>
  <si>
    <t>01-001-0040-26_AFR24 CUSD 4</t>
  </si>
  <si>
    <t>21-044-0640-02_AFR24 Cypress SD 64</t>
  </si>
  <si>
    <t>08-089-2010-26_AFR24 Dakota CUSD 201</t>
  </si>
  <si>
    <t>26-034-3270-04_AFR24 Dallas ESD 327</t>
  </si>
  <si>
    <t>28-006-0980-02_AFR24 Dalzell SD 98</t>
  </si>
  <si>
    <t>13-014-0620-02_AFR24 Damiansville SD 62</t>
  </si>
  <si>
    <t>54-092-1180-24_AFR24 Danville CCSD 118</t>
  </si>
  <si>
    <t>19-022-0610-02_AFR24 Darien SD 61</t>
  </si>
  <si>
    <t>39-055-0610-25_AFR24 Decatur SD 61</t>
  </si>
  <si>
    <t>53-090-7010-26_AFR24 Deer Creek-Mackinaw CUSD 701</t>
  </si>
  <si>
    <t>35-050-0820-04_AFR24 Deer Park CCSD 82</t>
  </si>
  <si>
    <t>34-049-1090-02_AFR24 Deerfield SD 109</t>
  </si>
  <si>
    <t>16-019-4280-26_AFR24 DeKalb CUSD 428</t>
  </si>
  <si>
    <t>33-094-7290-45_AFR24 Delabar CTE System</t>
  </si>
  <si>
    <t>39-074-0570-26_AFR24 Deland-Weldon CUSD 57</t>
  </si>
  <si>
    <t>53-090-7030-26_AFR24 Delavan CUSD 703</t>
  </si>
  <si>
    <t>28-006-1030-22_AFR24 DePue USD 103</t>
  </si>
  <si>
    <t>06-016-2120-46_AFR24 Des Plaines Valley EFE</t>
  </si>
  <si>
    <t>30-039-0860-03_AFR24 DeSoto Cons SD 86</t>
  </si>
  <si>
    <t>34-049-0760-02_AFR24 Diamond Lake SD 76</t>
  </si>
  <si>
    <t>03-025-0300-26_AFR24 Dieterich CUSD 30</t>
  </si>
  <si>
    <t>35-050-0175-04_AFR24 Dimmick Community Consolidated SD #175</t>
  </si>
  <si>
    <t>53-090-0500-02_AFR24 District 50 Schools</t>
  </si>
  <si>
    <t>47-052-1700-22_AFR24 Dixon USD 170</t>
  </si>
  <si>
    <t>07-016-1480-02_AFR24 Dolton SD 148</t>
  </si>
  <si>
    <t>07-016-1490-02_AFR24 Dolton SD 149</t>
  </si>
  <si>
    <t>30-091-0660-22_AFR24 Dongola USD 66</t>
  </si>
  <si>
    <t>32-038-0030-26_AFR24 Donovan CUSD 3</t>
  </si>
  <si>
    <t>19-022-0580-02_AFR24 Downers Grove GSD 58</t>
  </si>
  <si>
    <t>30-073-3000-26_AFR24 Du Quoin CUSD 300</t>
  </si>
  <si>
    <t>48-072-3230-26_AFR24 Dunlap CUSD 323</t>
  </si>
  <si>
    <t>19-022-5020-46_AFR24 DuPage Area Occup Educ Sys</t>
  </si>
  <si>
    <t>19-022-0880-16_AFR24 DuPage HSD 88</t>
  </si>
  <si>
    <t>50-082-1960-26_AFR24 Dupo CUSD 196</t>
  </si>
  <si>
    <t>04-101-3220-26_AFR24 Durand CUSD 322</t>
  </si>
  <si>
    <t>17-053-2320-02_AFR24 Dwight Common SD 232</t>
  </si>
  <si>
    <t>17-053-2300-17_AFR24 Dwight Twp HSD 230</t>
  </si>
  <si>
    <t>50-082-1890-61_AFR24 E St Louis Area Joint Agreement</t>
  </si>
  <si>
    <t>08-000-0000-46_AFR24 Eagle Ridge Vocational Del Sys</t>
  </si>
  <si>
    <t>35-050-0090-26_AFR24 Earlville CUSD 9</t>
  </si>
  <si>
    <t>41-057-0130-02_AFR24 East Alton SD 13</t>
  </si>
  <si>
    <t>41-057-0140-16_AFR24 East Alton-Wood River CHSD 14</t>
  </si>
  <si>
    <t>47-098-0200-02_AFR24 East Coloma - Nelson CESD 20</t>
  </si>
  <si>
    <t>08-043-1190-22_AFR24 East Dubuque USD 119</t>
  </si>
  <si>
    <t>05-016-0630-02_AFR24 East Maine SD 63</t>
  </si>
  <si>
    <t>49-081-0370-02_AFR24 East Moline SD 37</t>
  </si>
  <si>
    <t>53-090-3090-16_AFR24 East Peoria CHSD 309</t>
  </si>
  <si>
    <t>53-090-0860-02_AFR24 East Peoria SD 86</t>
  </si>
  <si>
    <t>05-016-0730-02_AFR24 East Prairie SD 73</t>
  </si>
  <si>
    <t>50-082-1890-22_AFR24 East St Louis SD 189</t>
  </si>
  <si>
    <t>11-015-8010-60_AFR24 Eastern IL Area of Spec Educ</t>
  </si>
  <si>
    <t>11-015-7350-45_AFR24 Eastern IL EFE System</t>
  </si>
  <si>
    <t>08-008-3080-26_AFR24 Eastland CUSD 308</t>
  </si>
  <si>
    <t>11-023-0060-26_AFR24 Edgar County CUD 6</t>
  </si>
  <si>
    <t>03-011-0040-26_AFR24 Edinburg CUSD 4</t>
  </si>
  <si>
    <t>09-010-0080-46_AFR24 Educ for Employment Sys 330</t>
  </si>
  <si>
    <t>20-024-0010-26_AFR24 Edwards County CUSD 1</t>
  </si>
  <si>
    <t>41-057-0070-26_AFR24 Edwardsville CUSD 7</t>
  </si>
  <si>
    <t>03-025-0400-26_AFR24 Effingham CUSD 40</t>
  </si>
  <si>
    <t>30-002-0050-26_AFR24 Egyptian CUSD 5</t>
  </si>
  <si>
    <t>07-016-1275-61_AFR24 Eisenhower Cooperative</t>
  </si>
  <si>
    <t>53-102-0110-26_AFR24 El Paso-Gridley CUSD 11</t>
  </si>
  <si>
    <t>20-083-0040-26_AFR24 Eldorado CUSD 4</t>
  </si>
  <si>
    <t>19-022-2050-26_AFR24 Elmhurst SD 205</t>
  </si>
  <si>
    <t>48-072-3220-26_AFR24 Elmwood CUSD 322</t>
  </si>
  <si>
    <t>06-016-4010-26_AFR24 Elmwood Park CUSD 401</t>
  </si>
  <si>
    <t>30-039-1960-26_AFR24 Elverado CUSD 196</t>
  </si>
  <si>
    <t>56-099-2030-04_AFR24 Elwood CCSD 203</t>
  </si>
  <si>
    <t>34-049-0330-02_AFR24 Emmons SD 33</t>
  </si>
  <si>
    <t>47-098-0010-26_AFR24 Erie CUSD 1</t>
  </si>
  <si>
    <t>07-016-1590-02_AFR24 ESD 159</t>
  </si>
  <si>
    <t>50-082-7470-45_AFR24 ESL Regional Vocational System</t>
  </si>
  <si>
    <t>47-071-2690-04_AFR24 Eswood CCSD 269</t>
  </si>
  <si>
    <t>53-102-1400-26_AFR24 Eureka CUD 140</t>
  </si>
  <si>
    <t>05-016-0650-04_AFR24 Evanston CCSD 65</t>
  </si>
  <si>
    <t>05-016-0650-61_AFR24 Evanston Dists 65/202 Jnt Agr</t>
  </si>
  <si>
    <t>05-016-2020-17_AFR24 Evanston Twp HSD 202</t>
  </si>
  <si>
    <t>07-016-2310-16_AFR24 Evergreen Park CHSD 231</t>
  </si>
  <si>
    <t>07-016-1240-02_AFR24 Evergreen Park ESD 124</t>
  </si>
  <si>
    <t>21-028-1150-04_AFR24 Ewing Northern CCSD 115</t>
  </si>
  <si>
    <t>07-016-1500-61_AFR24 Exc Children Have Opportunities</t>
  </si>
  <si>
    <t>34-049-8010-60_AFR24 Exceptional Learners</t>
  </si>
  <si>
    <t>20-096-2250-16_AFR24 Fairfield Comm H S Dist 225</t>
  </si>
  <si>
    <t>20-096-1120-04_AFR24 Fairfield PSD 112</t>
  </si>
  <si>
    <t>56-099-0890-02_AFR24 Fairmont SD 89</t>
  </si>
  <si>
    <t>05-016-0720-02_AFR24 Fairview SD 72</t>
  </si>
  <si>
    <t>48-072-2650-26_AFR24 Farmington Central CUSD 265</t>
  </si>
  <si>
    <t>13-041-0990-04_AFR24 Farrington CCSD 99</t>
  </si>
  <si>
    <t>19-022-1000-16_AFR24 Fenton CHSD 100</t>
  </si>
  <si>
    <t>13-041-0030-04_AFR24 Field CCSD 3</t>
  </si>
  <si>
    <t>53-102-0060-26_AFR24 Fieldcrest CUSD 6</t>
  </si>
  <si>
    <t>09-010-0010-26_AFR24 Fisher CUSD 1</t>
  </si>
  <si>
    <t>30-002-7480-45_AFR24 Five County Reg Voc System</t>
  </si>
  <si>
    <t>17-053-0740-27_AFR24 Flanagan-Cornell Dist 74</t>
  </si>
  <si>
    <t>12-013-0350-26_AFR24 Flora CUSD 35</t>
  </si>
  <si>
    <t>07-016-1610-02_AFR24 Flossmoor SD 161</t>
  </si>
  <si>
    <t>07-016-1690-02_AFR24 Ford Heights SD 169</t>
  </si>
  <si>
    <t>09-027-0050-61_AFR24 Ford Special Education Coop</t>
  </si>
  <si>
    <t>06-016-0910-02_AFR24 Forest Park SD 91</t>
  </si>
  <si>
    <t>07-016-1420-02_AFR24 Forest Ridge SD 142</t>
  </si>
  <si>
    <t>47-071-2210-26_AFR24 Forrestville Valley CUSD 221</t>
  </si>
  <si>
    <t>01-069-8010-60_AFR24 Four Rivers Spec Educ Dist</t>
  </si>
  <si>
    <t>34-049-1140-02_AFR24 Fox Lake GSD 114</t>
  </si>
  <si>
    <t>44-063-0030-03_AFR24 Fox River Grove Cons SD 3</t>
  </si>
  <si>
    <t>31-045-3020-41_AFR24 Fox Valley Career Center</t>
  </si>
  <si>
    <t>56-099-157C-04_AFR24 Frankfort CCSD 157C</t>
  </si>
  <si>
    <t>21-028-1680-26_AFR24 Frankfort CUSD 168</t>
  </si>
  <si>
    <t>01-069-0010-26_AFR24 Franklin CUSD 1</t>
  </si>
  <si>
    <t>06-016-0840-02_AFR24 Franklin Park SD 84</t>
  </si>
  <si>
    <t>13-041-8010-60_AFR24 Franklin-Jefferson Co Sp Ed Dist</t>
  </si>
  <si>
    <t>50-082-0700-04_AFR24 Freeburg CCSD 70</t>
  </si>
  <si>
    <t>50-082-0770-16_AFR24 Freeburg CHSD 77</t>
  </si>
  <si>
    <t>08-089-1450-22_AFR24 Freeport SD 145</t>
  </si>
  <si>
    <t>34-049-0790-02_AFR24 Fremont SD 79</t>
  </si>
  <si>
    <t>20-083-0010-26_AFR24 Galatia CUSD 1</t>
  </si>
  <si>
    <t>08-043-1200-22_AFR24 Galena USD 120</t>
  </si>
  <si>
    <t>33-048-2050-41_AFR24 Galesburg Area Voc Ctr</t>
  </si>
  <si>
    <t>33-048-2050-26_AFR24 Galesburg CUSD 205</t>
  </si>
  <si>
    <t>20-030-0070-26_AFR24 Gallatin CUSD 7</t>
  </si>
  <si>
    <t>28-037-2240-26_AFR24 Galva CUSD 224</t>
  </si>
  <si>
    <t>24-032-072C-04_AFR24 Gardner CCSD 72C</t>
  </si>
  <si>
    <t>24-032-0730-17_AFR24 Gardner S Wilmington Twp HSD 73</t>
  </si>
  <si>
    <t>34-049-0370-02_AFR24 Gavin SD 37</t>
  </si>
  <si>
    <t>20-096-0140-04_AFR24 Geff CCSD 14</t>
  </si>
  <si>
    <t>07-016-1330-02_AFR24 Gen George Patton SD 133</t>
  </si>
  <si>
    <t>28-037-2280-26_AFR24 Geneseo CUSD 228</t>
  </si>
  <si>
    <t>31-045-3040-26_AFR24 Geneva CUSD 304</t>
  </si>
  <si>
    <t>16-019-4240-26_AFR24 Genoa Kingston CUSD 424</t>
  </si>
  <si>
    <t>54-092-0040-26_AFR24 Georgetown-Ridge Farm CUD 4</t>
  </si>
  <si>
    <t>53-102-0690-02_AFR24 Germantown Hills SD 69</t>
  </si>
  <si>
    <t>13-014-0600-02_AFR24 Germantown SD 60</t>
  </si>
  <si>
    <t>30-039-1300-04_AFR24 Giant City CCSD 130</t>
  </si>
  <si>
    <t>09-027-0050-26_AFR24 Gibson City-Melvin-Sibley CUSD 5</t>
  </si>
  <si>
    <t>09-010-1880-04_AFR24 Gifford CCSD 188</t>
  </si>
  <si>
    <t>40-056-0070-26_AFR24 Gillespie CUSD 7</t>
  </si>
  <si>
    <t>19-022-0410-02_AFR24 Glen Ellyn SD 41</t>
  </si>
  <si>
    <t>19-022-0870-17_AFR24 Glenbard Twp HSD 87</t>
  </si>
  <si>
    <t>05-016-0350-02_AFR24 Glencoe SD 35</t>
  </si>
  <si>
    <t>05-016-0340-04_AFR24 Glenview CCSD 34</t>
  </si>
  <si>
    <t>05-016-0670-02_AFR24 Golf ESD 67</t>
  </si>
  <si>
    <t>21-044-0010-26_AFR24 Goreville CUD 1</t>
  </si>
  <si>
    <t>19-022-0620-02_AFR24 Gower SD 62</t>
  </si>
  <si>
    <t>13-041-0060-04_AFR24 Grand Prairie CCSD 6</t>
  </si>
  <si>
    <t>35-050-0950-04_AFR24 Grand Ridge CCSD 95</t>
  </si>
  <si>
    <t>41-057-0090-26_AFR24 Granite City CUSD 9</t>
  </si>
  <si>
    <t>50-082-1100-04_AFR24 Grant CCSD 110</t>
  </si>
  <si>
    <t>34-049-1240-16_AFR24 Grant CHSD 124</t>
  </si>
  <si>
    <t>32-046-0060-26_AFR24 Grant Park CUSD 6</t>
  </si>
  <si>
    <t>34-049-0360-02_AFR24 Grass Lake SD 36</t>
  </si>
  <si>
    <t>34-049-0460-04_AFR24 Grayslake CCSD 46</t>
  </si>
  <si>
    <t>34-049-1270-16_AFR24 Grayslake CHSD 127</t>
  </si>
  <si>
    <t>20-097-0010-26_AFR24 Grayville CUSD 1</t>
  </si>
  <si>
    <t>40-031-0100-26_AFR24 Greenfield CUSD 10</t>
  </si>
  <si>
    <t>51-065-2000-26_AFR24 Greenview CUSD 200</t>
  </si>
  <si>
    <t>01-075-0040-26_AFR24 Griggsville-Perry CUSD 4</t>
  </si>
  <si>
    <t>24-032-7900-40_AFR24 Grundy Area Vocational Center</t>
  </si>
  <si>
    <t>24-032-1010-61_AFR24 Grundy County Spec Educ Coop</t>
  </si>
  <si>
    <t>34-049-0560-02_AFR24 Gurnee SD 56</t>
  </si>
  <si>
    <t>28-006-5020-17_AFR24 Hall HSD 502</t>
  </si>
  <si>
    <t>26-034-3280-24_AFR24 Hamilton CCSD 328</t>
  </si>
  <si>
    <t>20-033-0100-26_AFR24 Hamilton Co CUSD 10</t>
  </si>
  <si>
    <t>49-081-0290-02_AFR24 Hampton SD 29</t>
  </si>
  <si>
    <t>20-035-0010-26_AFR24 Hardin County CUSD 1</t>
  </si>
  <si>
    <t>04-101-1220-22_AFR24 Harlem UD 122</t>
  </si>
  <si>
    <t>50-082-1750-02_AFR24 Harmony Emge SD 175</t>
  </si>
  <si>
    <t>20-083-0030-26_AFR24 Harrisburg CUSD 3</t>
  </si>
  <si>
    <t>44-063-0360-02_AFR24 Harrison SD 36</t>
  </si>
  <si>
    <t>17-054-0210-26_AFR24 Hartsburg Emden CUSD 21</t>
  </si>
  <si>
    <t>44-063-0500-26_AFR24 Harvard CUSD 50</t>
  </si>
  <si>
    <t>07-016-1520-02_AFR24 Harvey SD 152</t>
  </si>
  <si>
    <t>53-060-1260-26_AFR24 Havana CUSD 126</t>
  </si>
  <si>
    <t>34-049-0730-04_AFR24 Hawthorn CCSD 73</t>
  </si>
  <si>
    <t>07-016-1525-02_AFR24 Hazel Crest SD 152-5</t>
  </si>
  <si>
    <t>39-000-0000-46_AFR24 Heartland Region</t>
  </si>
  <si>
    <t>35-059-0050-26_AFR24 Henry-Senachwine CUSD 5</t>
  </si>
  <si>
    <t>28-037-8010-60_AFR24 Henry-Stark County Spec Ed Dist</t>
  </si>
  <si>
    <t>09-010-0080-26_AFR24 Heritage CUSD 8</t>
  </si>
  <si>
    <t>21-100-0040-26_AFR24 Herrin CUSD 4</t>
  </si>
  <si>
    <t>32-046-0020-26_AFR24 Herscher CUSD 2</t>
  </si>
  <si>
    <t>17-064-0040-26_AFR24 Heyworth CUSD 4</t>
  </si>
  <si>
    <t>16-019-4260-26_AFR24 Hiawatha CUSD 426</t>
  </si>
  <si>
    <t>50-082-1160-02_AFR24 High Mount SD 116</t>
  </si>
  <si>
    <t>41-057-0050-26_AFR24 Highland CUSD 5</t>
  </si>
  <si>
    <t>03-068-0030-26_AFR24 Hillsboro CUSD 3</t>
  </si>
  <si>
    <t>06-016-0930-02_AFR24 Hillside SD 93</t>
  </si>
  <si>
    <t>16-019-4290-26_AFR24 Hinckley Big Rock CUSD 429</t>
  </si>
  <si>
    <t>19-022-1810-04_AFR24 Hinsdale CCSD 181</t>
  </si>
  <si>
    <t>19-022-0860-17_AFR24 Hinsdale Twp HSD 86</t>
  </si>
  <si>
    <t>48-072-3280-03_AFR24 Hollis Cons SD 328</t>
  </si>
  <si>
    <t>56-099-033C-04_AFR24 Homer CCSD 33C</t>
  </si>
  <si>
    <t>07-016-2330-16_AFR24 Homewood Flossmoor CHSD 233</t>
  </si>
  <si>
    <t>07-016-1530-02_AFR24 Homewood SD 153</t>
  </si>
  <si>
    <t>04-101-2070-16_AFR24 Hononegah CHD 207</t>
  </si>
  <si>
    <t>54-092-0110-26_AFR24 Hoopeston Area CUSD 11</t>
  </si>
  <si>
    <t>07-016-1570-02_AFR24 Hoover-Schrum Memorial SD 157</t>
  </si>
  <si>
    <t>31-045-1290-61_AFR24 Hope Wall Joint Agreement</t>
  </si>
  <si>
    <t>44-063-1580-22_AFR24 Huntley Community School District 158</t>
  </si>
  <si>
    <t>12-017-0010-26_AFR24 Hutsonville CUSD 1</t>
  </si>
  <si>
    <t>15-016-2250-61_AFR24 IL Spec Ed Charter Coop</t>
  </si>
  <si>
    <t>48-072-3210-26_AFR24 Il Valley Central USD 321</t>
  </si>
  <si>
    <t>48-072-3270-26_AFR24 Illini Bluffs CUSD 327</t>
  </si>
  <si>
    <t>53-060-1890-26_AFR24 Illini Central CUSD 189</t>
  </si>
  <si>
    <t>26-034-3070-16_AFR24 Illini West H S Dist 307</t>
  </si>
  <si>
    <t>16-019-4250-26_AFR24 Indian Creek CUSD 425</t>
  </si>
  <si>
    <t>19-022-2040-26_AFR24 Indian Prairie CUSD 204</t>
  </si>
  <si>
    <t>07-016-1090-02_AFR24 Indian Springs SD 109</t>
  </si>
  <si>
    <t>16-019-4300-40_AFR24 Indian Valley Area Voc Ctr</t>
  </si>
  <si>
    <t>32-000-0000-47_AFR24 Iroquois Area Reg Del System</t>
  </si>
  <si>
    <t>32-038-0090-26_AFR24 Iroquois County CUSD 9</t>
  </si>
  <si>
    <t>32-038-8010-60_AFR24 Iroquois Special Education</t>
  </si>
  <si>
    <t>32-038-0100-26_AFR24 Iroquois West CUSD 10</t>
  </si>
  <si>
    <t>13-095-0110-04_AFR24 Irvington CCSD 11</t>
  </si>
  <si>
    <t>19-022-0100-02_AFR24 Itasca SD 10</t>
  </si>
  <si>
    <t>13-058-0070-04_AFR24 Iuka CCSD 7</t>
  </si>
  <si>
    <t>06-016-2010-17_AFR24 J S Morton HSD 201</t>
  </si>
  <si>
    <t>30-000-0000-46_AFR24 Jackson/Perry Co Reg Del System</t>
  </si>
  <si>
    <t>01-069-1170-22_AFR24 Jacksonville SD 117</t>
  </si>
  <si>
    <t>30-077-8010-60_AFR24 Jamp Spec Educ Services</t>
  </si>
  <si>
    <t>20-096-0170-04_AFR24 Jasper CCSD 17</t>
  </si>
  <si>
    <t>12-040-0010-26_AFR24 Jasper County CUD 1</t>
  </si>
  <si>
    <t>40-042-1000-26_AFR24 Jersey CUSD 100</t>
  </si>
  <si>
    <t>08-043-7900-40_AFR24 Jo Daviess Carroll CTE Academy</t>
  </si>
  <si>
    <t>44-063-0120-26_AFR24 Johnsburg CUSD 12</t>
  </si>
  <si>
    <t>21-100-0010-26_AFR24 Johnston City CUSD 1</t>
  </si>
  <si>
    <t>56-099-0860-05_AFR24 Joliet PSD 86</t>
  </si>
  <si>
    <t>56-099-2040-17_AFR24 Joliet Twp HSD 204</t>
  </si>
  <si>
    <t>21-061-0380-26_AFR24 Joppa-Maple Grove UD 38</t>
  </si>
  <si>
    <t>31-045-3020-26_AFR24 Kaneland CUSD 302</t>
  </si>
  <si>
    <t>32-000-0000-40_AFR24 Kankakee Area Career Center</t>
  </si>
  <si>
    <t>32-000-0000-46_AFR24 Kankakee Area Reg Voc Ed System</t>
  </si>
  <si>
    <t>32-046-8500-60_AFR24 Kankakee Area Spec Educ Coop</t>
  </si>
  <si>
    <t>32-046-1110-25_AFR24 Kankakee SD 111</t>
  </si>
  <si>
    <t>11-023-0030-26_AFR24 Kansas CUSD 3</t>
  </si>
  <si>
    <t>13-058-8010-60_AFR24 Kaskaskia Spec Educ District</t>
  </si>
  <si>
    <t>19-022-0200-02_AFR24 Keeneyville SD 20</t>
  </si>
  <si>
    <t>13-058-0020-03_AFR24 Kell Cons SD 2</t>
  </si>
  <si>
    <t>05-016-0380-02_AFR24 Kenilworth SD 38</t>
  </si>
  <si>
    <t>28-037-2290-26_AFR24 Kewanee CUSD 229</t>
  </si>
  <si>
    <t>34-049-0960-04_AFR24 Kildeer Countryside CCSD 96</t>
  </si>
  <si>
    <t>47-071-1440-03_AFR24 Kings Cons SD 144</t>
  </si>
  <si>
    <t>04-101-1310-04_AFR24 Kinnikinnick CCSD 131</t>
  </si>
  <si>
    <t>07-016-1400-02_AFR24 Kirby SD 140</t>
  </si>
  <si>
    <t>16-000-0000-46_AFR24 Kishwaukee Educ Consortium</t>
  </si>
  <si>
    <t>33-048-8010-60_AFR24 Knox Warren Special Education Districts</t>
  </si>
  <si>
    <t>33-048-2020-26_AFR24 Knoxville CUSD 202</t>
  </si>
  <si>
    <t>06-016-0940-02_AFR24 Komarek SD 94</t>
  </si>
  <si>
    <t>06-016-1020-02_AFR24 La Grange SD 102</t>
  </si>
  <si>
    <t>06-016-1050-02_AFR24 La Grange SD 105 South</t>
  </si>
  <si>
    <t>26-034-3470-04_AFR24 La Harpe CSD 347</t>
  </si>
  <si>
    <t>28-006-3030-26_AFR24 La Moille CUSD 303</t>
  </si>
  <si>
    <t>35-050-1220-02_AFR24 La Salle ESD 122</t>
  </si>
  <si>
    <t>35-050-1200-40_AFR24 La Salle-Peru Area Career Ctr</t>
  </si>
  <si>
    <t>35-050-1200-17_AFR24 La Salle-Peru Twp HSD 120</t>
  </si>
  <si>
    <t>28-006-0940-04_AFR24 Ladd CCSD 94</t>
  </si>
  <si>
    <t>06-016-2040-61_AFR24 Lagrange Area Dept Spec Ed-Ladse</t>
  </si>
  <si>
    <t>06-016-1060-02_AFR24 LaGrange Highlands SD 106</t>
  </si>
  <si>
    <t>34-049-0650-02_AFR24 Lake Bluff ESD 65</t>
  </si>
  <si>
    <t>34-049-7900-40_AFR24 Lake Co High Schools Tech Campus</t>
  </si>
  <si>
    <t>34-049-1150-16_AFR24 Lake Forest CHSD 115</t>
  </si>
  <si>
    <t>34-049-0670-05_AFR24 Lake Forest SD 67</t>
  </si>
  <si>
    <t>19-022-1080-16_AFR24 Lake Park CHSD 108</t>
  </si>
  <si>
    <t>34-049-0410-04_AFR24 Lake Villa CCSD 41</t>
  </si>
  <si>
    <t>34-049-0950-26_AFR24 Lake Zurich CUSD 95</t>
  </si>
  <si>
    <t>07-016-1580-02_AFR24 Lansing SD 158</t>
  </si>
  <si>
    <t>56-099-070C-04_AFR24 Laraway CCSD 70C</t>
  </si>
  <si>
    <t>35-050-0000-61_AFR24 LaSalle Putnam Alliance</t>
  </si>
  <si>
    <t>12-051-0200-26_AFR24 Lawrence County CUD 20</t>
  </si>
  <si>
    <t>50-082-0090-26_AFR24 Lebanon CUSD 9</t>
  </si>
  <si>
    <t>47-052-1700-61_AFR24 Lee County Spec Educ Assoc</t>
  </si>
  <si>
    <t>35-050-0010-26_AFR24 Leland CUSD 1</t>
  </si>
  <si>
    <t>07-016-2100-17_AFR24 Lemont Twp HSD 210</t>
  </si>
  <si>
    <t>07-016-113A-02_AFR24 Lemont-Bromberek CSD 113A</t>
  </si>
  <si>
    <t>08-089-2020-26_AFR24 Lena Winslow CUSD 202</t>
  </si>
  <si>
    <t>17-064-0020-26_AFR24 LeRoy CUSD 2</t>
  </si>
  <si>
    <t>26-029-0970-26_AFR24 Lewistown CUSD 97</t>
  </si>
  <si>
    <t>17-064-0070-26_AFR24 Lexington CUSD 7</t>
  </si>
  <si>
    <t>06-016-0830-61_AFR24 Leyden Area Spec Educ Coop</t>
  </si>
  <si>
    <t>06-016-2120-16_AFR24 Leyden CHSD 212</t>
  </si>
  <si>
    <t>01-001-0020-26_AFR24 Liberty CUSD 2</t>
  </si>
  <si>
    <t>34-049-0700-02_AFR24 Libertyville SD 70</t>
  </si>
  <si>
    <t>30-091-0160-04_AFR24 Lick Creek CCSD 16</t>
  </si>
  <si>
    <t>48-072-3100-16_AFR24 Limestone CHSD 310</t>
  </si>
  <si>
    <t>48-072-3160-04_AFR24 Limestone Walters CCSD 316</t>
  </si>
  <si>
    <t>17-054-4040-16_AFR24 Lincoln CHSD 404</t>
  </si>
  <si>
    <t>07-016-1560-02_AFR24 Lincoln ESD 156</t>
  </si>
  <si>
    <t>17-054-0270-02_AFR24 Lincoln ESD 27</t>
  </si>
  <si>
    <t>56-099-2100-16_AFR24 Lincoln Way CHSD 210</t>
  </si>
  <si>
    <t>17-054-4040-46_AFR24 Lincolnland Reg Del System</t>
  </si>
  <si>
    <t>17-054-4040-41_AFR24 Lincolnland Technical Ed Ctr</t>
  </si>
  <si>
    <t>34-049-1030-02_AFR24 Lincolnshire-Prairieview SD 103</t>
  </si>
  <si>
    <t>56-099-8430-60_AFR24 Lincoln-Way Area Spec Ed JA Dist</t>
  </si>
  <si>
    <t>05-016-0740-02_AFR24 Lincolnwood SD 74</t>
  </si>
  <si>
    <t>06-016-0920-02_AFR24 Lindop SD 92</t>
  </si>
  <si>
    <t>24-047-0900-04_AFR24 Lisbon CCSD 90</t>
  </si>
  <si>
    <t>19-022-2020-26_AFR24 Lisle CUSD 202</t>
  </si>
  <si>
    <t>03-068-0120-26_AFR24 Litchfield CUSD 12</t>
  </si>
  <si>
    <t>17-053-0900-41_AFR24 Livingston Area Career Cntr</t>
  </si>
  <si>
    <t>17-053-0900-46_AFR24 Livingston Area Educ for Employ</t>
  </si>
  <si>
    <t>17-053-0000-61_AFR24 Livingston Co Spec Services Unit</t>
  </si>
  <si>
    <t>56-099-0880-61_AFR24 Lockport Area Spec Educ Coop</t>
  </si>
  <si>
    <t>56-099-0910-02_AFR24 Lockport SD 91</t>
  </si>
  <si>
    <t>56-099-2050-17_AFR24 Lockport Twp HSD 205</t>
  </si>
  <si>
    <t>19-022-0440-02_AFR24 Lombard SD 44</t>
  </si>
  <si>
    <t>35-050-4250-26_AFR24 Lostant CUSD 425</t>
  </si>
  <si>
    <t>53-102-0210-26_AFR24 Lowpoint-Washburn CUSD 21</t>
  </si>
  <si>
    <t>09-010-1420-04_AFR24 Ludlow CCSD 142</t>
  </si>
  <si>
    <t>06-016-1030-02_AFR24 Lyons SD 103</t>
  </si>
  <si>
    <t>06-016-2040-17_AFR24 Lyons Twp HSD 204</t>
  </si>
  <si>
    <t>26-062-1850-26_AFR24 Macomb CUSD 185</t>
  </si>
  <si>
    <t>39-055-0610-61_AFR24 Macon-Piatt Spec Educ Jnt Agr</t>
  </si>
  <si>
    <t>41-057-7450-45_AFR24 Madison Co Career &amp; Tech Ed Sys</t>
  </si>
  <si>
    <t>41-057-0090-61_AFR24 Madison Co Reg I Spec Educ Coop</t>
  </si>
  <si>
    <t>41-057-0120-26_AFR24 Madison CUSD 12</t>
  </si>
  <si>
    <t>19-022-0600-02_AFR24 Maercker SD 60</t>
  </si>
  <si>
    <t>09-010-0030-26_AFR24 Mahomet-Seymour CUSD 3</t>
  </si>
  <si>
    <t>05-016-2070-17_AFR24 Maine Township HSD 207</t>
  </si>
  <si>
    <t>28-006-0840-04_AFR24 Malden CCSD 84</t>
  </si>
  <si>
    <t>56-099-1140-02_AFR24 Manhattan SD 114</t>
  </si>
  <si>
    <t>06-016-0830-02_AFR24 Mannheim SD 83</t>
  </si>
  <si>
    <t>32-046-0050-26_AFR24 Manteno CUSD 5</t>
  </si>
  <si>
    <t>44-063-1540-16_AFR24 Marengo CHSD 154</t>
  </si>
  <si>
    <t>44-063-1650-03_AFR24 Marengo-Union E Cons D 165</t>
  </si>
  <si>
    <t>21-100-0020-26_AFR24 Marion CUSD 2</t>
  </si>
  <si>
    <t>13-000-0000-46_AFR24 Marion/Clinton/Wash Co CTES</t>
  </si>
  <si>
    <t>50-082-0400-26_AFR24 Marissa CUSD 40</t>
  </si>
  <si>
    <t>39-055-0020-26_AFR24 Maroa Forsyth CUSD 2</t>
  </si>
  <si>
    <t>19-022-0150-02_AFR24 Marquardt SD 15</t>
  </si>
  <si>
    <t>35-050-1500-02_AFR24 Marseilles ESD 150</t>
  </si>
  <si>
    <t>11-012-002C-26_AFR24 Marshall CUSD 2C</t>
  </si>
  <si>
    <t>11-012-003C-26_AFR24 Martinsville CUSD 3C</t>
  </si>
  <si>
    <t>50-082-0190-26_AFR24 Mascoutah CUD 19</t>
  </si>
  <si>
    <t>21-061-0010-26_AFR24 Massac UD 1</t>
  </si>
  <si>
    <t>07-016-1620-02_AFR24 Matteson ESD 162</t>
  </si>
  <si>
    <t>11-015-0020-26_AFR24 Mattoon CUSD 2</t>
  </si>
  <si>
    <t>06-016-0890-02_AFR24 Maywood-Melrose Park-Broadview 89</t>
  </si>
  <si>
    <t>24-032-002C-02_AFR24 Mazon-Verona-Kinsman ESD 2C</t>
  </si>
  <si>
    <t>13-041-0120-04_AFR24 McClellan CCSD 12</t>
  </si>
  <si>
    <t>44-063-0150-04_AFR24 McHenry CCSD 15</t>
  </si>
  <si>
    <t>44-063-1560-16_AFR24 McHenry CHSD 156</t>
  </si>
  <si>
    <t>44-000-0000-46_AFR24 McHenry Co Coop for Employ Educ</t>
  </si>
  <si>
    <t>17-064-0050-26_AFR24 McLean County USD 5</t>
  </si>
  <si>
    <t>17-064-0870-46_AFR24 McLean/Dewitt Reg Voc System</t>
  </si>
  <si>
    <t>19-022-0110-02_AFR24 Medinah SD 11</t>
  </si>
  <si>
    <t>35-050-2890-04_AFR24 Mendota CCSD 289</t>
  </si>
  <si>
    <t>35-050-2800-17_AFR24 Mendota Twp HSD 280</t>
  </si>
  <si>
    <t>33-066-4040-26_AFR24 Mercer County School District 404</t>
  </si>
  <si>
    <t>01-069-0110-26_AFR24 Meredosia-Chambersburg CUSD 11</t>
  </si>
  <si>
    <t>30-077-1010-26_AFR24 Meridian CUSD 101</t>
  </si>
  <si>
    <t>39-055-0150-26_AFR24 Meridian CUSD 15</t>
  </si>
  <si>
    <t>47-071-2230-26_AFR24 Meridian CUSD 223</t>
  </si>
  <si>
    <t>53-102-0010-04_AFR24 Metamora CCSD 1</t>
  </si>
  <si>
    <t>35-059-0070-26_AFR24 Midland CUSD 7</t>
  </si>
  <si>
    <t>07-016-1430-02_AFR24 Midlothian SD 143</t>
  </si>
  <si>
    <t>03-011-8010-60_AFR24 Mid-State Spec Educ Jnt Agr</t>
  </si>
  <si>
    <t>31-045-3030-61_AFR24 Mid-Valley Special Ed Coop</t>
  </si>
  <si>
    <t>53-060-1910-26_AFR24 Midwest Central CUSD 191</t>
  </si>
  <si>
    <t>32-038-1240-26_AFR24 Milford Area Public Schools District 124</t>
  </si>
  <si>
    <t>34-049-0240-04_AFR24 Millburn CCSD 24</t>
  </si>
  <si>
    <t>35-050-2100-04_AFR24 Miller Twp CCSD 210</t>
  </si>
  <si>
    <t>50-082-1600-04_AFR24 Millstadt CCSD 160</t>
  </si>
  <si>
    <t>24-032-2010-04_AFR24 Minooka CCSD 201</t>
  </si>
  <si>
    <t>24-032-1110-16_AFR24 Minooka CHSD 111</t>
  </si>
  <si>
    <t>56-099-1590-02_AFR24 Mokena SD 159</t>
  </si>
  <si>
    <t>49-081-0400-22_AFR24 Moline-Coal Valley CUSD 40</t>
  </si>
  <si>
    <t>32-046-0010-26_AFR24 Momence CUSD 1</t>
  </si>
  <si>
    <t>33-094-2380-26_AFR24 Monmouth-Roseville CUSD 238</t>
  </si>
  <si>
    <t>48-072-0700-02_AFR24 Monroe SD 70</t>
  </si>
  <si>
    <t>39-074-0250-26_AFR24 Monticello CUSD 25</t>
  </si>
  <si>
    <t>47-098-1450-04_AFR24 Montmorency CCSD 145</t>
  </si>
  <si>
    <t>07-016-2180-46_AFR24 Moraine Area Career System</t>
  </si>
  <si>
    <t>24-032-1010-16_AFR24 Morris CHSD 101</t>
  </si>
  <si>
    <t>24-032-0540-02_AFR24 Morris SD 54</t>
  </si>
  <si>
    <t>47-098-0060-26_AFR24 Morrison CUSD 6</t>
  </si>
  <si>
    <t>03-011-0010-26_AFR24 Morrisonville CUSD 1</t>
  </si>
  <si>
    <t>53-090-7090-26_AFR24 Morton CUSD 709</t>
  </si>
  <si>
    <t>05-016-0700-02_AFR24 Morton Grove SD 70</t>
  </si>
  <si>
    <t>40-056-0050-26_AFR24 Mount Olive CUSD 5</t>
  </si>
  <si>
    <t>05-016-0570-02_AFR24 Mount Prospect SD 57</t>
  </si>
  <si>
    <t>13-041-0800-02_AFR24 Mount Vernon SD 80</t>
  </si>
  <si>
    <t>17-054-0230-26_AFR24 Mt Pulaski CUSD 23</t>
  </si>
  <si>
    <t>13-000-0000-41_AFR24 Mt Vernon Area Voc Center</t>
  </si>
  <si>
    <t>13-041-2010-17_AFR24 Mt Vernon Twp HSD 201</t>
  </si>
  <si>
    <t>39-055-0030-26_AFR24 Mt Zion CUSD 3</t>
  </si>
  <si>
    <t>03-003-0010-26_AFR24 Mulberry Grove CUSD 1</t>
  </si>
  <si>
    <t>34-049-1200-13_AFR24 Mundelein Cons HSD 120</t>
  </si>
  <si>
    <t>34-049-0750-02_AFR24 Mundelein ESD 75</t>
  </si>
  <si>
    <t>30-039-1860-26_AFR24 Murphysboro CUSD 186</t>
  </si>
  <si>
    <t>53-090-1020-02_AFR24 N Pekin &amp; Marquette Hght SD 102</t>
  </si>
  <si>
    <t>19-022-2030-26_AFR24 Naperville CUSD 203</t>
  </si>
  <si>
    <t>13-095-0490-04_AFR24 Nashville CCSD 49</t>
  </si>
  <si>
    <t>13-095-0990-16_AFR24 Nashville CHSD 99</t>
  </si>
  <si>
    <t>26-034-3250-26_AFR24 Nauvoo-Colusa CUSD 325</t>
  </si>
  <si>
    <t>11-018-0030-26_AFR24 Neoga CUSD 3</t>
  </si>
  <si>
    <t>24-032-024C-04_AFR24 Nettle Creek CCSD 24C</t>
  </si>
  <si>
    <t>50-082-0600-26_AFR24 New Athens CUSD 60</t>
  </si>
  <si>
    <t>51-084-0160-26_AFR24 New Berlin CUSD 16</t>
  </si>
  <si>
    <t>17-054-0880-02_AFR24 New Holland-Middletown ED 88</t>
  </si>
  <si>
    <t>20-096-0060-04_AFR24 New Hope CCSD 6</t>
  </si>
  <si>
    <t>56-099-1220-02_AFR24 New Lenox SD 122</t>
  </si>
  <si>
    <t>21-044-0320-03_AFR24 New Simpson Hill SD 32</t>
  </si>
  <si>
    <t>05-016-2030-17_AFR24 New Trier Twp HSD 203</t>
  </si>
  <si>
    <t>24-047-0660-04_AFR24 Newark CCSD 66</t>
  </si>
  <si>
    <t>24-047-0180-16_AFR24 Newark CHSD 18</t>
  </si>
  <si>
    <t>05-016-0710-02_AFR24 Niles ESD 71</t>
  </si>
  <si>
    <t>05-016-8070-60_AFR24 Niles Twp District for Spec Educ</t>
  </si>
  <si>
    <t>05-016-2190-17_AFR24 Niles Twp HSD 219</t>
  </si>
  <si>
    <t>44-063-0020-03_AFR24 Nippersink SD 2</t>
  </si>
  <si>
    <t>03-068-0220-26_AFR24 Nokomis CUSD 22</t>
  </si>
  <si>
    <t>06-016-0800-02_AFR24 Norridge SD 80</t>
  </si>
  <si>
    <t>20-097-0030-26_AFR24 Norris City-Omaha-Enfield CUSD 3</t>
  </si>
  <si>
    <t>04-004-2000-26_AFR24 North Boone CUSD 200</t>
  </si>
  <si>
    <t>34-049-1870-26_AFR24 North Chicago SD 187</t>
  </si>
  <si>
    <t>12-013-0250-26_AFR24 North Clay CUSD 25</t>
  </si>
  <si>
    <t>19-022-8020-60_AFR24 North DuPage Sp Ed Cooperative</t>
  </si>
  <si>
    <t>40-031-0030-26_AFR24 North Greene CUSD 3</t>
  </si>
  <si>
    <t>40-056-0340-26_AFR24 North Mac CUSD 34</t>
  </si>
  <si>
    <t>07-016-1170-02_AFR24 North Palos SD 117</t>
  </si>
  <si>
    <t>34-049-1120-02_AFR24 North Shore SD 112</t>
  </si>
  <si>
    <t>05-016-2070-46_AFR24 North Suburban Educ Reg for Voc</t>
  </si>
  <si>
    <t>13-014-1860-02_AFR24 North Wamac SD 186</t>
  </si>
  <si>
    <t>20-096-2000-26_AFR24 North Wayne CUSD 200</t>
  </si>
  <si>
    <t>05-016-0270-02_AFR24 Northbrook ESD 27</t>
  </si>
  <si>
    <t>05-016-0280-02_AFR24 Northbrook SD 28</t>
  </si>
  <si>
    <t>05-016-0300-02_AFR24 Northbrook/Glenview SD 30</t>
  </si>
  <si>
    <t>31-045-3010-46_AFR24 Northern Kane Co Reg Voc System</t>
  </si>
  <si>
    <t>34-049-8040-60_AFR24 Northern Suburban Spec Ed Dist</t>
  </si>
  <si>
    <t>05-016-2140-46_AFR24 Northwest Educational Council for Student Success</t>
  </si>
  <si>
    <t>08-043-2100-61_AFR24 Northwest Sp Ed Cooperative</t>
  </si>
  <si>
    <t>40-056-0020-26_AFR24 Northwestern CUSD 2</t>
  </si>
  <si>
    <t>16-019-4270-61_AFR24 Northwestern Illinois Assn</t>
  </si>
  <si>
    <t>48-072-0630-02_AFR24 Norwood ESD 63</t>
  </si>
  <si>
    <t>03-011-8020-60_AFR24 NPT Special Education Coop</t>
  </si>
  <si>
    <t>05-016-8050-60_AFR24 NW Suburban Spec Educ Org</t>
  </si>
  <si>
    <t>50-082-0900-04_AFR24 O Fallon CCSD 90</t>
  </si>
  <si>
    <t>50-082-2030-17_AFR24 O Fallon Twp HSD 203</t>
  </si>
  <si>
    <t>48-072-0680-02_AFR24 Oak Grove SD 68  Bartonville</t>
  </si>
  <si>
    <t>34-049-0680-02_AFR24 Oak Grove SD 68 Green Oaks</t>
  </si>
  <si>
    <t>07-016-2290-16_AFR24 Oak Lawn CHSD 229</t>
  </si>
  <si>
    <t>07-016-1230-02_AFR24 Oak Lawn-Hometown SD 123</t>
  </si>
  <si>
    <t>06-016-2000-13_AFR24 Oak Park - River Forest SD 200</t>
  </si>
  <si>
    <t>06-016-0970-02_AFR24 Oak Park ESD 97</t>
  </si>
  <si>
    <t>13-095-0010-04_AFR24 Oakdale CCSD 1</t>
  </si>
  <si>
    <t>11-015-0050-26_AFR24 Oakland CUSD 5</t>
  </si>
  <si>
    <t>54-092-0760-26_AFR24 Oakwood CUSD 76</t>
  </si>
  <si>
    <t>12-017-0040-26_AFR24 Oblong CUSD 4</t>
  </si>
  <si>
    <t>17-053-4350-04_AFR24 Odell CCSD 435</t>
  </si>
  <si>
    <t>13-058-7220-26_AFR24 Odin PSD 722</t>
  </si>
  <si>
    <t>47-071-8010-60_AFR24 Ogle Co Education Cooperative</t>
  </si>
  <si>
    <t>35-050-1250-02_AFR24 Oglesby ESD 125</t>
  </si>
  <si>
    <t>20-000-0000-46_AFR24 Ohio &amp; Wabash Valley Reg Voc Sys</t>
  </si>
  <si>
    <t>28-006-0170-04_AFR24 Ohio CCSD 17</t>
  </si>
  <si>
    <t>28-006-5050-16_AFR24 Ohio CHSD 505</t>
  </si>
  <si>
    <t>03-026-2030-41_AFR24 Okaw Area Vocational Center</t>
  </si>
  <si>
    <t>45-000-0000-46_AFR24 Okaw Regional Voc System</t>
  </si>
  <si>
    <t>11-070-3020-26_AFR24 Okaw Valley CUSD 302</t>
  </si>
  <si>
    <t>17-064-0160-26_AFR24 Olympia CUSD 16</t>
  </si>
  <si>
    <t>13-041-0050-04_AFR24 Opdyke-Belle-Rive CCSD 5</t>
  </si>
  <si>
    <t>08-089-2030-26_AFR24 Orangeville CUSD 203</t>
  </si>
  <si>
    <t>47-071-2200-26_AFR24 Oregon CUSD 220</t>
  </si>
  <si>
    <t>28-037-2230-26_AFR24 Orion CUSD 223</t>
  </si>
  <si>
    <t>07-016-1350-02_AFR24 Orland SD 135</t>
  </si>
  <si>
    <t>35-050-1410-02_AFR24 Ottawa ESD 141</t>
  </si>
  <si>
    <t>35-050-1400-17_AFR24 Ottawa Twp HSD 140</t>
  </si>
  <si>
    <t>05-016-0150-04_AFR24 Palatine CCSD 15</t>
  </si>
  <si>
    <t>12-017-0030-26_AFR24 Palestine CUSD 3</t>
  </si>
  <si>
    <t>07-016-1180-04_AFR24 Palos CCSD 118</t>
  </si>
  <si>
    <t>07-016-1280-02_AFR24 Palos Heights SD 128</t>
  </si>
  <si>
    <t>03-011-0080-26_AFR24 Pana CUSD 8</t>
  </si>
  <si>
    <t>03-068-0020-26_AFR24 Panhandle CUSD 2</t>
  </si>
  <si>
    <t>11-023-8000-80_AFR24 Paris Cooperative High School</t>
  </si>
  <si>
    <t>11-023-0040-26_AFR24 Paris CUSD 4</t>
  </si>
  <si>
    <t>11-023-0950-25_AFR24 Paris-Union SD 95</t>
  </si>
  <si>
    <t>07-016-1630-02_AFR24 Park Forest SD 163</t>
  </si>
  <si>
    <t>05-016-0640-04_AFR24 Park Ridge CCSD 64</t>
  </si>
  <si>
    <t>13-058-1000-26_AFR24 Patoka CUSD 100</t>
  </si>
  <si>
    <t>47-052-2710-26_AFR24 Paw Paw CUSD 271</t>
  </si>
  <si>
    <t>51-084-0110-26_AFR24 Pawnee CUSD 11</t>
  </si>
  <si>
    <t>09-027-0100-26_AFR24 Paxton-Buckley-Loda CUD 10</t>
  </si>
  <si>
    <t>01-001-0010-26_AFR24 Payson CUSD 1</t>
  </si>
  <si>
    <t>08-089-2000-26_AFR24 Pearl City CUSD 200</t>
  </si>
  <si>
    <t>04-101-3210-26_AFR24 Pecatonica CUSD 321</t>
  </si>
  <si>
    <t>53-090-3030-16_AFR24 Pekin CSD 303</t>
  </si>
  <si>
    <t>53-090-1080-02_AFR24 Pekin PSD 108</t>
  </si>
  <si>
    <t>32-046-2590-04_AFR24 Pembroke CCSD 259</t>
  </si>
  <si>
    <t>06-016-0790-02_AFR24 Pennoyer SD 79</t>
  </si>
  <si>
    <t>48-000-0000-46_AFR24 Peoria Educ Reg for Empl Traing</t>
  </si>
  <si>
    <t>48-072-3250-26_AFR24 Peoria Heights CUSD 325</t>
  </si>
  <si>
    <t>48-072-1500-25_AFR24 Peoria SD 150</t>
  </si>
  <si>
    <t>56-099-207U-26_AFR24 Peotone CUSD 207U</t>
  </si>
  <si>
    <t>45-079-1320-61_AFR24 Perandoe Spec Educ District</t>
  </si>
  <si>
    <t>35-050-1240-02_AFR24 Peru ESD 124</t>
  </si>
  <si>
    <t>01-075-0100-26_AFR24 Pikeland CUSD 10</t>
  </si>
  <si>
    <t>30-073-1010-16_AFR24 Pinckneyville CHSD 101</t>
  </si>
  <si>
    <t>30-073-0500-02_AFR24 Pinckneyville SD 50</t>
  </si>
  <si>
    <t>56-099-2020-22_AFR24 Plainfield SD 202</t>
  </si>
  <si>
    <t>24-047-0880-61_AFR24 Plano Area Special Ed Coop</t>
  </si>
  <si>
    <t>24-047-0880-26_AFR24 Plano CUSD 88</t>
  </si>
  <si>
    <t>01-075-0030-26_AFR24 Pleasant Hill CUSD 3</t>
  </si>
  <si>
    <t>48-072-0690-02_AFR24 Pleasant Hill SD 69</t>
  </si>
  <si>
    <t>51-084-0080-26_AFR24 Pleasant Plains CUSD 8</t>
  </si>
  <si>
    <t>48-072-0620-02_AFR24 Pleasant Valley SD 62</t>
  </si>
  <si>
    <t>06-016-1070-02_AFR24 Pleasantdale SD 107</t>
  </si>
  <si>
    <t>47-071-2220-26_AFR24 Polo CUSD 222</t>
  </si>
  <si>
    <t>17-053-4290-04_AFR24 Pontiac CCSD 429</t>
  </si>
  <si>
    <t>17-053-0900-17_AFR24 Pontiac Twp HSD 90</t>
  </si>
  <si>
    <t>50-082-1050-02_AFR24 Pontiac-W Holliday SD 105</t>
  </si>
  <si>
    <t>20-076-0010-26_AFR24 Pope Co CUD 1</t>
  </si>
  <si>
    <t>51-065-2020-26_AFR24 Porta CUSD 202</t>
  </si>
  <si>
    <t>07-016-1435-02_AFR24 Posen-Robbins ESD 143-5</t>
  </si>
  <si>
    <t>54-092-0100-26_AFR24 Potomac CUSD 10</t>
  </si>
  <si>
    <t>17-053-0080-26_AFR24 Prairie Central CUSD 8</t>
  </si>
  <si>
    <t>45-079-1340-04_AFR24 Prairie Du Rocher CCSD 134</t>
  </si>
  <si>
    <t>44-063-0460-03_AFR24 Prairie Grove CSD 46</t>
  </si>
  <si>
    <t>04-101-1330-04_AFR24 Prairie Hill CCSD 133</t>
  </si>
  <si>
    <t>07-016-1440-02_AFR24 Prairie-Hills ESD 144</t>
  </si>
  <si>
    <t>09-010-1970-04_AFR24 Prairieview-Ogden CCSD 197</t>
  </si>
  <si>
    <t>28-006-1150-02_AFR24 Princeton ESD 115</t>
  </si>
  <si>
    <t>28-006-5000-15_AFR24 Princeton HSD 500</t>
  </si>
  <si>
    <t>48-072-3260-26_AFR24 Princeville CUSD 326</t>
  </si>
  <si>
    <t>47-098-0030-26_AFR24 Prophetstown-Lyndon-Tampico CUSD3</t>
  </si>
  <si>
    <t>05-016-0230-02_AFR24 Prospect Heights SD 23</t>
  </si>
  <si>
    <t>06-016-8030-60_AFR24 Proviso Area Exceptional Child</t>
  </si>
  <si>
    <t>06-016-2090-17_AFR24 Proviso Twp HSD 209</t>
  </si>
  <si>
    <t>35-078-5350-26_AFR24 Putnam County CUSD 535</t>
  </si>
  <si>
    <t>49-081-0300-46_AFR24 Quad City Career and Tech Ed Cons</t>
  </si>
  <si>
    <t>19-022-0160-02_AFR24 Queen Bee SD 16</t>
  </si>
  <si>
    <t>01-001-1720-41_AFR24 Quincy Area Voc Ctr</t>
  </si>
  <si>
    <t>01-001-1720-22_AFR24 Quincy SD 172</t>
  </si>
  <si>
    <t>33-048-2080-26_AFR24 R O W V A CUSD 208</t>
  </si>
  <si>
    <t>13-058-0010-03_AFR24 Raccoon Cons SD 1</t>
  </si>
  <si>
    <t>03-026-2040-26_AFR24 Ramsey CUSD 204</t>
  </si>
  <si>
    <t>53-090-0980-02_AFR24 Rankin CSD 98</t>
  </si>
  <si>
    <t>09-010-1370-02_AFR24 Rantoul City SD 137</t>
  </si>
  <si>
    <t>09-010-1930-17_AFR24 Rantoul Township HSD 193</t>
  </si>
  <si>
    <t>07-016-2200-17_AFR24 Reavis Twp HSD 220</t>
  </si>
  <si>
    <t>45-079-1320-26_AFR24 Red Bud CUSD 132</t>
  </si>
  <si>
    <t>12-051-0100-26_AFR24 Red Hill CUSD 10</t>
  </si>
  <si>
    <t>56-099-255U-26_AFR24 Reed Custer CUSD 255U</t>
  </si>
  <si>
    <t>41-057-8010-60_AFR24 Region III Spec Ed Coop</t>
  </si>
  <si>
    <t>51-084-7310-45_AFR24 Regional Office of Car/Tech Educ</t>
  </si>
  <si>
    <t>13-000-0000-47_AFR24 Rend Lake Area Reg Del System</t>
  </si>
  <si>
    <t>06-016-0845-02_AFR24 Rhodes SD 84-5</t>
  </si>
  <si>
    <t>07-016-2270-17_AFR24 Rich Twp HSD 227</t>
  </si>
  <si>
    <t>12-080-0010-26_AFR24 Richland County CUSD 1</t>
  </si>
  <si>
    <t>56-099-088A-02_AFR24 Richland GSD 88A</t>
  </si>
  <si>
    <t>44-063-1570-16_AFR24 Richmond-Burton CHSD 157</t>
  </si>
  <si>
    <t>07-016-1220-02_AFR24 Ridgeland SD 122</t>
  </si>
  <si>
    <t>17-064-0190-26_AFR24 Ridgeview CUSD 19</t>
  </si>
  <si>
    <t>06-016-2340-16_AFR24 Ridgewood CHSD 234</t>
  </si>
  <si>
    <t>44-063-0180-04_AFR24 Riley CCSD 18</t>
  </si>
  <si>
    <t>47-098-0020-26_AFR24 River Bend CUSD 2</t>
  </si>
  <si>
    <t>06-016-0900-02_AFR24 River Forest SD 90</t>
  </si>
  <si>
    <t>06-016-0855-02_AFR24 River Grove SD 85-5</t>
  </si>
  <si>
    <t>08-043-2100-26_AFR24 River Ridge CUSD 210</t>
  </si>
  <si>
    <t>05-016-0260-02_AFR24 River Trails SD 26</t>
  </si>
  <si>
    <t>49-081-1000-26_AFR24 Riverdale CUSD 100</t>
  </si>
  <si>
    <t>06-016-0960-02_AFR24 Riverside SD 96</t>
  </si>
  <si>
    <t>06-016-2080-17_AFR24 Riverside-Brookfield Twp SD 208</t>
  </si>
  <si>
    <t>51-084-0140-26_AFR24 Riverton CUSD 14</t>
  </si>
  <si>
    <t>53-102-0020-04_AFR24 Riverview CCSD 2</t>
  </si>
  <si>
    <t>53-102-0600-26_AFR24 Roanoke Benson CUSD 60</t>
  </si>
  <si>
    <t>53-090-0850-02_AFR24 Robein SD 85</t>
  </si>
  <si>
    <t>12-017-0020-26_AFR24 Robinson CUSD 2</t>
  </si>
  <si>
    <t>47-071-2310-04_AFR24 Rochelle CCSD 231</t>
  </si>
  <si>
    <t>47-071-2120-17_AFR24 Rochelle Twp HSD 212</t>
  </si>
  <si>
    <t>51-084-003A-26_AFR24 Rochester CUSD 3A</t>
  </si>
  <si>
    <t>47-098-0130-02_AFR24 Rock Falls ESD 13</t>
  </si>
  <si>
    <t>47-098-3010-17_AFR24 Rock Falls Twp HSD 301</t>
  </si>
  <si>
    <t>49-081-0410-25_AFR24 Rock Island SD 41</t>
  </si>
  <si>
    <t>56-099-0840-02_AFR24 Rockdale SD 84</t>
  </si>
  <si>
    <t>04-101-2050-25_AFR24 Rockford SD 205</t>
  </si>
  <si>
    <t>49-081-3000-26_AFR24 Rockridge CUSD 300</t>
  </si>
  <si>
    <t>04-101-1400-04_AFR24 Rockton SD 140</t>
  </si>
  <si>
    <t>13-041-0020-04_AFR24 Rome CCSD 2</t>
  </si>
  <si>
    <t>34-049-0720-02_AFR24 Rondout SD 72</t>
  </si>
  <si>
    <t>17-053-4250-04_AFR24 Rooks Creek CCSD 425</t>
  </si>
  <si>
    <t>19-022-0120-02_AFR24 Roselle SD 12</t>
  </si>
  <si>
    <t>06-016-0780-02_AFR24 Rosemont ESD 78</t>
  </si>
  <si>
    <t>54-092-0070-26_AFR24 Rossville-Alvin CUSD 7</t>
  </si>
  <si>
    <t>34-049-1160-26_AFR24 Round Lake CUSD 116</t>
  </si>
  <si>
    <t>41-057-0010-26_AFR24 Roxana CUSD 1</t>
  </si>
  <si>
    <t>09-010-8010-60_AFR24 Rural Champaign Co Spec Ed Coop</t>
  </si>
  <si>
    <t>35-050-2300-04_AFR24 Rutland CCSD 230</t>
  </si>
  <si>
    <t>56-099-030C-61_AFR24 S Will Co Coop for Spec Ed</t>
  </si>
  <si>
    <t>13-058-6000-16_AFR24 Salem CHSD 600</t>
  </si>
  <si>
    <t>13-058-1110-02_AFR24 Salem SD 111</t>
  </si>
  <si>
    <t>19-022-0480-02_AFR24 Salt Creek SD 48</t>
  </si>
  <si>
    <t>54-092-5120-26_AFR24 Salt Fork Community Unit District  512</t>
  </si>
  <si>
    <t>13-058-5010-26_AFR24 Sandoval CUSD 501</t>
  </si>
  <si>
    <t>07-016-1720-02_AFR24 Sandridge SD 172</t>
  </si>
  <si>
    <t>16-019-4300-26_AFR24 Sandwich CUSD 430</t>
  </si>
  <si>
    <t>51-084-0100-61_AFR24 Sangamon Area Spec Ed Dist</t>
  </si>
  <si>
    <t>39-055-0090-26_AFR24 Sangamon Valley CUSD 9</t>
  </si>
  <si>
    <t>24-032-060C-04_AFR24 Saratoga CCSD 60C</t>
  </si>
  <si>
    <t>17-053-4380-04_AFR24 Saunemin CCSD 438</t>
  </si>
  <si>
    <t>08-043-2110-26_AFR24 Scales Mound CUSD 211</t>
  </si>
  <si>
    <t>05-016-0540-04_AFR24 Schaumburg CCSD 54</t>
  </si>
  <si>
    <t>06-016-0810-02_AFR24 Schiller Park SD 81</t>
  </si>
  <si>
    <t>19-022-8030-60_AFR24 School Assn For Special Educ</t>
  </si>
  <si>
    <t>26-085-0050-26_AFR24 Schuyler-Industry CUSD 5</t>
  </si>
  <si>
    <t>01-086-0020-26_AFR24 Scott-Morgan CUSD 2</t>
  </si>
  <si>
    <t>19-022-0450-02_AFR24 SD 45 DuPage County</t>
  </si>
  <si>
    <t>31-045-0460-22_AFR24 SD U-46</t>
  </si>
  <si>
    <t>13-058-0100-04_AFR24 Selmaville CCSD 10</t>
  </si>
  <si>
    <t>35-050-1700-04_AFR24 Seneca CCSD 170</t>
  </si>
  <si>
    <t>35-050-1600-17_AFR24 Seneca Twp HSD 160</t>
  </si>
  <si>
    <t>35-050-0020-26_AFR24 Serena CUSD 2</t>
  </si>
  <si>
    <t>21-028-1960-26_AFR24 Sesser-Valier CUSD 196</t>
  </si>
  <si>
    <t>30-091-0840-26_AFR24 Shawnee CUSD 84</t>
  </si>
  <si>
    <t>11-087-0040-26_AFR24 Shelbyville CUSD 4</t>
  </si>
  <si>
    <t>49-081-2000-26_AFR24 Sherrard CUSD 200</t>
  </si>
  <si>
    <t>11-023-0010-26_AFR24 Shiloh CUSD 1</t>
  </si>
  <si>
    <t>50-082-0850-02_AFR24 Shiloh Village SD 85</t>
  </si>
  <si>
    <t>04-101-1340-04_AFR24 Shirland CCSD 134</t>
  </si>
  <si>
    <t>50-082-1810-02_AFR24 Signal Hill SD 181</t>
  </si>
  <si>
    <t>49-081-0340-02_AFR24 Silvis SD 34</t>
  </si>
  <si>
    <t>05-016-0680-02_AFR24 Skokie SD 68</t>
  </si>
  <si>
    <t>05-016-0690-02_AFR24 Skokie SD 69</t>
  </si>
  <si>
    <t>05-016-0735-02_AFR24 Skokie SD 73-5</t>
  </si>
  <si>
    <t>50-082-1300-04_AFR24 Smithton CCSD 130</t>
  </si>
  <si>
    <t>16-019-4320-26_AFR24 Somonauk CUSD 432</t>
  </si>
  <si>
    <t>13-058-4010-26_AFR24 South Central CUD 401</t>
  </si>
  <si>
    <t>12-017-8010-60_AFR24 South Eastern Sp Ed Program</t>
  </si>
  <si>
    <t>03-011-0140-24_AFR24 South Fork SD 14</t>
  </si>
  <si>
    <t>07-016-1500-02_AFR24 South Holland SD 150</t>
  </si>
  <si>
    <t>07-016-1510-02_AFR24 South Holland SD 151</t>
  </si>
  <si>
    <t>40-056-8010-60_AFR24 South Macoupin Association</t>
  </si>
  <si>
    <t>53-090-1370-02_AFR24 South Pekin SD 137</t>
  </si>
  <si>
    <t>24-032-0740-03_AFR24 South Wilmington CCSD 74</t>
  </si>
  <si>
    <t>26-034-3370-26_AFR24 Southeastern CUSD 337</t>
  </si>
  <si>
    <t>07-016-1420-61_AFR24 Southwest Cook Coop Spec Ed</t>
  </si>
  <si>
    <t>40-056-0090-26_AFR24 Southwestern CUSD 9</t>
  </si>
  <si>
    <t>50-082-7460-45_AFR24 Southwestern Illinois Career &amp; Technical Education System</t>
  </si>
  <si>
    <t>45-079-1400-26_AFR24 Sparta CUSD 140</t>
  </si>
  <si>
    <t>44-063-8010-60_AFR24 Spec Ed Dist of McHenry Co-Sedom</t>
  </si>
  <si>
    <t>01-001-1720-61_AFR24 Spec Educ Assoc of Adams County</t>
  </si>
  <si>
    <t>48-072-0000-61_AFR24 Spec Educ Assoc of Peoria County</t>
  </si>
  <si>
    <t>34-049-8250-60_AFR24 Spec Educ Dist Lake County/Sedol</t>
  </si>
  <si>
    <t>07-016-8020-60_AFR24 Speed SEJA #802</t>
  </si>
  <si>
    <t>26-029-0040-26_AFR24 Spoon River Valley CUSD 4</t>
  </si>
  <si>
    <t>13-041-1780-04_AFR24 Spring Garden Community Consolidated School District 178</t>
  </si>
  <si>
    <t>53-090-6060-04_AFR24 Spring Lake CCSD 606</t>
  </si>
  <si>
    <t>28-006-0990-04_AFR24 Spring Valley CCSD 99</t>
  </si>
  <si>
    <t>51-084-1860-25_AFR24 Springfield SD 186</t>
  </si>
  <si>
    <t>32-046-2560-04_AFR24 St Anne CCSD 256</t>
  </si>
  <si>
    <t>32-046-3020-16_AFR24 St Anne CHSD 302</t>
  </si>
  <si>
    <t>31-045-3030-26_AFR24 St Charles CUSD 303</t>
  </si>
  <si>
    <t>03-026-2020-26_AFR24 St Elmo CUSD 202</t>
  </si>
  <si>
    <t>32-046-2580-04_AFR24 St George CCSD 258</t>
  </si>
  <si>
    <t>09-010-1690-04_AFR24 St Joseph CCSD 169</t>
  </si>
  <si>
    <t>09-010-3050-16_AFR24 St Joseph Ogden CHSD 305</t>
  </si>
  <si>
    <t>50-082-0300-03_AFR24 St Libory Cons SD 30</t>
  </si>
  <si>
    <t>13-014-1415-02_AFR24 St Rose SD 14-15</t>
  </si>
  <si>
    <t>28-088-1000-26_AFR24 Stark County CUSD 100</t>
  </si>
  <si>
    <t>35-050-7200-45_AFR24 Starved Rock for Voc Tech Ed</t>
  </si>
  <si>
    <t>40-056-0060-26_AFR24 Staunton CUSD 6</t>
  </si>
  <si>
    <t>45-079-1380-26_AFR24 Steeleville CUSD 138</t>
  </si>
  <si>
    <t>07-016-1940-02_AFR24 Steger SD 194</t>
  </si>
  <si>
    <t>47-098-0050-26_AFR24 Sterling CUSD 5</t>
  </si>
  <si>
    <t>47-052-2200-02_AFR24 Steward ESD 220</t>
  </si>
  <si>
    <t>11-087-005A-26_AFR24 Stewardson-Strasburg CUD 5A</t>
  </si>
  <si>
    <t>08-043-2060-26_AFR24 Stockton CUSD 206</t>
  </si>
  <si>
    <t>35-050-0440-02_AFR24 Streator ESD 44</t>
  </si>
  <si>
    <t>35-050-0400-17_AFR24 Streator Twp HSD 40</t>
  </si>
  <si>
    <t>11-070-3000-26_AFR24 Sullivan CUSD 300</t>
  </si>
  <si>
    <t>13-041-0790-02_AFR24 Summersville SD 79</t>
  </si>
  <si>
    <t>56-099-1610-02_AFR24 Summit Hill SD 161</t>
  </si>
  <si>
    <t>07-016-1040-02_AFR24 Summit SD 104</t>
  </si>
  <si>
    <t>07-016-1710-02_AFR24 Sunnybrook SD 171</t>
  </si>
  <si>
    <t>05-016-0290-02_AFR24 Sunset Ridge SD 29</t>
  </si>
  <si>
    <t>16-019-4270-26_AFR24 Sycamore CUSD 427</t>
  </si>
  <si>
    <t>56-099-0900-02_AFR24 Taft SD 90</t>
  </si>
  <si>
    <t>30-073-0050-02_AFR24 Tamaroa School Dist 5</t>
  </si>
  <si>
    <t>03-011-0030-26_AFR24 Taylorville CUSD 3</t>
  </si>
  <si>
    <t>53-000-0000-46_AFR24 Tazewell Co Area EFE RDS</t>
  </si>
  <si>
    <t>53-090-3090-61_AFR24 Tazewell-Mason Cntys Sp Ed Assoc</t>
  </si>
  <si>
    <t>03-025-0500-26_AFR24 Teutopolis CUSD 50</t>
  </si>
  <si>
    <t>09-010-1300-04_AFR24 Thomasboro CCSD 130</t>
  </si>
  <si>
    <t>21-028-1740-26_AFR24 Thompsonville CUSD 174</t>
  </si>
  <si>
    <t>07-016-2150-17_AFR24 Thornton Fractional Twp HSD 215</t>
  </si>
  <si>
    <t>07-016-1540-02_AFR24 Thornton SD 154</t>
  </si>
  <si>
    <t>07-016-2050-17_AFR24 Thornton Twp HSD 205</t>
  </si>
  <si>
    <t>56-099-7110-45_AFR24 Three Rivers EFE System</t>
  </si>
  <si>
    <t>09-010-0070-26_AFR24 Tolono CUSD 7</t>
  </si>
  <si>
    <t>35-050-0790-04_AFR24 Tonica CCSD 79</t>
  </si>
  <si>
    <t>05-016-2110-17_AFR24 Township HSD 211</t>
  </si>
  <si>
    <t>05-016-2140-17_AFR24 Township HSD 214</t>
  </si>
  <si>
    <t>53-090-7020-26_AFR24 Tremont CUSD 702</t>
  </si>
  <si>
    <t>51-084-0010-26_AFR24 Tri City CUSD 1</t>
  </si>
  <si>
    <t>17-053-006J-26_AFR24 Tri Point CUSD 6-J</t>
  </si>
  <si>
    <t>17-064-0030-26_AFR24 Tri Valley CUSD 3</t>
  </si>
  <si>
    <t>41-057-0020-26_AFR24 Triad CUSD 2</t>
  </si>
  <si>
    <t>30-039-1760-26_AFR24 Trico CUSD 176</t>
  </si>
  <si>
    <t>30-039-1860-61_AFR24 Tri-County Sp Ed Jnt Agreement</t>
  </si>
  <si>
    <t>17-064-0070-61_AFR24 Tri-County Spec Educ Assoc</t>
  </si>
  <si>
    <t>01-069-0270-26_AFR24 Triopia CUSD 27</t>
  </si>
  <si>
    <t>56-099-030C-04_AFR24 Troy CCSD 30C</t>
  </si>
  <si>
    <t>11-021-3010-26_AFR24 Tuscola CUSD 301</t>
  </si>
  <si>
    <t>12-000-0000-46_AFR24 Twin Rivers Career &amp; Tech Ed Sys</t>
  </si>
  <si>
    <t>01-009-7000-45_AFR24 Two Rivers Career Educ System</t>
  </si>
  <si>
    <t>34-049-1130-17_AFR24 Twp HSD 113</t>
  </si>
  <si>
    <t>06-016-0860-02_AFR24 Union Ridge SD 86</t>
  </si>
  <si>
    <t>56-099-0810-02_AFR24 Union SD 81</t>
  </si>
  <si>
    <t>33-094-3040-26_AFR24 United CUSD 304</t>
  </si>
  <si>
    <t>49-081-0300-41_AFR24 United Twp Area Career Ctr</t>
  </si>
  <si>
    <t>49-081-0300-17_AFR24 United Twp HSD 30</t>
  </si>
  <si>
    <t>30-039-1400-04_AFR24 Unity Point CCSD 140</t>
  </si>
  <si>
    <t>09-010-1160-22_AFR24 Urbana SD 116</t>
  </si>
  <si>
    <t>26-029-0020-26_AFR24 V I T CUSD 2</t>
  </si>
  <si>
    <t>31-000-0000-46_AFR24 Valley Educ for Employ System</t>
  </si>
  <si>
    <t>56-099-365U-26_AFR24 Valley View CUSD 365U</t>
  </si>
  <si>
    <t>45-067-0030-26_AFR24 Valmeyer CUSD 3</t>
  </si>
  <si>
    <t>03-026-2030-26_AFR24 Vandalia CUSD 203</t>
  </si>
  <si>
    <t>41-057-0030-26_AFR24 Venice CUSD 3</t>
  </si>
  <si>
    <t>54-092-8010-60_AFR24 Vermilion Assoc for Spec Educ</t>
  </si>
  <si>
    <t>54-092-7400-45_AFR24 Vermilion Voc Ed Deliver System</t>
  </si>
  <si>
    <t>21-044-1330-17_AFR24 Vienna HSD 133</t>
  </si>
  <si>
    <t>21-044-0550-02_AFR24 Vienna SD 55</t>
  </si>
  <si>
    <t>11-021-3020-26_AFR24 Villa Grove CUSD 302</t>
  </si>
  <si>
    <t>01-009-0640-26_AFR24 Virginia CUSD 64</t>
  </si>
  <si>
    <t>07-016-1470-02_AFR24 W Harvey-Dixmoor PSD 147</t>
  </si>
  <si>
    <t>20-097-8010-60_AFR24 Wabash &amp; Ohio Valley Sp Ed Dist</t>
  </si>
  <si>
    <t>20-093-3480-26_AFR24 Wabash CUSD 348</t>
  </si>
  <si>
    <t>35-050-1950-04_AFR24 Wallace CCSD 195</t>
  </si>
  <si>
    <t>35-050-1850-04_AFR24 Waltham CCSD 185</t>
  </si>
  <si>
    <t>13-041-0010-26_AFR24 Waltonville CUSD 1</t>
  </si>
  <si>
    <t>08-043-2050-26_AFR24 Warren CUSD 205</t>
  </si>
  <si>
    <t>34-049-1210-17_AFR24 Warren Twp HSD 121</t>
  </si>
  <si>
    <t>39-055-0110-26_AFR24 Warrensburg-Latham CUSD 11</t>
  </si>
  <si>
    <t>26-034-3160-26_AFR24 Warsaw CUSD 316</t>
  </si>
  <si>
    <t>53-090-3080-16_AFR24 Washington CHSD 308</t>
  </si>
  <si>
    <t>53-090-0520-02_AFR24 Washington SD 52</t>
  </si>
  <si>
    <t>45-067-0050-26_AFR24 Waterloo CUSD 5</t>
  </si>
  <si>
    <t>34-049-1180-26_AFR24 Wauconda CUSD 118</t>
  </si>
  <si>
    <t>34-049-0600-26_AFR24 Waukegan CUSD 60</t>
  </si>
  <si>
    <t>01-069-0060-26_AFR24 Waverly CUSD 6</t>
  </si>
  <si>
    <t>20-096-1000-26_AFR24 Wayne City CUSD 100</t>
  </si>
  <si>
    <t>13-014-0030-26_AFR24 Wesclin CUSD 3</t>
  </si>
  <si>
    <t>08-008-3140-26_AFR24 West Carroll CUSD 314</t>
  </si>
  <si>
    <t>33-036-2350-26_AFR24 West Central CUSD 235</t>
  </si>
  <si>
    <t>26-062-0000-61_AFR24 West Central IL Spec Educ Coop</t>
  </si>
  <si>
    <t>01-001-1720-46_AFR24 West Central Regional System</t>
  </si>
  <si>
    <t>19-022-0330-02_AFR24 West Chicago ESD 33</t>
  </si>
  <si>
    <t>17-054-0920-04_AFR24 West Lincoln-Broadwell ESD 92</t>
  </si>
  <si>
    <t>05-016-0310-02_AFR24 West Northfield SD 31</t>
  </si>
  <si>
    <t>26-062-1030-26_AFR24 West Prairie CUSD 103</t>
  </si>
  <si>
    <t>13-095-0100-26_AFR24 West Washington Co CUD 10</t>
  </si>
  <si>
    <t>06-016-0925-02_AFR24 Westchester SD 92-5</t>
  </si>
  <si>
    <t>26-000-0000-46_AFR24 Western Area Career System 265</t>
  </si>
  <si>
    <t>01-075-0120-26_AFR24 Western CUSD 12</t>
  </si>
  <si>
    <t>06-016-1010-02_AFR24 Western Springs SD 101</t>
  </si>
  <si>
    <t>54-092-0020-26_AFR24 Westville CUSD 2</t>
  </si>
  <si>
    <t>28-037-2300-26_AFR24 Wethersfield CUSD 230</t>
  </si>
  <si>
    <t>05-016-0210-04_AFR24 Wheeling CCSD 21</t>
  </si>
  <si>
    <t>47-098-0050-46_AFR24 Whiteside Regional Voc System</t>
  </si>
  <si>
    <t>50-082-1150-02_AFR24 Whiteside SD 115</t>
  </si>
  <si>
    <t>56-000-0000-40_AFR24 Wilco Area Career Center</t>
  </si>
  <si>
    <t>56-099-0920-02_AFR24 Will County SD 92</t>
  </si>
  <si>
    <t>33-048-2100-26_AFR24 Williamsfield CUSD 210</t>
  </si>
  <si>
    <t>21-100-8010-46_AFR24 Williamson Co CTE System</t>
  </si>
  <si>
    <t>21-100-8010-60_AFR24 Williamson Co Spec Educ District</t>
  </si>
  <si>
    <t>51-084-0150-26_AFR24 Williamsville CUSD 15</t>
  </si>
  <si>
    <t>13-014-0460-02_AFR24 Willow Grove SD 46</t>
  </si>
  <si>
    <t>07-016-1080-02_AFR24 Willow Springs SD 108</t>
  </si>
  <si>
    <t>05-016-0390-61_AFR24 Wilmette Community Sp Ed Agreement</t>
  </si>
  <si>
    <t>05-016-0390-02_AFR24 Wilmette SD 39</t>
  </si>
  <si>
    <t>56-099-209U-26_AFR24 Wilmington CUSD 209U</t>
  </si>
  <si>
    <t>01-086-0010-26_AFR24 Winchester CUSD 1</t>
  </si>
  <si>
    <t>11-087-0010-26_AFR24 Windsor CUSD 1</t>
  </si>
  <si>
    <t>19-022-0340-02_AFR24 Winfield SD 34</t>
  </si>
  <si>
    <t>04-101-1400-61_AFR24 Winnebago County Spec Educ Coop</t>
  </si>
  <si>
    <t>04-101-3230-26_AFR24 Winnebago CUSD 323</t>
  </si>
  <si>
    <t>05-016-0360-02_AFR24 Winnetka SD 36</t>
  </si>
  <si>
    <t>34-049-0010-02_AFR24 Winthrop Harbor SD 1</t>
  </si>
  <si>
    <t>50-082-1130-02_AFR24 Wolf Branch SD 113</t>
  </si>
  <si>
    <t>19-022-0070-02_AFR24 Wood Dale SD 7</t>
  </si>
  <si>
    <t>41-057-0150-03_AFR24 Wood River-Hartford ESD 15</t>
  </si>
  <si>
    <t>53-102-8010-60_AFR24 Woodford Cty Special Ed Assoc</t>
  </si>
  <si>
    <t>34-049-0500-04_AFR24 Woodland CCSD 50</t>
  </si>
  <si>
    <t>17-053-0050-26_AFR24 Woodland CUSD 5</t>
  </si>
  <si>
    <t>13-041-2090-27_AFR24 Woodlawn Unit School District 209</t>
  </si>
  <si>
    <t>19-022-0680-02_AFR24 Woodridge SD 68</t>
  </si>
  <si>
    <t>44-063-2000-26_AFR24 Woodstock CUSD 200</t>
  </si>
  <si>
    <t>07-016-1270-02_AFR24 Worth SD 127</t>
  </si>
  <si>
    <t>24-047-1150-26_AFR24 Yorkville CUSD 115</t>
  </si>
  <si>
    <t>21-028-1880-26_AFR24 Zeigler-Royalton CUSD 188</t>
  </si>
  <si>
    <t>34-049-0060-02_AFR24 Zion ESD 6</t>
  </si>
  <si>
    <t>34-049-1260-17_AFR24 Zion-Benton Twp HSD 126</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</si>
  <si>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</si>
  <si>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</si>
  <si>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</si>
  <si>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</si>
  <si>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</si>
  <si>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05-016-2250-17_AFR24 Glenbrook HSD 225</t>
  </si>
  <si>
    <t>GEER II (only) (CRRSA) (FRIS SUBPROGRAM CODE: GO, RC, JK, JE)</t>
  </si>
  <si>
    <t>ESSER III (only) (ARP) (FRIS SUBPROGRAM CODE: E3, CO, C3, D3, EB, ES, PM, S3, P4, 15, 25, 35, 45, 55, 65, 75)</t>
  </si>
  <si>
    <t>ESSER II (only) (CRRSA Act) (FRIS SUB PROGRAM CODES: E2, FG, SE, PM, CP, D2, HT, ST, D4)</t>
  </si>
  <si>
    <t>Signature of Audit Manager (not firm)</t>
  </si>
  <si>
    <t>on or before November 15 with the exception of Extension Approvals. Please see AFR Instructions for complete submission procedures.</t>
  </si>
  <si>
    <t>Note: A PDF (of the Audit Questionnaire) with signature is acceptable for this page. Enter the location on the signature line e.g. PDF in Opinion Page with signature.</t>
  </si>
  <si>
    <t>CARES CRRSA ARP 2024</t>
  </si>
  <si>
    <t>closed FY24</t>
  </si>
  <si>
    <t>IF('Aud Quest 2'</t>
  </si>
  <si>
    <t>B28"x","Yes",IF('Aud Quest 2'</t>
  </si>
  <si>
    <t>'Aud Quest 2'</t>
  </si>
  <si>
    <t>('Aud Quest 2'</t>
  </si>
  <si>
    <t>IF('FP Info 3'</t>
  </si>
  <si>
    <t>('FP Info 3'</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</si>
  <si>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</si>
  <si>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</si>
  <si>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</si>
  <si>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</si>
  <si>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</si>
  <si>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</si>
  <si>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</si>
  <si>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</si>
  <si>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</si>
  <si>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</si>
  <si>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</si>
  <si>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</si>
  <si>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</si>
  <si>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</si>
  <si>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</si>
  <si>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</si>
  <si>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</si>
  <si>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</si>
  <si>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</si>
  <si>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</si>
  <si>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</si>
  <si>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</si>
  <si>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</si>
  <si>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</si>
  <si>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</si>
  <si>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</si>
  <si>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</si>
  <si>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</si>
  <si>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</si>
  <si>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</si>
  <si>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</si>
  <si>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</si>
  <si>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</si>
  <si>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</si>
  <si>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</si>
  <si>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</si>
  <si>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</si>
  <si>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</si>
  <si>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</si>
  <si>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</si>
  <si>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</si>
  <si>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</si>
  <si>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</si>
  <si>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</si>
  <si>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</si>
  <si>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</si>
  <si>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</si>
  <si>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</si>
  <si>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</si>
  <si>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</si>
  <si>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</si>
  <si>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</si>
  <si>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</si>
  <si>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</si>
  <si>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</si>
  <si>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</si>
  <si>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</si>
  <si>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</si>
  <si>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</si>
  <si>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</si>
  <si>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</si>
  <si>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</si>
  <si>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</si>
  <si>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</si>
  <si>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</si>
  <si>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</si>
  <si>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</si>
  <si>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</si>
  <si>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</si>
  <si>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</si>
  <si>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</si>
  <si>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</si>
  <si>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</si>
  <si>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</si>
  <si>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</si>
  <si>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</si>
  <si>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</si>
  <si>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</si>
  <si>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</si>
  <si>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</si>
  <si>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</si>
  <si>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</si>
  <si>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</si>
  <si>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</si>
  <si>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</si>
  <si>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</si>
  <si>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</si>
  <si>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</si>
  <si>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</si>
  <si>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</si>
  <si>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</si>
  <si>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</si>
  <si>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</si>
  <si>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</si>
  <si>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</si>
  <si>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</si>
  <si>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</si>
  <si>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</si>
  <si>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</si>
  <si>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</si>
  <si>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</si>
  <si>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</si>
  <si>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</si>
  <si>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</si>
  <si>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</si>
  <si>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</si>
  <si>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</si>
  <si>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</si>
  <si>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</si>
  <si>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</si>
  <si>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</si>
  <si>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</si>
  <si>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</si>
  <si>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</si>
  <si>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</si>
  <si>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</si>
  <si>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</si>
  <si>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</si>
  <si>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</si>
  <si>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</si>
  <si>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</si>
  <si>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</si>
  <si>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</si>
  <si>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</si>
  <si>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</si>
  <si>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</si>
  <si>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</si>
  <si>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</si>
  <si>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</si>
  <si>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</si>
  <si>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</si>
  <si>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</si>
  <si>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</si>
  <si>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</si>
  <si>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</si>
  <si>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</si>
  <si>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</si>
  <si>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</si>
  <si>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</si>
  <si>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</si>
  <si>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</si>
  <si>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</si>
  <si>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</si>
  <si>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</si>
  <si>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</si>
  <si>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</si>
  <si>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</si>
  <si>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</si>
  <si>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</si>
  <si>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</si>
  <si>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</si>
  <si>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</si>
  <si>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</si>
  <si>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</si>
  <si>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</si>
  <si>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</si>
  <si>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</si>
  <si>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</si>
  <si>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</si>
  <si>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</si>
  <si>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</si>
  <si>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</si>
  <si>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</si>
  <si>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</si>
  <si>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</si>
  <si>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</si>
  <si>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</si>
  <si>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</si>
  <si>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</si>
  <si>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</si>
  <si>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</si>
  <si>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</si>
  <si>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</si>
  <si>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</si>
  <si>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</si>
  <si>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</si>
  <si>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</si>
  <si>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</si>
  <si>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</si>
  <si>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</si>
  <si>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</si>
  <si>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</si>
  <si>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</si>
  <si>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</si>
  <si>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</si>
  <si>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</si>
  <si>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</si>
  <si>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</si>
  <si>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</si>
  <si>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</si>
  <si>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</si>
  <si>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</si>
  <si>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</si>
  <si>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</si>
  <si>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</si>
  <si>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</si>
  <si>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</si>
  <si>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</si>
  <si>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</si>
  <si>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</si>
  <si>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</si>
  <si>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</si>
  <si>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</si>
  <si>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</si>
  <si>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</si>
  <si>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</si>
  <si>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</si>
  <si>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</si>
  <si>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</si>
  <si>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</si>
  <si>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</si>
  <si>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</si>
  <si>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</si>
  <si>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</si>
  <si>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</si>
  <si>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</si>
  <si>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</si>
  <si>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</si>
  <si>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</si>
  <si>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</si>
  <si>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</si>
  <si>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</si>
  <si>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</si>
  <si>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</si>
  <si>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</si>
  <si>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</si>
  <si>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</si>
  <si>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</si>
  <si>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</si>
  <si>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</si>
  <si>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</si>
  <si>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</si>
  <si>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</si>
  <si>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</si>
  <si>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</si>
  <si>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</si>
  <si>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</si>
  <si>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</si>
  <si>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</si>
  <si>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</si>
  <si>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</si>
  <si>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</si>
  <si>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</si>
  <si>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</si>
  <si>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</si>
  <si>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</si>
  <si>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</si>
  <si>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</si>
  <si>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</si>
  <si>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Single Audit Questions 217-782-7970 or GATA@isbe.net</t>
  </si>
  <si>
    <t>WILL</t>
  </si>
  <si>
    <t>1605 SOUTH WASHINGTON STREET</t>
  </si>
  <si>
    <t>LOCKPORT</t>
  </si>
  <si>
    <t>JAMES CALABRESE</t>
  </si>
  <si>
    <t>J.CALABRESE@TAFTSD90.ORG</t>
  </si>
  <si>
    <t>815-838-0408</t>
  </si>
  <si>
    <t>815-838-5046</t>
  </si>
  <si>
    <t>X</t>
  </si>
  <si>
    <t>GASSENSMITH &amp; MICHALESKO, LTD.</t>
  </si>
  <si>
    <t xml:space="preserve">JOHN MICHALESKO, LTD. </t>
  </si>
  <si>
    <t>323 SPRINGFIELD DRIVE</t>
  </si>
  <si>
    <t>JOLIET</t>
  </si>
  <si>
    <t>IL</t>
  </si>
  <si>
    <t>815-744-6200</t>
  </si>
  <si>
    <t>815-744-3822</t>
  </si>
  <si>
    <t>JOHN@GASSENSMITH.COM</t>
  </si>
  <si>
    <t>GO ALT REV BONDS SERIES 2012B</t>
  </si>
  <si>
    <t>GO BOND SERIES 2020</t>
  </si>
  <si>
    <t>LOCKPORT AREA BENEFIT PLAN</t>
  </si>
  <si>
    <t>IL ASSOC. OF SCHOOL BOARD WORKERS COMP</t>
  </si>
  <si>
    <t>ISDLAF</t>
  </si>
  <si>
    <t>LASEC</t>
  </si>
  <si>
    <t>x</t>
  </si>
  <si>
    <t>none</t>
  </si>
  <si>
    <t>065.033820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</si>
</sst>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
      <sz val="10"/>
      <color theme="3" tint="0.59999389629810485"/>
      <name val="Arial"/>
      <family val="2"/>
    </font>
  </fonts>
  <fills count="3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12">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2">
    <xf numFmtId="0" fontId="0" fillId="0" borderId="0"/>
    <xf numFmtId="43" fontId="20" fillId="0" borderId="0" applyFont="0" applyFill="0" applyBorder="0" applyAlignment="0" applyProtection="0"/>
    <xf numFmtId="0" fontId="41" fillId="0" borderId="0" applyNumberFormat="0" applyFill="0" applyBorder="0" applyAlignment="0" applyProtection="0">
      <alignment vertical="top"/>
      <protection locked="0"/>
    </xf>
    <xf numFmtId="0" fontId="20" fillId="0" borderId="0"/>
    <xf numFmtId="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58" fillId="0" borderId="0" applyNumberFormat="0" applyFill="0" applyBorder="0" applyAlignment="0" applyProtection="0"/>
    <xf numFmtId="0" fontId="18" fillId="0" borderId="0"/>
    <xf numFmtId="0" fontId="17" fillId="0" borderId="0"/>
    <xf numFmtId="0" fontId="16" fillId="0" borderId="0"/>
    <xf numFmtId="0" fontId="15" fillId="0" borderId="0"/>
    <xf numFmtId="0" fontId="13" fillId="0" borderId="0"/>
    <xf numFmtId="0" fontId="12" fillId="0" borderId="0"/>
    <xf numFmtId="0" fontId="28" fillId="0" borderId="0"/>
    <xf numFmtId="0" fontId="28" fillId="0" borderId="0"/>
    <xf numFmtId="0" fontId="28" fillId="0" borderId="0"/>
    <xf numFmtId="0" fontId="28" fillId="0" borderId="0"/>
    <xf numFmtId="0" fontId="9" fillId="0" borderId="0"/>
    <xf numFmtId="0" fontId="7" fillId="0" borderId="0"/>
    <xf numFmtId="0" fontId="6" fillId="0" borderId="0"/>
    <xf numFmtId="0" fontId="5" fillId="0" borderId="0"/>
    <xf numFmtId="0" fontId="4" fillId="0" borderId="0"/>
    <xf numFmtId="44" fontId="164" fillId="0" borderId="0" applyFont="0" applyFill="0" applyBorder="0" applyAlignment="0" applyProtection="0"/>
    <xf numFmtId="0" fontId="167" fillId="0" borderId="0"/>
  </cellStyleXfs>
  <cellXfs count="2213">
    <xf numFmtId="0" fontId="0" fillId="0" borderId="0" xfId="0"/>
    <xf numFmtId="0" fontId="20" fillId="0" borderId="0" xfId="0" applyFont="1"/>
    <xf numFmtId="0" fontId="25" fillId="0" borderId="0" xfId="0" applyFont="1"/>
    <xf numFmtId="0" fontId="0" fillId="0" borderId="0" xfId="0" applyAlignment="1">
      <alignment horizontal="left" vertical="center"/>
    </xf>
    <xf numFmtId="0" fontId="21" fillId="0" borderId="0" xfId="0" applyFont="1"/>
    <xf numFmtId="0" fontId="32" fillId="0" borderId="0" xfId="0" applyFont="1"/>
    <xf numFmtId="0" fontId="32" fillId="0" borderId="0" xfId="0" applyFont="1" applyProtection="1">
      <protection locked="0"/>
    </xf>
    <xf numFmtId="0" fontId="34" fillId="0" borderId="0" xfId="0" applyFont="1" applyAlignment="1">
      <alignment horizontal="right" vertical="top"/>
    </xf>
    <xf numFmtId="0" fontId="25" fillId="0" borderId="0" xfId="0" applyFont="1" applyAlignment="1">
      <alignment horizontal="left" wrapText="1"/>
    </xf>
    <xf numFmtId="49" fontId="36" fillId="0" borderId="0" xfId="0" applyNumberFormat="1" applyFont="1" applyAlignment="1">
      <alignment horizontal="right" vertical="top" indent="1"/>
    </xf>
    <xf numFmtId="49" fontId="36" fillId="0" borderId="0" xfId="0" applyNumberFormat="1" applyFont="1" applyAlignment="1">
      <alignment horizontal="right" vertical="top"/>
    </xf>
    <xf numFmtId="0" fontId="33" fillId="0" borderId="0" xfId="0" applyFont="1"/>
    <xf numFmtId="49" fontId="38" fillId="0" borderId="0" xfId="0" applyNumberFormat="1" applyFont="1" applyAlignment="1">
      <alignment horizontal="right" vertical="top" indent="1"/>
    </xf>
    <xf numFmtId="0" fontId="34" fillId="0" borderId="0" xfId="0" applyFont="1" applyAlignment="1">
      <alignment horizontal="left" vertical="center" wrapText="1"/>
    </xf>
    <xf numFmtId="0" fontId="0" fillId="0" borderId="0" xfId="0" applyAlignment="1">
      <alignment horizontal="left" vertical="center" wrapText="1"/>
    </xf>
    <xf numFmtId="49" fontId="36" fillId="0" borderId="0" xfId="0" applyNumberFormat="1" applyFont="1" applyAlignment="1">
      <alignment horizontal="right" vertical="center"/>
    </xf>
    <xf numFmtId="0" fontId="24" fillId="0" borderId="0" xfId="12" applyFont="1" applyAlignment="1">
      <alignment vertical="center"/>
    </xf>
    <xf numFmtId="0" fontId="21" fillId="0" borderId="0" xfId="0" applyFont="1" applyAlignment="1">
      <alignment horizontal="left" vertical="center"/>
    </xf>
    <xf numFmtId="167" fontId="25" fillId="0" borderId="0" xfId="0" applyNumberFormat="1" applyFont="1"/>
    <xf numFmtId="1" fontId="20" fillId="0" borderId="0" xfId="0" applyNumberFormat="1" applyFont="1" applyAlignment="1">
      <alignment horizontal="right"/>
    </xf>
    <xf numFmtId="0" fontId="21" fillId="0" borderId="0" xfId="0" applyFont="1" applyAlignment="1">
      <alignment horizontal="left" wrapText="1"/>
    </xf>
    <xf numFmtId="49" fontId="35" fillId="0" borderId="0" xfId="0" applyNumberFormat="1" applyFont="1" applyAlignment="1">
      <alignment horizontal="center" vertical="top"/>
    </xf>
    <xf numFmtId="49" fontId="35" fillId="0" borderId="0" xfId="0" applyNumberFormat="1" applyFont="1" applyAlignment="1">
      <alignment horizontal="right" vertical="top"/>
    </xf>
    <xf numFmtId="49" fontId="35" fillId="0" borderId="0" xfId="0" applyNumberFormat="1" applyFont="1" applyAlignment="1">
      <alignment horizontal="right" vertical="center"/>
    </xf>
    <xf numFmtId="14" fontId="20" fillId="0" borderId="0" xfId="0" applyNumberFormat="1" applyFont="1" applyAlignment="1">
      <alignment horizontal="right"/>
    </xf>
    <xf numFmtId="1" fontId="20" fillId="0" borderId="0" xfId="0" applyNumberFormat="1" applyFont="1" applyAlignment="1">
      <alignment horizontal="center" vertical="center"/>
    </xf>
    <xf numFmtId="0" fontId="60" fillId="0" borderId="0" xfId="0" applyFont="1"/>
    <xf numFmtId="0" fontId="60" fillId="0" borderId="0" xfId="0" applyFont="1" applyAlignment="1">
      <alignment horizontal="left"/>
    </xf>
    <xf numFmtId="0" fontId="59" fillId="0" borderId="0" xfId="0" applyFont="1"/>
    <xf numFmtId="0" fontId="60" fillId="0" borderId="0" xfId="0" applyFont="1" applyAlignment="1">
      <alignment vertical="center"/>
    </xf>
    <xf numFmtId="0" fontId="67" fillId="0" borderId="0" xfId="0" applyFont="1"/>
    <xf numFmtId="0" fontId="62" fillId="0" borderId="0" xfId="0" applyFont="1"/>
    <xf numFmtId="0" fontId="62" fillId="0" borderId="0" xfId="0" applyFont="1" applyAlignment="1">
      <alignment vertical="center"/>
    </xf>
    <xf numFmtId="0" fontId="60" fillId="0" borderId="0" xfId="0" applyFont="1" applyAlignment="1">
      <alignment horizontal="left" vertical="center"/>
    </xf>
    <xf numFmtId="0" fontId="67" fillId="0" borderId="0" xfId="0" applyFont="1" applyAlignment="1">
      <alignment horizontal="left" vertical="center"/>
    </xf>
    <xf numFmtId="0" fontId="67" fillId="0" borderId="0" xfId="0" applyFont="1" applyAlignment="1">
      <alignment horizontal="left" vertical="center" indent="1"/>
    </xf>
    <xf numFmtId="0" fontId="67" fillId="0" borderId="0" xfId="0" applyFont="1" applyAlignment="1">
      <alignment vertical="center"/>
    </xf>
    <xf numFmtId="0" fontId="67" fillId="0" borderId="0" xfId="0" applyFont="1" applyAlignment="1">
      <alignment horizontal="left" vertical="top" indent="1"/>
    </xf>
    <xf numFmtId="0" fontId="67" fillId="0" borderId="0" xfId="0" applyFont="1" applyAlignment="1">
      <alignment vertical="top"/>
    </xf>
    <xf numFmtId="0" fontId="62" fillId="0" borderId="0" xfId="0" applyFont="1" applyAlignment="1">
      <alignment horizontal="left" vertical="center"/>
    </xf>
    <xf numFmtId="0" fontId="60" fillId="0" borderId="0" xfId="0" applyFont="1" applyAlignment="1">
      <alignment horizontal="left" vertical="top"/>
    </xf>
    <xf numFmtId="0" fontId="62" fillId="0" borderId="0" xfId="0" applyFont="1" applyAlignment="1">
      <alignment horizontal="center" vertical="top"/>
    </xf>
    <xf numFmtId="0" fontId="67" fillId="0" borderId="0" xfId="0" applyFont="1" applyAlignment="1">
      <alignment horizontal="left"/>
    </xf>
    <xf numFmtId="0" fontId="62" fillId="0" borderId="0" xfId="0" applyFont="1" applyAlignment="1">
      <alignment horizontal="right" vertical="center"/>
    </xf>
    <xf numFmtId="0" fontId="81" fillId="8" borderId="92" xfId="0" applyFont="1" applyFill="1" applyBorder="1" applyAlignment="1">
      <alignment horizontal="center" vertical="center"/>
    </xf>
    <xf numFmtId="0" fontId="81" fillId="8" borderId="93" xfId="0" applyFont="1" applyFill="1" applyBorder="1" applyAlignment="1">
      <alignment horizontal="center" vertical="center"/>
    </xf>
    <xf numFmtId="0" fontId="59" fillId="16" borderId="110" xfId="0" applyFont="1" applyFill="1" applyBorder="1" applyAlignment="1">
      <alignment horizontal="left" vertical="center"/>
    </xf>
    <xf numFmtId="164" fontId="59" fillId="16" borderId="110" xfId="0" applyNumberFormat="1" applyFont="1" applyFill="1" applyBorder="1" applyAlignment="1">
      <alignment horizontal="center" vertical="center"/>
    </xf>
    <xf numFmtId="164" fontId="69" fillId="16" borderId="110" xfId="0" applyNumberFormat="1" applyFont="1" applyFill="1" applyBorder="1" applyAlignment="1">
      <alignment vertical="center"/>
    </xf>
    <xf numFmtId="0" fontId="82" fillId="9" borderId="111" xfId="0" applyFont="1" applyFill="1" applyBorder="1" applyAlignment="1">
      <alignment horizontal="left" vertical="center"/>
    </xf>
    <xf numFmtId="38" fontId="55" fillId="9" borderId="94" xfId="0" applyNumberFormat="1" applyFont="1" applyFill="1" applyBorder="1" applyAlignment="1">
      <alignment horizontal="right"/>
    </xf>
    <xf numFmtId="38" fontId="55" fillId="9" borderId="101" xfId="0" applyNumberFormat="1" applyFont="1" applyFill="1" applyBorder="1" applyAlignment="1">
      <alignment horizontal="right"/>
    </xf>
    <xf numFmtId="0" fontId="59" fillId="16" borderId="101" xfId="0" applyFont="1" applyFill="1" applyBorder="1" applyAlignment="1">
      <alignment horizontal="center" vertical="center"/>
    </xf>
    <xf numFmtId="164" fontId="59" fillId="16" borderId="101" xfId="0" applyNumberFormat="1" applyFont="1" applyFill="1" applyBorder="1" applyAlignment="1">
      <alignment horizontal="center" vertical="center"/>
    </xf>
    <xf numFmtId="164" fontId="69" fillId="16" borderId="101" xfId="0" applyNumberFormat="1" applyFont="1" applyFill="1" applyBorder="1" applyAlignment="1">
      <alignment vertical="center"/>
    </xf>
    <xf numFmtId="0" fontId="82" fillId="9" borderId="94" xfId="0" applyFont="1" applyFill="1" applyBorder="1" applyAlignment="1">
      <alignment horizontal="left" vertical="center"/>
    </xf>
    <xf numFmtId="0" fontId="59" fillId="16" borderId="0" xfId="0" applyFont="1" applyFill="1" applyAlignment="1">
      <alignment horizontal="left" vertical="center"/>
    </xf>
    <xf numFmtId="164" fontId="59" fillId="16" borderId="0" xfId="0" applyNumberFormat="1" applyFont="1" applyFill="1" applyAlignment="1">
      <alignment horizontal="center" vertical="center"/>
    </xf>
    <xf numFmtId="164" fontId="69" fillId="16" borderId="0" xfId="0" applyNumberFormat="1" applyFont="1" applyFill="1" applyAlignment="1">
      <alignment vertical="center"/>
    </xf>
    <xf numFmtId="0" fontId="82" fillId="9" borderId="95" xfId="0" applyFont="1" applyFill="1" applyBorder="1" applyAlignment="1">
      <alignment horizontal="left" vertical="center"/>
    </xf>
    <xf numFmtId="0" fontId="62" fillId="0" borderId="0" xfId="0" applyFont="1" applyAlignment="1">
      <alignment horizontal="center" vertical="center"/>
    </xf>
    <xf numFmtId="0" fontId="62" fillId="0" borderId="0" xfId="3" applyFont="1" applyAlignment="1">
      <alignment horizontal="right" vertical="center"/>
    </xf>
    <xf numFmtId="0" fontId="62" fillId="0" borderId="0" xfId="3" applyFont="1" applyAlignment="1">
      <alignment vertical="center"/>
    </xf>
    <xf numFmtId="0" fontId="62" fillId="0" borderId="0" xfId="3" applyFont="1" applyAlignment="1">
      <alignment horizontal="center" vertical="center"/>
    </xf>
    <xf numFmtId="0" fontId="62" fillId="0" borderId="0" xfId="3" applyFont="1"/>
    <xf numFmtId="0" fontId="59" fillId="0" borderId="0" xfId="0" applyFont="1" applyAlignment="1">
      <alignment horizontal="center"/>
    </xf>
    <xf numFmtId="0" fontId="59" fillId="0" borderId="0" xfId="0" applyFont="1" applyAlignment="1">
      <alignment vertical="center"/>
    </xf>
    <xf numFmtId="0" fontId="67" fillId="0" borderId="0" xfId="0" applyFont="1" applyAlignment="1">
      <alignment horizontal="left" vertical="center" indent="3"/>
    </xf>
    <xf numFmtId="0" fontId="60" fillId="0" borderId="0" xfId="0" applyFont="1" applyAlignment="1">
      <alignment horizontal="center" vertical="center"/>
    </xf>
    <xf numFmtId="0" fontId="60" fillId="0" borderId="0" xfId="0" applyFont="1" applyAlignment="1">
      <alignment horizontal="left" vertical="center" wrapText="1"/>
    </xf>
    <xf numFmtId="0" fontId="69" fillId="0" borderId="0" xfId="0" applyFont="1" applyAlignment="1">
      <alignment horizontal="center"/>
    </xf>
    <xf numFmtId="0" fontId="86" fillId="0" borderId="0" xfId="0" applyFont="1" applyAlignment="1">
      <alignment vertical="center"/>
    </xf>
    <xf numFmtId="0" fontId="67" fillId="0" borderId="1" xfId="0" applyFont="1" applyBorder="1" applyAlignment="1">
      <alignment vertical="center"/>
    </xf>
    <xf numFmtId="38" fontId="62" fillId="6" borderId="1" xfId="0" applyNumberFormat="1" applyFont="1" applyFill="1" applyBorder="1" applyAlignment="1">
      <alignment vertical="center"/>
    </xf>
    <xf numFmtId="0" fontId="60" fillId="3" borderId="1" xfId="0" applyFont="1" applyFill="1" applyBorder="1" applyAlignment="1">
      <alignment vertical="center"/>
    </xf>
    <xf numFmtId="0" fontId="70" fillId="0" borderId="0" xfId="0" applyFont="1"/>
    <xf numFmtId="49" fontId="60" fillId="0" borderId="0" xfId="0" applyNumberFormat="1" applyFont="1" applyAlignment="1">
      <alignment horizontal="left" vertical="center"/>
    </xf>
    <xf numFmtId="49" fontId="67" fillId="0" borderId="0" xfId="0" applyNumberFormat="1" applyFont="1" applyAlignment="1">
      <alignment horizontal="left" vertical="center"/>
    </xf>
    <xf numFmtId="0" fontId="67" fillId="0" borderId="0" xfId="0" applyFont="1" applyAlignment="1">
      <alignment horizontal="center"/>
    </xf>
    <xf numFmtId="0" fontId="67" fillId="0" borderId="2" xfId="0" applyFont="1" applyBorder="1" applyAlignment="1">
      <alignment horizontal="center" vertical="center"/>
    </xf>
    <xf numFmtId="49" fontId="59" fillId="0" borderId="2" xfId="0" applyNumberFormat="1" applyFont="1" applyBorder="1" applyAlignment="1">
      <alignment horizontal="center" vertical="center"/>
    </xf>
    <xf numFmtId="49" fontId="62" fillId="0" borderId="2" xfId="0" applyNumberFormat="1" applyFont="1" applyBorder="1" applyAlignment="1">
      <alignment horizontal="center" vertical="center"/>
    </xf>
    <xf numFmtId="49" fontId="70" fillId="0" borderId="11" xfId="0" applyNumberFormat="1" applyFont="1" applyBorder="1" applyAlignment="1">
      <alignment horizontal="centerContinuous" vertical="center"/>
    </xf>
    <xf numFmtId="49" fontId="62" fillId="0" borderId="9" xfId="0" applyNumberFormat="1" applyFont="1" applyBorder="1" applyAlignment="1">
      <alignment horizontal="centerContinuous" vertical="center"/>
    </xf>
    <xf numFmtId="1" fontId="69" fillId="0" borderId="3" xfId="0" applyNumberFormat="1" applyFont="1" applyBorder="1" applyAlignment="1">
      <alignment horizontal="center" vertical="center" wrapText="1"/>
    </xf>
    <xf numFmtId="3" fontId="69" fillId="0" borderId="3" xfId="0" applyNumberFormat="1" applyFont="1" applyBorder="1" applyAlignment="1">
      <alignment horizontal="center" vertical="center" wrapText="1"/>
    </xf>
    <xf numFmtId="0" fontId="69" fillId="0" borderId="3" xfId="0" applyFont="1" applyBorder="1" applyAlignment="1">
      <alignment horizontal="center" vertical="center" wrapText="1"/>
    </xf>
    <xf numFmtId="43" fontId="69" fillId="0" borderId="1" xfId="1" applyFont="1" applyBorder="1" applyAlignment="1" applyProtection="1">
      <alignment horizontal="center" vertical="center" wrapText="1"/>
    </xf>
    <xf numFmtId="0" fontId="69" fillId="0" borderId="1" xfId="0" applyFont="1" applyBorder="1" applyAlignment="1">
      <alignment horizontal="center" vertical="center" wrapText="1"/>
    </xf>
    <xf numFmtId="0" fontId="67" fillId="0" borderId="20" xfId="0" applyFont="1" applyBorder="1" applyAlignment="1">
      <alignment horizontal="left" vertical="center" indent="1"/>
    </xf>
    <xf numFmtId="0" fontId="67" fillId="0" borderId="13" xfId="0" applyFont="1" applyBorder="1" applyAlignment="1">
      <alignment horizontal="center" vertical="center"/>
    </xf>
    <xf numFmtId="0" fontId="67" fillId="0" borderId="1" xfId="0" applyFont="1" applyBorder="1" applyAlignment="1">
      <alignment horizontal="center" vertical="center"/>
    </xf>
    <xf numFmtId="0" fontId="67" fillId="0" borderId="13" xfId="0" applyFont="1" applyBorder="1" applyAlignment="1">
      <alignment horizontal="left" vertical="center" indent="1"/>
    </xf>
    <xf numFmtId="164" fontId="67" fillId="0" borderId="1" xfId="0" applyNumberFormat="1" applyFont="1" applyBorder="1" applyAlignment="1">
      <alignment horizontal="left" vertical="center"/>
    </xf>
    <xf numFmtId="0" fontId="67" fillId="0" borderId="10" xfId="0" applyFont="1" applyBorder="1" applyAlignment="1">
      <alignment horizontal="left" vertical="center" indent="1"/>
    </xf>
    <xf numFmtId="0" fontId="67" fillId="0" borderId="3" xfId="0" applyFont="1" applyBorder="1" applyAlignment="1">
      <alignment horizontal="center" vertical="center"/>
    </xf>
    <xf numFmtId="0" fontId="67" fillId="0" borderId="19" xfId="0" applyFont="1" applyBorder="1" applyAlignment="1">
      <alignment horizontal="left" vertical="center" indent="1"/>
    </xf>
    <xf numFmtId="0" fontId="67" fillId="0" borderId="13" xfId="0" applyFont="1" applyBorder="1" applyAlignment="1">
      <alignment horizontal="left" vertical="center" wrapText="1" indent="1"/>
    </xf>
    <xf numFmtId="0" fontId="67" fillId="0" borderId="1" xfId="0" applyFont="1" applyBorder="1" applyAlignment="1">
      <alignment horizontal="left" vertical="center" indent="1"/>
    </xf>
    <xf numFmtId="0" fontId="67" fillId="0" borderId="15" xfId="0" applyFont="1" applyBorder="1" applyAlignment="1">
      <alignment horizontal="left" vertical="center" indent="1"/>
    </xf>
    <xf numFmtId="0" fontId="67" fillId="0" borderId="9" xfId="0" applyFont="1" applyBorder="1" applyAlignment="1">
      <alignment horizontal="center" vertical="center"/>
    </xf>
    <xf numFmtId="0" fontId="67" fillId="0" borderId="0" xfId="0" applyFont="1" applyAlignment="1">
      <alignment horizontal="center" vertical="center"/>
    </xf>
    <xf numFmtId="38" fontId="62" fillId="0" borderId="0" xfId="0" applyNumberFormat="1" applyFont="1" applyAlignment="1">
      <alignment vertical="center"/>
    </xf>
    <xf numFmtId="49" fontId="69" fillId="0" borderId="2" xfId="0" applyNumberFormat="1" applyFont="1" applyBorder="1" applyAlignment="1">
      <alignment horizontal="center" vertical="center"/>
    </xf>
    <xf numFmtId="3" fontId="62" fillId="0" borderId="0" xfId="0" applyNumberFormat="1" applyFont="1" applyAlignment="1">
      <alignment vertical="center"/>
    </xf>
    <xf numFmtId="0" fontId="78" fillId="0" borderId="19" xfId="0" applyFont="1" applyBorder="1" applyAlignment="1">
      <alignment horizontal="left" indent="2"/>
    </xf>
    <xf numFmtId="0" fontId="67" fillId="0" borderId="10" xfId="0" applyFont="1" applyBorder="1" applyAlignment="1">
      <alignment horizontal="center" vertical="center"/>
    </xf>
    <xf numFmtId="0" fontId="70" fillId="0" borderId="0" xfId="0" applyFont="1" applyAlignment="1">
      <alignment vertical="center"/>
    </xf>
    <xf numFmtId="0" fontId="67" fillId="0" borderId="1" xfId="0" applyFont="1" applyBorder="1" applyAlignment="1">
      <alignment horizontal="center" vertical="top"/>
    </xf>
    <xf numFmtId="38" fontId="60" fillId="0" borderId="0" xfId="0" applyNumberFormat="1" applyFont="1"/>
    <xf numFmtId="0" fontId="67" fillId="0" borderId="48" xfId="0" applyFont="1" applyBorder="1" applyAlignment="1">
      <alignment horizontal="left" vertical="center" indent="4"/>
    </xf>
    <xf numFmtId="0" fontId="67" fillId="0" borderId="30" xfId="0" applyFont="1" applyBorder="1" applyAlignment="1">
      <alignment horizontal="center" vertical="center"/>
    </xf>
    <xf numFmtId="40" fontId="60" fillId="7" borderId="32" xfId="0" applyNumberFormat="1" applyFont="1" applyFill="1" applyBorder="1" applyAlignment="1">
      <alignment horizontal="right" vertical="center"/>
    </xf>
    <xf numFmtId="0" fontId="67" fillId="0" borderId="12" xfId="0" applyFont="1" applyBorder="1" applyAlignment="1">
      <alignment horizontal="left" vertical="center" indent="4"/>
    </xf>
    <xf numFmtId="9" fontId="60" fillId="7" borderId="32" xfId="0" applyNumberFormat="1" applyFont="1" applyFill="1" applyBorder="1" applyAlignment="1">
      <alignment horizontal="right" vertical="center"/>
    </xf>
    <xf numFmtId="1" fontId="59" fillId="0" borderId="3" xfId="0" applyNumberFormat="1" applyFont="1" applyBorder="1" applyAlignment="1">
      <alignment horizontal="center" vertical="center" wrapText="1"/>
    </xf>
    <xf numFmtId="3" fontId="59" fillId="0" borderId="3" xfId="0" applyNumberFormat="1" applyFont="1" applyBorder="1" applyAlignment="1">
      <alignment horizontal="center" vertical="center" wrapText="1"/>
    </xf>
    <xf numFmtId="3" fontId="60" fillId="3" borderId="3" xfId="0" applyNumberFormat="1" applyFont="1" applyFill="1" applyBorder="1" applyAlignment="1">
      <alignment horizontal="center"/>
    </xf>
    <xf numFmtId="3" fontId="62" fillId="3" borderId="10" xfId="0" applyNumberFormat="1" applyFont="1" applyFill="1" applyBorder="1" applyAlignment="1">
      <alignment horizontal="center"/>
    </xf>
    <xf numFmtId="38" fontId="62" fillId="3" borderId="3" xfId="0" applyNumberFormat="1" applyFont="1" applyFill="1" applyBorder="1" applyAlignment="1">
      <alignment horizontal="center"/>
    </xf>
    <xf numFmtId="3" fontId="62" fillId="3" borderId="3" xfId="0" applyNumberFormat="1" applyFont="1" applyFill="1" applyBorder="1" applyAlignment="1">
      <alignment horizontal="center"/>
    </xf>
    <xf numFmtId="0" fontId="67" fillId="0" borderId="13" xfId="0" applyFont="1" applyBorder="1" applyAlignment="1">
      <alignment horizontal="center"/>
    </xf>
    <xf numFmtId="0" fontId="67" fillId="0" borderId="1" xfId="0" applyFont="1" applyBorder="1" applyAlignment="1">
      <alignment horizontal="center"/>
    </xf>
    <xf numFmtId="0" fontId="67" fillId="0" borderId="1" xfId="0" applyFont="1" applyBorder="1" applyAlignment="1">
      <alignment horizontal="center" vertical="center" wrapText="1"/>
    </xf>
    <xf numFmtId="38" fontId="62" fillId="0" borderId="0" xfId="0" applyNumberFormat="1" applyFont="1"/>
    <xf numFmtId="0" fontId="67" fillId="0" borderId="25" xfId="0" applyFont="1" applyBorder="1" applyAlignment="1">
      <alignment horizontal="center" vertical="center"/>
    </xf>
    <xf numFmtId="0" fontId="67" fillId="0" borderId="25" xfId="0" applyFont="1" applyBorder="1" applyAlignment="1">
      <alignment horizontal="center" vertical="top"/>
    </xf>
    <xf numFmtId="0" fontId="67" fillId="0" borderId="17" xfId="0" applyFont="1" applyBorder="1" applyAlignment="1">
      <alignment horizontal="center" vertical="center"/>
    </xf>
    <xf numFmtId="1" fontId="67" fillId="0" borderId="1" xfId="0" applyNumberFormat="1" applyFont="1" applyBorder="1" applyAlignment="1">
      <alignment horizontal="center" vertical="center"/>
    </xf>
    <xf numFmtId="0" fontId="67" fillId="0" borderId="20" xfId="0" applyFont="1" applyBorder="1" applyAlignment="1">
      <alignment horizontal="left" vertical="top" wrapText="1" indent="1"/>
    </xf>
    <xf numFmtId="1" fontId="67" fillId="0" borderId="1" xfId="0" applyNumberFormat="1" applyFont="1" applyBorder="1" applyAlignment="1">
      <alignment horizontal="center" vertical="top"/>
    </xf>
    <xf numFmtId="1" fontId="67" fillId="0" borderId="3" xfId="0" applyNumberFormat="1" applyFont="1" applyBorder="1" applyAlignment="1">
      <alignment horizontal="center" vertical="center"/>
    </xf>
    <xf numFmtId="1" fontId="67" fillId="0" borderId="116" xfId="0" applyNumberFormat="1" applyFont="1" applyBorder="1" applyAlignment="1">
      <alignment horizontal="center" vertical="center"/>
    </xf>
    <xf numFmtId="1" fontId="67" fillId="0" borderId="31" xfId="0" applyNumberFormat="1" applyFont="1" applyBorder="1" applyAlignment="1">
      <alignment horizontal="center" vertical="center"/>
    </xf>
    <xf numFmtId="1" fontId="67" fillId="0" borderId="32" xfId="0" applyNumberFormat="1" applyFont="1" applyBorder="1" applyAlignment="1">
      <alignment horizontal="center" vertical="center"/>
    </xf>
    <xf numFmtId="0" fontId="67" fillId="0" borderId="1" xfId="0" applyFont="1" applyBorder="1" applyAlignment="1">
      <alignment horizontal="center" vertical="top" wrapText="1"/>
    </xf>
    <xf numFmtId="0" fontId="67" fillId="0" borderId="119" xfId="0" applyFont="1" applyBorder="1" applyAlignment="1">
      <alignment horizontal="center" vertical="center"/>
    </xf>
    <xf numFmtId="0" fontId="67" fillId="0" borderId="91" xfId="0" applyFont="1" applyBorder="1" applyAlignment="1">
      <alignment horizontal="center" vertical="center"/>
    </xf>
    <xf numFmtId="0" fontId="67"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wrapText="1"/>
    </xf>
    <xf numFmtId="164" fontId="69" fillId="3" borderId="12" xfId="0" applyNumberFormat="1" applyFont="1" applyFill="1" applyBorder="1" applyAlignment="1">
      <alignment horizontal="left" vertical="center" wrapText="1" indent="1"/>
    </xf>
    <xf numFmtId="49" fontId="69" fillId="3" borderId="13" xfId="0" applyNumberFormat="1" applyFont="1" applyFill="1" applyBorder="1" applyAlignment="1">
      <alignment horizontal="center" vertical="center"/>
    </xf>
    <xf numFmtId="38" fontId="62" fillId="0" borderId="0" xfId="0" applyNumberFormat="1" applyFont="1" applyAlignment="1">
      <alignment horizontal="right" vertical="center"/>
    </xf>
    <xf numFmtId="0" fontId="67" fillId="0" borderId="1" xfId="0" applyFont="1" applyBorder="1" applyAlignment="1">
      <alignment horizontal="left" vertical="center" wrapText="1" indent="1"/>
    </xf>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12" xfId="0" applyNumberFormat="1" applyFont="1" applyBorder="1" applyAlignment="1">
      <alignment horizontal="left" vertical="center" indent="1"/>
    </xf>
    <xf numFmtId="49" fontId="67" fillId="0" borderId="20" xfId="0" applyNumberFormat="1" applyFont="1" applyBorder="1" applyAlignment="1">
      <alignment horizontal="left" vertical="center"/>
    </xf>
    <xf numFmtId="38" fontId="60" fillId="3" borderId="0" xfId="0" applyNumberFormat="1" applyFont="1" applyFill="1" applyAlignment="1">
      <alignment horizontal="right" vertical="center"/>
    </xf>
    <xf numFmtId="38" fontId="60" fillId="3" borderId="17" xfId="0" applyNumberFormat="1" applyFont="1" applyFill="1" applyBorder="1" applyAlignment="1">
      <alignment horizontal="right" vertical="center"/>
    </xf>
    <xf numFmtId="164" fontId="67" fillId="0" borderId="1" xfId="9" applyNumberFormat="1" applyFont="1" applyBorder="1" applyAlignment="1" applyProtection="1">
      <alignment horizontal="left" vertical="center"/>
      <protection locked="0"/>
    </xf>
    <xf numFmtId="174" fontId="67" fillId="0" borderId="1" xfId="9" applyNumberFormat="1" applyFont="1" applyBorder="1" applyAlignment="1" applyProtection="1">
      <alignment horizontal="right"/>
      <protection locked="0"/>
    </xf>
    <xf numFmtId="0" fontId="69" fillId="0" borderId="8" xfId="0" applyFont="1" applyBorder="1" applyAlignment="1">
      <alignment horizontal="center" vertical="center" wrapText="1"/>
    </xf>
    <xf numFmtId="0" fontId="69" fillId="0" borderId="21" xfId="0" applyFont="1" applyBorder="1" applyAlignment="1">
      <alignment horizontal="center" vertical="center"/>
    </xf>
    <xf numFmtId="0" fontId="69" fillId="0" borderId="21" xfId="0" applyFont="1" applyBorder="1" applyAlignment="1">
      <alignment horizontal="center" vertical="center" wrapText="1"/>
    </xf>
    <xf numFmtId="0" fontId="62" fillId="0" borderId="6" xfId="0" applyFont="1" applyBorder="1" applyAlignment="1">
      <alignment vertical="center"/>
    </xf>
    <xf numFmtId="38" fontId="60" fillId="0" borderId="21" xfId="0" applyNumberFormat="1" applyFont="1" applyBorder="1" applyAlignment="1" applyProtection="1">
      <alignment horizontal="right" vertical="center"/>
      <protection locked="0"/>
    </xf>
    <xf numFmtId="0" fontId="62" fillId="6" borderId="6" xfId="0" applyFont="1" applyFill="1" applyBorder="1" applyAlignment="1">
      <alignment vertical="center"/>
    </xf>
    <xf numFmtId="38" fontId="60" fillId="6" borderId="44" xfId="0" applyNumberFormat="1" applyFont="1" applyFill="1" applyBorder="1" applyAlignment="1">
      <alignment horizontal="right" vertical="center"/>
    </xf>
    <xf numFmtId="49" fontId="67" fillId="0" borderId="6" xfId="0" applyNumberFormat="1" applyFont="1" applyBorder="1" applyAlignment="1">
      <alignment horizontal="center" vertical="center" wrapText="1"/>
    </xf>
    <xf numFmtId="38" fontId="60" fillId="6" borderId="7" xfId="0" applyNumberFormat="1" applyFont="1" applyFill="1" applyBorder="1" applyAlignment="1">
      <alignment vertical="center"/>
    </xf>
    <xf numFmtId="38" fontId="60" fillId="6" borderId="7" xfId="0" applyNumberFormat="1" applyFont="1" applyFill="1" applyBorder="1" applyAlignment="1">
      <alignment horizontal="right" vertical="center"/>
    </xf>
    <xf numFmtId="0" fontId="67" fillId="0" borderId="45" xfId="0" applyFont="1" applyBorder="1" applyAlignment="1">
      <alignment horizontal="left" indent="1"/>
    </xf>
    <xf numFmtId="0" fontId="67" fillId="0" borderId="5" xfId="0" applyFont="1" applyBorder="1" applyAlignment="1">
      <alignment horizontal="left" indent="1"/>
    </xf>
    <xf numFmtId="49" fontId="67" fillId="0" borderId="6" xfId="0" applyNumberFormat="1" applyFont="1" applyBorder="1" applyAlignment="1">
      <alignment horizontal="center" vertical="center"/>
    </xf>
    <xf numFmtId="0" fontId="67" fillId="0" borderId="45" xfId="0" applyFont="1" applyBorder="1" applyAlignment="1">
      <alignment horizontal="left" vertical="center" indent="1"/>
    </xf>
    <xf numFmtId="38" fontId="60" fillId="6" borderId="21" xfId="0" applyNumberFormat="1" applyFont="1" applyFill="1" applyBorder="1" applyAlignment="1">
      <alignment horizontal="right" vertical="center"/>
    </xf>
    <xf numFmtId="49" fontId="67" fillId="0" borderId="5" xfId="0" applyNumberFormat="1" applyFont="1" applyBorder="1" applyAlignment="1">
      <alignment horizontal="center" vertical="center"/>
    </xf>
    <xf numFmtId="49" fontId="67" fillId="6" borderId="58" xfId="0" applyNumberFormat="1" applyFont="1" applyFill="1" applyBorder="1" applyAlignment="1">
      <alignment horizontal="center" vertical="center"/>
    </xf>
    <xf numFmtId="49" fontId="67" fillId="0" borderId="21" xfId="0" applyNumberFormat="1" applyFont="1" applyBorder="1" applyAlignment="1">
      <alignment horizontal="center" vertical="center"/>
    </xf>
    <xf numFmtId="49" fontId="67" fillId="3" borderId="21" xfId="0" applyNumberFormat="1" applyFont="1" applyFill="1" applyBorder="1" applyAlignment="1">
      <alignment horizontal="center" vertical="center"/>
    </xf>
    <xf numFmtId="38" fontId="60" fillId="3" borderId="7" xfId="0" applyNumberFormat="1" applyFont="1" applyFill="1" applyBorder="1" applyAlignment="1">
      <alignment horizontal="right" vertical="center"/>
    </xf>
    <xf numFmtId="38" fontId="60" fillId="6" borderId="43" xfId="0" applyNumberFormat="1" applyFont="1" applyFill="1" applyBorder="1" applyAlignment="1">
      <alignment horizontal="right" vertical="center"/>
    </xf>
    <xf numFmtId="0" fontId="69" fillId="0" borderId="5" xfId="0" applyFont="1" applyBorder="1" applyAlignment="1">
      <alignment horizontal="left" vertical="center"/>
    </xf>
    <xf numFmtId="0" fontId="62" fillId="0" borderId="6" xfId="0" applyFont="1" applyBorder="1"/>
    <xf numFmtId="0" fontId="60" fillId="0" borderId="49" xfId="0" applyFont="1" applyBorder="1" applyAlignment="1">
      <alignment vertical="center"/>
    </xf>
    <xf numFmtId="0" fontId="62" fillId="0" borderId="8" xfId="0" applyFont="1" applyBorder="1"/>
    <xf numFmtId="0" fontId="62" fillId="0" borderId="39" xfId="0" applyFont="1" applyBorder="1"/>
    <xf numFmtId="0" fontId="70" fillId="0" borderId="0" xfId="0" applyFont="1" applyAlignment="1">
      <alignment horizontal="center"/>
    </xf>
    <xf numFmtId="0" fontId="67" fillId="0" borderId="4" xfId="0" applyFont="1" applyBorder="1" applyAlignment="1">
      <alignment vertical="center"/>
    </xf>
    <xf numFmtId="0" fontId="67" fillId="0" borderId="0" xfId="0" applyFont="1" applyAlignment="1">
      <alignment horizontal="left" indent="1"/>
    </xf>
    <xf numFmtId="0" fontId="67" fillId="0" borderId="21" xfId="0" applyFont="1" applyBorder="1" applyAlignment="1">
      <alignment horizontal="left" vertical="center"/>
    </xf>
    <xf numFmtId="0" fontId="78" fillId="0" borderId="4" xfId="0" applyFont="1" applyBorder="1"/>
    <xf numFmtId="0" fontId="60" fillId="0" borderId="39" xfId="0" applyFont="1" applyBorder="1" applyAlignment="1">
      <alignment vertical="center"/>
    </xf>
    <xf numFmtId="0" fontId="78" fillId="0" borderId="4" xfId="0" applyFont="1" applyBorder="1" applyAlignment="1">
      <alignment vertical="top"/>
    </xf>
    <xf numFmtId="0" fontId="62" fillId="6" borderId="5" xfId="0" applyFont="1" applyFill="1" applyBorder="1"/>
    <xf numFmtId="0" fontId="60" fillId="6" borderId="21" xfId="0" applyFont="1" applyFill="1" applyBorder="1" applyAlignment="1">
      <alignment vertical="center"/>
    </xf>
    <xf numFmtId="0" fontId="99" fillId="0" borderId="0" xfId="0" applyFont="1" applyAlignment="1">
      <alignment horizontal="left" indent="2"/>
    </xf>
    <xf numFmtId="0" fontId="67" fillId="0" borderId="5" xfId="0" applyFont="1" applyBorder="1" applyAlignment="1">
      <alignment vertical="center"/>
    </xf>
    <xf numFmtId="0" fontId="67" fillId="0" borderId="6" xfId="0" applyFont="1" applyBorder="1" applyAlignment="1">
      <alignment vertical="center"/>
    </xf>
    <xf numFmtId="0" fontId="99" fillId="0" borderId="0" xfId="0" applyFont="1" applyAlignment="1">
      <alignment horizontal="left" vertical="top"/>
    </xf>
    <xf numFmtId="0" fontId="62" fillId="0" borderId="0" xfId="0" applyFont="1" applyAlignment="1">
      <alignment vertical="top"/>
    </xf>
    <xf numFmtId="0" fontId="69" fillId="6" borderId="45" xfId="0" applyFont="1" applyFill="1" applyBorder="1" applyAlignment="1">
      <alignment vertical="center"/>
    </xf>
    <xf numFmtId="0" fontId="84" fillId="0" borderId="49" xfId="0" applyFont="1" applyBorder="1" applyAlignment="1">
      <alignment horizontal="left" indent="2"/>
    </xf>
    <xf numFmtId="0" fontId="62" fillId="0" borderId="8" xfId="0" applyFont="1" applyBorder="1" applyAlignment="1">
      <alignment horizontal="left" vertical="center"/>
    </xf>
    <xf numFmtId="0" fontId="62" fillId="0" borderId="8" xfId="0" applyFont="1" applyBorder="1" applyAlignment="1">
      <alignment vertical="center"/>
    </xf>
    <xf numFmtId="0" fontId="59" fillId="0" borderId="8" xfId="0" applyFont="1" applyBorder="1" applyAlignment="1">
      <alignment horizontal="left" vertical="center"/>
    </xf>
    <xf numFmtId="0" fontId="69" fillId="0" borderId="49" xfId="0" applyFont="1" applyBorder="1" applyAlignment="1">
      <alignment horizontal="center" vertical="center" wrapText="1"/>
    </xf>
    <xf numFmtId="0" fontId="69" fillId="0" borderId="7" xfId="0" applyFont="1" applyBorder="1" applyAlignment="1">
      <alignment horizontal="center" vertical="center" wrapText="1"/>
    </xf>
    <xf numFmtId="0" fontId="62" fillId="0" borderId="0" xfId="0" applyFont="1" applyAlignment="1">
      <alignment horizontal="center" vertical="center" wrapText="1"/>
    </xf>
    <xf numFmtId="38" fontId="60" fillId="0" borderId="43" xfId="0" applyNumberFormat="1" applyFont="1" applyBorder="1" applyAlignment="1" applyProtection="1">
      <alignment horizontal="right" vertical="center"/>
      <protection locked="0"/>
    </xf>
    <xf numFmtId="0" fontId="69" fillId="6" borderId="43" xfId="0" applyFont="1" applyFill="1" applyBorder="1" applyAlignment="1">
      <alignment horizontal="center" vertical="center" wrapText="1"/>
    </xf>
    <xf numFmtId="38" fontId="69" fillId="6" borderId="43" xfId="0" quotePrefix="1" applyNumberFormat="1" applyFont="1" applyFill="1" applyBorder="1" applyAlignment="1">
      <alignment horizontal="center" vertical="center"/>
    </xf>
    <xf numFmtId="49" fontId="60" fillId="6" borderId="44" xfId="0" applyNumberFormat="1" applyFont="1" applyFill="1" applyBorder="1" applyAlignment="1">
      <alignment horizontal="right" vertical="center"/>
    </xf>
    <xf numFmtId="49" fontId="60" fillId="6" borderId="43" xfId="0" applyNumberFormat="1" applyFont="1" applyFill="1" applyBorder="1" applyAlignment="1">
      <alignment horizontal="right" vertical="center"/>
    </xf>
    <xf numFmtId="0" fontId="67" fillId="0" borderId="21" xfId="0" applyFont="1" applyBorder="1" applyAlignment="1">
      <alignment horizontal="center" vertical="center"/>
    </xf>
    <xf numFmtId="49" fontId="60" fillId="3" borderId="7" xfId="0" applyNumberFormat="1" applyFont="1" applyFill="1" applyBorder="1" applyAlignment="1">
      <alignment horizontal="right" vertical="center"/>
    </xf>
    <xf numFmtId="38" fontId="69" fillId="6" borderId="43" xfId="0" applyNumberFormat="1" applyFont="1" applyFill="1" applyBorder="1" applyAlignment="1">
      <alignment horizontal="center" vertical="center"/>
    </xf>
    <xf numFmtId="0" fontId="67" fillId="0" borderId="45" xfId="0" applyFont="1" applyBorder="1" applyAlignment="1">
      <alignment horizontal="left" vertical="center" wrapText="1" indent="1"/>
    </xf>
    <xf numFmtId="38" fontId="60" fillId="0" borderId="21" xfId="0" applyNumberFormat="1" applyFont="1" applyBorder="1" applyAlignment="1" applyProtection="1">
      <alignment horizontal="right"/>
      <protection locked="0"/>
    </xf>
    <xf numFmtId="0" fontId="67" fillId="0" borderId="45" xfId="0" applyFont="1" applyBorder="1" applyAlignment="1">
      <alignment horizontal="left" vertical="center" wrapText="1" indent="2"/>
    </xf>
    <xf numFmtId="49" fontId="69" fillId="6" borderId="43" xfId="0" applyNumberFormat="1" applyFont="1" applyFill="1" applyBorder="1" applyAlignment="1">
      <alignment horizontal="center" vertical="center"/>
    </xf>
    <xf numFmtId="38" fontId="60" fillId="6" borderId="42" xfId="0" applyNumberFormat="1" applyFont="1" applyFill="1" applyBorder="1" applyAlignment="1">
      <alignment horizontal="right" vertical="center"/>
    </xf>
    <xf numFmtId="0" fontId="62" fillId="6" borderId="7" xfId="0" applyFont="1" applyFill="1" applyBorder="1" applyAlignment="1">
      <alignment vertical="center"/>
    </xf>
    <xf numFmtId="0" fontId="62" fillId="0" borderId="0" xfId="0" applyFont="1" applyAlignment="1">
      <alignment horizontal="right" vertical="center" indent="1"/>
    </xf>
    <xf numFmtId="0" fontId="67" fillId="0" borderId="0" xfId="0" applyFont="1" applyAlignment="1">
      <alignment horizontal="right" vertical="center" indent="1"/>
    </xf>
    <xf numFmtId="166" fontId="67" fillId="0" borderId="0" xfId="10" applyNumberFormat="1" applyFont="1" applyAlignment="1">
      <alignment horizontal="right" vertical="center"/>
    </xf>
    <xf numFmtId="0" fontId="67" fillId="0" borderId="0" xfId="10" applyFont="1" applyAlignment="1">
      <alignment horizontal="left" vertical="center"/>
    </xf>
    <xf numFmtId="166" fontId="67" fillId="0" borderId="0" xfId="11" applyNumberFormat="1" applyFont="1" applyAlignment="1">
      <alignment horizontal="right" vertical="center"/>
    </xf>
    <xf numFmtId="0" fontId="67" fillId="0" borderId="0" xfId="11" applyFont="1" applyAlignment="1">
      <alignment vertical="center"/>
    </xf>
    <xf numFmtId="0" fontId="59" fillId="6" borderId="11" xfId="0" applyFont="1" applyFill="1" applyBorder="1" applyAlignment="1">
      <alignment horizontal="left"/>
    </xf>
    <xf numFmtId="0" fontId="59" fillId="6" borderId="15" xfId="0" applyFont="1" applyFill="1" applyBorder="1"/>
    <xf numFmtId="0" fontId="62" fillId="6" borderId="15" xfId="0" applyFont="1" applyFill="1" applyBorder="1"/>
    <xf numFmtId="0" fontId="62" fillId="6" borderId="9" xfId="0" applyFont="1" applyFill="1" applyBorder="1"/>
    <xf numFmtId="0" fontId="59" fillId="6" borderId="0" xfId="0" applyFont="1" applyFill="1"/>
    <xf numFmtId="0" fontId="62" fillId="6" borderId="0" xfId="0" applyFont="1" applyFill="1"/>
    <xf numFmtId="0" fontId="62" fillId="6" borderId="17" xfId="0" applyFont="1" applyFill="1" applyBorder="1"/>
    <xf numFmtId="0" fontId="92" fillId="6" borderId="0" xfId="0" applyFont="1" applyFill="1" applyAlignment="1">
      <alignment horizontal="left"/>
    </xf>
    <xf numFmtId="0" fontId="62" fillId="6" borderId="0" xfId="0" applyFont="1" applyFill="1" applyAlignment="1">
      <alignment vertical="center"/>
    </xf>
    <xf numFmtId="0" fontId="62" fillId="6" borderId="0" xfId="0" applyFont="1" applyFill="1" applyAlignment="1">
      <alignment horizontal="left" vertical="center"/>
    </xf>
    <xf numFmtId="0" fontId="62" fillId="6" borderId="17" xfId="0" applyFont="1" applyFill="1" applyBorder="1" applyAlignment="1">
      <alignment horizontal="left" vertical="center"/>
    </xf>
    <xf numFmtId="0" fontId="59" fillId="6" borderId="11" xfId="0" applyFont="1" applyFill="1" applyBorder="1" applyAlignment="1">
      <alignment vertical="center"/>
    </xf>
    <xf numFmtId="0" fontId="69" fillId="6" borderId="15" xfId="0" applyFont="1" applyFill="1" applyBorder="1" applyAlignment="1">
      <alignment vertical="center"/>
    </xf>
    <xf numFmtId="0" fontId="62" fillId="6" borderId="15" xfId="0" applyFont="1" applyFill="1" applyBorder="1" applyAlignment="1">
      <alignment vertical="center"/>
    </xf>
    <xf numFmtId="0" fontId="62" fillId="0" borderId="16" xfId="0" applyFont="1" applyBorder="1" applyAlignment="1">
      <alignment vertical="center"/>
    </xf>
    <xf numFmtId="0" fontId="62" fillId="0" borderId="17" xfId="0" applyFont="1" applyBorder="1" applyAlignment="1">
      <alignment vertical="center"/>
    </xf>
    <xf numFmtId="0" fontId="67" fillId="0" borderId="16" xfId="0" applyFont="1" applyBorder="1" applyAlignment="1">
      <alignment horizontal="center" vertical="center"/>
    </xf>
    <xf numFmtId="38" fontId="60" fillId="0" borderId="17" xfId="0" applyNumberFormat="1" applyFont="1" applyBorder="1" applyAlignment="1">
      <alignment vertical="center"/>
    </xf>
    <xf numFmtId="38" fontId="60" fillId="0" borderId="17" xfId="0" applyNumberFormat="1" applyFont="1" applyBorder="1"/>
    <xf numFmtId="0" fontId="67" fillId="0" borderId="18" xfId="0" applyFont="1" applyBorder="1" applyAlignment="1">
      <alignment horizontal="center" vertical="center"/>
    </xf>
    <xf numFmtId="38" fontId="60" fillId="0" borderId="10" xfId="0" applyNumberFormat="1" applyFont="1" applyBorder="1" applyAlignment="1">
      <alignment vertical="center"/>
    </xf>
    <xf numFmtId="0" fontId="62" fillId="6" borderId="9" xfId="0" applyFont="1" applyFill="1" applyBorder="1" applyAlignment="1">
      <alignment vertical="center"/>
    </xf>
    <xf numFmtId="0" fontId="59" fillId="6" borderId="18" xfId="0" applyFont="1" applyFill="1" applyBorder="1" applyAlignment="1">
      <alignment vertical="center"/>
    </xf>
    <xf numFmtId="0" fontId="70" fillId="6" borderId="19" xfId="0" applyFont="1" applyFill="1" applyBorder="1" applyAlignment="1">
      <alignment horizontal="left" vertical="center" indent="1"/>
    </xf>
    <xf numFmtId="0" fontId="62" fillId="6" borderId="19" xfId="0" applyFont="1" applyFill="1" applyBorder="1" applyAlignment="1">
      <alignment horizontal="left" vertical="center"/>
    </xf>
    <xf numFmtId="0" fontId="62" fillId="0" borderId="16" xfId="0" applyFont="1" applyBorder="1"/>
    <xf numFmtId="0" fontId="60" fillId="0" borderId="16" xfId="0" applyFont="1" applyBorder="1"/>
    <xf numFmtId="0" fontId="67" fillId="0" borderId="16" xfId="0" applyFont="1" applyBorder="1"/>
    <xf numFmtId="0" fontId="69" fillId="0" borderId="12" xfId="0" applyFont="1" applyBorder="1" applyAlignment="1">
      <alignment horizontal="left"/>
    </xf>
    <xf numFmtId="0" fontId="69" fillId="0" borderId="13" xfId="0" applyFont="1" applyBorder="1" applyAlignment="1">
      <alignment horizontal="left" indent="1"/>
    </xf>
    <xf numFmtId="49" fontId="67" fillId="0" borderId="1" xfId="0" applyNumberFormat="1" applyFont="1" applyBorder="1" applyAlignment="1">
      <alignment horizontal="center"/>
    </xf>
    <xf numFmtId="0" fontId="67" fillId="0" borderId="12" xfId="0" applyFont="1" applyBorder="1" applyAlignment="1">
      <alignment horizontal="left" indent="1"/>
    </xf>
    <xf numFmtId="0" fontId="67" fillId="0" borderId="13" xfId="0" applyFont="1" applyBorder="1" applyAlignment="1">
      <alignment horizontal="left" indent="2"/>
    </xf>
    <xf numFmtId="0" fontId="67" fillId="0" borderId="13" xfId="0" applyFont="1" applyBorder="1" applyAlignment="1">
      <alignment horizontal="left" indent="4"/>
    </xf>
    <xf numFmtId="0" fontId="69" fillId="7" borderId="12" xfId="0" applyFont="1" applyFill="1" applyBorder="1" applyAlignment="1">
      <alignment horizontal="left" indent="2"/>
    </xf>
    <xf numFmtId="0" fontId="69" fillId="7" borderId="13" xfId="0" applyFont="1" applyFill="1" applyBorder="1" applyAlignment="1">
      <alignment horizontal="left" indent="2"/>
    </xf>
    <xf numFmtId="0" fontId="67" fillId="7" borderId="1" xfId="0" applyFont="1" applyFill="1" applyBorder="1"/>
    <xf numFmtId="0" fontId="60" fillId="0" borderId="17" xfId="0" applyFont="1" applyBorder="1"/>
    <xf numFmtId="0" fontId="69" fillId="0" borderId="19" xfId="0" applyFont="1" applyBorder="1" applyAlignment="1">
      <alignment horizontal="centerContinuous"/>
    </xf>
    <xf numFmtId="0" fontId="60" fillId="0" borderId="10" xfId="0" applyFont="1" applyBorder="1" applyAlignment="1">
      <alignment horizontal="centerContinuous"/>
    </xf>
    <xf numFmtId="0" fontId="62" fillId="0" borderId="18" xfId="0" applyFont="1" applyBorder="1"/>
    <xf numFmtId="0" fontId="62" fillId="0" borderId="19" xfId="0" applyFont="1" applyBorder="1"/>
    <xf numFmtId="0" fontId="60" fillId="0" borderId="18" xfId="0" applyFont="1" applyBorder="1"/>
    <xf numFmtId="0" fontId="60" fillId="0" borderId="10" xfId="0" applyFont="1" applyBorder="1"/>
    <xf numFmtId="168" fontId="62" fillId="0" borderId="0" xfId="3" applyNumberFormat="1" applyFont="1" applyAlignment="1">
      <alignment horizontal="center"/>
    </xf>
    <xf numFmtId="0" fontId="70" fillId="0" borderId="21" xfId="3" applyFont="1" applyBorder="1" applyAlignment="1" applyProtection="1">
      <alignment horizontal="center" vertical="center"/>
      <protection locked="0"/>
    </xf>
    <xf numFmtId="164" fontId="62" fillId="0" borderId="0" xfId="0" applyNumberFormat="1" applyFont="1"/>
    <xf numFmtId="165" fontId="67" fillId="0" borderId="0" xfId="0" applyNumberFormat="1" applyFont="1" applyAlignment="1">
      <alignment horizontal="left"/>
    </xf>
    <xf numFmtId="0" fontId="111" fillId="0" borderId="0" xfId="0" applyFont="1"/>
    <xf numFmtId="0" fontId="60" fillId="0" borderId="0" xfId="0" applyFont="1" applyAlignment="1">
      <alignment vertical="top" wrapText="1"/>
    </xf>
    <xf numFmtId="0" fontId="62" fillId="0" borderId="0" xfId="3" applyFont="1" applyAlignment="1">
      <alignment wrapText="1"/>
    </xf>
    <xf numFmtId="0" fontId="69" fillId="0" borderId="45" xfId="3" applyFont="1" applyBorder="1" applyAlignment="1">
      <alignment horizontal="center" vertical="center"/>
    </xf>
    <xf numFmtId="0" fontId="69" fillId="0" borderId="21" xfId="3" applyFont="1" applyBorder="1" applyAlignment="1">
      <alignment horizontal="center" vertical="center" wrapText="1"/>
    </xf>
    <xf numFmtId="0" fontId="59" fillId="0" borderId="21" xfId="3" applyFont="1" applyBorder="1" applyAlignment="1">
      <alignment horizontal="left" vertical="center" wrapText="1" indent="1"/>
    </xf>
    <xf numFmtId="0" fontId="62" fillId="0" borderId="0" xfId="3" applyFont="1" applyAlignment="1">
      <alignment horizontal="left" vertical="center"/>
    </xf>
    <xf numFmtId="0" fontId="69" fillId="0" borderId="44" xfId="3" applyFont="1" applyBorder="1" applyAlignment="1">
      <alignment horizontal="left" vertical="center" wrapText="1" indent="2"/>
    </xf>
    <xf numFmtId="0" fontId="69" fillId="0" borderId="21" xfId="3" applyFont="1" applyBorder="1" applyAlignment="1">
      <alignment horizontal="left" vertical="center" wrapText="1" indent="1"/>
    </xf>
    <xf numFmtId="0" fontId="59" fillId="0" borderId="0" xfId="3" applyFont="1" applyAlignment="1">
      <alignment wrapText="1"/>
    </xf>
    <xf numFmtId="38" fontId="70" fillId="0" borderId="0" xfId="3" applyNumberFormat="1" applyFont="1"/>
    <xf numFmtId="0" fontId="67" fillId="0" borderId="0" xfId="3" applyFont="1" applyAlignment="1">
      <alignment horizontal="left" vertical="center" wrapText="1"/>
    </xf>
    <xf numFmtId="0" fontId="62" fillId="0" borderId="0" xfId="3" applyFont="1" applyAlignment="1">
      <alignment horizontal="left" vertical="center" wrapText="1"/>
    </xf>
    <xf numFmtId="0" fontId="62" fillId="0" borderId="0" xfId="3" applyFont="1" applyAlignment="1">
      <alignment horizontal="left"/>
    </xf>
    <xf numFmtId="49" fontId="114" fillId="0" borderId="0" xfId="0" applyNumberFormat="1" applyFont="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Alignment="1">
      <alignment horizontal="centerContinuous" vertical="top"/>
    </xf>
    <xf numFmtId="0" fontId="60" fillId="0" borderId="16" xfId="0" applyFont="1" applyBorder="1" applyAlignment="1">
      <alignment horizontal="left" vertical="top"/>
    </xf>
    <xf numFmtId="164" fontId="116" fillId="0" borderId="0" xfId="0" applyNumberFormat="1" applyFont="1" applyAlignment="1">
      <alignment horizontal="right" vertical="top"/>
    </xf>
    <xf numFmtId="0" fontId="118" fillId="0" borderId="12" xfId="0" applyFont="1" applyBorder="1" applyAlignment="1">
      <alignment horizontal="right" vertical="top"/>
    </xf>
    <xf numFmtId="0" fontId="60" fillId="0" borderId="20" xfId="0" applyFont="1" applyBorder="1" applyAlignment="1">
      <alignment horizontal="left" vertical="top" indent="1"/>
    </xf>
    <xf numFmtId="0" fontId="90" fillId="0" borderId="1" xfId="0" applyFont="1" applyBorder="1" applyAlignment="1">
      <alignment vertical="top" wrapText="1"/>
    </xf>
    <xf numFmtId="0" fontId="60" fillId="0" borderId="13" xfId="0" applyFont="1" applyBorder="1" applyAlignment="1">
      <alignment horizontal="left" vertical="top" indent="1"/>
    </xf>
    <xf numFmtId="0" fontId="90" fillId="0" borderId="63" xfId="12" applyFont="1" applyBorder="1" applyAlignment="1">
      <alignment vertical="center"/>
    </xf>
    <xf numFmtId="0" fontId="118" fillId="0" borderId="16" xfId="0" applyFont="1" applyBorder="1" applyAlignment="1">
      <alignment horizontal="right" vertical="top"/>
    </xf>
    <xf numFmtId="0" fontId="90" fillId="0" borderId="9" xfId="12" applyFont="1" applyBorder="1" applyAlignment="1">
      <alignment vertical="center" wrapText="1"/>
    </xf>
    <xf numFmtId="0" fontId="116" fillId="0" borderId="20" xfId="0" applyFont="1" applyBorder="1" applyAlignment="1">
      <alignment horizontal="left" vertical="center"/>
    </xf>
    <xf numFmtId="0" fontId="67" fillId="0" borderId="13" xfId="0" applyFont="1" applyBorder="1" applyAlignment="1">
      <alignment vertical="top" wrapText="1"/>
    </xf>
    <xf numFmtId="0" fontId="118" fillId="0" borderId="20" xfId="0" applyFont="1" applyBorder="1" applyAlignment="1">
      <alignment horizontal="left" vertical="center"/>
    </xf>
    <xf numFmtId="0" fontId="90" fillId="0" borderId="1" xfId="0" applyFont="1" applyBorder="1" applyAlignment="1">
      <alignment horizontal="left" vertical="center" wrapText="1"/>
    </xf>
    <xf numFmtId="0" fontId="74" fillId="0" borderId="16" xfId="0" applyFont="1" applyBorder="1"/>
    <xf numFmtId="0" fontId="116" fillId="0" borderId="20" xfId="0" applyFont="1" applyBorder="1" applyAlignment="1">
      <alignment vertical="top"/>
    </xf>
    <xf numFmtId="0" fontId="90" fillId="0" borderId="13" xfId="0" applyFont="1" applyBorder="1" applyAlignment="1">
      <alignment vertical="top" wrapText="1"/>
    </xf>
    <xf numFmtId="0" fontId="74" fillId="0" borderId="0" xfId="0" applyFont="1"/>
    <xf numFmtId="0" fontId="74" fillId="0" borderId="12" xfId="0" applyFont="1" applyBorder="1"/>
    <xf numFmtId="0" fontId="60" fillId="0" borderId="20" xfId="0" applyFont="1" applyBorder="1" applyAlignment="1">
      <alignment horizontal="left" vertical="top" wrapText="1" indent="1"/>
    </xf>
    <xf numFmtId="0" fontId="60" fillId="0" borderId="12" xfId="0" applyFont="1" applyBorder="1" applyAlignment="1">
      <alignment horizontal="left" vertical="top"/>
    </xf>
    <xf numFmtId="164" fontId="116" fillId="0" borderId="20" xfId="0" applyNumberFormat="1" applyFont="1" applyBorder="1" applyAlignment="1">
      <alignment horizontal="right" vertical="top"/>
    </xf>
    <xf numFmtId="164" fontId="118" fillId="0" borderId="20" xfId="0" applyNumberFormat="1" applyFont="1" applyBorder="1" applyAlignment="1">
      <alignment horizontal="right" vertical="center"/>
    </xf>
    <xf numFmtId="0" fontId="60" fillId="0" borderId="20" xfId="0" applyFont="1" applyBorder="1" applyAlignment="1">
      <alignment horizontal="left" vertical="center" wrapText="1" indent="1"/>
    </xf>
    <xf numFmtId="0" fontId="90" fillId="0" borderId="1" xfId="0" applyFont="1" applyBorder="1"/>
    <xf numFmtId="0" fontId="90" fillId="0" borderId="1" xfId="0" applyFont="1" applyBorder="1" applyAlignment="1">
      <alignment horizontal="left" vertical="top"/>
    </xf>
    <xf numFmtId="0" fontId="67" fillId="0" borderId="1" xfId="0" applyFont="1" applyBorder="1" applyAlignment="1">
      <alignment horizontal="left" vertical="top" wrapText="1"/>
    </xf>
    <xf numFmtId="0" fontId="90" fillId="0" borderId="1" xfId="0" applyFont="1" applyBorder="1" applyAlignment="1">
      <alignment horizontal="left" vertical="top" wrapText="1"/>
    </xf>
    <xf numFmtId="164" fontId="118" fillId="0" borderId="12" xfId="0" applyNumberFormat="1" applyFont="1" applyBorder="1" applyAlignment="1">
      <alignment horizontal="right" vertical="top"/>
    </xf>
    <xf numFmtId="0" fontId="67" fillId="0" borderId="13" xfId="0" applyFont="1" applyBorder="1" applyAlignment="1">
      <alignment horizontal="left" vertical="top" wrapText="1"/>
    </xf>
    <xf numFmtId="164" fontId="119" fillId="0" borderId="20" xfId="0" applyNumberFormat="1" applyFont="1" applyBorder="1" applyAlignment="1">
      <alignment horizontal="left" vertical="center"/>
    </xf>
    <xf numFmtId="0" fontId="116" fillId="0" borderId="20" xfId="0" applyFont="1" applyBorder="1" applyAlignment="1">
      <alignment horizontal="left" vertical="top"/>
    </xf>
    <xf numFmtId="0" fontId="90" fillId="0" borderId="1" xfId="0" applyFont="1" applyBorder="1" applyAlignment="1">
      <alignment horizontal="left"/>
    </xf>
    <xf numFmtId="0" fontId="60" fillId="0" borderId="114" xfId="0" applyFont="1" applyBorder="1" applyAlignment="1">
      <alignment horizontal="left" vertical="top"/>
    </xf>
    <xf numFmtId="164" fontId="116" fillId="0" borderId="117" xfId="0" applyNumberFormat="1" applyFont="1" applyBorder="1" applyAlignment="1">
      <alignment horizontal="right" vertical="top"/>
    </xf>
    <xf numFmtId="0" fontId="60" fillId="0" borderId="117" xfId="0" applyFont="1" applyBorder="1" applyAlignment="1">
      <alignment horizontal="left" vertical="center" wrapText="1" indent="1"/>
    </xf>
    <xf numFmtId="0" fontId="90" fillId="0" borderId="116" xfId="0" applyFont="1" applyBorder="1" applyAlignment="1">
      <alignment horizontal="left" vertical="center" wrapText="1"/>
    </xf>
    <xf numFmtId="0" fontId="60" fillId="0" borderId="117" xfId="0" applyFont="1" applyBorder="1" applyAlignment="1">
      <alignment horizontal="left" vertical="top"/>
    </xf>
    <xf numFmtId="0" fontId="118" fillId="0" borderId="117" xfId="0" applyFont="1" applyBorder="1" applyAlignment="1">
      <alignment horizontal="left" vertical="center"/>
    </xf>
    <xf numFmtId="0" fontId="116" fillId="0" borderId="117" xfId="0" applyFont="1" applyBorder="1" applyAlignment="1">
      <alignment vertical="top"/>
    </xf>
    <xf numFmtId="0" fontId="116" fillId="0" borderId="117" xfId="0" applyFont="1" applyBorder="1" applyAlignment="1">
      <alignment horizontal="left" vertical="top"/>
    </xf>
    <xf numFmtId="49" fontId="88" fillId="0" borderId="11" xfId="0" applyNumberFormat="1" applyFont="1" applyBorder="1" applyAlignment="1">
      <alignment horizontal="left" vertical="center"/>
    </xf>
    <xf numFmtId="49" fontId="60" fillId="0" borderId="15" xfId="0" applyNumberFormat="1" applyFont="1" applyBorder="1" applyAlignment="1">
      <alignment horizontal="left" vertical="center"/>
    </xf>
    <xf numFmtId="0" fontId="60" fillId="0" borderId="15" xfId="0" applyFont="1" applyBorder="1" applyAlignment="1">
      <alignment horizontal="left" vertical="center"/>
    </xf>
    <xf numFmtId="0" fontId="67" fillId="0" borderId="138" xfId="0" applyFont="1" applyBorder="1" applyAlignment="1" applyProtection="1">
      <alignment horizontal="left" vertical="center"/>
      <protection locked="0"/>
    </xf>
    <xf numFmtId="49" fontId="88" fillId="0" borderId="16" xfId="0" applyNumberFormat="1" applyFont="1" applyBorder="1" applyAlignment="1">
      <alignment horizontal="left" vertical="center"/>
    </xf>
    <xf numFmtId="0" fontId="67" fillId="0" borderId="61" xfId="0" applyFont="1" applyBorder="1" applyAlignment="1">
      <alignment horizontal="left" vertical="center"/>
    </xf>
    <xf numFmtId="0" fontId="60" fillId="0" borderId="54" xfId="0" applyFont="1" applyBorder="1" applyAlignment="1">
      <alignment horizontal="left" vertical="center"/>
    </xf>
    <xf numFmtId="0" fontId="60" fillId="0" borderId="23" xfId="0" applyFont="1" applyBorder="1" applyAlignment="1">
      <alignment horizontal="left" vertical="center"/>
    </xf>
    <xf numFmtId="0" fontId="60" fillId="0" borderId="23" xfId="0" applyFont="1" applyBorder="1" applyAlignment="1">
      <alignment horizontal="left" vertical="center" indent="2"/>
    </xf>
    <xf numFmtId="0" fontId="69" fillId="0" borderId="62" xfId="0" applyFont="1" applyBorder="1" applyAlignment="1">
      <alignment horizontal="left" vertical="center"/>
    </xf>
    <xf numFmtId="0" fontId="59" fillId="0" borderId="114" xfId="0" applyFont="1" applyBorder="1"/>
    <xf numFmtId="0" fontId="59" fillId="0" borderId="117" xfId="0" applyFont="1" applyBorder="1" applyAlignment="1">
      <alignment horizontal="left" vertical="top"/>
    </xf>
    <xf numFmtId="0" fontId="59" fillId="0" borderId="115" xfId="0" applyFont="1" applyBorder="1" applyAlignment="1">
      <alignment horizontal="left"/>
    </xf>
    <xf numFmtId="0" fontId="59" fillId="0" borderId="115" xfId="0" applyFont="1" applyBorder="1" applyAlignment="1">
      <alignment horizontal="center" vertical="center"/>
    </xf>
    <xf numFmtId="0" fontId="119" fillId="0" borderId="20" xfId="0" applyFont="1" applyBorder="1" applyAlignment="1">
      <alignment horizontal="left" vertical="top" wrapText="1"/>
    </xf>
    <xf numFmtId="164" fontId="67" fillId="0" borderId="18" xfId="0" applyNumberFormat="1" applyFont="1" applyBorder="1" applyAlignment="1">
      <alignment horizontal="left" vertical="center" wrapText="1" indent="1"/>
    </xf>
    <xf numFmtId="164" fontId="67" fillId="0" borderId="1" xfId="0" applyNumberFormat="1" applyFont="1" applyBorder="1" applyAlignment="1">
      <alignment horizontal="left" vertical="center" wrapText="1" indent="1"/>
    </xf>
    <xf numFmtId="164" fontId="67" fillId="0" borderId="1" xfId="0" applyNumberFormat="1" applyFont="1" applyBorder="1" applyAlignment="1">
      <alignment horizontal="left" vertical="center" indent="1"/>
    </xf>
    <xf numFmtId="164" fontId="67" fillId="0" borderId="0" xfId="0" applyNumberFormat="1" applyFont="1" applyAlignment="1">
      <alignment horizontal="left" vertical="center" wrapText="1" indent="1"/>
    </xf>
    <xf numFmtId="0" fontId="67" fillId="0" borderId="20" xfId="0" applyFont="1" applyBorder="1" applyAlignment="1">
      <alignment horizontal="left" vertical="top" indent="1"/>
    </xf>
    <xf numFmtId="0" fontId="67" fillId="0" borderId="117" xfId="0" applyFont="1" applyBorder="1" applyAlignment="1">
      <alignment horizontal="left" vertical="center" indent="1"/>
    </xf>
    <xf numFmtId="0" fontId="67" fillId="0" borderId="23" xfId="0" applyFont="1" applyBorder="1" applyAlignment="1">
      <alignment horizontal="left" vertical="center" indent="1"/>
    </xf>
    <xf numFmtId="0" fontId="67" fillId="0" borderId="51" xfId="0" applyFont="1" applyBorder="1" applyAlignment="1">
      <alignment horizontal="left" vertical="center" indent="1"/>
    </xf>
    <xf numFmtId="0" fontId="67" fillId="0" borderId="20" xfId="0" applyFont="1" applyBorder="1" applyAlignment="1">
      <alignment horizontal="left" vertical="center" wrapText="1" indent="1"/>
    </xf>
    <xf numFmtId="0" fontId="67" fillId="0" borderId="118" xfId="0" applyFont="1" applyBorder="1" applyAlignment="1">
      <alignment horizontal="left" vertical="center" indent="1"/>
    </xf>
    <xf numFmtId="0" fontId="67" fillId="0" borderId="91" xfId="0" applyFont="1" applyBorder="1" applyAlignment="1">
      <alignment horizontal="left" vertical="center" indent="1"/>
    </xf>
    <xf numFmtId="38" fontId="59" fillId="6" borderId="139" xfId="0" applyNumberFormat="1" applyFont="1" applyFill="1" applyBorder="1" applyAlignment="1">
      <alignment horizontal="center" vertical="center" wrapText="1"/>
    </xf>
    <xf numFmtId="38" fontId="59" fillId="6" borderId="139" xfId="0" applyNumberFormat="1" applyFont="1" applyFill="1" applyBorder="1" applyAlignment="1">
      <alignment horizontal="center" vertical="top" wrapText="1"/>
    </xf>
    <xf numFmtId="38" fontId="69" fillId="6" borderId="139" xfId="0" applyNumberFormat="1" applyFont="1" applyFill="1" applyBorder="1" applyAlignment="1">
      <alignment horizontal="center" vertical="center" wrapText="1"/>
    </xf>
    <xf numFmtId="0" fontId="99" fillId="0" borderId="0" xfId="0" applyFont="1" applyAlignment="1">
      <alignment horizontal="right"/>
    </xf>
    <xf numFmtId="0" fontId="99" fillId="0" borderId="0" xfId="0" applyFont="1" applyAlignment="1">
      <alignment horizontal="right" vertical="top"/>
    </xf>
    <xf numFmtId="38" fontId="59" fillId="20" borderId="12" xfId="0" applyNumberFormat="1" applyFont="1" applyFill="1" applyBorder="1" applyAlignment="1">
      <alignment horizontal="right"/>
    </xf>
    <xf numFmtId="38" fontId="59" fillId="20" borderId="20" xfId="0" applyNumberFormat="1" applyFont="1" applyFill="1" applyBorder="1" applyAlignment="1">
      <alignment horizontal="right"/>
    </xf>
    <xf numFmtId="38" fontId="59" fillId="20" borderId="20" xfId="1" applyNumberFormat="1" applyFont="1" applyFill="1" applyBorder="1" applyAlignment="1" applyProtection="1">
      <alignment horizontal="right"/>
    </xf>
    <xf numFmtId="38" fontId="59" fillId="20" borderId="13" xfId="0" applyNumberFormat="1" applyFont="1" applyFill="1" applyBorder="1" applyAlignment="1">
      <alignment horizontal="right"/>
    </xf>
    <xf numFmtId="3" fontId="59" fillId="20" borderId="12" xfId="0" applyNumberFormat="1" applyFont="1" applyFill="1" applyBorder="1" applyAlignment="1">
      <alignment horizontal="right" vertical="center"/>
    </xf>
    <xf numFmtId="3" fontId="59" fillId="20" borderId="20" xfId="0" applyNumberFormat="1" applyFont="1" applyFill="1" applyBorder="1" applyAlignment="1">
      <alignment horizontal="right" vertical="center"/>
    </xf>
    <xf numFmtId="3" fontId="59" fillId="20" borderId="13" xfId="0" applyNumberFormat="1" applyFont="1" applyFill="1" applyBorder="1" applyAlignment="1">
      <alignment horizontal="right" vertical="center"/>
    </xf>
    <xf numFmtId="0" fontId="69" fillId="16" borderId="13" xfId="0" applyFont="1" applyFill="1" applyBorder="1" applyAlignment="1">
      <alignment horizontal="left" vertical="center"/>
    </xf>
    <xf numFmtId="0" fontId="69" fillId="16" borderId="1" xfId="0" applyFont="1" applyFill="1" applyBorder="1" applyAlignment="1">
      <alignment horizontal="center" vertical="top"/>
    </xf>
    <xf numFmtId="0" fontId="69" fillId="16" borderId="1" xfId="0" applyFont="1" applyFill="1" applyBorder="1" applyAlignment="1">
      <alignment horizontal="center" vertical="center"/>
    </xf>
    <xf numFmtId="3" fontId="59" fillId="20" borderId="12" xfId="0" applyNumberFormat="1" applyFont="1" applyFill="1" applyBorder="1" applyAlignment="1">
      <alignment horizontal="center" vertical="center"/>
    </xf>
    <xf numFmtId="49" fontId="69" fillId="20" borderId="20" xfId="0" applyNumberFormat="1" applyFont="1" applyFill="1" applyBorder="1" applyAlignment="1">
      <alignment horizontal="center" vertical="center"/>
    </xf>
    <xf numFmtId="3" fontId="60" fillId="20" borderId="20" xfId="0" applyNumberFormat="1" applyFont="1" applyFill="1" applyBorder="1" applyAlignment="1">
      <alignment horizontal="center"/>
    </xf>
    <xf numFmtId="3" fontId="62" fillId="20" borderId="20" xfId="0" applyNumberFormat="1" applyFont="1" applyFill="1" applyBorder="1" applyAlignment="1">
      <alignment horizontal="center"/>
    </xf>
    <xf numFmtId="38" fontId="62" fillId="20" borderId="20" xfId="0" applyNumberFormat="1" applyFont="1" applyFill="1" applyBorder="1" applyAlignment="1">
      <alignment horizontal="center"/>
    </xf>
    <xf numFmtId="3" fontId="62" fillId="20" borderId="13" xfId="0" applyNumberFormat="1" applyFont="1" applyFill="1" applyBorder="1" applyAlignment="1">
      <alignment horizontal="center"/>
    </xf>
    <xf numFmtId="0" fontId="59" fillId="20" borderId="48" xfId="0" applyFont="1" applyFill="1" applyBorder="1" applyAlignment="1">
      <alignment horizontal="center" vertical="center" wrapText="1"/>
    </xf>
    <xf numFmtId="164" fontId="59" fillId="20" borderId="48" xfId="0" applyNumberFormat="1" applyFont="1" applyFill="1" applyBorder="1" applyAlignment="1">
      <alignment horizontal="center" vertical="center" wrapText="1"/>
    </xf>
    <xf numFmtId="164" fontId="59" fillId="20" borderId="48" xfId="0" applyNumberFormat="1" applyFont="1" applyFill="1" applyBorder="1" applyAlignment="1">
      <alignment horizontal="center" vertical="center"/>
    </xf>
    <xf numFmtId="3" fontId="69" fillId="16" borderId="19" xfId="0" applyNumberFormat="1" applyFont="1" applyFill="1" applyBorder="1" applyAlignment="1">
      <alignment horizontal="left" vertical="center"/>
    </xf>
    <xf numFmtId="164" fontId="69" fillId="16" borderId="19" xfId="0" applyNumberFormat="1" applyFont="1" applyFill="1" applyBorder="1" applyAlignment="1">
      <alignment horizontal="left" vertical="center"/>
    </xf>
    <xf numFmtId="0" fontId="69" fillId="16" borderId="28" xfId="0" applyFont="1" applyFill="1" applyBorder="1" applyAlignment="1">
      <alignment horizontal="center" vertical="center"/>
    </xf>
    <xf numFmtId="0" fontId="69" fillId="16" borderId="116" xfId="0" applyFont="1" applyFill="1" applyBorder="1" applyAlignment="1">
      <alignment horizontal="center" vertical="center"/>
    </xf>
    <xf numFmtId="164" fontId="69" fillId="16" borderId="20" xfId="0" applyNumberFormat="1" applyFont="1" applyFill="1" applyBorder="1" applyAlignment="1">
      <alignment horizontal="left" vertical="center"/>
    </xf>
    <xf numFmtId="0" fontId="69" fillId="16" borderId="13" xfId="0" applyFont="1" applyFill="1" applyBorder="1" applyAlignment="1">
      <alignment horizontal="center" vertical="center"/>
    </xf>
    <xf numFmtId="0" fontId="69" fillId="16" borderId="30" xfId="0" applyFont="1" applyFill="1" applyBorder="1" applyAlignment="1">
      <alignment horizontal="center" vertical="center"/>
    </xf>
    <xf numFmtId="164" fontId="69" fillId="14" borderId="20" xfId="0" applyNumberFormat="1" applyFont="1" applyFill="1" applyBorder="1" applyAlignment="1">
      <alignment horizontal="left" vertical="center" indent="1"/>
    </xf>
    <xf numFmtId="0" fontId="67" fillId="14" borderId="13" xfId="0" applyFont="1" applyFill="1" applyBorder="1" applyAlignment="1">
      <alignment horizontal="center" vertical="center"/>
    </xf>
    <xf numFmtId="164" fontId="69" fillId="14" borderId="19" xfId="0" applyNumberFormat="1" applyFont="1" applyFill="1" applyBorder="1" applyAlignment="1">
      <alignment horizontal="left" vertical="center" indent="1"/>
    </xf>
    <xf numFmtId="1" fontId="67" fillId="14" borderId="10" xfId="0" applyNumberFormat="1" applyFont="1" applyFill="1" applyBorder="1" applyAlignment="1">
      <alignment horizontal="center" vertical="center"/>
    </xf>
    <xf numFmtId="1" fontId="67" fillId="14" borderId="3" xfId="0" applyNumberFormat="1" applyFont="1" applyFill="1" applyBorder="1" applyAlignment="1">
      <alignment horizontal="center" vertical="center"/>
    </xf>
    <xf numFmtId="0" fontId="67" fillId="14" borderId="10" xfId="0" applyFont="1" applyFill="1" applyBorder="1" applyAlignment="1">
      <alignment horizontal="center" vertical="center"/>
    </xf>
    <xf numFmtId="0" fontId="69" fillId="16" borderId="49" xfId="0" applyFont="1" applyFill="1" applyBorder="1" applyAlignment="1">
      <alignment horizontal="left" vertical="center"/>
    </xf>
    <xf numFmtId="0" fontId="69" fillId="16" borderId="21" xfId="0" applyFont="1" applyFill="1" applyBorder="1" applyAlignment="1">
      <alignment horizontal="center" vertical="center"/>
    </xf>
    <xf numFmtId="0" fontId="69" fillId="16" borderId="45" xfId="0" applyFont="1" applyFill="1" applyBorder="1" applyAlignment="1">
      <alignment horizontal="left" vertical="center"/>
    </xf>
    <xf numFmtId="0" fontId="69" fillId="16" borderId="45" xfId="0" applyFont="1" applyFill="1" applyBorder="1" applyAlignment="1">
      <alignment horizontal="left" vertical="center" wrapText="1"/>
    </xf>
    <xf numFmtId="0" fontId="69" fillId="16" borderId="45" xfId="0" applyFont="1" applyFill="1" applyBorder="1" applyAlignment="1">
      <alignment horizontal="left" vertical="center" indent="1"/>
    </xf>
    <xf numFmtId="0" fontId="70" fillId="20" borderId="12" xfId="0" applyFont="1" applyFill="1" applyBorder="1" applyAlignment="1">
      <alignment horizontal="left" vertical="center"/>
    </xf>
    <xf numFmtId="0" fontId="70" fillId="20" borderId="20" xfId="0" applyFont="1" applyFill="1" applyBorder="1" applyAlignment="1">
      <alignment horizontal="left" vertical="center"/>
    </xf>
    <xf numFmtId="0" fontId="70" fillId="20" borderId="13" xfId="0" applyFont="1" applyFill="1" applyBorder="1" applyAlignment="1">
      <alignment horizontal="left" vertical="center"/>
    </xf>
    <xf numFmtId="0" fontId="59" fillId="14" borderId="11" xfId="0" applyFont="1" applyFill="1" applyBorder="1" applyAlignment="1">
      <alignment vertical="center"/>
    </xf>
    <xf numFmtId="0" fontId="69" fillId="0" borderId="143" xfId="0" applyFont="1" applyBorder="1" applyAlignment="1">
      <alignment horizontal="centerContinuous" vertical="center"/>
    </xf>
    <xf numFmtId="0" fontId="60" fillId="0" borderId="144" xfId="0" applyFont="1" applyBorder="1" applyAlignment="1">
      <alignment horizontal="centerContinuous" vertical="center"/>
    </xf>
    <xf numFmtId="0" fontId="62" fillId="0" borderId="144" xfId="0" applyFont="1" applyBorder="1" applyAlignment="1">
      <alignment horizontal="centerContinuous" vertical="center"/>
    </xf>
    <xf numFmtId="0" fontId="69" fillId="0" borderId="96" xfId="0" applyFont="1" applyBorder="1" applyAlignment="1">
      <alignment horizontal="center"/>
    </xf>
    <xf numFmtId="0" fontId="69" fillId="15" borderId="29" xfId="0" applyFont="1" applyFill="1" applyBorder="1" applyAlignment="1">
      <alignment horizontal="center" vertical="center"/>
    </xf>
    <xf numFmtId="0" fontId="69" fillId="15" borderId="34" xfId="0" applyFont="1" applyFill="1" applyBorder="1" applyAlignment="1">
      <alignment horizontal="left" vertical="center" wrapText="1" indent="1"/>
    </xf>
    <xf numFmtId="0" fontId="67" fillId="15" borderId="29" xfId="0" applyFont="1" applyFill="1" applyBorder="1" applyAlignment="1">
      <alignment horizontal="left" vertical="center"/>
    </xf>
    <xf numFmtId="0" fontId="69" fillId="15" borderId="34" xfId="0" applyFont="1" applyFill="1" applyBorder="1" applyAlignment="1">
      <alignment horizontal="left" vertical="center" indent="1"/>
    </xf>
    <xf numFmtId="0" fontId="67" fillId="15" borderId="29" xfId="0" applyFont="1" applyFill="1" applyBorder="1" applyAlignment="1">
      <alignment horizontal="center" vertical="center"/>
    </xf>
    <xf numFmtId="0" fontId="67" fillId="15" borderId="29" xfId="0" applyFont="1" applyFill="1" applyBorder="1" applyAlignment="1">
      <alignment horizontal="left" vertical="center" indent="2"/>
    </xf>
    <xf numFmtId="0" fontId="69" fillId="15" borderId="51" xfId="0" applyFont="1" applyFill="1" applyBorder="1" applyAlignment="1">
      <alignment horizontal="left" vertical="top" wrapText="1" indent="1"/>
    </xf>
    <xf numFmtId="49" fontId="69" fillId="15" borderId="34" xfId="0" applyNumberFormat="1" applyFont="1" applyFill="1" applyBorder="1" applyAlignment="1">
      <alignment horizontal="left" vertical="top" indent="1"/>
    </xf>
    <xf numFmtId="49" fontId="67" fillId="15" borderId="29" xfId="0" applyNumberFormat="1" applyFont="1" applyFill="1" applyBorder="1" applyAlignment="1">
      <alignment horizontal="center" vertical="center"/>
    </xf>
    <xf numFmtId="1" fontId="67" fillId="15" borderId="29" xfId="0" applyNumberFormat="1" applyFont="1" applyFill="1" applyBorder="1" applyAlignment="1">
      <alignment horizontal="center" vertical="center"/>
    </xf>
    <xf numFmtId="0" fontId="69" fillId="15" borderId="34" xfId="0" applyFont="1" applyFill="1" applyBorder="1" applyAlignment="1">
      <alignment horizontal="left" indent="1"/>
    </xf>
    <xf numFmtId="0" fontId="67" fillId="15" borderId="29" xfId="0" applyFont="1" applyFill="1" applyBorder="1" applyAlignment="1">
      <alignment horizontal="center"/>
    </xf>
    <xf numFmtId="0" fontId="69" fillId="15" borderId="35" xfId="0" applyFont="1" applyFill="1" applyBorder="1" applyAlignment="1">
      <alignment horizontal="left" vertical="center" indent="1"/>
    </xf>
    <xf numFmtId="0" fontId="67" fillId="15" borderId="26" xfId="0" applyFont="1" applyFill="1" applyBorder="1" applyAlignment="1">
      <alignment horizontal="center" vertical="center"/>
    </xf>
    <xf numFmtId="49" fontId="69" fillId="15" borderId="32" xfId="0" applyNumberFormat="1" applyFont="1" applyFill="1" applyBorder="1" applyAlignment="1">
      <alignment horizontal="left" vertical="center" wrapText="1" indent="1"/>
    </xf>
    <xf numFmtId="0" fontId="69" fillId="15" borderId="51" xfId="0" applyFont="1" applyFill="1" applyBorder="1" applyAlignment="1">
      <alignment horizontal="left" wrapText="1" indent="1"/>
    </xf>
    <xf numFmtId="0" fontId="67" fillId="15" borderId="52" xfId="0" applyFont="1" applyFill="1" applyBorder="1" applyAlignment="1">
      <alignment horizontal="left" indent="2"/>
    </xf>
    <xf numFmtId="173" fontId="62" fillId="15" borderId="1" xfId="0" applyNumberFormat="1" applyFont="1" applyFill="1" applyBorder="1" applyAlignment="1">
      <alignment vertical="center"/>
    </xf>
    <xf numFmtId="37" fontId="62" fillId="15" borderId="12" xfId="5" applyNumberFormat="1" applyFont="1" applyFill="1" applyBorder="1" applyAlignment="1">
      <alignment horizontal="right"/>
    </xf>
    <xf numFmtId="0" fontId="69" fillId="15" borderId="34" xfId="0" applyFont="1" applyFill="1" applyBorder="1" applyAlignment="1">
      <alignment horizontal="left" vertical="center" indent="2"/>
    </xf>
    <xf numFmtId="0" fontId="69" fillId="15" borderId="19" xfId="0" applyFont="1" applyFill="1" applyBorder="1" applyAlignment="1">
      <alignment horizontal="left" vertical="center" indent="2"/>
    </xf>
    <xf numFmtId="0" fontId="69" fillId="15" borderId="13" xfId="0" applyFont="1" applyFill="1" applyBorder="1" applyAlignment="1">
      <alignment horizontal="center" vertical="center"/>
    </xf>
    <xf numFmtId="0" fontId="78" fillId="15" borderId="19" xfId="0" applyFont="1" applyFill="1" applyBorder="1" applyAlignment="1">
      <alignment horizontal="left" vertical="center" indent="1"/>
    </xf>
    <xf numFmtId="0" fontId="67" fillId="15" borderId="3" xfId="0" applyFont="1" applyFill="1" applyBorder="1" applyAlignment="1">
      <alignment horizontal="center"/>
    </xf>
    <xf numFmtId="0" fontId="69" fillId="15" borderId="26" xfId="0" applyFont="1" applyFill="1" applyBorder="1" applyAlignment="1">
      <alignment horizontal="left" vertical="center" wrapText="1" indent="1"/>
    </xf>
    <xf numFmtId="49" fontId="67" fillId="15" borderId="40" xfId="0" applyNumberFormat="1" applyFont="1" applyFill="1" applyBorder="1" applyAlignment="1">
      <alignment horizontal="center" vertical="center"/>
    </xf>
    <xf numFmtId="49" fontId="67" fillId="15" borderId="6" xfId="0" applyNumberFormat="1" applyFont="1" applyFill="1" applyBorder="1" applyAlignment="1">
      <alignment horizontal="center" vertical="center"/>
    </xf>
    <xf numFmtId="38" fontId="60" fillId="15" borderId="40" xfId="0" applyNumberFormat="1" applyFont="1" applyFill="1" applyBorder="1" applyAlignment="1">
      <alignment horizontal="right" vertical="center"/>
    </xf>
    <xf numFmtId="49" fontId="67" fillId="15" borderId="6" xfId="0" applyNumberFormat="1" applyFont="1" applyFill="1" applyBorder="1" applyAlignment="1">
      <alignment horizontal="left" vertical="center" indent="2"/>
    </xf>
    <xf numFmtId="0" fontId="69" fillId="15" borderId="53" xfId="0" applyFont="1" applyFill="1" applyBorder="1" applyAlignment="1">
      <alignment horizontal="left" vertical="center" indent="2"/>
    </xf>
    <xf numFmtId="0" fontId="69" fillId="15" borderId="40" xfId="0" applyFont="1" applyFill="1" applyBorder="1" applyAlignment="1">
      <alignment horizontal="center" vertical="center"/>
    </xf>
    <xf numFmtId="0" fontId="69" fillId="15" borderId="40" xfId="0" applyFont="1" applyFill="1" applyBorder="1" applyAlignment="1">
      <alignment horizontal="left" vertical="center" indent="1"/>
    </xf>
    <xf numFmtId="0" fontId="62" fillId="15" borderId="40" xfId="0" applyFont="1" applyFill="1" applyBorder="1" applyAlignment="1">
      <alignment vertical="center"/>
    </xf>
    <xf numFmtId="38" fontId="60" fillId="15" borderId="21" xfId="0" applyNumberFormat="1" applyFont="1" applyFill="1" applyBorder="1" applyAlignment="1">
      <alignment horizontal="right" vertical="center"/>
    </xf>
    <xf numFmtId="0" fontId="67" fillId="15" borderId="0" xfId="0" applyFont="1" applyFill="1" applyAlignment="1">
      <alignment horizontal="right"/>
    </xf>
    <xf numFmtId="0" fontId="60" fillId="15" borderId="12" xfId="0" applyFont="1" applyFill="1" applyBorder="1" applyAlignment="1">
      <alignment horizontal="right"/>
    </xf>
    <xf numFmtId="49" fontId="67" fillId="0" borderId="13" xfId="0" applyNumberFormat="1" applyFont="1" applyBorder="1" applyAlignment="1">
      <alignment horizontal="center" vertical="center"/>
    </xf>
    <xf numFmtId="0" fontId="103" fillId="0" borderId="0" xfId="17" applyFont="1"/>
    <xf numFmtId="0" fontId="104" fillId="20" borderId="0" xfId="17" applyFont="1" applyFill="1" applyAlignment="1">
      <alignment horizontal="centerContinuous" vertical="center"/>
    </xf>
    <xf numFmtId="0" fontId="103" fillId="20" borderId="0" xfId="17" applyFont="1" applyFill="1" applyAlignment="1">
      <alignment horizontal="centerContinuous"/>
    </xf>
    <xf numFmtId="0" fontId="93" fillId="0" borderId="126" xfId="17" applyFont="1" applyBorder="1" applyAlignment="1">
      <alignment horizontal="center" vertical="top" wrapText="1"/>
    </xf>
    <xf numFmtId="0" fontId="93" fillId="0" borderId="0" xfId="17" applyFont="1" applyAlignment="1">
      <alignment horizontal="center" vertical="top" wrapText="1"/>
    </xf>
    <xf numFmtId="0" fontId="16" fillId="0" borderId="0" xfId="17" applyAlignment="1">
      <alignment wrapText="1"/>
    </xf>
    <xf numFmtId="0" fontId="126" fillId="0" borderId="145" xfId="17" applyFont="1" applyBorder="1" applyAlignment="1" applyProtection="1">
      <alignment horizontal="center" vertical="center"/>
      <protection locked="0"/>
    </xf>
    <xf numFmtId="0" fontId="106" fillId="0" borderId="0" xfId="17" applyFont="1"/>
    <xf numFmtId="0" fontId="83" fillId="0" borderId="98" xfId="17" applyFont="1" applyBorder="1" applyAlignment="1">
      <alignment horizontal="left" vertical="center" wrapText="1"/>
    </xf>
    <xf numFmtId="0" fontId="83" fillId="0" borderId="147" xfId="17" applyFont="1" applyBorder="1" applyAlignment="1">
      <alignment horizontal="left" vertical="center" wrapText="1"/>
    </xf>
    <xf numFmtId="49" fontId="122" fillId="0" borderId="97" xfId="17" applyNumberFormat="1" applyFont="1" applyBorder="1" applyAlignment="1" applyProtection="1">
      <alignment horizontal="center" vertical="center"/>
      <protection locked="0"/>
    </xf>
    <xf numFmtId="0" fontId="122" fillId="0" borderId="97" xfId="17" applyFont="1" applyBorder="1" applyAlignment="1" applyProtection="1">
      <alignment horizontal="center" vertical="center" wrapText="1"/>
      <protection locked="0"/>
    </xf>
    <xf numFmtId="0" fontId="103" fillId="0" borderId="97" xfId="17" applyFont="1" applyBorder="1"/>
    <xf numFmtId="0" fontId="107" fillId="0" borderId="143" xfId="17" applyFont="1" applyBorder="1" applyAlignment="1">
      <alignment horizontal="left" vertical="center" wrapText="1"/>
    </xf>
    <xf numFmtId="0" fontId="107" fillId="0" borderId="144" xfId="17" applyFont="1" applyBorder="1" applyAlignment="1">
      <alignment horizontal="left" vertical="center" wrapText="1"/>
    </xf>
    <xf numFmtId="49" fontId="107" fillId="16" borderId="97" xfId="17" applyNumberFormat="1" applyFont="1" applyFill="1" applyBorder="1" applyAlignment="1">
      <alignment horizontal="center" vertical="center"/>
    </xf>
    <xf numFmtId="0" fontId="83" fillId="0" borderId="121" xfId="17" applyFont="1" applyBorder="1" applyAlignment="1">
      <alignment horizontal="left" vertical="center" wrapText="1"/>
    </xf>
    <xf numFmtId="49" fontId="127" fillId="0" borderId="96" xfId="17" applyNumberFormat="1" applyFont="1" applyBorder="1" applyAlignment="1" applyProtection="1">
      <alignment horizontal="center" vertical="center"/>
      <protection locked="0"/>
    </xf>
    <xf numFmtId="49" fontId="127" fillId="0" borderId="100" xfId="17" applyNumberFormat="1" applyFont="1" applyBorder="1" applyAlignment="1" applyProtection="1">
      <alignment horizontal="center" vertical="center"/>
      <protection locked="0"/>
    </xf>
    <xf numFmtId="0" fontId="103" fillId="0" borderId="96" xfId="17" applyFont="1" applyBorder="1" applyProtection="1">
      <protection locked="0"/>
    </xf>
    <xf numFmtId="49" fontId="127" fillId="0" borderId="98" xfId="17" applyNumberFormat="1" applyFont="1" applyBorder="1" applyAlignment="1" applyProtection="1">
      <alignment horizontal="center" vertical="center"/>
      <protection locked="0"/>
    </xf>
    <xf numFmtId="0" fontId="16" fillId="0" borderId="0" xfId="17"/>
    <xf numFmtId="0" fontId="54" fillId="0" borderId="129" xfId="17" applyFont="1" applyBorder="1" applyAlignment="1">
      <alignment vertical="top"/>
    </xf>
    <xf numFmtId="0" fontId="54" fillId="0" borderId="130" xfId="17" applyFont="1" applyBorder="1" applyAlignment="1">
      <alignment vertical="top"/>
    </xf>
    <xf numFmtId="0" fontId="55" fillId="14" borderId="68" xfId="17" applyFont="1" applyFill="1" applyBorder="1" applyAlignment="1">
      <alignment vertical="top"/>
    </xf>
    <xf numFmtId="0" fontId="54" fillId="0" borderId="129" xfId="17" applyFont="1" applyBorder="1" applyAlignment="1">
      <alignment vertical="top" wrapText="1"/>
    </xf>
    <xf numFmtId="0" fontId="54" fillId="0" borderId="130" xfId="17" applyFont="1" applyBorder="1" applyAlignment="1">
      <alignment vertical="top" wrapText="1"/>
    </xf>
    <xf numFmtId="0" fontId="103" fillId="0" borderId="0" xfId="17" applyFont="1" applyAlignment="1">
      <alignment horizontal="left" vertical="center" wrapText="1"/>
    </xf>
    <xf numFmtId="0" fontId="70" fillId="11" borderId="45" xfId="0" applyFont="1" applyFill="1" applyBorder="1" applyAlignment="1">
      <alignment horizontal="left" vertical="center"/>
    </xf>
    <xf numFmtId="0" fontId="69" fillId="11" borderId="5" xfId="0" applyFont="1" applyFill="1" applyBorder="1" applyAlignment="1">
      <alignment horizontal="left" vertical="center"/>
    </xf>
    <xf numFmtId="0" fontId="67" fillId="11" borderId="6" xfId="0" applyFont="1" applyFill="1" applyBorder="1" applyAlignment="1">
      <alignment horizontal="left" vertical="center" indent="2"/>
    </xf>
    <xf numFmtId="0" fontId="70" fillId="11" borderId="1" xfId="0" applyFont="1" applyFill="1" applyBorder="1" applyAlignment="1">
      <alignment horizontal="center" vertical="center"/>
    </xf>
    <xf numFmtId="0" fontId="103" fillId="20" borderId="0" xfId="17" applyFont="1" applyFill="1" applyAlignment="1">
      <alignment horizontal="centerContinuous" vertical="center"/>
    </xf>
    <xf numFmtId="0" fontId="107" fillId="20" borderId="127" xfId="17" applyFont="1" applyFill="1" applyBorder="1" applyAlignment="1">
      <alignment horizontal="center" vertical="center" wrapText="1"/>
    </xf>
    <xf numFmtId="0" fontId="107" fillId="20" borderId="146" xfId="17" applyFont="1" applyFill="1" applyBorder="1" applyAlignment="1">
      <alignment horizontal="center" vertical="center" wrapText="1"/>
    </xf>
    <xf numFmtId="0" fontId="107" fillId="16" borderId="128" xfId="17" applyFont="1" applyFill="1" applyBorder="1" applyAlignment="1">
      <alignment horizontal="center" vertical="center" wrapText="1"/>
    </xf>
    <xf numFmtId="49" fontId="107" fillId="16" borderId="98" xfId="17" applyNumberFormat="1" applyFont="1" applyFill="1" applyBorder="1" applyAlignment="1">
      <alignment horizontal="center" vertical="center" wrapText="1"/>
    </xf>
    <xf numFmtId="0" fontId="55" fillId="16" borderId="99" xfId="17" applyFont="1" applyFill="1" applyBorder="1" applyAlignment="1">
      <alignment horizontal="center"/>
    </xf>
    <xf numFmtId="0" fontId="105" fillId="0" borderId="128" xfId="17" applyFont="1" applyBorder="1" applyAlignment="1">
      <alignment horizontal="right"/>
    </xf>
    <xf numFmtId="0" fontId="69" fillId="16" borderId="20" xfId="0" applyFont="1" applyFill="1" applyBorder="1" applyAlignment="1">
      <alignment vertical="center"/>
    </xf>
    <xf numFmtId="0" fontId="120" fillId="0" borderId="20" xfId="0" applyFont="1" applyBorder="1" applyAlignment="1">
      <alignment horizontal="left" vertical="center" indent="1"/>
    </xf>
    <xf numFmtId="0" fontId="131" fillId="19" borderId="0" xfId="0" applyFont="1" applyFill="1" applyAlignment="1">
      <alignment horizontal="center"/>
    </xf>
    <xf numFmtId="0" fontId="132" fillId="0" borderId="0" xfId="0" applyFont="1" applyAlignment="1">
      <alignment horizontal="center"/>
    </xf>
    <xf numFmtId="41" fontId="55" fillId="10" borderId="94" xfId="0" applyNumberFormat="1" applyFont="1" applyFill="1" applyBorder="1" applyAlignment="1" applyProtection="1">
      <alignment horizontal="right" shrinkToFit="1"/>
      <protection locked="0"/>
    </xf>
    <xf numFmtId="41" fontId="55" fillId="9" borderId="95" xfId="0" applyNumberFormat="1" applyFont="1" applyFill="1" applyBorder="1" applyAlignment="1">
      <alignment horizontal="right" shrinkToFit="1"/>
    </xf>
    <xf numFmtId="38" fontId="62" fillId="15" borderId="1" xfId="0" applyNumberFormat="1" applyFont="1" applyFill="1" applyBorder="1" applyAlignment="1">
      <alignment horizontal="right" vertical="center" shrinkToFit="1"/>
    </xf>
    <xf numFmtId="38" fontId="62" fillId="15" borderId="1" xfId="0" applyNumberFormat="1" applyFont="1" applyFill="1" applyBorder="1" applyAlignment="1">
      <alignment vertical="center" shrinkToFit="1"/>
    </xf>
    <xf numFmtId="38" fontId="60" fillId="0" borderId="13" xfId="0" applyNumberFormat="1" applyFont="1" applyBorder="1" applyAlignment="1" applyProtection="1">
      <alignment horizontal="right" shrinkToFit="1"/>
      <protection locked="0"/>
    </xf>
    <xf numFmtId="38" fontId="60" fillId="0" borderId="1" xfId="0" applyNumberFormat="1" applyFont="1" applyBorder="1" applyAlignment="1" applyProtection="1">
      <alignment horizontal="right" shrinkToFit="1"/>
      <protection locked="0"/>
    </xf>
    <xf numFmtId="38" fontId="60" fillId="3" borderId="25" xfId="0" applyNumberFormat="1" applyFont="1" applyFill="1" applyBorder="1" applyAlignment="1">
      <alignment horizontal="right" shrinkToFit="1"/>
    </xf>
    <xf numFmtId="38" fontId="60" fillId="3" borderId="17" xfId="0" applyNumberFormat="1" applyFont="1" applyFill="1" applyBorder="1" applyAlignment="1">
      <alignment horizontal="right" shrinkToFit="1"/>
    </xf>
    <xf numFmtId="38" fontId="60" fillId="0" borderId="2" xfId="0" applyNumberFormat="1" applyFont="1" applyBorder="1" applyAlignment="1" applyProtection="1">
      <alignment horizontal="right" shrinkToFit="1"/>
      <protection locked="0"/>
    </xf>
    <xf numFmtId="38" fontId="60" fillId="6" borderId="2"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60" fillId="0" borderId="3" xfId="0" applyNumberFormat="1" applyFont="1" applyBorder="1" applyAlignment="1" applyProtection="1">
      <alignment horizontal="right" shrinkToFit="1"/>
      <protection locked="0"/>
    </xf>
    <xf numFmtId="38" fontId="60" fillId="0" borderId="25" xfId="0" applyNumberFormat="1" applyFont="1" applyBorder="1" applyAlignment="1" applyProtection="1">
      <alignment horizontal="right" shrinkToFit="1"/>
      <protection locked="0"/>
    </xf>
    <xf numFmtId="38" fontId="60" fillId="6" borderId="3" xfId="0" applyNumberFormat="1" applyFont="1" applyFill="1" applyBorder="1" applyAlignment="1">
      <alignment horizontal="right" shrinkToFit="1"/>
    </xf>
    <xf numFmtId="38" fontId="60" fillId="15" borderId="29" xfId="0" applyNumberFormat="1" applyFont="1" applyFill="1" applyBorder="1" applyAlignment="1">
      <alignment horizontal="right" shrinkToFit="1"/>
    </xf>
    <xf numFmtId="38" fontId="60" fillId="20" borderId="18" xfId="0" applyNumberFormat="1" applyFont="1" applyFill="1" applyBorder="1" applyAlignment="1">
      <alignment horizontal="right" shrinkToFit="1"/>
    </xf>
    <xf numFmtId="38" fontId="60" fillId="20" borderId="19" xfId="0" applyNumberFormat="1" applyFont="1" applyFill="1" applyBorder="1" applyAlignment="1">
      <alignment horizontal="right" shrinkToFit="1"/>
    </xf>
    <xf numFmtId="38" fontId="60" fillId="20" borderId="20" xfId="0" applyNumberFormat="1" applyFont="1" applyFill="1" applyBorder="1" applyAlignment="1">
      <alignment horizontal="right" shrinkToFit="1"/>
    </xf>
    <xf numFmtId="38" fontId="60" fillId="20" borderId="13" xfId="0" applyNumberFormat="1" applyFont="1" applyFill="1" applyBorder="1" applyAlignment="1">
      <alignment horizontal="right" shrinkToFit="1"/>
    </xf>
    <xf numFmtId="38" fontId="60" fillId="6" borderId="17" xfId="0" applyNumberFormat="1" applyFont="1" applyFill="1" applyBorder="1" applyAlignment="1">
      <alignment horizontal="right" shrinkToFit="1"/>
    </xf>
    <xf numFmtId="38" fontId="60" fillId="6" borderId="0" xfId="0" applyNumberFormat="1" applyFont="1" applyFill="1" applyAlignment="1">
      <alignment horizontal="right" shrinkToFit="1"/>
    </xf>
    <xf numFmtId="38" fontId="60" fillId="15" borderId="26" xfId="0" applyNumberFormat="1" applyFont="1" applyFill="1" applyBorder="1" applyAlignment="1">
      <alignment horizontal="right" shrinkToFit="1"/>
    </xf>
    <xf numFmtId="38" fontId="60" fillId="20" borderId="12" xfId="0" applyNumberFormat="1" applyFont="1" applyFill="1" applyBorder="1" applyAlignment="1">
      <alignment horizontal="right" shrinkToFit="1"/>
    </xf>
    <xf numFmtId="38" fontId="60" fillId="20" borderId="10" xfId="0" applyNumberFormat="1" applyFont="1" applyFill="1" applyBorder="1" applyAlignment="1">
      <alignment horizontal="right" shrinkToFit="1"/>
    </xf>
    <xf numFmtId="38" fontId="60" fillId="0" borderId="12" xfId="0" applyNumberFormat="1" applyFont="1" applyBorder="1" applyAlignment="1" applyProtection="1">
      <alignment horizontal="right" shrinkToFit="1"/>
      <protection locked="0"/>
    </xf>
    <xf numFmtId="38" fontId="60" fillId="15" borderId="25" xfId="0" applyNumberFormat="1" applyFont="1" applyFill="1" applyBorder="1" applyAlignment="1">
      <alignment horizontal="right" shrinkToFit="1"/>
    </xf>
    <xf numFmtId="38" fontId="60" fillId="15" borderId="2" xfId="0" applyNumberFormat="1" applyFont="1" applyFill="1" applyBorder="1" applyAlignment="1">
      <alignment horizontal="right" shrinkToFit="1"/>
    </xf>
    <xf numFmtId="38" fontId="60" fillId="20" borderId="48" xfId="0" applyNumberFormat="1" applyFont="1" applyFill="1" applyBorder="1" applyAlignment="1">
      <alignment horizontal="right" shrinkToFit="1"/>
    </xf>
    <xf numFmtId="38" fontId="60" fillId="20" borderId="33" xfId="0" applyNumberFormat="1" applyFont="1" applyFill="1" applyBorder="1" applyAlignment="1">
      <alignment horizontal="right" shrinkToFit="1"/>
    </xf>
    <xf numFmtId="38" fontId="62" fillId="6" borderId="25" xfId="0" applyNumberFormat="1" applyFont="1" applyFill="1" applyBorder="1" applyAlignment="1">
      <alignment horizontal="right" shrinkToFit="1"/>
    </xf>
    <xf numFmtId="38" fontId="60" fillId="15" borderId="3" xfId="0" applyNumberFormat="1" applyFont="1" applyFill="1" applyBorder="1" applyAlignment="1">
      <alignment horizontal="right" shrinkToFit="1"/>
    </xf>
    <xf numFmtId="38" fontId="60" fillId="15" borderId="1" xfId="0" applyNumberFormat="1" applyFont="1" applyFill="1" applyBorder="1" applyAlignment="1">
      <alignment horizontal="right" shrinkToFit="1"/>
    </xf>
    <xf numFmtId="38" fontId="60" fillId="3" borderId="20" xfId="0" applyNumberFormat="1" applyFont="1" applyFill="1" applyBorder="1" applyAlignment="1">
      <alignment horizontal="right" shrinkToFit="1"/>
    </xf>
    <xf numFmtId="38" fontId="60" fillId="3" borderId="0" xfId="0" applyNumberFormat="1" applyFont="1" applyFill="1" applyAlignment="1">
      <alignment horizontal="right" shrinkToFit="1"/>
    </xf>
    <xf numFmtId="38" fontId="60" fillId="3" borderId="2" xfId="0" applyNumberFormat="1" applyFont="1" applyFill="1" applyBorder="1" applyAlignment="1">
      <alignment horizontal="right" shrinkToFit="1"/>
    </xf>
    <xf numFmtId="38" fontId="60" fillId="3" borderId="12" xfId="0" applyNumberFormat="1" applyFont="1" applyFill="1" applyBorder="1" applyAlignment="1">
      <alignment horizontal="right" shrinkToFit="1"/>
    </xf>
    <xf numFmtId="38" fontId="60" fillId="3" borderId="1" xfId="0" applyNumberFormat="1" applyFont="1" applyFill="1" applyBorder="1" applyAlignment="1">
      <alignment horizontal="right" shrinkToFit="1"/>
    </xf>
    <xf numFmtId="38" fontId="60" fillId="0" borderId="18" xfId="0" applyNumberFormat="1" applyFont="1" applyBorder="1" applyAlignment="1" applyProtection="1">
      <alignment horizontal="right" shrinkToFit="1"/>
      <protection locked="0"/>
    </xf>
    <xf numFmtId="38" fontId="60" fillId="0" borderId="10" xfId="0" applyNumberFormat="1" applyFont="1" applyBorder="1" applyAlignment="1" applyProtection="1">
      <alignment horizontal="right" shrinkToFit="1"/>
      <protection locked="0"/>
    </xf>
    <xf numFmtId="38" fontId="60" fillId="20" borderId="30" xfId="0" applyNumberFormat="1" applyFont="1" applyFill="1" applyBorder="1" applyAlignment="1">
      <alignment horizontal="right" shrinkToFit="1"/>
    </xf>
    <xf numFmtId="38" fontId="60" fillId="3" borderId="10"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15" borderId="17" xfId="0" applyNumberFormat="1" applyFont="1" applyFill="1" applyBorder="1" applyAlignment="1">
      <alignment horizontal="right" shrinkToFit="1"/>
    </xf>
    <xf numFmtId="38" fontId="60" fillId="15" borderId="18" xfId="0" applyNumberFormat="1" applyFont="1" applyFill="1" applyBorder="1" applyAlignment="1">
      <alignment horizontal="right" shrinkToFit="1"/>
    </xf>
    <xf numFmtId="38" fontId="60" fillId="3" borderId="13" xfId="0" applyNumberFormat="1" applyFont="1" applyFill="1" applyBorder="1" applyAlignment="1">
      <alignment horizontal="right" shrinkToFit="1"/>
    </xf>
    <xf numFmtId="38" fontId="60" fillId="15" borderId="0" xfId="0" applyNumberFormat="1" applyFont="1" applyFill="1" applyAlignment="1">
      <alignment horizontal="right" shrinkToFit="1"/>
    </xf>
    <xf numFmtId="38" fontId="60" fillId="15" borderId="27" xfId="0" applyNumberFormat="1" applyFont="1" applyFill="1" applyBorder="1" applyAlignment="1">
      <alignment horizontal="right" shrinkToFit="1"/>
    </xf>
    <xf numFmtId="38" fontId="60" fillId="6" borderId="1" xfId="0" applyNumberFormat="1" applyFont="1" applyFill="1" applyBorder="1" applyAlignment="1">
      <alignment horizontal="right" shrinkToFit="1"/>
    </xf>
    <xf numFmtId="38" fontId="60" fillId="15" borderId="31" xfId="0" applyNumberFormat="1" applyFont="1" applyFill="1" applyBorder="1" applyAlignment="1">
      <alignment horizontal="right" shrinkToFit="1"/>
    </xf>
    <xf numFmtId="38" fontId="60" fillId="6" borderId="27" xfId="0" applyNumberFormat="1" applyFont="1" applyFill="1" applyBorder="1" applyAlignment="1">
      <alignment horizontal="right" shrinkToFit="1"/>
    </xf>
    <xf numFmtId="38" fontId="60" fillId="0" borderId="26" xfId="0" applyNumberFormat="1" applyFont="1" applyBorder="1" applyAlignment="1" applyProtection="1">
      <alignment horizontal="right" shrinkToFit="1"/>
      <protection locked="0"/>
    </xf>
    <xf numFmtId="38" fontId="60" fillId="0" borderId="32" xfId="0" applyNumberFormat="1" applyFont="1" applyBorder="1" applyAlignment="1" applyProtection="1">
      <alignment horizontal="right" shrinkToFit="1"/>
      <protection locked="0"/>
    </xf>
    <xf numFmtId="38" fontId="60" fillId="0" borderId="31" xfId="0" applyNumberFormat="1" applyFont="1" applyBorder="1" applyAlignment="1" applyProtection="1">
      <alignment horizontal="right" shrinkToFit="1"/>
      <protection locked="0"/>
    </xf>
    <xf numFmtId="38" fontId="60" fillId="15" borderId="32" xfId="0" applyNumberFormat="1" applyFont="1" applyFill="1" applyBorder="1" applyAlignment="1">
      <alignment horizontal="right" shrinkToFit="1"/>
    </xf>
    <xf numFmtId="38" fontId="60" fillId="0" borderId="28" xfId="0" applyNumberFormat="1" applyFont="1" applyBorder="1" applyAlignment="1" applyProtection="1">
      <alignment horizontal="right" shrinkToFit="1"/>
      <protection locked="0"/>
    </xf>
    <xf numFmtId="38" fontId="60" fillId="0" borderId="0" xfId="0" applyNumberFormat="1" applyFont="1" applyAlignment="1" applyProtection="1">
      <alignment horizontal="right" shrinkToFit="1"/>
      <protection locked="0"/>
    </xf>
    <xf numFmtId="38" fontId="60" fillId="15" borderId="35" xfId="0" applyNumberFormat="1" applyFont="1" applyFill="1" applyBorder="1" applyAlignment="1">
      <alignment horizontal="right" shrinkToFit="1"/>
    </xf>
    <xf numFmtId="38" fontId="60" fillId="3" borderId="16" xfId="0" applyNumberFormat="1" applyFont="1" applyFill="1" applyBorder="1" applyAlignment="1">
      <alignment horizontal="right" shrinkToFit="1"/>
    </xf>
    <xf numFmtId="37" fontId="60" fillId="15" borderId="35" xfId="0" applyNumberFormat="1" applyFont="1" applyFill="1" applyBorder="1" applyAlignment="1">
      <alignment horizontal="right" shrinkToFit="1"/>
    </xf>
    <xf numFmtId="37" fontId="60" fillId="15" borderId="26" xfId="0" applyNumberFormat="1" applyFont="1" applyFill="1" applyBorder="1" applyAlignment="1">
      <alignment horizontal="right" shrinkToFit="1"/>
    </xf>
    <xf numFmtId="37" fontId="60" fillId="3" borderId="16" xfId="0" applyNumberFormat="1" applyFont="1" applyFill="1" applyBorder="1" applyAlignment="1">
      <alignment horizontal="right" shrinkToFit="1"/>
    </xf>
    <xf numFmtId="37" fontId="60" fillId="3" borderId="25" xfId="0" applyNumberFormat="1" applyFont="1" applyFill="1" applyBorder="1" applyAlignment="1">
      <alignment horizontal="right" shrinkToFit="1"/>
    </xf>
    <xf numFmtId="38" fontId="60" fillId="15" borderId="36" xfId="0" applyNumberFormat="1" applyFont="1" applyFill="1" applyBorder="1" applyAlignment="1">
      <alignment horizontal="right" shrinkToFit="1"/>
    </xf>
    <xf numFmtId="38" fontId="60" fillId="15" borderId="11" xfId="0" applyNumberFormat="1" applyFont="1" applyFill="1" applyBorder="1" applyAlignment="1">
      <alignment horizontal="right" shrinkToFit="1"/>
    </xf>
    <xf numFmtId="38" fontId="60" fillId="3" borderId="18" xfId="0" applyNumberFormat="1" applyFont="1" applyFill="1" applyBorder="1" applyAlignment="1">
      <alignment horizontal="right" shrinkToFit="1"/>
    </xf>
    <xf numFmtId="38" fontId="60" fillId="3" borderId="37" xfId="0" applyNumberFormat="1" applyFont="1" applyFill="1" applyBorder="1" applyAlignment="1">
      <alignment horizontal="right" shrinkToFit="1"/>
    </xf>
    <xf numFmtId="38" fontId="60" fillId="3" borderId="27" xfId="0" applyNumberFormat="1" applyFont="1" applyFill="1" applyBorder="1" applyAlignment="1">
      <alignment horizontal="right" shrinkToFit="1"/>
    </xf>
    <xf numFmtId="38" fontId="60" fillId="0" borderId="116" xfId="0" applyNumberFormat="1" applyFont="1" applyBorder="1" applyAlignment="1" applyProtection="1">
      <alignment horizontal="right" shrinkToFit="1"/>
      <protection locked="0"/>
    </xf>
    <xf numFmtId="38" fontId="60" fillId="3" borderId="116"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0" borderId="36" xfId="0" applyNumberFormat="1" applyFont="1" applyBorder="1" applyAlignment="1" applyProtection="1">
      <alignment horizontal="right" shrinkToFit="1"/>
      <protection locked="0"/>
    </xf>
    <xf numFmtId="38" fontId="60" fillId="0" borderId="35" xfId="0" applyNumberFormat="1" applyFont="1" applyBorder="1" applyAlignment="1" applyProtection="1">
      <alignment horizontal="right" shrinkToFit="1"/>
      <protection locked="0"/>
    </xf>
    <xf numFmtId="38" fontId="60" fillId="0" borderId="54" xfId="0" applyNumberFormat="1" applyFont="1" applyBorder="1" applyAlignment="1" applyProtection="1">
      <alignment horizontal="right" vertical="center" shrinkToFit="1"/>
      <protection locked="0"/>
    </xf>
    <xf numFmtId="38" fontId="60" fillId="0" borderId="31" xfId="0" applyNumberFormat="1" applyFont="1" applyBorder="1" applyAlignment="1" applyProtection="1">
      <alignment horizontal="right" vertical="center" shrinkToFit="1"/>
      <protection locked="0"/>
    </xf>
    <xf numFmtId="38" fontId="60" fillId="0" borderId="26" xfId="0" applyNumberFormat="1" applyFont="1" applyBorder="1" applyAlignment="1" applyProtection="1">
      <alignment horizontal="right" vertical="center" shrinkToFit="1"/>
      <protection locked="0"/>
    </xf>
    <xf numFmtId="38" fontId="60" fillId="15" borderId="54" xfId="0" applyNumberFormat="1" applyFont="1" applyFill="1" applyBorder="1" applyAlignment="1">
      <alignment horizontal="right" shrinkToFit="1"/>
    </xf>
    <xf numFmtId="38" fontId="60" fillId="3" borderId="30" xfId="0" applyNumberFormat="1" applyFont="1" applyFill="1" applyBorder="1" applyAlignment="1">
      <alignment horizontal="right" vertical="center" shrinkToFit="1"/>
    </xf>
    <xf numFmtId="38" fontId="60" fillId="3" borderId="27" xfId="0" applyNumberFormat="1" applyFont="1" applyFill="1" applyBorder="1" applyAlignment="1">
      <alignment horizontal="right" vertical="center" shrinkToFit="1"/>
    </xf>
    <xf numFmtId="38" fontId="60" fillId="3" borderId="0" xfId="0" applyNumberFormat="1" applyFont="1" applyFill="1" applyAlignment="1">
      <alignment horizontal="right" vertical="center" shrinkToFit="1"/>
    </xf>
    <xf numFmtId="38" fontId="60" fillId="3" borderId="25" xfId="0" applyNumberFormat="1" applyFont="1" applyFill="1" applyBorder="1" applyAlignment="1">
      <alignment horizontal="right" vertical="center" shrinkToFit="1"/>
    </xf>
    <xf numFmtId="38" fontId="60" fillId="3" borderId="38" xfId="0" applyNumberFormat="1" applyFont="1" applyFill="1" applyBorder="1" applyAlignment="1">
      <alignment horizontal="right" shrinkToFit="1"/>
    </xf>
    <xf numFmtId="38" fontId="60" fillId="0" borderId="1" xfId="0" applyNumberFormat="1" applyFont="1" applyBorder="1" applyAlignment="1" applyProtection="1">
      <alignment horizontal="right" vertical="center" shrinkToFit="1"/>
      <protection locked="0"/>
    </xf>
    <xf numFmtId="38" fontId="60" fillId="6" borderId="1" xfId="0" applyNumberFormat="1" applyFont="1" applyFill="1" applyBorder="1" applyAlignment="1">
      <alignment horizontal="right" vertical="center" shrinkToFit="1"/>
    </xf>
    <xf numFmtId="38" fontId="60" fillId="0" borderId="113" xfId="0" applyNumberFormat="1" applyFont="1" applyBorder="1" applyAlignment="1" applyProtection="1">
      <alignment horizontal="right" shrinkToFit="1"/>
      <protection locked="0"/>
    </xf>
    <xf numFmtId="38" fontId="60" fillId="0" borderId="112" xfId="0" applyNumberFormat="1" applyFont="1" applyBorder="1" applyAlignment="1" applyProtection="1">
      <alignment horizontal="right" shrinkToFit="1"/>
      <protection locked="0"/>
    </xf>
    <xf numFmtId="38" fontId="60" fillId="0" borderId="102" xfId="0" applyNumberFormat="1" applyFont="1" applyBorder="1" applyAlignment="1" applyProtection="1">
      <alignment horizontal="right" shrinkToFit="1"/>
      <protection locked="0"/>
    </xf>
    <xf numFmtId="38" fontId="60" fillId="5" borderId="3" xfId="0" applyNumberFormat="1" applyFont="1" applyFill="1" applyBorder="1" applyAlignment="1" applyProtection="1">
      <alignment horizontal="right" shrinkToFit="1"/>
      <protection locked="0"/>
    </xf>
    <xf numFmtId="38" fontId="60" fillId="15" borderId="116" xfId="0" applyNumberFormat="1" applyFont="1" applyFill="1" applyBorder="1" applyAlignment="1">
      <alignment horizontal="right" shrinkToFit="1"/>
    </xf>
    <xf numFmtId="38" fontId="60" fillId="14" borderId="2" xfId="0" applyNumberFormat="1" applyFont="1" applyFill="1" applyBorder="1" applyAlignment="1">
      <alignment horizontal="right" shrinkToFit="1"/>
    </xf>
    <xf numFmtId="38" fontId="60" fillId="14" borderId="25" xfId="0" applyNumberFormat="1" applyFont="1" applyFill="1" applyBorder="1" applyAlignment="1">
      <alignment horizontal="right" shrinkToFit="1"/>
    </xf>
    <xf numFmtId="38" fontId="60" fillId="6" borderId="0" xfId="8" applyNumberFormat="1" applyFont="1" applyFill="1" applyAlignment="1">
      <alignment horizontal="right" shrinkToFit="1"/>
    </xf>
    <xf numFmtId="38" fontId="60" fillId="6" borderId="25" xfId="8" applyNumberFormat="1" applyFont="1" applyFill="1" applyBorder="1" applyAlignment="1">
      <alignment horizontal="right" shrinkToFit="1"/>
    </xf>
    <xf numFmtId="38" fontId="60" fillId="0" borderId="1" xfId="8" applyNumberFormat="1" applyFont="1" applyBorder="1" applyAlignment="1" applyProtection="1">
      <alignment horizontal="right" shrinkToFit="1"/>
      <protection locked="0"/>
    </xf>
    <xf numFmtId="38" fontId="60" fillId="0" borderId="1" xfId="6" applyNumberFormat="1" applyFont="1" applyBorder="1" applyAlignment="1" applyProtection="1">
      <alignment shrinkToFit="1"/>
      <protection locked="0"/>
    </xf>
    <xf numFmtId="38" fontId="60" fillId="15" borderId="116" xfId="0" applyNumberFormat="1" applyFont="1" applyFill="1" applyBorder="1" applyAlignment="1" applyProtection="1">
      <alignment horizontal="right" vertical="center" shrinkToFit="1"/>
      <protection locked="0"/>
    </xf>
    <xf numFmtId="38" fontId="60" fillId="0" borderId="116" xfId="0" applyNumberFormat="1" applyFont="1" applyBorder="1" applyAlignment="1" applyProtection="1">
      <alignment horizontal="right" vertical="center" shrinkToFit="1"/>
      <protection locked="0"/>
    </xf>
    <xf numFmtId="38" fontId="60" fillId="15" borderId="116" xfId="0" applyNumberFormat="1" applyFont="1" applyFill="1" applyBorder="1" applyAlignment="1">
      <alignment horizontal="right" vertical="center" shrinkToFit="1"/>
    </xf>
    <xf numFmtId="38" fontId="60" fillId="15" borderId="1" xfId="0" applyNumberFormat="1" applyFont="1" applyFill="1" applyBorder="1" applyAlignment="1" applyProtection="1">
      <alignment horizontal="right" vertical="center" shrinkToFit="1"/>
      <protection locked="0"/>
    </xf>
    <xf numFmtId="38" fontId="60" fillId="15" borderId="1" xfId="0" applyNumberFormat="1" applyFont="1" applyFill="1" applyBorder="1" applyAlignment="1">
      <alignment horizontal="right" vertical="center" shrinkToFit="1"/>
    </xf>
    <xf numFmtId="42" fontId="55" fillId="10" borderId="101" xfId="0" applyNumberFormat="1" applyFont="1" applyFill="1" applyBorder="1" applyAlignment="1" applyProtection="1">
      <alignment horizontal="right" shrinkToFit="1"/>
      <protection locked="0"/>
    </xf>
    <xf numFmtId="42" fontId="55" fillId="9" borderId="101" xfId="0" applyNumberFormat="1" applyFont="1" applyFill="1" applyBorder="1" applyAlignment="1">
      <alignment horizontal="right"/>
    </xf>
    <xf numFmtId="42" fontId="55" fillId="9" borderId="0" xfId="0" applyNumberFormat="1" applyFont="1" applyFill="1" applyAlignment="1" applyProtection="1">
      <alignment horizontal="right" shrinkToFit="1"/>
      <protection locked="0"/>
    </xf>
    <xf numFmtId="38" fontId="69" fillId="6" borderId="9" xfId="0" applyNumberFormat="1" applyFont="1" applyFill="1" applyBorder="1" applyAlignment="1" applyProtection="1">
      <alignment horizontal="center" vertical="center" wrapText="1"/>
      <protection hidden="1"/>
    </xf>
    <xf numFmtId="38" fontId="69" fillId="6" borderId="2" xfId="0" applyNumberFormat="1" applyFont="1" applyFill="1" applyBorder="1" applyAlignment="1" applyProtection="1">
      <alignment horizontal="center" vertical="center" wrapText="1"/>
      <protection hidden="1"/>
    </xf>
    <xf numFmtId="38" fontId="60" fillId="15" borderId="26" xfId="0" applyNumberFormat="1" applyFont="1" applyFill="1" applyBorder="1" applyAlignment="1">
      <alignment horizontal="right" vertical="center" shrinkToFit="1"/>
    </xf>
    <xf numFmtId="38" fontId="60" fillId="0" borderId="1" xfId="9" applyNumberFormat="1" applyFont="1" applyBorder="1" applyAlignment="1" applyProtection="1">
      <alignment horizontal="right" shrinkToFit="1"/>
      <protection locked="0"/>
    </xf>
    <xf numFmtId="3" fontId="60" fillId="0" borderId="1" xfId="9" applyNumberFormat="1" applyFont="1" applyBorder="1" applyAlignment="1" applyProtection="1">
      <alignment horizontal="right" vertical="center" shrinkToFit="1"/>
      <protection locked="0"/>
    </xf>
    <xf numFmtId="38" fontId="60" fillId="15" borderId="1" xfId="9" applyNumberFormat="1" applyFont="1" applyFill="1" applyBorder="1" applyAlignment="1">
      <alignment horizontal="right" shrinkToFit="1"/>
    </xf>
    <xf numFmtId="38" fontId="60" fillId="0" borderId="1" xfId="9" applyNumberFormat="1" applyFont="1" applyBorder="1" applyAlignment="1" applyProtection="1">
      <alignment horizontal="right" vertical="center" shrinkToFit="1"/>
      <protection locked="0"/>
    </xf>
    <xf numFmtId="0" fontId="60" fillId="0" borderId="1" xfId="0" applyFont="1" applyBorder="1" applyAlignment="1" applyProtection="1">
      <alignment horizontal="right" shrinkToFit="1"/>
      <protection locked="0"/>
    </xf>
    <xf numFmtId="0" fontId="60" fillId="0" borderId="1" xfId="9" applyFont="1" applyBorder="1" applyAlignment="1" applyProtection="1">
      <alignment horizontal="right" vertical="top" shrinkToFit="1"/>
      <protection locked="0"/>
    </xf>
    <xf numFmtId="38" fontId="60" fillId="0" borderId="1" xfId="9" applyNumberFormat="1" applyFont="1" applyBorder="1" applyAlignment="1" applyProtection="1">
      <alignment horizontal="right" vertical="top" shrinkToFit="1"/>
      <protection locked="0"/>
    </xf>
    <xf numFmtId="38" fontId="60" fillId="0" borderId="1" xfId="9" quotePrefix="1" applyNumberFormat="1" applyFont="1" applyBorder="1" applyAlignment="1" applyProtection="1">
      <alignment horizontal="right" shrinkToFit="1"/>
      <protection locked="0"/>
    </xf>
    <xf numFmtId="38" fontId="60" fillId="6" borderId="1" xfId="9" applyNumberFormat="1" applyFont="1" applyFill="1" applyBorder="1" applyAlignment="1">
      <alignment horizontal="right" shrinkToFit="1"/>
    </xf>
    <xf numFmtId="49" fontId="69" fillId="5" borderId="1" xfId="9" applyNumberFormat="1" applyFont="1" applyFill="1" applyBorder="1" applyAlignment="1">
      <alignment horizontal="center" vertical="center" wrapText="1"/>
    </xf>
    <xf numFmtId="38" fontId="60" fillId="0" borderId="21" xfId="0" applyNumberFormat="1" applyFont="1" applyBorder="1" applyAlignment="1" applyProtection="1">
      <alignment vertical="center" shrinkToFit="1"/>
      <protection locked="0"/>
    </xf>
    <xf numFmtId="38" fontId="60" fillId="0" borderId="21" xfId="0" applyNumberFormat="1" applyFont="1" applyBorder="1" applyAlignment="1" applyProtection="1">
      <alignment horizontal="right" vertical="center" shrinkToFit="1"/>
      <protection locked="0"/>
    </xf>
    <xf numFmtId="38" fontId="60" fillId="6" borderId="44" xfId="0" applyNumberFormat="1" applyFont="1" applyFill="1" applyBorder="1" applyAlignment="1">
      <alignment vertical="center" shrinkToFit="1"/>
    </xf>
    <xf numFmtId="38" fontId="60" fillId="6" borderId="21" xfId="0" applyNumberFormat="1" applyFont="1" applyFill="1" applyBorder="1" applyAlignment="1">
      <alignment vertical="center" shrinkToFit="1"/>
    </xf>
    <xf numFmtId="38" fontId="60" fillId="6" borderId="44" xfId="0" applyNumberFormat="1" applyFont="1" applyFill="1" applyBorder="1" applyAlignment="1">
      <alignment horizontal="right" vertical="center" shrinkToFit="1"/>
    </xf>
    <xf numFmtId="38" fontId="60" fillId="6" borderId="7" xfId="0" applyNumberFormat="1" applyFont="1" applyFill="1" applyBorder="1" applyAlignment="1">
      <alignment vertical="center" shrinkToFit="1"/>
    </xf>
    <xf numFmtId="38" fontId="60" fillId="6" borderId="7" xfId="0" applyNumberFormat="1" applyFont="1" applyFill="1" applyBorder="1" applyAlignment="1">
      <alignment horizontal="right" vertical="center" shrinkToFit="1"/>
    </xf>
    <xf numFmtId="38" fontId="60" fillId="6" borderId="21" xfId="0" applyNumberFormat="1" applyFont="1" applyFill="1" applyBorder="1" applyAlignment="1">
      <alignment horizontal="right" vertical="center" shrinkToFit="1"/>
    </xf>
    <xf numFmtId="38" fontId="60" fillId="6" borderId="43" xfId="0" applyNumberFormat="1" applyFont="1" applyFill="1" applyBorder="1" applyAlignment="1">
      <alignment vertical="center" shrinkToFit="1"/>
    </xf>
    <xf numFmtId="38" fontId="60" fillId="0" borderId="6" xfId="0" applyNumberFormat="1" applyFont="1" applyBorder="1" applyAlignment="1" applyProtection="1">
      <alignment vertical="center" shrinkToFit="1"/>
      <protection locked="0"/>
    </xf>
    <xf numFmtId="38" fontId="60" fillId="15" borderId="40" xfId="0" applyNumberFormat="1" applyFont="1" applyFill="1" applyBorder="1" applyAlignment="1">
      <alignment vertical="center" shrinkToFit="1"/>
    </xf>
    <xf numFmtId="0" fontId="60" fillId="6" borderId="41" xfId="0" applyFont="1" applyFill="1" applyBorder="1" applyAlignment="1">
      <alignment horizontal="right" vertical="center" shrinkToFit="1"/>
    </xf>
    <xf numFmtId="0" fontId="60" fillId="6" borderId="42" xfId="0" applyFont="1" applyFill="1" applyBorder="1" applyAlignment="1">
      <alignment horizontal="right" vertical="center" shrinkToFit="1"/>
    </xf>
    <xf numFmtId="0" fontId="60" fillId="6" borderId="39" xfId="0" applyFont="1" applyFill="1" applyBorder="1" applyAlignment="1">
      <alignment horizontal="right" vertical="center" shrinkToFit="1"/>
    </xf>
    <xf numFmtId="38" fontId="60" fillId="3" borderId="44" xfId="0" applyNumberFormat="1" applyFont="1" applyFill="1" applyBorder="1" applyAlignment="1">
      <alignment vertical="center" shrinkToFit="1"/>
    </xf>
    <xf numFmtId="38" fontId="60" fillId="3" borderId="43" xfId="0" applyNumberFormat="1" applyFont="1" applyFill="1" applyBorder="1" applyAlignment="1">
      <alignment vertical="center" shrinkToFit="1"/>
    </xf>
    <xf numFmtId="38" fontId="60" fillId="3" borderId="7" xfId="0" applyNumberFormat="1" applyFont="1" applyFill="1" applyBorder="1" applyAlignment="1">
      <alignment horizontal="right" vertical="center" shrinkToFit="1"/>
    </xf>
    <xf numFmtId="38" fontId="60" fillId="3" borderId="43" xfId="0" applyNumberFormat="1" applyFont="1" applyFill="1" applyBorder="1" applyAlignment="1">
      <alignment horizontal="right" vertical="center" shrinkToFit="1"/>
    </xf>
    <xf numFmtId="38" fontId="60" fillId="6" borderId="43" xfId="0" applyNumberFormat="1" applyFont="1" applyFill="1" applyBorder="1" applyAlignment="1">
      <alignment horizontal="right" vertical="center" shrinkToFit="1"/>
    </xf>
    <xf numFmtId="38" fontId="60" fillId="3" borderId="7" xfId="0" applyNumberFormat="1" applyFont="1" applyFill="1" applyBorder="1" applyAlignment="1">
      <alignment vertical="center" shrinkToFit="1"/>
    </xf>
    <xf numFmtId="38" fontId="60" fillId="15" borderId="40" xfId="0" applyNumberFormat="1" applyFont="1" applyFill="1" applyBorder="1" applyAlignment="1">
      <alignment horizontal="right" vertical="center" shrinkToFit="1"/>
    </xf>
    <xf numFmtId="38" fontId="60" fillId="0" borderId="7" xfId="0" applyNumberFormat="1" applyFont="1" applyBorder="1" applyAlignment="1" applyProtection="1">
      <alignment horizontal="right" vertical="center" shrinkToFit="1"/>
      <protection locked="0"/>
    </xf>
    <xf numFmtId="38" fontId="60" fillId="15" borderId="59" xfId="0" applyNumberFormat="1" applyFont="1" applyFill="1" applyBorder="1" applyAlignment="1">
      <alignment shrinkToFit="1"/>
    </xf>
    <xf numFmtId="38" fontId="60" fillId="0" borderId="7" xfId="0" applyNumberFormat="1" applyFont="1" applyBorder="1" applyAlignment="1" applyProtection="1">
      <alignment vertical="center" shrinkToFit="1"/>
      <protection locked="0"/>
    </xf>
    <xf numFmtId="38" fontId="60" fillId="0" borderId="43" xfId="0" applyNumberFormat="1" applyFont="1" applyBorder="1" applyAlignment="1" applyProtection="1">
      <alignment horizontal="right" vertical="center" shrinkToFit="1"/>
      <protection locked="0"/>
    </xf>
    <xf numFmtId="38" fontId="60" fillId="0" borderId="21" xfId="0" applyNumberFormat="1" applyFont="1" applyBorder="1" applyAlignment="1" applyProtection="1">
      <alignment horizontal="right" shrinkToFit="1"/>
      <protection locked="0"/>
    </xf>
    <xf numFmtId="38" fontId="60" fillId="15" borderId="40" xfId="0" applyNumberFormat="1" applyFont="1" applyFill="1" applyBorder="1" applyAlignment="1">
      <alignment horizontal="right" shrinkToFit="1"/>
    </xf>
    <xf numFmtId="3" fontId="67" fillId="15" borderId="8" xfId="10" applyNumberFormat="1" applyFont="1" applyFill="1" applyBorder="1" applyAlignment="1">
      <alignment vertical="center" shrinkToFit="1"/>
    </xf>
    <xf numFmtId="3" fontId="67" fillId="15" borderId="5" xfId="10" applyNumberFormat="1" applyFont="1" applyFill="1" applyBorder="1" applyAlignment="1">
      <alignment vertical="center" shrinkToFit="1"/>
    </xf>
    <xf numFmtId="3" fontId="69" fillId="15" borderId="56" xfId="10" applyNumberFormat="1" applyFont="1" applyFill="1" applyBorder="1" applyAlignment="1">
      <alignment vertical="center" shrinkToFit="1"/>
    </xf>
    <xf numFmtId="38" fontId="67" fillId="15" borderId="8" xfId="10" applyNumberFormat="1" applyFont="1" applyFill="1" applyBorder="1" applyAlignment="1">
      <alignment horizontal="right" vertical="center" shrinkToFit="1"/>
    </xf>
    <xf numFmtId="38" fontId="67" fillId="15" borderId="5" xfId="10" applyNumberFormat="1" applyFont="1" applyFill="1" applyBorder="1" applyAlignment="1">
      <alignment horizontal="right" vertical="center" shrinkToFit="1"/>
    </xf>
    <xf numFmtId="38" fontId="67" fillId="15" borderId="5" xfId="10" applyNumberFormat="1" applyFont="1" applyFill="1" applyBorder="1" applyAlignment="1">
      <alignment horizontal="right" shrinkToFit="1"/>
    </xf>
    <xf numFmtId="38" fontId="67" fillId="15" borderId="8" xfId="10" applyNumberFormat="1" applyFont="1" applyFill="1" applyBorder="1" applyAlignment="1">
      <alignment horizontal="right" shrinkToFit="1"/>
    </xf>
    <xf numFmtId="38" fontId="67" fillId="15" borderId="135" xfId="10" applyNumberFormat="1" applyFont="1" applyFill="1" applyBorder="1" applyAlignment="1">
      <alignment horizontal="right" shrinkToFit="1"/>
    </xf>
    <xf numFmtId="38" fontId="67" fillId="15" borderId="57" xfId="10" applyNumberFormat="1" applyFont="1" applyFill="1" applyBorder="1" applyAlignment="1">
      <alignment horizontal="right" shrinkToFit="1"/>
    </xf>
    <xf numFmtId="40" fontId="67" fillId="0" borderId="8" xfId="10" applyNumberFormat="1" applyFont="1" applyBorder="1" applyAlignment="1" applyProtection="1">
      <alignment horizontal="right" shrinkToFit="1"/>
      <protection locked="0"/>
    </xf>
    <xf numFmtId="40" fontId="69" fillId="15" borderId="46" xfId="10" applyNumberFormat="1" applyFont="1" applyFill="1" applyBorder="1" applyAlignment="1">
      <alignment horizontal="right" shrinkToFit="1"/>
    </xf>
    <xf numFmtId="4" fontId="69" fillId="0" borderId="0" xfId="10" applyNumberFormat="1" applyFont="1" applyAlignment="1">
      <alignment vertical="center" shrinkToFit="1"/>
    </xf>
    <xf numFmtId="38" fontId="67" fillId="15" borderId="8" xfId="11" applyNumberFormat="1" applyFont="1" applyFill="1" applyBorder="1" applyAlignment="1">
      <alignment horizontal="right" shrinkToFit="1"/>
    </xf>
    <xf numFmtId="38" fontId="67" fillId="15" borderId="5" xfId="11" applyNumberFormat="1" applyFont="1" applyFill="1" applyBorder="1" applyAlignment="1">
      <alignment horizontal="right" shrinkToFit="1"/>
    </xf>
    <xf numFmtId="38" fontId="67" fillId="0" borderId="135" xfId="11" applyNumberFormat="1" applyFont="1" applyBorder="1" applyAlignment="1" applyProtection="1">
      <alignment horizontal="right" shrinkToFit="1"/>
      <protection locked="0"/>
    </xf>
    <xf numFmtId="38" fontId="69" fillId="15" borderId="8" xfId="11" applyNumberFormat="1" applyFont="1" applyFill="1" applyBorder="1" applyAlignment="1">
      <alignment horizontal="right" shrinkToFit="1"/>
    </xf>
    <xf numFmtId="40" fontId="67" fillId="15" borderId="8" xfId="11" applyNumberFormat="1" applyFont="1" applyFill="1" applyBorder="1" applyAlignment="1">
      <alignment horizontal="right" shrinkToFit="1"/>
    </xf>
    <xf numFmtId="0" fontId="69" fillId="15" borderId="0" xfId="10" applyFont="1" applyFill="1" applyAlignment="1" applyProtection="1">
      <alignment horizontal="right" vertical="center"/>
      <protection hidden="1"/>
    </xf>
    <xf numFmtId="38" fontId="60" fillId="0" borderId="12" xfId="0" applyNumberFormat="1" applyFont="1" applyBorder="1" applyAlignment="1" applyProtection="1">
      <alignment vertical="center" shrinkToFit="1"/>
      <protection locked="0"/>
    </xf>
    <xf numFmtId="38" fontId="60" fillId="18" borderId="12" xfId="0" applyNumberFormat="1" applyFont="1" applyFill="1" applyBorder="1" applyAlignment="1" applyProtection="1">
      <alignment shrinkToFit="1"/>
      <protection locked="0"/>
    </xf>
    <xf numFmtId="37" fontId="60" fillId="15" borderId="13" xfId="0" applyNumberFormat="1" applyFont="1" applyFill="1" applyBorder="1" applyAlignment="1">
      <alignment shrinkToFit="1"/>
    </xf>
    <xf numFmtId="37" fontId="60" fillId="15" borderId="20" xfId="0" applyNumberFormat="1" applyFont="1" applyFill="1" applyBorder="1" applyAlignment="1">
      <alignment shrinkToFit="1"/>
    </xf>
    <xf numFmtId="38" fontId="60" fillId="15" borderId="13" xfId="0" applyNumberFormat="1" applyFont="1" applyFill="1" applyBorder="1" applyAlignment="1">
      <alignment shrinkToFit="1"/>
    </xf>
    <xf numFmtId="38" fontId="60" fillId="15" borderId="17" xfId="0" applyNumberFormat="1" applyFont="1" applyFill="1" applyBorder="1" applyAlignment="1">
      <alignment shrinkToFit="1"/>
    </xf>
    <xf numFmtId="10" fontId="59" fillId="15" borderId="13" xfId="0" applyNumberFormat="1" applyFont="1" applyFill="1" applyBorder="1" applyAlignment="1">
      <alignment horizontal="left" shrinkToFit="1"/>
    </xf>
    <xf numFmtId="0" fontId="103" fillId="20" borderId="0" xfId="17" applyFont="1" applyFill="1" applyAlignment="1" applyProtection="1">
      <alignment horizontal="centerContinuous" vertical="center"/>
      <protection hidden="1"/>
    </xf>
    <xf numFmtId="38" fontId="60" fillId="15" borderId="21" xfId="3" applyNumberFormat="1" applyFont="1" applyFill="1" applyBorder="1" applyAlignment="1">
      <alignment horizontal="right" vertical="center" shrinkToFit="1"/>
    </xf>
    <xf numFmtId="38" fontId="60" fillId="15" borderId="40" xfId="3" applyNumberFormat="1" applyFont="1" applyFill="1" applyBorder="1" applyAlignment="1">
      <alignment horizontal="right" vertical="center" shrinkToFit="1"/>
    </xf>
    <xf numFmtId="38" fontId="60" fillId="15" borderId="67" xfId="3" applyNumberFormat="1" applyFont="1" applyFill="1" applyBorder="1" applyAlignment="1">
      <alignment horizontal="right" vertical="center" shrinkToFit="1"/>
    </xf>
    <xf numFmtId="38" fontId="59" fillId="15" borderId="67" xfId="3" applyNumberFormat="1" applyFont="1" applyFill="1" applyBorder="1" applyAlignment="1">
      <alignment horizontal="right" vertical="center" shrinkToFit="1"/>
    </xf>
    <xf numFmtId="38" fontId="60" fillId="15" borderId="59" xfId="3" applyNumberFormat="1" applyFont="1" applyFill="1" applyBorder="1" applyAlignment="1">
      <alignment horizontal="right" vertical="center" shrinkToFit="1"/>
    </xf>
    <xf numFmtId="38" fontId="59" fillId="15" borderId="59" xfId="3" applyNumberFormat="1" applyFont="1" applyFill="1" applyBorder="1" applyAlignment="1">
      <alignment horizontal="right" vertical="center" shrinkToFit="1"/>
    </xf>
    <xf numFmtId="0" fontId="42" fillId="0" borderId="0" xfId="0" applyFont="1"/>
    <xf numFmtId="41" fontId="20" fillId="0" borderId="0" xfId="0" applyNumberFormat="1" applyFont="1" applyAlignment="1">
      <alignment horizontal="right"/>
    </xf>
    <xf numFmtId="0" fontId="69" fillId="0" borderId="19" xfId="0" applyFont="1" applyBorder="1" applyAlignment="1">
      <alignment horizontal="left" vertical="center" indent="2"/>
    </xf>
    <xf numFmtId="0" fontId="69" fillId="0" borderId="1" xfId="0" applyFont="1" applyBorder="1" applyAlignment="1" applyProtection="1">
      <alignment horizontal="center" vertical="center" wrapText="1"/>
      <protection hidden="1"/>
    </xf>
    <xf numFmtId="0" fontId="59" fillId="0" borderId="7" xfId="0" applyFont="1" applyBorder="1" applyAlignment="1" applyProtection="1">
      <alignment horizontal="center" vertical="center" wrapText="1"/>
      <protection hidden="1"/>
    </xf>
    <xf numFmtId="0" fontId="133" fillId="0" borderId="0" xfId="17" applyFont="1"/>
    <xf numFmtId="0" fontId="15" fillId="0" borderId="0" xfId="18"/>
    <xf numFmtId="0" fontId="15" fillId="0" borderId="0" xfId="18" applyAlignment="1">
      <alignment horizontal="center" vertical="top" wrapText="1"/>
    </xf>
    <xf numFmtId="0" fontId="123" fillId="0" borderId="87" xfId="18" applyFont="1" applyBorder="1" applyAlignment="1">
      <alignment vertical="top"/>
    </xf>
    <xf numFmtId="0" fontId="123" fillId="0" borderId="0" xfId="18" applyFont="1" applyAlignment="1">
      <alignment vertical="top"/>
    </xf>
    <xf numFmtId="0" fontId="123" fillId="0" borderId="88" xfId="18" applyFont="1" applyBorder="1" applyAlignment="1">
      <alignment vertical="top"/>
    </xf>
    <xf numFmtId="0" fontId="121" fillId="20" borderId="140" xfId="18" applyFont="1" applyFill="1" applyBorder="1" applyAlignment="1">
      <alignment horizontal="center" vertical="center" wrapText="1"/>
    </xf>
    <xf numFmtId="177" fontId="121" fillId="20" borderId="140" xfId="18" applyNumberFormat="1" applyFont="1" applyFill="1" applyBorder="1" applyAlignment="1">
      <alignment horizontal="center" vertical="center" wrapText="1"/>
    </xf>
    <xf numFmtId="38" fontId="121" fillId="20" borderId="140" xfId="18" applyNumberFormat="1" applyFont="1" applyFill="1" applyBorder="1" applyAlignment="1">
      <alignment horizontal="center" vertical="center" wrapText="1"/>
    </xf>
    <xf numFmtId="0" fontId="123" fillId="19" borderId="141" xfId="18" applyFont="1" applyFill="1" applyBorder="1" applyAlignment="1">
      <alignment horizontal="left" vertical="top" wrapText="1"/>
    </xf>
    <xf numFmtId="0" fontId="123" fillId="19" borderId="141" xfId="18" applyFont="1" applyFill="1" applyBorder="1" applyAlignment="1">
      <alignment vertical="top"/>
    </xf>
    <xf numFmtId="38" fontId="123" fillId="19" borderId="141" xfId="18" applyNumberFormat="1" applyFont="1" applyFill="1" applyBorder="1" applyAlignment="1">
      <alignment horizontal="right" vertical="top"/>
    </xf>
    <xf numFmtId="38" fontId="123" fillId="19" borderId="141" xfId="18" applyNumberFormat="1" applyFont="1" applyFill="1" applyBorder="1" applyAlignment="1">
      <alignment vertical="top"/>
    </xf>
    <xf numFmtId="0" fontId="15" fillId="0" borderId="141" xfId="18" applyBorder="1" applyAlignment="1" applyProtection="1">
      <alignment horizontal="left" vertical="top" wrapText="1"/>
      <protection locked="0"/>
    </xf>
    <xf numFmtId="0" fontId="15" fillId="0" borderId="141" xfId="18" applyBorder="1" applyAlignment="1" applyProtection="1">
      <alignment vertical="top"/>
      <protection locked="0"/>
    </xf>
    <xf numFmtId="38" fontId="15" fillId="0" borderId="141" xfId="18" applyNumberFormat="1" applyBorder="1" applyAlignment="1" applyProtection="1">
      <alignment horizontal="right" vertical="top"/>
      <protection locked="0"/>
    </xf>
    <xf numFmtId="0" fontId="15" fillId="0" borderId="0" xfId="18" quotePrefix="1"/>
    <xf numFmtId="0" fontId="15" fillId="15" borderId="142" xfId="18" applyFill="1" applyBorder="1" applyAlignment="1">
      <alignment horizontal="left" vertical="top" wrapText="1"/>
    </xf>
    <xf numFmtId="0" fontId="15" fillId="15" borderId="142" xfId="18" applyFill="1" applyBorder="1" applyAlignment="1">
      <alignment vertical="top"/>
    </xf>
    <xf numFmtId="38" fontId="15" fillId="15" borderId="142" xfId="18" applyNumberFormat="1" applyFill="1" applyBorder="1" applyAlignment="1">
      <alignment horizontal="right" vertical="top"/>
    </xf>
    <xf numFmtId="38" fontId="15" fillId="15" borderId="142" xfId="18" applyNumberFormat="1" applyFill="1" applyBorder="1" applyAlignment="1">
      <alignment vertical="top"/>
    </xf>
    <xf numFmtId="0" fontId="15" fillId="0" borderId="0" xfId="18" applyAlignment="1">
      <alignment horizontal="left" vertical="top" wrapText="1"/>
    </xf>
    <xf numFmtId="0" fontId="15" fillId="0" borderId="0" xfId="18" applyAlignment="1">
      <alignment vertical="top"/>
    </xf>
    <xf numFmtId="38" fontId="15" fillId="0" borderId="0" xfId="18" applyNumberFormat="1" applyAlignment="1">
      <alignment horizontal="right" vertical="top"/>
    </xf>
    <xf numFmtId="178" fontId="15" fillId="0" borderId="0" xfId="18" applyNumberFormat="1"/>
    <xf numFmtId="0" fontId="132" fillId="0" borderId="0" xfId="0" applyFont="1"/>
    <xf numFmtId="0" fontId="90" fillId="0" borderId="1" xfId="0" applyFont="1" applyBorder="1" applyAlignment="1">
      <alignment horizontal="left" wrapText="1"/>
    </xf>
    <xf numFmtId="0" fontId="134" fillId="0" borderId="87" xfId="18" applyFont="1" applyBorder="1" applyAlignment="1">
      <alignment vertical="top"/>
    </xf>
    <xf numFmtId="38" fontId="15" fillId="15" borderId="141" xfId="18" applyNumberFormat="1" applyFill="1" applyBorder="1" applyAlignment="1">
      <alignment horizontal="right" vertical="top"/>
    </xf>
    <xf numFmtId="0" fontId="14" fillId="0" borderId="141" xfId="18" applyFont="1" applyBorder="1" applyAlignment="1" applyProtection="1">
      <alignment vertical="top"/>
      <protection locked="0"/>
    </xf>
    <xf numFmtId="38" fontId="62" fillId="0" borderId="1" xfId="3" applyNumberFormat="1" applyFont="1" applyBorder="1" applyAlignment="1" applyProtection="1">
      <alignment vertical="center" shrinkToFit="1"/>
      <protection locked="0"/>
    </xf>
    <xf numFmtId="38" fontId="62" fillId="15" borderId="1" xfId="3" applyNumberFormat="1" applyFont="1" applyFill="1" applyBorder="1" applyAlignment="1">
      <alignment vertical="center" shrinkToFit="1"/>
    </xf>
    <xf numFmtId="0" fontId="94" fillId="0" borderId="0" xfId="2" applyNumberFormat="1" applyFont="1" applyBorder="1" applyAlignment="1" applyProtection="1">
      <alignment horizontal="centerContinuous" vertical="center"/>
    </xf>
    <xf numFmtId="0" fontId="123" fillId="0" borderId="87" xfId="18" applyFont="1" applyBorder="1" applyAlignment="1">
      <alignment vertical="top" wrapText="1"/>
    </xf>
    <xf numFmtId="0" fontId="123" fillId="0" borderId="0" xfId="18" applyFont="1" applyAlignment="1">
      <alignment vertical="top" wrapText="1"/>
    </xf>
    <xf numFmtId="0" fontId="123" fillId="0" borderId="88" xfId="18" applyFont="1" applyBorder="1" applyAlignment="1">
      <alignment vertical="top" wrapText="1"/>
    </xf>
    <xf numFmtId="38" fontId="121" fillId="25" borderId="140" xfId="18" applyNumberFormat="1" applyFont="1" applyFill="1" applyBorder="1" applyAlignment="1">
      <alignment horizontal="center" vertical="center" wrapText="1"/>
    </xf>
    <xf numFmtId="0" fontId="11" fillId="0" borderId="0" xfId="18" applyFont="1"/>
    <xf numFmtId="0" fontId="59" fillId="0" borderId="153" xfId="0" applyFont="1" applyBorder="1" applyAlignment="1">
      <alignment horizontal="center"/>
    </xf>
    <xf numFmtId="0" fontId="62" fillId="0" borderId="156" xfId="0" applyFont="1" applyBorder="1" applyAlignment="1">
      <alignment wrapText="1"/>
    </xf>
    <xf numFmtId="0" fontId="67" fillId="0" borderId="156" xfId="0" applyFont="1" applyBorder="1"/>
    <xf numFmtId="164" fontId="116" fillId="0" borderId="154" xfId="0" applyNumberFormat="1" applyFont="1" applyBorder="1" applyAlignment="1">
      <alignment vertical="top"/>
    </xf>
    <xf numFmtId="0" fontId="60" fillId="0" borderId="155" xfId="0" applyFont="1" applyBorder="1" applyAlignment="1">
      <alignment vertical="top" wrapText="1"/>
    </xf>
    <xf numFmtId="164" fontId="116" fillId="0" borderId="0" xfId="0" applyNumberFormat="1" applyFont="1"/>
    <xf numFmtId="164" fontId="116" fillId="0" borderId="0" xfId="0" applyNumberFormat="1" applyFont="1" applyAlignment="1">
      <alignment vertical="top"/>
    </xf>
    <xf numFmtId="0" fontId="60" fillId="0" borderId="155" xfId="0" applyFont="1" applyBorder="1" applyAlignment="1">
      <alignment vertical="top"/>
    </xf>
    <xf numFmtId="0" fontId="60" fillId="0" borderId="155" xfId="0" applyFont="1" applyBorder="1"/>
    <xf numFmtId="164" fontId="116" fillId="0" borderId="154" xfId="0" applyNumberFormat="1" applyFont="1" applyBorder="1" applyAlignment="1">
      <alignment vertical="center"/>
    </xf>
    <xf numFmtId="0" fontId="60" fillId="0" borderId="155" xfId="0" applyFont="1" applyBorder="1" applyAlignment="1">
      <alignment vertical="center"/>
    </xf>
    <xf numFmtId="164" fontId="69" fillId="16" borderId="12" xfId="0" applyNumberFormat="1" applyFont="1" applyFill="1" applyBorder="1" applyAlignment="1">
      <alignment horizontal="left" vertical="center" wrapText="1"/>
    </xf>
    <xf numFmtId="164" fontId="69" fillId="16" borderId="13" xfId="0" applyNumberFormat="1" applyFont="1" applyFill="1" applyBorder="1" applyAlignment="1">
      <alignment horizontal="left" vertical="center" wrapText="1"/>
    </xf>
    <xf numFmtId="38" fontId="60" fillId="14" borderId="11" xfId="0" applyNumberFormat="1" applyFont="1" applyFill="1" applyBorder="1" applyAlignment="1">
      <alignment horizontal="right" shrinkToFit="1"/>
    </xf>
    <xf numFmtId="0" fontId="67" fillId="24" borderId="0" xfId="0" applyFont="1" applyFill="1" applyAlignment="1">
      <alignment vertical="center"/>
    </xf>
    <xf numFmtId="0" fontId="67" fillId="24" borderId="0" xfId="0" applyFont="1" applyFill="1" applyAlignment="1">
      <alignment horizontal="center" vertical="center"/>
    </xf>
    <xf numFmtId="0" fontId="62" fillId="24" borderId="0" xfId="0" applyFont="1" applyFill="1" applyAlignment="1">
      <alignment vertical="center"/>
    </xf>
    <xf numFmtId="38" fontId="60" fillId="0" borderId="114" xfId="0" applyNumberFormat="1" applyFont="1" applyBorder="1" applyAlignment="1" applyProtection="1">
      <alignment horizontal="right" shrinkToFit="1"/>
      <protection locked="0"/>
    </xf>
    <xf numFmtId="0" fontId="69" fillId="16" borderId="1" xfId="0" applyFont="1" applyFill="1" applyBorder="1" applyAlignment="1">
      <alignment horizontal="left" vertical="center"/>
    </xf>
    <xf numFmtId="0" fontId="78" fillId="15" borderId="19" xfId="0" applyFont="1" applyFill="1" applyBorder="1" applyAlignment="1">
      <alignment horizontal="left" indent="2"/>
    </xf>
    <xf numFmtId="0" fontId="67" fillId="15" borderId="10" xfId="0" applyFont="1" applyFill="1" applyBorder="1" applyAlignment="1">
      <alignment horizontal="center" vertical="center"/>
    </xf>
    <xf numFmtId="38" fontId="60" fillId="0" borderId="11" xfId="0" applyNumberFormat="1" applyFont="1" applyBorder="1" applyAlignment="1" applyProtection="1">
      <alignment horizontal="right" shrinkToFit="1"/>
      <protection locked="0"/>
    </xf>
    <xf numFmtId="0" fontId="67" fillId="15" borderId="17" xfId="0" applyFont="1" applyFill="1" applyBorder="1" applyAlignment="1">
      <alignment horizontal="center" vertical="center"/>
    </xf>
    <xf numFmtId="38" fontId="60" fillId="15" borderId="16" xfId="0" applyNumberFormat="1" applyFont="1" applyFill="1" applyBorder="1" applyAlignment="1">
      <alignment horizontal="right" shrinkToFit="1"/>
    </xf>
    <xf numFmtId="38" fontId="60" fillId="0" borderId="21" xfId="24" applyNumberFormat="1" applyFont="1" applyBorder="1" applyAlignment="1" applyProtection="1">
      <alignment horizontal="right"/>
      <protection locked="0"/>
    </xf>
    <xf numFmtId="38" fontId="67" fillId="0" borderId="21" xfId="24" applyNumberFormat="1" applyFont="1" applyBorder="1" applyAlignment="1" applyProtection="1">
      <alignment horizontal="right"/>
      <protection locked="0"/>
    </xf>
    <xf numFmtId="38" fontId="67" fillId="0" borderId="161" xfId="6" applyNumberFormat="1" applyFont="1" applyBorder="1" applyAlignment="1" applyProtection="1">
      <alignment horizontal="right"/>
      <protection locked="0"/>
    </xf>
    <xf numFmtId="38" fontId="67" fillId="0" borderId="1" xfId="0" applyNumberFormat="1" applyFont="1" applyBorder="1" applyAlignment="1" applyProtection="1">
      <alignment horizontal="right" shrinkToFit="1"/>
      <protection locked="0"/>
    </xf>
    <xf numFmtId="38" fontId="67" fillId="0" borderId="21" xfId="21" applyNumberFormat="1" applyFont="1" applyBorder="1" applyAlignment="1" applyProtection="1">
      <alignment horizontal="right"/>
      <protection locked="0"/>
    </xf>
    <xf numFmtId="38" fontId="67" fillId="0" borderId="21" xfId="23" applyNumberFormat="1" applyFont="1" applyBorder="1" applyAlignment="1" applyProtection="1">
      <alignment horizontal="right"/>
      <protection locked="0"/>
    </xf>
    <xf numFmtId="38" fontId="67" fillId="0" borderId="42" xfId="23" applyNumberFormat="1" applyFont="1" applyBorder="1" applyAlignment="1" applyProtection="1">
      <alignment horizontal="right"/>
      <protection locked="0"/>
    </xf>
    <xf numFmtId="0" fontId="69" fillId="24" borderId="15" xfId="0" applyFont="1" applyFill="1" applyBorder="1" applyAlignment="1">
      <alignment horizontal="left" vertical="center" indent="2"/>
    </xf>
    <xf numFmtId="0" fontId="67" fillId="24" borderId="9" xfId="0" applyFont="1" applyFill="1" applyBorder="1" applyAlignment="1">
      <alignment horizontal="left" vertical="center"/>
    </xf>
    <xf numFmtId="38" fontId="60" fillId="24" borderId="11" xfId="0" applyNumberFormat="1" applyFont="1" applyFill="1" applyBorder="1" applyAlignment="1">
      <alignment horizontal="right" shrinkToFit="1"/>
    </xf>
    <xf numFmtId="38" fontId="60" fillId="24" borderId="15" xfId="0" applyNumberFormat="1" applyFont="1" applyFill="1" applyBorder="1" applyAlignment="1">
      <alignment horizontal="right" shrinkToFit="1"/>
    </xf>
    <xf numFmtId="38" fontId="60" fillId="24" borderId="9" xfId="0" applyNumberFormat="1" applyFont="1" applyFill="1" applyBorder="1" applyAlignment="1">
      <alignment horizontal="right" shrinkToFit="1"/>
    </xf>
    <xf numFmtId="0" fontId="67" fillId="15" borderId="5" xfId="0" applyFont="1" applyFill="1" applyBorder="1" applyAlignment="1">
      <alignment vertical="center"/>
    </xf>
    <xf numFmtId="0" fontId="67" fillId="15" borderId="6" xfId="0" applyFont="1" applyFill="1" applyBorder="1" applyAlignment="1">
      <alignment vertical="center"/>
    </xf>
    <xf numFmtId="0" fontId="67" fillId="15" borderId="5" xfId="0" applyFont="1" applyFill="1" applyBorder="1" applyAlignment="1">
      <alignment horizontal="left" vertical="center" indent="1"/>
    </xf>
    <xf numFmtId="0" fontId="67" fillId="0" borderId="132" xfId="0" applyFont="1" applyBorder="1" applyAlignment="1">
      <alignment horizontal="left" vertical="center" indent="1"/>
    </xf>
    <xf numFmtId="0" fontId="67" fillId="0" borderId="132" xfId="0" applyFont="1" applyBorder="1" applyAlignment="1">
      <alignment vertical="center"/>
    </xf>
    <xf numFmtId="0" fontId="67" fillId="0" borderId="133" xfId="0" applyFont="1" applyBorder="1" applyAlignment="1">
      <alignment vertical="center"/>
    </xf>
    <xf numFmtId="38" fontId="90" fillId="0" borderId="1" xfId="0" applyNumberFormat="1" applyFont="1" applyBorder="1"/>
    <xf numFmtId="0" fontId="134" fillId="19" borderId="87" xfId="18" applyFont="1" applyFill="1" applyBorder="1" applyAlignment="1">
      <alignment horizontal="left" vertical="top"/>
    </xf>
    <xf numFmtId="0" fontId="134" fillId="19" borderId="0" xfId="18" applyFont="1" applyFill="1" applyAlignment="1">
      <alignment horizontal="left" vertical="top"/>
    </xf>
    <xf numFmtId="0" fontId="134" fillId="19" borderId="0" xfId="18" applyFont="1" applyFill="1" applyAlignment="1">
      <alignment horizontal="left" vertical="top" wrapText="1"/>
    </xf>
    <xf numFmtId="0" fontId="134" fillId="19" borderId="88" xfId="18" applyFont="1" applyFill="1" applyBorder="1" applyAlignment="1">
      <alignment horizontal="left" vertical="top" wrapText="1"/>
    </xf>
    <xf numFmtId="0" fontId="134" fillId="19" borderId="88" xfId="18" applyFont="1" applyFill="1" applyBorder="1" applyAlignment="1">
      <alignment horizontal="left" vertical="top"/>
    </xf>
    <xf numFmtId="0" fontId="134" fillId="0" borderId="0" xfId="18" applyFont="1" applyAlignment="1">
      <alignment vertical="top"/>
    </xf>
    <xf numFmtId="178" fontId="10" fillId="0" borderId="141" xfId="18" applyNumberFormat="1" applyFont="1" applyBorder="1" applyAlignment="1" applyProtection="1">
      <alignment horizontal="left" vertical="top" wrapText="1"/>
      <protection locked="0"/>
    </xf>
    <xf numFmtId="178" fontId="15" fillId="0" borderId="141" xfId="18" applyNumberFormat="1" applyBorder="1" applyAlignment="1" applyProtection="1">
      <alignment horizontal="left" vertical="top" wrapText="1"/>
      <protection locked="0"/>
    </xf>
    <xf numFmtId="38" fontId="145" fillId="0" borderId="0" xfId="0" applyNumberFormat="1" applyFont="1" applyAlignment="1">
      <alignment vertical="center"/>
    </xf>
    <xf numFmtId="38" fontId="60" fillId="20" borderId="117" xfId="0" applyNumberFormat="1" applyFont="1" applyFill="1" applyBorder="1" applyAlignment="1">
      <alignment horizontal="right" shrinkToFit="1"/>
    </xf>
    <xf numFmtId="38" fontId="60" fillId="20" borderId="115" xfId="0" applyNumberFormat="1" applyFont="1" applyFill="1" applyBorder="1" applyAlignment="1">
      <alignment horizontal="right" shrinkToFit="1"/>
    </xf>
    <xf numFmtId="0" fontId="69" fillId="15" borderId="117" xfId="0" applyFont="1" applyFill="1" applyBorder="1" applyAlignment="1">
      <alignment horizontal="left" vertical="center" indent="2"/>
    </xf>
    <xf numFmtId="38" fontId="60" fillId="30" borderId="25" xfId="0" applyNumberFormat="1" applyFont="1" applyFill="1" applyBorder="1" applyAlignment="1">
      <alignment horizontal="right" shrinkToFit="1"/>
    </xf>
    <xf numFmtId="38" fontId="60" fillId="30" borderId="2" xfId="0" applyNumberFormat="1" applyFont="1" applyFill="1" applyBorder="1" applyAlignment="1">
      <alignment horizontal="right" shrinkToFit="1"/>
    </xf>
    <xf numFmtId="38" fontId="60" fillId="6" borderId="116" xfId="0" applyNumberFormat="1" applyFont="1" applyFill="1" applyBorder="1" applyAlignment="1">
      <alignment horizontal="right" shrinkToFit="1"/>
    </xf>
    <xf numFmtId="38" fontId="60" fillId="30" borderId="13" xfId="0" applyNumberFormat="1" applyFont="1" applyFill="1" applyBorder="1" applyAlignment="1" applyProtection="1">
      <alignment horizontal="right" shrinkToFit="1"/>
      <protection locked="0"/>
    </xf>
    <xf numFmtId="0" fontId="69" fillId="15" borderId="34" xfId="0" applyFont="1" applyFill="1" applyBorder="1" applyAlignment="1">
      <alignment vertical="center"/>
    </xf>
    <xf numFmtId="38" fontId="60" fillId="30" borderId="26" xfId="0" applyNumberFormat="1" applyFont="1" applyFill="1" applyBorder="1" applyAlignment="1">
      <alignment horizontal="right" shrinkToFit="1"/>
    </xf>
    <xf numFmtId="0" fontId="62" fillId="15" borderId="9" xfId="0" applyFont="1" applyFill="1" applyBorder="1" applyAlignment="1">
      <alignment horizontal="center" vertical="center"/>
    </xf>
    <xf numFmtId="0" fontId="69" fillId="0" borderId="13" xfId="0" applyFont="1" applyBorder="1" applyAlignment="1">
      <alignment horizontal="center" vertical="center"/>
    </xf>
    <xf numFmtId="164" fontId="69" fillId="6" borderId="12" xfId="0" applyNumberFormat="1" applyFont="1" applyFill="1" applyBorder="1" applyAlignment="1">
      <alignment horizontal="left" vertical="center" wrapText="1" indent="1"/>
    </xf>
    <xf numFmtId="0" fontId="67" fillId="0" borderId="5" xfId="0" applyFont="1" applyBorder="1" applyAlignment="1">
      <alignment horizontal="left" vertical="center" wrapText="1" indent="1"/>
    </xf>
    <xf numFmtId="0" fontId="67" fillId="0" borderId="5" xfId="0" applyFont="1" applyBorder="1" applyAlignment="1">
      <alignment horizontal="left" vertical="center" indent="1"/>
    </xf>
    <xf numFmtId="0" fontId="70" fillId="15" borderId="15" xfId="0" applyFont="1" applyFill="1" applyBorder="1" applyAlignment="1">
      <alignment horizontal="center" vertical="center"/>
    </xf>
    <xf numFmtId="38" fontId="59" fillId="15" borderId="136" xfId="0" applyNumberFormat="1" applyFont="1" applyFill="1" applyBorder="1" applyAlignment="1">
      <alignment horizontal="right" vertical="center"/>
    </xf>
    <xf numFmtId="0" fontId="62" fillId="0" borderId="49" xfId="0" applyFont="1" applyBorder="1" applyAlignment="1">
      <alignment horizontal="left" wrapText="1"/>
    </xf>
    <xf numFmtId="0" fontId="62" fillId="0" borderId="6" xfId="0" applyFont="1" applyBorder="1" applyAlignment="1">
      <alignment horizontal="left" indent="1"/>
    </xf>
    <xf numFmtId="0" fontId="62" fillId="0" borderId="6" xfId="0" applyFont="1" applyBorder="1" applyAlignment="1">
      <alignment horizontal="left" wrapText="1" indent="1"/>
    </xf>
    <xf numFmtId="0" fontId="62" fillId="15" borderId="6" xfId="0" applyFont="1" applyFill="1" applyBorder="1" applyAlignment="1">
      <alignment horizontal="left" indent="2"/>
    </xf>
    <xf numFmtId="0" fontId="69" fillId="0" borderId="45" xfId="0" applyFont="1" applyBorder="1" applyAlignment="1">
      <alignment horizontal="left" indent="2"/>
    </xf>
    <xf numFmtId="0" fontId="67" fillId="0" borderId="21" xfId="0" applyFont="1" applyBorder="1" applyAlignment="1">
      <alignment horizontal="center" wrapText="1"/>
    </xf>
    <xf numFmtId="38" fontId="60" fillId="15" borderId="136" xfId="0" applyNumberFormat="1" applyFont="1" applyFill="1" applyBorder="1" applyAlignment="1">
      <alignment horizontal="right" vertical="center"/>
    </xf>
    <xf numFmtId="49" fontId="67" fillId="0" borderId="0" xfId="11" applyNumberFormat="1" applyFont="1" applyAlignment="1">
      <alignment horizontal="left" vertical="center" wrapText="1"/>
    </xf>
    <xf numFmtId="0" fontId="67" fillId="0" borderId="55" xfId="10" applyFont="1" applyBorder="1" applyAlignment="1">
      <alignment vertical="center"/>
    </xf>
    <xf numFmtId="0" fontId="67" fillId="0" borderId="0" xfId="10" applyFont="1" applyAlignment="1">
      <alignment vertical="center"/>
    </xf>
    <xf numFmtId="0" fontId="67" fillId="0" borderId="55" xfId="10" applyFont="1" applyBorder="1" applyAlignment="1">
      <alignment horizontal="centerContinuous" vertical="center"/>
    </xf>
    <xf numFmtId="0" fontId="100" fillId="0" borderId="0" xfId="10" applyFont="1" applyAlignment="1">
      <alignment vertical="top"/>
    </xf>
    <xf numFmtId="0" fontId="67" fillId="0" borderId="0" xfId="10" applyFont="1" applyAlignment="1">
      <alignment horizontal="right" vertical="center"/>
    </xf>
    <xf numFmtId="0" fontId="73" fillId="0" borderId="0" xfId="10" applyFont="1" applyAlignment="1">
      <alignment horizontal="left" vertical="center" indent="1"/>
    </xf>
    <xf numFmtId="0" fontId="73" fillId="0" borderId="0" xfId="10" applyFont="1" applyAlignment="1">
      <alignment horizontal="center" vertical="center"/>
    </xf>
    <xf numFmtId="0" fontId="73" fillId="0" borderId="0" xfId="10" applyFont="1" applyAlignment="1">
      <alignment vertical="center"/>
    </xf>
    <xf numFmtId="0" fontId="69" fillId="0" borderId="0" xfId="10" applyFont="1" applyAlignment="1">
      <alignment horizontal="left"/>
    </xf>
    <xf numFmtId="49" fontId="67" fillId="0" borderId="0" xfId="10" applyNumberFormat="1" applyFont="1" applyAlignment="1">
      <alignment horizontal="left" vertical="center"/>
    </xf>
    <xf numFmtId="3" fontId="67" fillId="0" borderId="0" xfId="10" applyNumberFormat="1" applyFont="1" applyAlignment="1">
      <alignment vertical="center"/>
    </xf>
    <xf numFmtId="0" fontId="67" fillId="15" borderId="0" xfId="10" applyFont="1" applyFill="1" applyAlignment="1">
      <alignment vertical="center"/>
    </xf>
    <xf numFmtId="0" fontId="67" fillId="15" borderId="0" xfId="10" applyFont="1" applyFill="1" applyAlignment="1">
      <alignment horizontal="center" vertical="center"/>
    </xf>
    <xf numFmtId="0" fontId="67" fillId="15" borderId="0" xfId="10" applyFont="1" applyFill="1" applyAlignment="1">
      <alignment horizontal="right" vertical="center"/>
    </xf>
    <xf numFmtId="0" fontId="69" fillId="15" borderId="0" xfId="10" applyFont="1" applyFill="1" applyAlignment="1">
      <alignment horizontal="right" vertical="center" indent="3"/>
    </xf>
    <xf numFmtId="0" fontId="67" fillId="0" borderId="0" xfId="10" applyFont="1" applyAlignment="1">
      <alignment vertical="center" shrinkToFit="1"/>
    </xf>
    <xf numFmtId="0" fontId="69" fillId="0" borderId="0" xfId="10" applyFont="1" applyAlignment="1">
      <alignment horizontal="left" vertical="center"/>
    </xf>
    <xf numFmtId="0" fontId="67" fillId="0" borderId="0" xfId="10" applyFont="1" applyAlignment="1">
      <alignment horizontal="center" vertical="center"/>
    </xf>
    <xf numFmtId="0" fontId="67" fillId="0" borderId="0" xfId="10" applyFont="1" applyAlignment="1">
      <alignment vertical="center" wrapText="1"/>
    </xf>
    <xf numFmtId="0" fontId="67" fillId="0" borderId="0" xfId="10" applyFont="1" applyAlignment="1">
      <alignment horizontal="center" vertical="top"/>
    </xf>
    <xf numFmtId="0" fontId="67" fillId="0" borderId="0" xfId="10" applyFont="1" applyAlignment="1">
      <alignment vertical="top" wrapText="1"/>
    </xf>
    <xf numFmtId="0" fontId="67" fillId="0" borderId="0" xfId="10" applyFont="1" applyAlignment="1">
      <alignment horizontal="right" vertical="top"/>
    </xf>
    <xf numFmtId="38" fontId="67" fillId="15" borderId="0" xfId="10" applyNumberFormat="1" applyFont="1" applyFill="1" applyAlignment="1">
      <alignment vertical="top" shrinkToFit="1"/>
    </xf>
    <xf numFmtId="1" fontId="67" fillId="0" borderId="0" xfId="10" applyNumberFormat="1" applyFont="1" applyAlignment="1">
      <alignment horizontal="center" vertical="center"/>
    </xf>
    <xf numFmtId="1" fontId="67" fillId="0" borderId="0" xfId="10" applyNumberFormat="1" applyFont="1" applyAlignment="1">
      <alignment horizontal="left" vertical="center"/>
    </xf>
    <xf numFmtId="38" fontId="67" fillId="15" borderId="0" xfId="10" applyNumberFormat="1" applyFont="1" applyFill="1" applyAlignment="1">
      <alignment horizontal="right" shrinkToFit="1"/>
    </xf>
    <xf numFmtId="0" fontId="67" fillId="0" borderId="0" xfId="10" quotePrefix="1" applyFont="1" applyAlignment="1">
      <alignment horizontal="left" vertical="center" wrapText="1"/>
    </xf>
    <xf numFmtId="0" fontId="67" fillId="0" borderId="0" xfId="10" applyFont="1" applyAlignment="1">
      <alignment horizontal="left" vertical="center" wrapText="1"/>
    </xf>
    <xf numFmtId="49" fontId="67" fillId="0" borderId="0" xfId="10" applyNumberFormat="1" applyFont="1" applyAlignment="1">
      <alignment horizontal="center" vertical="center"/>
    </xf>
    <xf numFmtId="3" fontId="67" fillId="0" borderId="0" xfId="10" quotePrefix="1" applyNumberFormat="1" applyFont="1" applyAlignment="1">
      <alignment horizontal="left" vertical="center" wrapText="1"/>
    </xf>
    <xf numFmtId="3" fontId="67" fillId="0" borderId="0" xfId="10" applyNumberFormat="1" applyFont="1" applyAlignment="1">
      <alignment vertical="center" wrapText="1"/>
    </xf>
    <xf numFmtId="3" fontId="67" fillId="0" borderId="0" xfId="10" applyNumberFormat="1" applyFont="1" applyAlignment="1">
      <alignment horizontal="center" vertical="center" wrapText="1"/>
    </xf>
    <xf numFmtId="3" fontId="67" fillId="0" borderId="0" xfId="10" applyNumberFormat="1" applyFont="1" applyAlignment="1">
      <alignment horizontal="left" vertical="center" wrapText="1"/>
    </xf>
    <xf numFmtId="0" fontId="67" fillId="0" borderId="0" xfId="10" applyFont="1" applyAlignment="1">
      <alignment horizontal="left" vertical="top"/>
    </xf>
    <xf numFmtId="49" fontId="67" fillId="0" borderId="0" xfId="10" applyNumberFormat="1" applyFont="1" applyAlignment="1">
      <alignment horizontal="center" vertical="top"/>
    </xf>
    <xf numFmtId="3" fontId="67" fillId="0" borderId="0" xfId="10" applyNumberFormat="1" applyFont="1" applyAlignment="1">
      <alignment horizontal="left" vertical="top" wrapText="1"/>
    </xf>
    <xf numFmtId="0" fontId="67" fillId="15" borderId="0" xfId="10" applyFont="1" applyFill="1" applyAlignment="1">
      <alignment horizontal="left" vertical="center"/>
    </xf>
    <xf numFmtId="0" fontId="69" fillId="15" borderId="0" xfId="10" applyFont="1" applyFill="1" applyAlignment="1">
      <alignment horizontal="right" vertical="center"/>
    </xf>
    <xf numFmtId="38" fontId="69" fillId="15" borderId="46" xfId="10" applyNumberFormat="1" applyFont="1" applyFill="1" applyBorder="1" applyAlignment="1">
      <alignment horizontal="right" shrinkToFit="1"/>
    </xf>
    <xf numFmtId="0" fontId="67" fillId="15" borderId="0" xfId="10" quotePrefix="1" applyFont="1" applyFill="1" applyAlignment="1">
      <alignment horizontal="left" vertical="center"/>
    </xf>
    <xf numFmtId="0" fontId="67" fillId="15" borderId="0" xfId="11" quotePrefix="1" applyFont="1" applyFill="1" applyAlignment="1">
      <alignment horizontal="left" vertical="center"/>
    </xf>
    <xf numFmtId="0" fontId="69" fillId="15" borderId="0" xfId="10" quotePrefix="1" applyFont="1" applyFill="1" applyAlignment="1">
      <alignment horizontal="left" vertical="center"/>
    </xf>
    <xf numFmtId="0" fontId="69" fillId="0" borderId="0" xfId="10" quotePrefix="1" applyFont="1" applyAlignment="1">
      <alignment horizontal="left" vertical="center"/>
    </xf>
    <xf numFmtId="0" fontId="69" fillId="0" borderId="0" xfId="10" applyFont="1" applyAlignment="1">
      <alignment horizontal="right" vertical="center"/>
    </xf>
    <xf numFmtId="0" fontId="69" fillId="0" borderId="0" xfId="11" applyFont="1" applyAlignment="1">
      <alignment vertical="center"/>
    </xf>
    <xf numFmtId="0" fontId="67" fillId="0" borderId="0" xfId="11" applyFont="1" applyAlignment="1">
      <alignment horizontal="right" vertical="center"/>
    </xf>
    <xf numFmtId="0" fontId="90" fillId="0" borderId="0" xfId="0" quotePrefix="1" applyFont="1" applyAlignment="1">
      <alignment horizontal="left" vertical="center"/>
    </xf>
    <xf numFmtId="0" fontId="67" fillId="0" borderId="0" xfId="11" applyFont="1" applyAlignment="1">
      <alignment horizontal="left" vertical="center"/>
    </xf>
    <xf numFmtId="49" fontId="67" fillId="0" borderId="0" xfId="11" applyNumberFormat="1" applyFont="1" applyAlignment="1">
      <alignment horizontal="left" vertical="center"/>
    </xf>
    <xf numFmtId="0" fontId="67" fillId="0" borderId="0" xfId="11" applyFont="1" applyAlignment="1">
      <alignment horizontal="center" vertical="center"/>
    </xf>
    <xf numFmtId="0" fontId="67" fillId="0" borderId="0" xfId="11" applyFont="1" applyAlignment="1">
      <alignment vertical="center" wrapText="1"/>
    </xf>
    <xf numFmtId="3" fontId="67" fillId="0" borderId="0" xfId="11" applyNumberFormat="1" applyFont="1" applyAlignment="1">
      <alignment vertical="center"/>
    </xf>
    <xf numFmtId="0" fontId="67" fillId="0" borderId="0" xfId="11" applyFont="1" applyAlignment="1">
      <alignment horizontal="center" vertical="top"/>
    </xf>
    <xf numFmtId="38" fontId="67" fillId="0" borderId="0" xfId="11" applyNumberFormat="1" applyFont="1" applyAlignment="1">
      <alignment horizontal="left" vertical="center" wrapText="1"/>
    </xf>
    <xf numFmtId="0" fontId="67" fillId="0" borderId="0" xfId="11" applyFont="1" applyAlignment="1">
      <alignment horizontal="left" vertical="center" wrapText="1"/>
    </xf>
    <xf numFmtId="0" fontId="67" fillId="0" borderId="0" xfId="11" quotePrefix="1" applyFont="1" applyAlignment="1">
      <alignment horizontal="left" vertical="center" wrapText="1"/>
    </xf>
    <xf numFmtId="1" fontId="67" fillId="0" borderId="0" xfId="11" applyNumberFormat="1" applyFont="1" applyAlignment="1">
      <alignment horizontal="center" vertical="center"/>
    </xf>
    <xf numFmtId="0" fontId="67" fillId="0" borderId="0" xfId="11" quotePrefix="1" applyFont="1" applyAlignment="1">
      <alignment horizontal="left" vertical="center"/>
    </xf>
    <xf numFmtId="1" fontId="67" fillId="0" borderId="0" xfId="11" quotePrefix="1" applyNumberFormat="1" applyFont="1" applyAlignment="1">
      <alignment horizontal="center" vertical="center"/>
    </xf>
    <xf numFmtId="0" fontId="67" fillId="0" borderId="0" xfId="11" applyFont="1" applyAlignment="1">
      <alignment horizontal="left" vertical="top"/>
    </xf>
    <xf numFmtId="1" fontId="67" fillId="0" borderId="0" xfId="11" applyNumberFormat="1" applyFont="1" applyAlignment="1">
      <alignment horizontal="center" vertical="top"/>
    </xf>
    <xf numFmtId="0" fontId="67" fillId="0" borderId="0" xfId="11" applyFont="1" applyAlignment="1">
      <alignment vertical="top" wrapText="1"/>
    </xf>
    <xf numFmtId="49" fontId="67" fillId="4" borderId="0" xfId="11" applyNumberFormat="1" applyFont="1" applyFill="1" applyAlignment="1">
      <alignment horizontal="left" vertical="center"/>
    </xf>
    <xf numFmtId="49" fontId="67" fillId="4" borderId="0" xfId="11" applyNumberFormat="1" applyFont="1" applyFill="1" applyAlignment="1">
      <alignment horizontal="center" vertical="center"/>
    </xf>
    <xf numFmtId="0" fontId="67" fillId="4" borderId="0" xfId="11" applyFont="1" applyFill="1" applyAlignment="1">
      <alignment vertical="center" wrapText="1"/>
    </xf>
    <xf numFmtId="49" fontId="67" fillId="4" borderId="0" xfId="11" applyNumberFormat="1" applyFont="1" applyFill="1" applyAlignment="1">
      <alignment horizontal="right" vertical="center"/>
    </xf>
    <xf numFmtId="49" fontId="67" fillId="0" borderId="0" xfId="11" applyNumberFormat="1" applyFont="1" applyAlignment="1">
      <alignment horizontal="center" vertical="center"/>
    </xf>
    <xf numFmtId="49" fontId="67" fillId="0" borderId="0" xfId="11" applyNumberFormat="1" applyFont="1" applyAlignment="1">
      <alignment horizontal="right" vertical="center"/>
    </xf>
    <xf numFmtId="0" fontId="67" fillId="0" borderId="0" xfId="11" applyFont="1" applyAlignment="1">
      <alignment horizontal="left" vertical="top" wrapText="1"/>
    </xf>
    <xf numFmtId="0" fontId="67" fillId="0" borderId="0" xfId="11" applyFont="1" applyAlignment="1">
      <alignment horizontal="right" vertical="top"/>
    </xf>
    <xf numFmtId="0" fontId="67" fillId="0" borderId="0" xfId="11" quotePrefix="1" applyFont="1" applyAlignment="1">
      <alignment horizontal="left" vertical="top"/>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38" fontId="67" fillId="0" borderId="0" xfId="11" applyNumberFormat="1" applyFont="1" applyAlignment="1">
      <alignment horizontal="right" shrinkToFit="1"/>
    </xf>
    <xf numFmtId="0" fontId="67" fillId="15" borderId="0" xfId="11" applyFont="1" applyFill="1" applyAlignment="1">
      <alignment horizontal="left" vertical="center"/>
    </xf>
    <xf numFmtId="0" fontId="67" fillId="15" borderId="0" xfId="11" applyFont="1" applyFill="1" applyAlignment="1">
      <alignment horizontal="right" vertical="center"/>
    </xf>
    <xf numFmtId="0" fontId="69" fillId="15" borderId="0" xfId="11" applyFont="1" applyFill="1" applyAlignment="1">
      <alignment horizontal="right" vertical="center"/>
    </xf>
    <xf numFmtId="0" fontId="67" fillId="15" borderId="0" xfId="11" applyFont="1" applyFill="1" applyAlignment="1">
      <alignment vertical="center"/>
    </xf>
    <xf numFmtId="0" fontId="69" fillId="0" borderId="0" xfId="10" applyFont="1" applyAlignment="1">
      <alignment vertical="center"/>
    </xf>
    <xf numFmtId="0" fontId="155" fillId="19" borderId="0" xfId="11" applyFont="1" applyFill="1" applyAlignment="1">
      <alignment vertical="center"/>
    </xf>
    <xf numFmtId="0" fontId="156" fillId="19" borderId="0" xfId="11" applyFont="1" applyFill="1" applyAlignment="1">
      <alignment vertical="center"/>
    </xf>
    <xf numFmtId="0" fontId="156" fillId="19" borderId="0" xfId="11" applyFont="1" applyFill="1" applyAlignment="1">
      <alignment horizontal="right" vertical="center"/>
    </xf>
    <xf numFmtId="0" fontId="67" fillId="19" borderId="0" xfId="11" applyFont="1" applyFill="1" applyAlignment="1">
      <alignment vertical="center"/>
    </xf>
    <xf numFmtId="0" fontId="67" fillId="19" borderId="0" xfId="10" applyFont="1" applyFill="1" applyAlignment="1">
      <alignment vertical="center"/>
    </xf>
    <xf numFmtId="0" fontId="69" fillId="0" borderId="0" xfId="11" applyFont="1" applyAlignment="1">
      <alignment horizontal="right" vertical="center"/>
    </xf>
    <xf numFmtId="49" fontId="69" fillId="15" borderId="32" xfId="0" applyNumberFormat="1" applyFont="1" applyFill="1" applyBorder="1" applyAlignment="1">
      <alignment horizontal="center" vertical="center"/>
    </xf>
    <xf numFmtId="0" fontId="60" fillId="20" borderId="33" xfId="0" applyFont="1" applyFill="1" applyBorder="1" applyAlignment="1">
      <alignment horizontal="center" vertical="center" wrapText="1"/>
    </xf>
    <xf numFmtId="49" fontId="69" fillId="15" borderId="26" xfId="0" applyNumberFormat="1" applyFont="1" applyFill="1" applyBorder="1" applyAlignment="1">
      <alignment horizontal="center" vertical="top"/>
    </xf>
    <xf numFmtId="0" fontId="62" fillId="20" borderId="30" xfId="0" applyFont="1" applyFill="1" applyBorder="1" applyAlignment="1">
      <alignment horizontal="center" vertical="center" wrapText="1"/>
    </xf>
    <xf numFmtId="0" fontId="62" fillId="20" borderId="30" xfId="0" applyFont="1" applyFill="1" applyBorder="1" applyAlignment="1">
      <alignment horizontal="center" vertical="center"/>
    </xf>
    <xf numFmtId="0" fontId="69" fillId="14" borderId="20" xfId="0" applyFont="1" applyFill="1" applyBorder="1" applyAlignment="1">
      <alignment horizontal="left" vertical="center" indent="1"/>
    </xf>
    <xf numFmtId="0" fontId="67" fillId="14" borderId="13" xfId="0" applyFont="1" applyFill="1" applyBorder="1" applyAlignment="1">
      <alignment horizontal="left" vertical="center"/>
    </xf>
    <xf numFmtId="0" fontId="69" fillId="15" borderId="29" xfId="0" applyFont="1" applyFill="1" applyBorder="1" applyAlignment="1">
      <alignment vertical="center"/>
    </xf>
    <xf numFmtId="49" fontId="69" fillId="15" borderId="52" xfId="0" applyNumberFormat="1" applyFont="1" applyFill="1" applyBorder="1" applyAlignment="1">
      <alignment horizontal="center" vertical="center"/>
    </xf>
    <xf numFmtId="49" fontId="6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9" fillId="0" borderId="25" xfId="0" applyNumberFormat="1" applyFont="1" applyBorder="1" applyAlignment="1">
      <alignment horizontal="center" vertical="center" wrapText="1"/>
    </xf>
    <xf numFmtId="3" fontId="59" fillId="0" borderId="25" xfId="0" applyNumberFormat="1" applyFont="1" applyBorder="1" applyAlignment="1">
      <alignment horizontal="center" vertical="center"/>
    </xf>
    <xf numFmtId="3" fontId="59" fillId="0" borderId="25" xfId="0" applyNumberFormat="1" applyFont="1" applyBorder="1" applyAlignment="1">
      <alignment horizontal="center" vertical="center" wrapText="1"/>
    </xf>
    <xf numFmtId="0" fontId="62" fillId="0" borderId="0" xfId="0" applyFont="1" applyAlignment="1">
      <alignment horizontal="center" vertical="top" wrapText="1"/>
    </xf>
    <xf numFmtId="3" fontId="60" fillId="20" borderId="120" xfId="0" applyNumberFormat="1" applyFont="1" applyFill="1" applyBorder="1" applyAlignment="1">
      <alignment horizontal="center"/>
    </xf>
    <xf numFmtId="3" fontId="60" fillId="20" borderId="120" xfId="0" applyNumberFormat="1" applyFont="1" applyFill="1" applyBorder="1" applyAlignment="1">
      <alignment horizontal="right"/>
    </xf>
    <xf numFmtId="3" fontId="60" fillId="20" borderId="121" xfId="0" applyNumberFormat="1" applyFont="1" applyFill="1" applyBorder="1" applyAlignment="1">
      <alignment horizontal="center"/>
    </xf>
    <xf numFmtId="3" fontId="69" fillId="16" borderId="114" xfId="0" applyNumberFormat="1" applyFont="1" applyFill="1" applyBorder="1" applyAlignment="1">
      <alignment horizontal="left" vertical="center" wrapText="1"/>
    </xf>
    <xf numFmtId="49" fontId="69" fillId="16" borderId="116" xfId="0" applyNumberFormat="1" applyFont="1" applyFill="1" applyBorder="1" applyAlignment="1">
      <alignment horizontal="center" vertical="center"/>
    </xf>
    <xf numFmtId="3" fontId="60" fillId="3" borderId="116" xfId="0" applyNumberFormat="1" applyFont="1" applyFill="1" applyBorder="1" applyAlignment="1">
      <alignment horizontal="center" shrinkToFit="1"/>
    </xf>
    <xf numFmtId="3" fontId="60" fillId="3" borderId="25" xfId="0" applyNumberFormat="1" applyFont="1" applyFill="1" applyBorder="1" applyAlignment="1">
      <alignment horizontal="center" shrinkToFit="1"/>
    </xf>
    <xf numFmtId="3" fontId="60" fillId="3" borderId="116" xfId="0" applyNumberFormat="1" applyFont="1" applyFill="1" applyBorder="1" applyAlignment="1">
      <alignment horizontal="right" shrinkToFit="1"/>
    </xf>
    <xf numFmtId="3" fontId="67" fillId="0" borderId="1" xfId="0" applyNumberFormat="1" applyFont="1" applyBorder="1" applyAlignment="1">
      <alignment horizontal="left" vertical="center" wrapText="1" indent="1"/>
    </xf>
    <xf numFmtId="49" fontId="67" fillId="0" borderId="1" xfId="0" applyNumberFormat="1" applyFont="1" applyBorder="1" applyAlignment="1">
      <alignment horizontal="center" vertical="center"/>
    </xf>
    <xf numFmtId="3" fontId="67" fillId="0" borderId="11" xfId="0" applyNumberFormat="1" applyFont="1" applyBorder="1" applyAlignment="1">
      <alignment horizontal="left" vertical="center" wrapText="1" indent="1"/>
    </xf>
    <xf numFmtId="3" fontId="67" fillId="0" borderId="11" xfId="0" applyNumberFormat="1" applyFont="1" applyBorder="1" applyAlignment="1">
      <alignment horizontal="left" vertical="center" indent="1"/>
    </xf>
    <xf numFmtId="3" fontId="69" fillId="15" borderId="35" xfId="0" applyNumberFormat="1" applyFont="1" applyFill="1" applyBorder="1" applyAlignment="1">
      <alignment horizontal="left" vertical="center" wrapText="1" indent="1"/>
    </xf>
    <xf numFmtId="49" fontId="69" fillId="15" borderId="26" xfId="0" applyNumberFormat="1" applyFont="1" applyFill="1" applyBorder="1" applyAlignment="1">
      <alignment horizontal="center" vertical="center"/>
    </xf>
    <xf numFmtId="0" fontId="69" fillId="16" borderId="16" xfId="0" applyFont="1" applyFill="1" applyBorder="1" applyAlignment="1">
      <alignment horizontal="left" vertical="center" wrapText="1"/>
    </xf>
    <xf numFmtId="49" fontId="69" fillId="16" borderId="28" xfId="0" applyNumberFormat="1" applyFont="1" applyFill="1" applyBorder="1" applyAlignment="1">
      <alignment horizontal="center" vertical="center"/>
    </xf>
    <xf numFmtId="3" fontId="69" fillId="3" borderId="12" xfId="0" applyNumberFormat="1" applyFont="1" applyFill="1" applyBorder="1" applyAlignment="1">
      <alignment horizontal="left" vertical="center" wrapText="1" indent="1"/>
    </xf>
    <xf numFmtId="164" fontId="69" fillId="3" borderId="114" xfId="0" applyNumberFormat="1" applyFont="1" applyFill="1" applyBorder="1" applyAlignment="1">
      <alignment horizontal="left" vertical="center" wrapText="1" indent="1"/>
    </xf>
    <xf numFmtId="49" fontId="69" fillId="3" borderId="30" xfId="0" applyNumberFormat="1" applyFont="1" applyFill="1" applyBorder="1" applyAlignment="1">
      <alignment horizontal="center" vertical="center"/>
    </xf>
    <xf numFmtId="49" fontId="67" fillId="0" borderId="2" xfId="0" applyNumberFormat="1" applyFont="1" applyBorder="1" applyAlignment="1">
      <alignment horizontal="center" vertical="center" wrapText="1"/>
    </xf>
    <xf numFmtId="3" fontId="67" fillId="0" borderId="1" xfId="0" applyNumberFormat="1" applyFont="1" applyBorder="1" applyAlignment="1">
      <alignment horizontal="left" vertical="top" wrapText="1" indent="1"/>
    </xf>
    <xf numFmtId="49" fontId="67" fillId="0" borderId="1" xfId="0" applyNumberFormat="1" applyFont="1" applyBorder="1" applyAlignment="1">
      <alignment horizontal="center" vertical="top"/>
    </xf>
    <xf numFmtId="49" fontId="69" fillId="15" borderId="35" xfId="0" applyNumberFormat="1" applyFont="1" applyFill="1" applyBorder="1" applyAlignment="1">
      <alignment horizontal="center" vertical="center"/>
    </xf>
    <xf numFmtId="38" fontId="60" fillId="3" borderId="30" xfId="0" applyNumberFormat="1" applyFont="1" applyFill="1" applyBorder="1" applyAlignment="1">
      <alignment horizontal="right" shrinkToFit="1"/>
    </xf>
    <xf numFmtId="3" fontId="67" fillId="0" borderId="116" xfId="0" applyNumberFormat="1" applyFont="1" applyBorder="1" applyAlignment="1">
      <alignment horizontal="left" vertical="center" wrapText="1" indent="1"/>
    </xf>
    <xf numFmtId="49" fontId="67" fillId="0" borderId="3" xfId="0" applyNumberFormat="1" applyFont="1" applyBorder="1" applyAlignment="1">
      <alignment horizontal="center" vertical="center"/>
    </xf>
    <xf numFmtId="49" fontId="69" fillId="3" borderId="10" xfId="0" applyNumberFormat="1" applyFont="1" applyFill="1" applyBorder="1" applyAlignment="1">
      <alignment horizontal="center" vertical="center"/>
    </xf>
    <xf numFmtId="49" fontId="69" fillId="15" borderId="29" xfId="0" applyNumberFormat="1" applyFont="1" applyFill="1" applyBorder="1" applyAlignment="1">
      <alignment horizontal="center" vertical="center"/>
    </xf>
    <xf numFmtId="3" fontId="67" fillId="0" borderId="114" xfId="0" applyNumberFormat="1" applyFont="1" applyBorder="1" applyAlignment="1">
      <alignment horizontal="left" vertical="center" wrapText="1" indent="1"/>
    </xf>
    <xf numFmtId="49" fontId="67" fillId="0" borderId="32" xfId="0" applyNumberFormat="1" applyFont="1" applyBorder="1" applyAlignment="1">
      <alignment horizontal="center" vertical="center"/>
    </xf>
    <xf numFmtId="0" fontId="69" fillId="15" borderId="31" xfId="0" applyFont="1" applyFill="1" applyBorder="1" applyAlignment="1">
      <alignment horizontal="center" vertical="center"/>
    </xf>
    <xf numFmtId="3" fontId="69" fillId="16" borderId="32" xfId="0" applyNumberFormat="1" applyFont="1" applyFill="1" applyBorder="1" applyAlignment="1">
      <alignment horizontal="left" vertical="center" wrapText="1"/>
    </xf>
    <xf numFmtId="49" fontId="69" fillId="16" borderId="32" xfId="0" applyNumberFormat="1" applyFont="1" applyFill="1" applyBorder="1" applyAlignment="1">
      <alignment horizontal="center" vertical="center"/>
    </xf>
    <xf numFmtId="164" fontId="69" fillId="16" borderId="114" xfId="0" applyNumberFormat="1" applyFont="1" applyFill="1" applyBorder="1" applyAlignment="1">
      <alignment horizontal="left" vertical="center" wrapText="1"/>
    </xf>
    <xf numFmtId="0" fontId="69" fillId="15" borderId="26" xfId="0" applyFont="1" applyFill="1" applyBorder="1" applyAlignment="1">
      <alignment horizontal="center" vertical="center"/>
    </xf>
    <xf numFmtId="3" fontId="67" fillId="0" borderId="28" xfId="0" applyNumberFormat="1" applyFont="1" applyBorder="1" applyAlignment="1">
      <alignment horizontal="left" vertical="center" wrapText="1" indent="1"/>
    </xf>
    <xf numFmtId="0" fontId="67" fillId="0" borderId="28" xfId="0" applyFont="1" applyBorder="1" applyAlignment="1">
      <alignment horizontal="center" vertical="center"/>
    </xf>
    <xf numFmtId="3" fontId="69" fillId="15" borderId="26" xfId="0" applyNumberFormat="1" applyFont="1" applyFill="1" applyBorder="1" applyAlignment="1">
      <alignment horizontal="left" vertical="center" indent="1"/>
    </xf>
    <xf numFmtId="0" fontId="67" fillId="0" borderId="116" xfId="0" applyFont="1" applyBorder="1" applyAlignment="1">
      <alignment horizontal="center" vertical="center"/>
    </xf>
    <xf numFmtId="0" fontId="69" fillId="15" borderId="26" xfId="0" applyFont="1" applyFill="1" applyBorder="1" applyAlignment="1">
      <alignment horizontal="center" vertical="top"/>
    </xf>
    <xf numFmtId="49" fontId="69" fillId="6" borderId="13" xfId="0" applyNumberFormat="1" applyFont="1" applyFill="1" applyBorder="1" applyAlignment="1">
      <alignment horizontal="center" vertical="center"/>
    </xf>
    <xf numFmtId="3" fontId="69" fillId="0" borderId="48" xfId="0" applyNumberFormat="1" applyFont="1" applyBorder="1" applyAlignment="1">
      <alignment horizontal="left" vertical="center" wrapText="1" indent="1"/>
    </xf>
    <xf numFmtId="49" fontId="69" fillId="0" borderId="28" xfId="0" applyNumberFormat="1" applyFont="1" applyBorder="1" applyAlignment="1">
      <alignment horizontal="center" vertical="center"/>
    </xf>
    <xf numFmtId="49" fontId="69" fillId="16" borderId="3" xfId="0" applyNumberFormat="1" applyFont="1" applyFill="1" applyBorder="1" applyAlignment="1">
      <alignment horizontal="center" vertical="center"/>
    </xf>
    <xf numFmtId="0" fontId="62" fillId="15" borderId="29" xfId="0" applyFont="1" applyFill="1" applyBorder="1" applyAlignment="1">
      <alignment horizontal="left" vertical="center" indent="1"/>
    </xf>
    <xf numFmtId="3" fontId="69" fillId="0" borderId="12" xfId="0" applyNumberFormat="1" applyFont="1" applyBorder="1" applyAlignment="1">
      <alignment horizontal="left" vertical="top" wrapText="1" indent="2"/>
    </xf>
    <xf numFmtId="49" fontId="67" fillId="0" borderId="20" xfId="0" applyNumberFormat="1" applyFont="1" applyBorder="1" applyAlignment="1">
      <alignment horizontal="left" vertical="top" indent="1"/>
    </xf>
    <xf numFmtId="38" fontId="60" fillId="0" borderId="20" xfId="0" applyNumberFormat="1" applyFont="1" applyBorder="1" applyAlignment="1">
      <alignment horizontal="right" shrinkToFit="1"/>
    </xf>
    <xf numFmtId="38" fontId="60" fillId="21" borderId="18"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10" xfId="0" applyNumberFormat="1" applyFont="1" applyFill="1" applyBorder="1" applyAlignment="1">
      <alignment horizontal="right" shrinkToFit="1"/>
    </xf>
    <xf numFmtId="3" fontId="69" fillId="16" borderId="12" xfId="0" applyNumberFormat="1" applyFont="1" applyFill="1" applyBorder="1" applyAlignment="1">
      <alignment horizontal="left" vertical="center" wrapText="1"/>
    </xf>
    <xf numFmtId="49" fontId="69" fillId="16" borderId="1" xfId="0" applyNumberFormat="1" applyFont="1" applyFill="1" applyBorder="1" applyAlignment="1">
      <alignment horizontal="center" vertical="center"/>
    </xf>
    <xf numFmtId="3" fontId="69" fillId="3" borderId="11" xfId="0" applyNumberFormat="1" applyFont="1" applyFill="1" applyBorder="1" applyAlignment="1">
      <alignment horizontal="left" vertical="center" wrapText="1" indent="1"/>
    </xf>
    <xf numFmtId="49" fontId="67" fillId="0" borderId="28" xfId="0" applyNumberFormat="1" applyFont="1" applyBorder="1" applyAlignment="1">
      <alignment horizontal="center" vertical="center"/>
    </xf>
    <xf numFmtId="38" fontId="60" fillId="15" borderId="28" xfId="0" applyNumberFormat="1" applyFont="1" applyFill="1" applyBorder="1" applyAlignment="1">
      <alignment horizontal="right" shrinkToFit="1"/>
    </xf>
    <xf numFmtId="3" fontId="69" fillId="15" borderId="54" xfId="0" applyNumberFormat="1" applyFont="1" applyFill="1" applyBorder="1" applyAlignment="1">
      <alignment horizontal="left" vertical="center" wrapText="1" indent="1"/>
    </xf>
    <xf numFmtId="49" fontId="69" fillId="15" borderId="31" xfId="0" applyNumberFormat="1" applyFont="1" applyFill="1" applyBorder="1" applyAlignment="1">
      <alignment horizontal="center" vertical="center"/>
    </xf>
    <xf numFmtId="164" fontId="69" fillId="16" borderId="16" xfId="0" applyNumberFormat="1" applyFont="1" applyFill="1" applyBorder="1" applyAlignment="1">
      <alignment horizontal="left" vertical="center" wrapText="1"/>
    </xf>
    <xf numFmtId="3" fontId="69" fillId="7" borderId="26" xfId="0" applyNumberFormat="1" applyFont="1" applyFill="1" applyBorder="1" applyAlignment="1">
      <alignment horizontal="left" vertical="center" wrapText="1" indent="1"/>
    </xf>
    <xf numFmtId="49" fontId="69" fillId="7" borderId="26" xfId="0" applyNumberFormat="1" applyFont="1" applyFill="1" applyBorder="1" applyAlignment="1">
      <alignment horizontal="center" vertical="center"/>
    </xf>
    <xf numFmtId="3" fontId="69" fillId="6" borderId="16" xfId="0" applyNumberFormat="1" applyFont="1" applyFill="1" applyBorder="1" applyAlignment="1">
      <alignment horizontal="left" vertical="center" wrapText="1" indent="1"/>
    </xf>
    <xf numFmtId="49" fontId="69" fillId="6" borderId="25" xfId="0" applyNumberFormat="1" applyFont="1" applyFill="1" applyBorder="1" applyAlignment="1">
      <alignment horizontal="center" vertical="center"/>
    </xf>
    <xf numFmtId="3" fontId="69" fillId="2" borderId="35" xfId="0" applyNumberFormat="1" applyFont="1" applyFill="1" applyBorder="1" applyAlignment="1">
      <alignment horizontal="left" vertical="center" wrapText="1" indent="1"/>
    </xf>
    <xf numFmtId="49" fontId="69" fillId="2" borderId="26" xfId="0" applyNumberFormat="1" applyFont="1" applyFill="1" applyBorder="1" applyAlignment="1">
      <alignment horizontal="center" vertical="center"/>
    </xf>
    <xf numFmtId="38" fontId="60" fillId="6" borderId="28" xfId="0" applyNumberFormat="1" applyFont="1" applyFill="1" applyBorder="1" applyAlignment="1">
      <alignment horizontal="right" shrinkToFit="1"/>
    </xf>
    <xf numFmtId="0" fontId="62" fillId="0" borderId="20" xfId="0" applyFont="1" applyBorder="1" applyAlignment="1">
      <alignment horizontal="left" vertical="top" wrapText="1" indent="2"/>
    </xf>
    <xf numFmtId="0" fontId="69" fillId="16" borderId="35" xfId="0" applyFont="1" applyFill="1" applyBorder="1" applyAlignment="1">
      <alignment horizontal="left" vertical="center" wrapText="1"/>
    </xf>
    <xf numFmtId="49" fontId="69" fillId="16" borderId="26" xfId="0" applyNumberFormat="1" applyFont="1" applyFill="1" applyBorder="1" applyAlignment="1">
      <alignment horizontal="center" vertical="center"/>
    </xf>
    <xf numFmtId="0" fontId="69" fillId="14" borderId="16" xfId="0" applyFont="1" applyFill="1" applyBorder="1" applyAlignment="1">
      <alignment horizontal="left" vertical="center" wrapText="1"/>
    </xf>
    <xf numFmtId="49" fontId="69" fillId="14" borderId="25" xfId="0" applyNumberFormat="1" applyFont="1" applyFill="1" applyBorder="1" applyAlignment="1">
      <alignment horizontal="center" vertical="center"/>
    </xf>
    <xf numFmtId="0" fontId="69" fillId="0" borderId="12" xfId="0" applyFont="1" applyBorder="1" applyAlignment="1">
      <alignment horizontal="left" vertical="center" wrapText="1"/>
    </xf>
    <xf numFmtId="49" fontId="69" fillId="0" borderId="1" xfId="0" applyNumberFormat="1" applyFont="1" applyBorder="1" applyAlignment="1">
      <alignment horizontal="center" vertical="center"/>
    </xf>
    <xf numFmtId="0" fontId="69" fillId="15" borderId="12" xfId="0" applyFont="1" applyFill="1" applyBorder="1" applyAlignment="1">
      <alignment horizontal="left" vertical="center" wrapText="1"/>
    </xf>
    <xf numFmtId="49" fontId="69" fillId="15" borderId="1" xfId="0" applyNumberFormat="1" applyFont="1" applyFill="1" applyBorder="1" applyAlignment="1">
      <alignment horizontal="center" vertical="center"/>
    </xf>
    <xf numFmtId="3" fontId="69" fillId="3" borderId="114" xfId="0" applyNumberFormat="1" applyFont="1" applyFill="1" applyBorder="1" applyAlignment="1">
      <alignment horizontal="left" vertical="center" wrapText="1" indent="1"/>
    </xf>
    <xf numFmtId="49" fontId="69" fillId="3" borderId="28" xfId="0" applyNumberFormat="1" applyFont="1" applyFill="1" applyBorder="1" applyAlignment="1">
      <alignment horizontal="center" vertical="center"/>
    </xf>
    <xf numFmtId="49" fontId="69" fillId="3" borderId="3" xfId="0" applyNumberFormat="1" applyFont="1" applyFill="1" applyBorder="1" applyAlignment="1">
      <alignment horizontal="center" vertical="top"/>
    </xf>
    <xf numFmtId="49" fontId="69" fillId="3" borderId="1" xfId="0" applyNumberFormat="1" applyFont="1" applyFill="1" applyBorder="1" applyAlignment="1">
      <alignment horizontal="center" vertical="top"/>
    </xf>
    <xf numFmtId="3" fontId="69" fillId="16" borderId="36" xfId="0" applyNumberFormat="1" applyFont="1" applyFill="1" applyBorder="1" applyAlignment="1">
      <alignment horizontal="left" vertical="center" wrapText="1"/>
    </xf>
    <xf numFmtId="3" fontId="69" fillId="15" borderId="54" xfId="0" applyNumberFormat="1" applyFont="1" applyFill="1" applyBorder="1" applyAlignment="1">
      <alignment horizontal="left" vertical="top" wrapText="1" indent="1"/>
    </xf>
    <xf numFmtId="49" fontId="67" fillId="15" borderId="50" xfId="0" applyNumberFormat="1" applyFont="1" applyFill="1" applyBorder="1" applyAlignment="1">
      <alignment horizontal="center" vertical="top"/>
    </xf>
    <xf numFmtId="49" fontId="67" fillId="0" borderId="20" xfId="0" applyNumberFormat="1" applyFont="1" applyBorder="1" applyAlignment="1">
      <alignment horizontal="center" vertical="top"/>
    </xf>
    <xf numFmtId="3" fontId="70" fillId="20" borderId="114" xfId="0" applyNumberFormat="1" applyFont="1" applyFill="1" applyBorder="1" applyAlignment="1">
      <alignment horizontal="center" vertical="center" wrapText="1"/>
    </xf>
    <xf numFmtId="49" fontId="67" fillId="20" borderId="10" xfId="0" applyNumberFormat="1" applyFont="1" applyFill="1" applyBorder="1" applyAlignment="1">
      <alignment horizontal="center" vertical="center"/>
    </xf>
    <xf numFmtId="0" fontId="69" fillId="16" borderId="12" xfId="0" applyFont="1" applyFill="1" applyBorder="1" applyAlignment="1">
      <alignment horizontal="left" vertical="center" wrapText="1"/>
    </xf>
    <xf numFmtId="49" fontId="69" fillId="16" borderId="13" xfId="0" applyNumberFormat="1" applyFont="1" applyFill="1" applyBorder="1" applyAlignment="1">
      <alignment horizontal="center" vertical="center"/>
    </xf>
    <xf numFmtId="0" fontId="69" fillId="3" borderId="12" xfId="0" applyFont="1" applyFill="1" applyBorder="1" applyAlignment="1">
      <alignment horizontal="left" vertical="center" wrapText="1" indent="1"/>
    </xf>
    <xf numFmtId="49" fontId="69" fillId="3" borderId="115" xfId="0" applyNumberFormat="1" applyFont="1" applyFill="1" applyBorder="1" applyAlignment="1">
      <alignment horizontal="center" vertical="center"/>
    </xf>
    <xf numFmtId="49" fontId="67" fillId="0" borderId="116" xfId="0" applyNumberFormat="1" applyFont="1" applyBorder="1" applyAlignment="1">
      <alignment horizontal="center" vertical="center"/>
    </xf>
    <xf numFmtId="3" fontId="69" fillId="15" borderId="26" xfId="0" applyNumberFormat="1" applyFont="1" applyFill="1" applyBorder="1" applyAlignment="1">
      <alignment horizontal="left" vertical="center" wrapText="1" indent="1"/>
    </xf>
    <xf numFmtId="0" fontId="69" fillId="16" borderId="36" xfId="0" applyFont="1" applyFill="1" applyBorder="1" applyAlignment="1">
      <alignment horizontal="left" vertical="center" wrapText="1"/>
    </xf>
    <xf numFmtId="49" fontId="69" fillId="3" borderId="3" xfId="0" applyNumberFormat="1" applyFont="1" applyFill="1" applyBorder="1" applyAlignment="1">
      <alignment horizontal="center" vertical="center"/>
    </xf>
    <xf numFmtId="3" fontId="67" fillId="0" borderId="1" xfId="0" applyNumberFormat="1" applyFont="1" applyBorder="1" applyAlignment="1">
      <alignment horizontal="left" vertical="center" indent="1"/>
    </xf>
    <xf numFmtId="3" fontId="69" fillId="6" borderId="28" xfId="0" applyNumberFormat="1" applyFont="1" applyFill="1" applyBorder="1" applyAlignment="1">
      <alignment horizontal="left" vertical="center" wrapText="1" indent="1"/>
    </xf>
    <xf numFmtId="49" fontId="69" fillId="6" borderId="28" xfId="0" applyNumberFormat="1" applyFont="1" applyFill="1" applyBorder="1" applyAlignment="1">
      <alignment horizontal="center" vertical="center"/>
    </xf>
    <xf numFmtId="3" fontId="69" fillId="3" borderId="1" xfId="0" applyNumberFormat="1" applyFont="1" applyFill="1" applyBorder="1" applyAlignment="1">
      <alignment horizontal="left" vertical="center" wrapText="1" indent="1"/>
    </xf>
    <xf numFmtId="3" fontId="69" fillId="15" borderId="35" xfId="0" applyNumberFormat="1" applyFont="1" applyFill="1" applyBorder="1" applyAlignment="1">
      <alignment horizontal="left" vertical="top" wrapText="1" indent="1"/>
    </xf>
    <xf numFmtId="0" fontId="67" fillId="15" borderId="29" xfId="0" applyFont="1" applyFill="1" applyBorder="1" applyAlignment="1">
      <alignment vertical="top"/>
    </xf>
    <xf numFmtId="3" fontId="69" fillId="15" borderId="35" xfId="0" applyNumberFormat="1" applyFont="1" applyFill="1" applyBorder="1" applyAlignment="1">
      <alignment horizontal="left" vertical="center" indent="1"/>
    </xf>
    <xf numFmtId="49" fontId="69" fillId="3" borderId="10" xfId="0" applyNumberFormat="1" applyFont="1" applyFill="1" applyBorder="1" applyAlignment="1">
      <alignment horizontal="center" vertical="center" wrapText="1"/>
    </xf>
    <xf numFmtId="49" fontId="67" fillId="0" borderId="2" xfId="0" applyNumberFormat="1" applyFont="1" applyBorder="1" applyAlignment="1">
      <alignment horizontal="center" vertical="top"/>
    </xf>
    <xf numFmtId="0" fontId="69" fillId="15" borderId="26" xfId="0" applyFont="1" applyFill="1" applyBorder="1" applyAlignment="1">
      <alignment horizontal="center" vertical="center" wrapText="1"/>
    </xf>
    <xf numFmtId="49" fontId="69" fillId="3" borderId="30" xfId="0" applyNumberFormat="1" applyFont="1" applyFill="1" applyBorder="1" applyAlignment="1">
      <alignment horizontal="center" vertical="center" wrapText="1"/>
    </xf>
    <xf numFmtId="49" fontId="67" fillId="0" borderId="1" xfId="0" applyNumberFormat="1" applyFont="1" applyBorder="1" applyAlignment="1">
      <alignment horizontal="center" vertical="center" wrapText="1"/>
    </xf>
    <xf numFmtId="3" fontId="67" fillId="0" borderId="1" xfId="0" applyNumberFormat="1" applyFont="1" applyBorder="1" applyAlignment="1">
      <alignment horizontal="left" vertical="top" indent="1"/>
    </xf>
    <xf numFmtId="49" fontId="69" fillId="15" borderId="26" xfId="0" applyNumberFormat="1" applyFont="1" applyFill="1" applyBorder="1" applyAlignment="1">
      <alignment horizontal="center" vertical="top" wrapText="1"/>
    </xf>
    <xf numFmtId="3" fontId="69" fillId="15" borderId="35" xfId="0" applyNumberFormat="1" applyFont="1" applyFill="1" applyBorder="1" applyAlignment="1">
      <alignment horizontal="left" vertical="top" indent="1"/>
    </xf>
    <xf numFmtId="0" fontId="69" fillId="16" borderId="116" xfId="0" applyFont="1" applyFill="1" applyBorder="1" applyAlignment="1">
      <alignment horizontal="left" vertical="center" wrapText="1"/>
    </xf>
    <xf numFmtId="3" fontId="67" fillId="0" borderId="12" xfId="0" applyNumberFormat="1" applyFont="1" applyBorder="1" applyAlignment="1">
      <alignment horizontal="left" vertical="center" wrapText="1" indent="1"/>
    </xf>
    <xf numFmtId="3" fontId="69" fillId="16" borderId="116" xfId="0" applyNumberFormat="1" applyFont="1" applyFill="1" applyBorder="1" applyAlignment="1">
      <alignment horizontal="left" vertical="center" wrapText="1"/>
    </xf>
    <xf numFmtId="164" fontId="69" fillId="3" borderId="16" xfId="0" applyNumberFormat="1" applyFont="1" applyFill="1" applyBorder="1" applyAlignment="1">
      <alignment horizontal="left" vertical="center" wrapText="1" indent="1"/>
    </xf>
    <xf numFmtId="164" fontId="67" fillId="0" borderId="12" xfId="0" applyNumberFormat="1" applyFont="1" applyBorder="1" applyAlignment="1">
      <alignment horizontal="left" vertical="center" wrapText="1" indent="1"/>
    </xf>
    <xf numFmtId="3" fontId="69" fillId="0" borderId="114" xfId="0" applyNumberFormat="1" applyFont="1" applyBorder="1" applyAlignment="1">
      <alignment horizontal="left" vertical="top" wrapText="1" indent="1"/>
    </xf>
    <xf numFmtId="0" fontId="62" fillId="0" borderId="19" xfId="0" applyFont="1" applyBorder="1" applyAlignment="1">
      <alignment horizontal="left" vertical="top" wrapText="1"/>
    </xf>
    <xf numFmtId="38" fontId="60" fillId="0" borderId="19" xfId="0" applyNumberFormat="1" applyFont="1" applyBorder="1" applyAlignment="1">
      <alignment horizontal="right" shrinkToFit="1"/>
    </xf>
    <xf numFmtId="38" fontId="60" fillId="0" borderId="0" xfId="0" applyNumberFormat="1" applyFont="1" applyAlignment="1">
      <alignment horizontal="right" shrinkToFit="1"/>
    </xf>
    <xf numFmtId="38" fontId="60" fillId="20" borderId="17" xfId="0" applyNumberFormat="1" applyFont="1" applyFill="1" applyBorder="1" applyAlignment="1">
      <alignment horizontal="right" shrinkToFit="1"/>
    </xf>
    <xf numFmtId="49" fontId="67" fillId="0" borderId="66" xfId="6" applyNumberFormat="1" applyFont="1" applyBorder="1" applyAlignment="1">
      <alignment horizontal="left" vertical="center" wrapText="1" indent="2"/>
    </xf>
    <xf numFmtId="0" fontId="67" fillId="0" borderId="157" xfId="6" applyFont="1" applyBorder="1" applyAlignment="1">
      <alignment horizontal="center" vertical="center"/>
    </xf>
    <xf numFmtId="38" fontId="67" fillId="2" borderId="7" xfId="6" applyNumberFormat="1" applyFont="1" applyFill="1" applyBorder="1" applyAlignment="1">
      <alignment horizontal="right"/>
    </xf>
    <xf numFmtId="49" fontId="67" fillId="0" borderId="158" xfId="6" applyNumberFormat="1" applyFont="1" applyBorder="1" applyAlignment="1">
      <alignment horizontal="left" vertical="center" wrapText="1" indent="2"/>
    </xf>
    <xf numFmtId="0" fontId="67" fillId="0" borderId="159" xfId="6" applyFont="1" applyBorder="1" applyAlignment="1">
      <alignment horizontal="center" vertical="center"/>
    </xf>
    <xf numFmtId="38" fontId="67" fillId="2" borderId="21" xfId="6" applyNumberFormat="1" applyFont="1" applyFill="1" applyBorder="1" applyAlignment="1">
      <alignment horizontal="right"/>
    </xf>
    <xf numFmtId="0" fontId="67" fillId="0" borderId="162" xfId="6" applyFont="1" applyBorder="1" applyAlignment="1">
      <alignment horizontal="center" vertical="center"/>
    </xf>
    <xf numFmtId="49" fontId="67" fillId="0" borderId="160" xfId="6" applyNumberFormat="1" applyFont="1" applyBorder="1" applyAlignment="1">
      <alignment horizontal="left" vertical="center" wrapText="1" indent="2"/>
    </xf>
    <xf numFmtId="0" fontId="67" fillId="0" borderId="163" xfId="6" applyFont="1" applyBorder="1" applyAlignment="1">
      <alignment horizontal="center" vertical="center"/>
    </xf>
    <xf numFmtId="49" fontId="69" fillId="2" borderId="56" xfId="6" applyNumberFormat="1" applyFont="1" applyFill="1" applyBorder="1" applyAlignment="1">
      <alignment horizontal="left" vertical="center" wrapText="1" indent="3"/>
    </xf>
    <xf numFmtId="0" fontId="69" fillId="2" borderId="40" xfId="6" applyFont="1" applyFill="1" applyBorder="1" applyAlignment="1">
      <alignment horizontal="center" vertical="center"/>
    </xf>
    <xf numFmtId="38" fontId="67" fillId="2" borderId="67" xfId="6" applyNumberFormat="1" applyFont="1" applyFill="1" applyBorder="1" applyAlignment="1">
      <alignment horizontal="right"/>
    </xf>
    <xf numFmtId="38" fontId="67" fillId="2" borderId="40" xfId="6" applyNumberFormat="1" applyFont="1" applyFill="1" applyBorder="1" applyAlignment="1">
      <alignment horizontal="right"/>
    </xf>
    <xf numFmtId="0" fontId="69" fillId="16" borderId="114" xfId="0" applyFont="1" applyFill="1" applyBorder="1" applyAlignment="1">
      <alignment horizontal="center" vertical="center" wrapText="1"/>
    </xf>
    <xf numFmtId="38" fontId="67" fillId="3" borderId="25" xfId="0" applyNumberFormat="1" applyFont="1" applyFill="1" applyBorder="1" applyAlignment="1">
      <alignment horizontal="right" shrinkToFit="1"/>
    </xf>
    <xf numFmtId="0" fontId="69" fillId="6" borderId="11" xfId="0" applyFont="1" applyFill="1" applyBorder="1" applyAlignment="1">
      <alignment horizontal="left" vertical="center" wrapText="1" indent="1"/>
    </xf>
    <xf numFmtId="0" fontId="69" fillId="14" borderId="164" xfId="6" applyFont="1" applyFill="1" applyBorder="1" applyAlignment="1">
      <alignment horizontal="center" vertical="center"/>
    </xf>
    <xf numFmtId="49" fontId="67" fillId="0" borderId="66" xfId="6" applyNumberFormat="1" applyFont="1" applyBorder="1" applyAlignment="1">
      <alignment horizontal="left" vertical="center" indent="2"/>
    </xf>
    <xf numFmtId="49" fontId="67" fillId="0" borderId="158" xfId="6" applyNumberFormat="1" applyFont="1" applyBorder="1" applyAlignment="1">
      <alignment horizontal="left" vertical="center" indent="2"/>
    </xf>
    <xf numFmtId="49" fontId="67" fillId="0" borderId="161" xfId="3" applyNumberFormat="1" applyFont="1" applyBorder="1" applyAlignment="1">
      <alignment horizontal="left" vertical="center" indent="2"/>
    </xf>
    <xf numFmtId="0" fontId="67" fillId="0" borderId="159" xfId="21" applyFont="1" applyBorder="1" applyAlignment="1">
      <alignment horizontal="center" vertical="top" wrapText="1"/>
    </xf>
    <xf numFmtId="49" fontId="67" fillId="0" borderId="0" xfId="21" applyNumberFormat="1" applyFont="1" applyAlignment="1">
      <alignment horizontal="left" vertical="center" indent="2"/>
    </xf>
    <xf numFmtId="0" fontId="67" fillId="0" borderId="165" xfId="21" applyFont="1" applyBorder="1" applyAlignment="1">
      <alignment horizontal="center" vertical="center"/>
    </xf>
    <xf numFmtId="49" fontId="69" fillId="2" borderId="56" xfId="21" applyNumberFormat="1" applyFont="1" applyFill="1" applyBorder="1" applyAlignment="1">
      <alignment horizontal="left" vertical="center" indent="3"/>
    </xf>
    <xf numFmtId="0" fontId="69" fillId="2" borderId="40" xfId="21" applyFont="1" applyFill="1" applyBorder="1" applyAlignment="1">
      <alignment horizontal="center" vertical="top"/>
    </xf>
    <xf numFmtId="38" fontId="67" fillId="2" borderId="40" xfId="21" applyNumberFormat="1" applyFont="1" applyFill="1" applyBorder="1" applyAlignment="1">
      <alignment horizontal="right"/>
    </xf>
    <xf numFmtId="49" fontId="67" fillId="0" borderId="135" xfId="21" applyNumberFormat="1" applyFont="1" applyBorder="1" applyAlignment="1">
      <alignment horizontal="left" vertical="center" indent="2"/>
    </xf>
    <xf numFmtId="0" fontId="67" fillId="0" borderId="134" xfId="21" applyFont="1" applyBorder="1" applyAlignment="1">
      <alignment horizontal="center" vertical="center"/>
    </xf>
    <xf numFmtId="0" fontId="69" fillId="2" borderId="40" xfId="21" applyFont="1" applyFill="1" applyBorder="1" applyAlignment="1">
      <alignment horizontal="center"/>
    </xf>
    <xf numFmtId="38" fontId="67" fillId="15" borderId="1" xfId="0" applyNumberFormat="1" applyFont="1" applyFill="1" applyBorder="1" applyAlignment="1">
      <alignment horizontal="right" shrinkToFit="1"/>
    </xf>
    <xf numFmtId="0" fontId="69" fillId="15" borderId="35" xfId="0" applyFont="1" applyFill="1" applyBorder="1" applyAlignment="1">
      <alignment horizontal="left" vertical="center" wrapText="1" indent="1"/>
    </xf>
    <xf numFmtId="38" fontId="60" fillId="2" borderId="21" xfId="6" applyNumberFormat="1" applyFont="1" applyFill="1" applyBorder="1" applyAlignment="1">
      <alignment horizontal="right"/>
    </xf>
    <xf numFmtId="49" fontId="67" fillId="0" borderId="135" xfId="21" applyNumberFormat="1" applyFont="1" applyBorder="1" applyAlignment="1">
      <alignment horizontal="left" vertical="top" indent="2"/>
    </xf>
    <xf numFmtId="0" fontId="67" fillId="0" borderId="134" xfId="21" applyFont="1" applyBorder="1" applyAlignment="1">
      <alignment horizontal="center" vertical="top"/>
    </xf>
    <xf numFmtId="0" fontId="69" fillId="2" borderId="40" xfId="3" applyFont="1" applyFill="1" applyBorder="1" applyAlignment="1">
      <alignment horizontal="center" vertical="center"/>
    </xf>
    <xf numFmtId="38" fontId="60" fillId="2" borderId="40" xfId="21" applyNumberFormat="1" applyFont="1" applyFill="1" applyBorder="1" applyAlignment="1">
      <alignment horizontal="right"/>
    </xf>
    <xf numFmtId="38" fontId="60" fillId="2" borderId="40" xfId="6" applyNumberFormat="1" applyFont="1" applyFill="1" applyBorder="1" applyAlignment="1">
      <alignment horizontal="right"/>
    </xf>
    <xf numFmtId="49" fontId="67" fillId="0" borderId="135" xfId="22" applyNumberFormat="1" applyFont="1" applyBorder="1" applyAlignment="1">
      <alignment horizontal="left" vertical="center" indent="2"/>
    </xf>
    <xf numFmtId="0" fontId="67" fillId="0" borderId="134" xfId="22" applyFont="1" applyBorder="1" applyAlignment="1">
      <alignment horizontal="center" vertical="center"/>
    </xf>
    <xf numFmtId="49" fontId="69" fillId="2" borderId="56" xfId="22" applyNumberFormat="1" applyFont="1" applyFill="1" applyBorder="1" applyAlignment="1">
      <alignment horizontal="left" vertical="center" indent="3"/>
    </xf>
    <xf numFmtId="0" fontId="69" fillId="2" borderId="40" xfId="22" applyFont="1" applyFill="1" applyBorder="1" applyAlignment="1">
      <alignment horizontal="center"/>
    </xf>
    <xf numFmtId="38" fontId="60" fillId="2" borderId="40" xfId="22" applyNumberFormat="1" applyFont="1" applyFill="1" applyBorder="1" applyAlignment="1">
      <alignment horizontal="right"/>
    </xf>
    <xf numFmtId="0" fontId="69" fillId="2" borderId="40" xfId="22" applyFont="1" applyFill="1" applyBorder="1" applyAlignment="1">
      <alignment horizontal="center" vertical="center"/>
    </xf>
    <xf numFmtId="38" fontId="60" fillId="2" borderId="67" xfId="22" applyNumberFormat="1" applyFont="1" applyFill="1" applyBorder="1" applyAlignment="1">
      <alignment horizontal="right"/>
    </xf>
    <xf numFmtId="38" fontId="60" fillId="2" borderId="42" xfId="6" applyNumberFormat="1" applyFont="1" applyFill="1" applyBorder="1" applyAlignment="1">
      <alignment horizontal="right"/>
    </xf>
    <xf numFmtId="0" fontId="69" fillId="2" borderId="40" xfId="3" applyFont="1" applyFill="1" applyBorder="1" applyAlignment="1">
      <alignment horizontal="center"/>
    </xf>
    <xf numFmtId="38" fontId="60" fillId="2" borderId="67" xfId="6" applyNumberFormat="1" applyFont="1" applyFill="1" applyBorder="1" applyAlignment="1">
      <alignment horizontal="right"/>
    </xf>
    <xf numFmtId="38" fontId="60" fillId="2" borderId="59" xfId="6" applyNumberFormat="1" applyFont="1" applyFill="1" applyBorder="1" applyAlignment="1">
      <alignment horizontal="right"/>
    </xf>
    <xf numFmtId="38" fontId="60" fillId="23" borderId="25" xfId="0" applyNumberFormat="1" applyFont="1" applyFill="1" applyBorder="1" applyAlignment="1">
      <alignment horizontal="right" shrinkToFit="1"/>
    </xf>
    <xf numFmtId="49" fontId="67" fillId="0" borderId="135" xfId="3" applyNumberFormat="1" applyFont="1" applyBorder="1" applyAlignment="1">
      <alignment horizontal="left" vertical="center" indent="2"/>
    </xf>
    <xf numFmtId="0" fontId="67" fillId="0" borderId="134" xfId="23" applyFont="1" applyBorder="1" applyAlignment="1">
      <alignment horizontal="center" vertical="top" wrapText="1"/>
    </xf>
    <xf numFmtId="49" fontId="67" fillId="0" borderId="135" xfId="23" applyNumberFormat="1" applyFont="1" applyBorder="1" applyAlignment="1">
      <alignment horizontal="left" vertical="center" indent="2"/>
    </xf>
    <xf numFmtId="0" fontId="67" fillId="0" borderId="134" xfId="23" applyFont="1" applyBorder="1" applyAlignment="1">
      <alignment horizontal="center" vertical="center"/>
    </xf>
    <xf numFmtId="49" fontId="67" fillId="0" borderId="135" xfId="23" applyNumberFormat="1" applyFont="1" applyBorder="1" applyAlignment="1">
      <alignment horizontal="left" vertical="top" indent="2"/>
    </xf>
    <xf numFmtId="0" fontId="67" fillId="0" borderId="134" xfId="23" applyFont="1" applyBorder="1" applyAlignment="1">
      <alignment horizontal="center" vertical="top"/>
    </xf>
    <xf numFmtId="49" fontId="69" fillId="2" borderId="56" xfId="23" applyNumberFormat="1" applyFont="1" applyFill="1" applyBorder="1" applyAlignment="1">
      <alignment horizontal="left" vertical="center" indent="3"/>
    </xf>
    <xf numFmtId="0" fontId="69" fillId="2" borderId="40" xfId="3" applyFont="1" applyFill="1" applyBorder="1" applyAlignment="1">
      <alignment horizontal="center" vertical="center" wrapText="1"/>
    </xf>
    <xf numFmtId="38" fontId="67" fillId="2" borderId="56" xfId="23" applyNumberFormat="1" applyFont="1" applyFill="1" applyBorder="1" applyAlignment="1">
      <alignment horizontal="right"/>
    </xf>
    <xf numFmtId="38" fontId="67" fillId="2" borderId="40" xfId="23" applyNumberFormat="1" applyFont="1" applyFill="1" applyBorder="1" applyAlignment="1">
      <alignment horizontal="right"/>
    </xf>
    <xf numFmtId="49" fontId="67" fillId="0" borderId="0" xfId="23" applyNumberFormat="1" applyFont="1" applyAlignment="1">
      <alignment horizontal="left" vertical="center" wrapText="1" indent="2"/>
    </xf>
    <xf numFmtId="0" fontId="67" fillId="0" borderId="4" xfId="23" applyFont="1" applyBorder="1" applyAlignment="1">
      <alignment horizontal="center" vertical="center"/>
    </xf>
    <xf numFmtId="49" fontId="67" fillId="0" borderId="132" xfId="23" applyNumberFormat="1" applyFont="1" applyBorder="1" applyAlignment="1">
      <alignment horizontal="left" vertical="center" wrapText="1" indent="2"/>
    </xf>
    <xf numFmtId="0" fontId="67" fillId="0" borderId="44" xfId="23" applyFont="1" applyBorder="1" applyAlignment="1">
      <alignment horizontal="center" vertical="center"/>
    </xf>
    <xf numFmtId="49" fontId="67" fillId="0" borderId="132" xfId="23" applyNumberFormat="1" applyFont="1" applyBorder="1" applyAlignment="1">
      <alignment horizontal="left" vertical="center" indent="2"/>
    </xf>
    <xf numFmtId="0" fontId="67" fillId="0" borderId="21" xfId="23" applyFont="1" applyBorder="1" applyAlignment="1">
      <alignment horizontal="center" vertical="center"/>
    </xf>
    <xf numFmtId="49" fontId="69" fillId="2" borderId="53" xfId="23" applyNumberFormat="1" applyFont="1" applyFill="1" applyBorder="1" applyAlignment="1">
      <alignment horizontal="left" vertical="center" wrapText="1" indent="3"/>
    </xf>
    <xf numFmtId="38" fontId="67" fillId="2" borderId="67" xfId="23" applyNumberFormat="1" applyFont="1" applyFill="1" applyBorder="1" applyAlignment="1">
      <alignment horizontal="right"/>
    </xf>
    <xf numFmtId="49" fontId="67" fillId="0" borderId="8" xfId="23" applyNumberFormat="1" applyFont="1" applyBorder="1" applyAlignment="1">
      <alignment horizontal="left" vertical="center" indent="2"/>
    </xf>
    <xf numFmtId="0" fontId="67" fillId="0" borderId="7" xfId="3" applyFont="1" applyBorder="1" applyAlignment="1">
      <alignment horizontal="center" vertical="center"/>
    </xf>
    <xf numFmtId="0" fontId="67" fillId="0" borderId="21" xfId="3" applyFont="1" applyBorder="1" applyAlignment="1">
      <alignment horizontal="center" vertical="center"/>
    </xf>
    <xf numFmtId="49" fontId="69" fillId="2" borderId="53" xfId="23" applyNumberFormat="1" applyFont="1" applyFill="1" applyBorder="1" applyAlignment="1">
      <alignment horizontal="left" vertical="center" indent="3"/>
    </xf>
    <xf numFmtId="0" fontId="67" fillId="0" borderId="8" xfId="3" applyFont="1" applyBorder="1" applyAlignment="1">
      <alignment horizontal="left" vertical="center" indent="2"/>
    </xf>
    <xf numFmtId="0" fontId="67" fillId="0" borderId="42" xfId="3" applyFont="1" applyBorder="1" applyAlignment="1">
      <alignment horizontal="center" vertical="center" wrapText="1"/>
    </xf>
    <xf numFmtId="38" fontId="67" fillId="2" borderId="42" xfId="23" applyNumberFormat="1" applyFont="1" applyFill="1" applyBorder="1" applyAlignment="1">
      <alignment horizontal="right"/>
    </xf>
    <xf numFmtId="49" fontId="67" fillId="15" borderId="50" xfId="0" applyNumberFormat="1" applyFont="1" applyFill="1" applyBorder="1" applyAlignment="1">
      <alignment horizontal="center" vertical="center"/>
    </xf>
    <xf numFmtId="164" fontId="69" fillId="3" borderId="12" xfId="0" applyNumberFormat="1" applyFont="1" applyFill="1" applyBorder="1" applyAlignment="1">
      <alignment horizontal="left" vertical="top" wrapText="1" indent="1"/>
    </xf>
    <xf numFmtId="49" fontId="69" fillId="3" borderId="13" xfId="0" applyNumberFormat="1" applyFont="1" applyFill="1" applyBorder="1" applyAlignment="1">
      <alignment horizontal="center" vertical="top"/>
    </xf>
    <xf numFmtId="38" fontId="60" fillId="2" borderId="1" xfId="0" applyNumberFormat="1" applyFont="1" applyFill="1" applyBorder="1" applyAlignment="1">
      <alignment horizontal="right" shrinkToFit="1"/>
    </xf>
    <xf numFmtId="3" fontId="67" fillId="0" borderId="11" xfId="0" applyNumberFormat="1" applyFont="1" applyBorder="1" applyAlignment="1">
      <alignment horizontal="left" vertical="top" wrapText="1" indent="1"/>
    </xf>
    <xf numFmtId="0" fontId="62" fillId="6" borderId="0" xfId="0" applyFont="1" applyFill="1" applyAlignment="1">
      <alignment vertical="center" shrinkToFit="1"/>
    </xf>
    <xf numFmtId="49" fontId="69" fillId="6" borderId="1" xfId="7" applyNumberFormat="1" applyFont="1" applyFill="1" applyBorder="1" applyAlignment="1">
      <alignment horizontal="left" vertical="center" wrapText="1" indent="1"/>
    </xf>
    <xf numFmtId="0" fontId="69" fillId="6" borderId="1" xfId="8" applyFont="1" applyFill="1" applyBorder="1" applyAlignment="1">
      <alignment horizontal="center" vertical="top"/>
    </xf>
    <xf numFmtId="0" fontId="86" fillId="0" borderId="0" xfId="6" applyFont="1"/>
    <xf numFmtId="3" fontId="69" fillId="7" borderId="54" xfId="0" applyNumberFormat="1" applyFont="1" applyFill="1" applyBorder="1" applyAlignment="1">
      <alignment horizontal="left" vertical="center" wrapText="1" indent="1"/>
    </xf>
    <xf numFmtId="0" fontId="67" fillId="15" borderId="29" xfId="0" applyFont="1" applyFill="1" applyBorder="1" applyAlignment="1">
      <alignment horizontal="left" vertical="top" wrapText="1" indent="1"/>
    </xf>
    <xf numFmtId="0" fontId="67" fillId="0" borderId="16" xfId="0" applyFont="1" applyBorder="1" applyAlignment="1">
      <alignment horizontal="left" vertical="center" wrapText="1"/>
    </xf>
    <xf numFmtId="49" fontId="67" fillId="0" borderId="0" xfId="0" applyNumberFormat="1" applyFont="1" applyAlignment="1">
      <alignment horizontal="center" vertical="center"/>
    </xf>
    <xf numFmtId="0" fontId="20" fillId="0" borderId="0" xfId="3"/>
    <xf numFmtId="0" fontId="154" fillId="16" borderId="167" xfId="3" applyFont="1" applyFill="1" applyBorder="1" applyAlignment="1">
      <alignment horizontal="left"/>
    </xf>
    <xf numFmtId="0" fontId="148" fillId="16" borderId="68" xfId="3" applyFont="1" applyFill="1" applyBorder="1" applyAlignment="1">
      <alignment horizontal="left"/>
    </xf>
    <xf numFmtId="0" fontId="148" fillId="16" borderId="168" xfId="3" applyFont="1" applyFill="1" applyBorder="1" applyAlignment="1">
      <alignment horizontal="left"/>
    </xf>
    <xf numFmtId="0" fontId="150" fillId="27" borderId="142" xfId="27" applyFont="1" applyFill="1" applyBorder="1" applyAlignment="1">
      <alignment horizontal="center" vertical="center" wrapText="1"/>
    </xf>
    <xf numFmtId="0" fontId="6" fillId="13" borderId="0" xfId="27" applyFill="1"/>
    <xf numFmtId="0" fontId="20" fillId="13" borderId="88" xfId="3" applyFill="1" applyBorder="1"/>
    <xf numFmtId="0" fontId="67" fillId="0" borderId="171" xfId="27" applyFont="1" applyBorder="1" applyAlignment="1">
      <alignment horizontal="center" vertical="center"/>
    </xf>
    <xf numFmtId="49" fontId="59" fillId="0" borderId="172" xfId="27" applyNumberFormat="1" applyFont="1" applyBorder="1" applyAlignment="1">
      <alignment horizontal="center" vertical="center"/>
    </xf>
    <xf numFmtId="49" fontId="59" fillId="0" borderId="173" xfId="27" applyNumberFormat="1" applyFont="1" applyBorder="1" applyAlignment="1">
      <alignment horizontal="center" vertical="center"/>
    </xf>
    <xf numFmtId="49" fontId="59" fillId="0" borderId="174" xfId="27" applyNumberFormat="1" applyFont="1" applyBorder="1" applyAlignment="1">
      <alignment horizontal="center" vertical="center"/>
    </xf>
    <xf numFmtId="0" fontId="67" fillId="0" borderId="17" xfId="27" applyFont="1" applyBorder="1" applyAlignment="1">
      <alignment horizontal="center" vertical="center"/>
    </xf>
    <xf numFmtId="49" fontId="59" fillId="0" borderId="25" xfId="27" applyNumberFormat="1" applyFont="1" applyBorder="1" applyAlignment="1">
      <alignment horizontal="center" vertical="center"/>
    </xf>
    <xf numFmtId="49" fontId="59" fillId="0" borderId="16" xfId="27" applyNumberFormat="1" applyFont="1" applyBorder="1" applyAlignment="1">
      <alignment horizontal="center" vertical="center"/>
    </xf>
    <xf numFmtId="49" fontId="59" fillId="0" borderId="175" xfId="27" applyNumberFormat="1" applyFont="1" applyBorder="1" applyAlignment="1">
      <alignment horizontal="center" vertical="center"/>
    </xf>
    <xf numFmtId="1" fontId="59" fillId="0" borderId="17" xfId="27" applyNumberFormat="1" applyFont="1" applyBorder="1" applyAlignment="1">
      <alignment horizontal="center" vertical="center" wrapText="1"/>
    </xf>
    <xf numFmtId="3" fontId="59" fillId="0" borderId="25" xfId="27" applyNumberFormat="1" applyFont="1" applyBorder="1" applyAlignment="1">
      <alignment horizontal="center" vertical="center" wrapText="1"/>
    </xf>
    <xf numFmtId="3" fontId="59" fillId="0" borderId="16" xfId="27" applyNumberFormat="1" applyFont="1" applyBorder="1" applyAlignment="1">
      <alignment horizontal="center" vertical="center" wrapText="1"/>
    </xf>
    <xf numFmtId="0" fontId="60" fillId="13" borderId="175" xfId="3" applyFont="1" applyFill="1" applyBorder="1"/>
    <xf numFmtId="0" fontId="69" fillId="0" borderId="166" xfId="27" applyFont="1" applyBorder="1" applyAlignment="1">
      <alignment horizontal="left" vertical="top" wrapText="1" indent="1"/>
    </xf>
    <xf numFmtId="0" fontId="69" fillId="0" borderId="166" xfId="27" applyFont="1" applyBorder="1" applyAlignment="1">
      <alignment horizontal="center" vertical="top"/>
    </xf>
    <xf numFmtId="3" fontId="60" fillId="13" borderId="0" xfId="27" applyNumberFormat="1" applyFont="1" applyFill="1" applyAlignment="1">
      <alignment horizontal="right" shrinkToFit="1"/>
    </xf>
    <xf numFmtId="3" fontId="59" fillId="15" borderId="176" xfId="27" applyNumberFormat="1" applyFont="1" applyFill="1" applyBorder="1" applyAlignment="1">
      <alignment horizontal="left" vertical="center" wrapText="1" indent="1"/>
    </xf>
    <xf numFmtId="3" fontId="59" fillId="15" borderId="88" xfId="27" applyNumberFormat="1" applyFont="1" applyFill="1" applyBorder="1" applyAlignment="1">
      <alignment horizontal="left" vertical="center" wrapText="1" indent="1"/>
    </xf>
    <xf numFmtId="3" fontId="59" fillId="15" borderId="166" xfId="27" applyNumberFormat="1" applyFont="1" applyFill="1" applyBorder="1" applyAlignment="1">
      <alignment horizontal="left" vertical="center" wrapText="1" indent="1"/>
    </xf>
    <xf numFmtId="3" fontId="59" fillId="15" borderId="167" xfId="27" applyNumberFormat="1" applyFont="1" applyFill="1" applyBorder="1" applyAlignment="1">
      <alignment horizontal="left" vertical="center" wrapText="1" indent="1"/>
    </xf>
    <xf numFmtId="3" fontId="59" fillId="15" borderId="175" xfId="27" applyNumberFormat="1" applyFont="1" applyFill="1" applyBorder="1" applyAlignment="1">
      <alignment horizontal="left" vertical="center" wrapText="1" indent="1"/>
    </xf>
    <xf numFmtId="0" fontId="150" fillId="27" borderId="167" xfId="27" applyFont="1" applyFill="1" applyBorder="1" applyAlignment="1">
      <alignment horizontal="center" vertical="center" wrapText="1"/>
    </xf>
    <xf numFmtId="3" fontId="59" fillId="15" borderId="140" xfId="27" applyNumberFormat="1" applyFont="1" applyFill="1" applyBorder="1" applyAlignment="1">
      <alignment horizontal="left" vertical="center" wrapText="1" indent="1"/>
    </xf>
    <xf numFmtId="3" fontId="59" fillId="15" borderId="129" xfId="27" applyNumberFormat="1" applyFont="1" applyFill="1" applyBorder="1" applyAlignment="1">
      <alignment horizontal="left" vertical="center" wrapText="1" indent="1"/>
    </xf>
    <xf numFmtId="0" fontId="69" fillId="0" borderId="142" xfId="27" applyFont="1" applyBorder="1" applyAlignment="1">
      <alignment horizontal="left" vertical="top" wrapText="1" indent="1"/>
    </xf>
    <xf numFmtId="0" fontId="69" fillId="0" borderId="89" xfId="27" applyFont="1" applyBorder="1" applyAlignment="1">
      <alignment horizontal="center" vertical="top"/>
    </xf>
    <xf numFmtId="3" fontId="59" fillId="15" borderId="177" xfId="27" applyNumberFormat="1" applyFont="1" applyFill="1" applyBorder="1" applyAlignment="1">
      <alignment horizontal="left" vertical="center" wrapText="1" indent="1"/>
    </xf>
    <xf numFmtId="0" fontId="69" fillId="0" borderId="167" xfId="27" applyFont="1" applyBorder="1" applyAlignment="1">
      <alignment horizontal="center" vertical="top"/>
    </xf>
    <xf numFmtId="3" fontId="59" fillId="15" borderId="178" xfId="27" applyNumberFormat="1" applyFont="1" applyFill="1" applyBorder="1" applyAlignment="1">
      <alignment horizontal="left" vertical="center" wrapText="1" indent="1"/>
    </xf>
    <xf numFmtId="0" fontId="69" fillId="0" borderId="0" xfId="27" applyFont="1" applyAlignment="1">
      <alignment horizontal="center" vertical="top"/>
    </xf>
    <xf numFmtId="3" fontId="59" fillId="15" borderId="179" xfId="27" applyNumberFormat="1" applyFont="1" applyFill="1" applyBorder="1" applyAlignment="1">
      <alignment horizontal="left" vertical="center" wrapText="1" indent="1"/>
    </xf>
    <xf numFmtId="3" fontId="59" fillId="15" borderId="180" xfId="27" applyNumberFormat="1" applyFont="1" applyFill="1" applyBorder="1" applyAlignment="1">
      <alignment horizontal="left" vertical="center" wrapText="1" indent="1"/>
    </xf>
    <xf numFmtId="0" fontId="20" fillId="24" borderId="87" xfId="3" applyFill="1" applyBorder="1"/>
    <xf numFmtId="0" fontId="21" fillId="24" borderId="0" xfId="3" applyFont="1" applyFill="1"/>
    <xf numFmtId="0" fontId="60" fillId="24" borderId="0" xfId="3" applyFont="1" applyFill="1"/>
    <xf numFmtId="38" fontId="60" fillId="24" borderId="0" xfId="3" applyNumberFormat="1" applyFont="1" applyFill="1"/>
    <xf numFmtId="0" fontId="60" fillId="24" borderId="88" xfId="3" applyFont="1" applyFill="1" applyBorder="1"/>
    <xf numFmtId="0" fontId="150" fillId="11" borderId="145" xfId="27" applyFont="1" applyFill="1" applyBorder="1" applyAlignment="1">
      <alignment horizontal="center" vertical="center" wrapText="1"/>
    </xf>
    <xf numFmtId="49" fontId="59" fillId="13" borderId="115" xfId="3" applyNumberFormat="1" applyFont="1" applyFill="1" applyBorder="1" applyAlignment="1">
      <alignment horizontal="center" vertical="center" wrapText="1"/>
    </xf>
    <xf numFmtId="0" fontId="20" fillId="13" borderId="17" xfId="3" applyFill="1" applyBorder="1" applyAlignment="1">
      <alignment vertical="center" wrapText="1"/>
    </xf>
    <xf numFmtId="0" fontId="20" fillId="13" borderId="115" xfId="3" applyFill="1" applyBorder="1" applyAlignment="1">
      <alignment vertical="center" wrapText="1"/>
    </xf>
    <xf numFmtId="49" fontId="59" fillId="13" borderId="2" xfId="3" applyNumberFormat="1" applyFont="1" applyFill="1" applyBorder="1" applyAlignment="1">
      <alignment horizontal="center"/>
    </xf>
    <xf numFmtId="49" fontId="59" fillId="28" borderId="2" xfId="3" applyNumberFormat="1" applyFont="1" applyFill="1" applyBorder="1" applyAlignment="1">
      <alignment horizontal="center" vertical="center"/>
    </xf>
    <xf numFmtId="49" fontId="59" fillId="28" borderId="184" xfId="3" applyNumberFormat="1" applyFont="1" applyFill="1" applyBorder="1" applyAlignment="1">
      <alignment horizontal="center" vertical="center"/>
    </xf>
    <xf numFmtId="0" fontId="22" fillId="13" borderId="25" xfId="3" applyFont="1" applyFill="1" applyBorder="1" applyAlignment="1">
      <alignment horizontal="center" vertical="center" wrapText="1"/>
    </xf>
    <xf numFmtId="0" fontId="59" fillId="13" borderId="116" xfId="3" applyFont="1" applyFill="1" applyBorder="1" applyAlignment="1">
      <alignment horizontal="center" vertical="center" wrapText="1"/>
    </xf>
    <xf numFmtId="38" fontId="59" fillId="28" borderId="116" xfId="3" applyNumberFormat="1" applyFont="1" applyFill="1" applyBorder="1" applyAlignment="1">
      <alignment horizontal="center" vertical="center" wrapText="1"/>
    </xf>
    <xf numFmtId="0" fontId="59" fillId="28" borderId="116" xfId="3" applyFont="1" applyFill="1" applyBorder="1" applyAlignment="1">
      <alignment horizontal="center" vertical="center" wrapText="1"/>
    </xf>
    <xf numFmtId="0" fontId="59" fillId="28" borderId="185" xfId="3" applyFont="1" applyFill="1" applyBorder="1" applyAlignment="1">
      <alignment horizontal="center" vertical="center" wrapText="1"/>
    </xf>
    <xf numFmtId="0" fontId="21" fillId="0" borderId="0" xfId="3" applyFont="1" applyAlignment="1">
      <alignment horizontal="center" vertical="center" wrapText="1"/>
    </xf>
    <xf numFmtId="0" fontId="20" fillId="0" borderId="0" xfId="3" applyAlignment="1">
      <alignment horizontal="center" vertical="center" wrapText="1"/>
    </xf>
    <xf numFmtId="0" fontId="20" fillId="0" borderId="0" xfId="3" applyAlignment="1">
      <alignment horizontal="left" vertical="center" wrapText="1"/>
    </xf>
    <xf numFmtId="3" fontId="60" fillId="13" borderId="13" xfId="3" applyNumberFormat="1" applyFont="1" applyFill="1" applyBorder="1" applyAlignment="1">
      <alignment horizontal="right"/>
    </xf>
    <xf numFmtId="3" fontId="60" fillId="13" borderId="1" xfId="3" applyNumberFormat="1" applyFont="1" applyFill="1" applyBorder="1" applyAlignment="1">
      <alignment horizontal="right"/>
    </xf>
    <xf numFmtId="3" fontId="60" fillId="13" borderId="25" xfId="3" applyNumberFormat="1" applyFont="1" applyFill="1" applyBorder="1" applyAlignment="1">
      <alignment horizontal="right"/>
    </xf>
    <xf numFmtId="3" fontId="59" fillId="13" borderId="186" xfId="27" applyNumberFormat="1" applyFont="1" applyFill="1" applyBorder="1" applyAlignment="1">
      <alignment horizontal="left" vertical="center" wrapText="1" indent="1"/>
    </xf>
    <xf numFmtId="0" fontId="21" fillId="0" borderId="0" xfId="3" applyFont="1" applyAlignment="1">
      <alignment wrapText="1"/>
    </xf>
    <xf numFmtId="3" fontId="69" fillId="0" borderId="187" xfId="27" applyNumberFormat="1" applyFont="1" applyBorder="1" applyAlignment="1">
      <alignment horizontal="left" vertical="center" wrapText="1"/>
    </xf>
    <xf numFmtId="49" fontId="69" fillId="0" borderId="31" xfId="27" applyNumberFormat="1" applyFont="1" applyBorder="1" applyAlignment="1">
      <alignment horizontal="center" vertical="center"/>
    </xf>
    <xf numFmtId="3" fontId="59" fillId="15" borderId="186" xfId="27" applyNumberFormat="1" applyFont="1" applyFill="1" applyBorder="1" applyAlignment="1">
      <alignment horizontal="left" vertical="center" wrapText="1" indent="1"/>
    </xf>
    <xf numFmtId="0" fontId="21" fillId="0" borderId="0" xfId="3" applyFont="1"/>
    <xf numFmtId="0" fontId="69" fillId="0" borderId="87" xfId="27" applyFont="1" applyBorder="1" applyAlignment="1">
      <alignment horizontal="left" vertical="center" wrapText="1"/>
    </xf>
    <xf numFmtId="0" fontId="69" fillId="0" borderId="31" xfId="27" applyFont="1" applyBorder="1" applyAlignment="1">
      <alignment horizontal="center" vertical="center"/>
    </xf>
    <xf numFmtId="0" fontId="69" fillId="24" borderId="87" xfId="27" applyFont="1" applyFill="1" applyBorder="1" applyAlignment="1">
      <alignment horizontal="left" vertical="center" wrapText="1"/>
    </xf>
    <xf numFmtId="0" fontId="69" fillId="24" borderId="31" xfId="27" applyFont="1" applyFill="1" applyBorder="1" applyAlignment="1">
      <alignment horizontal="center" vertical="center"/>
    </xf>
    <xf numFmtId="3" fontId="60" fillId="24" borderId="1" xfId="3" applyNumberFormat="1" applyFont="1" applyFill="1" applyBorder="1" applyAlignment="1">
      <alignment horizontal="right"/>
    </xf>
    <xf numFmtId="3" fontId="60" fillId="24" borderId="25" xfId="3" applyNumberFormat="1" applyFont="1" applyFill="1" applyBorder="1" applyAlignment="1">
      <alignment horizontal="right"/>
    </xf>
    <xf numFmtId="3" fontId="59" fillId="24" borderId="186" xfId="27" applyNumberFormat="1" applyFont="1" applyFill="1" applyBorder="1" applyAlignment="1">
      <alignment horizontal="left" vertical="center" wrapText="1" indent="1"/>
    </xf>
    <xf numFmtId="3" fontId="69" fillId="0" borderId="87" xfId="27" applyNumberFormat="1" applyFont="1" applyBorder="1" applyAlignment="1">
      <alignment horizontal="left" vertical="center" wrapText="1"/>
    </xf>
    <xf numFmtId="3" fontId="69" fillId="24" borderId="87" xfId="27" applyNumberFormat="1" applyFont="1" applyFill="1" applyBorder="1" applyAlignment="1">
      <alignment horizontal="left" vertical="center" wrapText="1"/>
    </xf>
    <xf numFmtId="49" fontId="69" fillId="24" borderId="31" xfId="27" applyNumberFormat="1" applyFont="1" applyFill="1" applyBorder="1" applyAlignment="1">
      <alignment horizontal="center" vertical="center"/>
    </xf>
    <xf numFmtId="0" fontId="69" fillId="0" borderId="25" xfId="27" applyFont="1" applyBorder="1" applyAlignment="1">
      <alignment horizontal="center" vertical="center"/>
    </xf>
    <xf numFmtId="3" fontId="69" fillId="15" borderId="166" xfId="27" applyNumberFormat="1" applyFont="1" applyFill="1" applyBorder="1" applyAlignment="1">
      <alignment horizontal="center" vertical="center" wrapText="1"/>
    </xf>
    <xf numFmtId="0" fontId="22" fillId="24" borderId="188" xfId="3" applyFont="1" applyFill="1" applyBorder="1" applyAlignment="1">
      <alignment horizontal="right" wrapText="1"/>
    </xf>
    <xf numFmtId="0" fontId="21" fillId="24" borderId="116" xfId="3" applyFont="1" applyFill="1" applyBorder="1" applyAlignment="1">
      <alignment horizontal="center" wrapText="1"/>
    </xf>
    <xf numFmtId="3" fontId="59" fillId="24" borderId="15" xfId="27" applyNumberFormat="1" applyFont="1" applyFill="1" applyBorder="1" applyAlignment="1">
      <alignment horizontal="left" vertical="center" wrapText="1" indent="1"/>
    </xf>
    <xf numFmtId="38" fontId="60" fillId="24" borderId="12" xfId="3" applyNumberFormat="1" applyFont="1" applyFill="1" applyBorder="1" applyAlignment="1">
      <alignment horizontal="right"/>
    </xf>
    <xf numFmtId="38" fontId="60" fillId="24" borderId="20" xfId="3" applyNumberFormat="1" applyFont="1" applyFill="1" applyBorder="1" applyAlignment="1">
      <alignment horizontal="right"/>
    </xf>
    <xf numFmtId="38" fontId="60" fillId="24" borderId="0" xfId="3" applyNumberFormat="1" applyFont="1" applyFill="1" applyAlignment="1">
      <alignment horizontal="right"/>
    </xf>
    <xf numFmtId="3" fontId="59" fillId="24" borderId="189" xfId="27" applyNumberFormat="1" applyFont="1" applyFill="1" applyBorder="1" applyAlignment="1">
      <alignment horizontal="left" vertical="center" wrapText="1" indent="1"/>
    </xf>
    <xf numFmtId="0" fontId="21" fillId="13" borderId="115" xfId="3" applyFont="1" applyFill="1" applyBorder="1" applyAlignment="1">
      <alignment horizontal="center" wrapText="1"/>
    </xf>
    <xf numFmtId="49" fontId="59" fillId="13" borderId="13" xfId="3" applyNumberFormat="1" applyFont="1" applyFill="1" applyBorder="1" applyAlignment="1">
      <alignment horizontal="center" vertical="center" wrapText="1"/>
    </xf>
    <xf numFmtId="0" fontId="22" fillId="13" borderId="17" xfId="3" applyFont="1" applyFill="1" applyBorder="1" applyAlignment="1">
      <alignment horizontal="center" vertical="center" wrapText="1"/>
    </xf>
    <xf numFmtId="1" fontId="59" fillId="15" borderId="191" xfId="27" applyNumberFormat="1" applyFont="1" applyFill="1" applyBorder="1" applyAlignment="1">
      <alignment horizontal="right" vertical="center" wrapText="1" indent="1"/>
    </xf>
    <xf numFmtId="1" fontId="59" fillId="15" borderId="186" xfId="27" applyNumberFormat="1" applyFont="1" applyFill="1" applyBorder="1" applyAlignment="1">
      <alignment horizontal="right" vertical="center" wrapText="1" indent="1"/>
    </xf>
    <xf numFmtId="0" fontId="20" fillId="24" borderId="89" xfId="3" applyFill="1" applyBorder="1"/>
    <xf numFmtId="0" fontId="21" fillId="24" borderId="69" xfId="3" applyFont="1" applyFill="1" applyBorder="1"/>
    <xf numFmtId="0" fontId="60" fillId="24" borderId="69" xfId="3" applyFont="1" applyFill="1" applyBorder="1"/>
    <xf numFmtId="38" fontId="60" fillId="24" borderId="69" xfId="3" applyNumberFormat="1" applyFont="1" applyFill="1" applyBorder="1"/>
    <xf numFmtId="0" fontId="60" fillId="24" borderId="90" xfId="3" applyFont="1" applyFill="1" applyBorder="1"/>
    <xf numFmtId="0" fontId="21" fillId="13" borderId="193" xfId="3" applyFont="1" applyFill="1" applyBorder="1" applyAlignment="1">
      <alignment horizontal="center" wrapText="1"/>
    </xf>
    <xf numFmtId="49" fontId="59" fillId="13" borderId="193" xfId="3" applyNumberFormat="1" applyFont="1" applyFill="1" applyBorder="1" applyAlignment="1">
      <alignment horizontal="center" vertical="center" wrapText="1"/>
    </xf>
    <xf numFmtId="3" fontId="59" fillId="15" borderId="142" xfId="27" applyNumberFormat="1" applyFont="1" applyFill="1" applyBorder="1" applyAlignment="1">
      <alignment horizontal="left" vertical="center" wrapText="1" indent="1"/>
    </xf>
    <xf numFmtId="1" fontId="69" fillId="15" borderId="197" xfId="27" applyNumberFormat="1" applyFont="1" applyFill="1" applyBorder="1" applyAlignment="1">
      <alignment horizontal="center" vertical="center" wrapText="1"/>
    </xf>
    <xf numFmtId="3" fontId="60" fillId="13" borderId="198" xfId="3" applyNumberFormat="1" applyFont="1" applyFill="1" applyBorder="1" applyAlignment="1">
      <alignment horizontal="right"/>
    </xf>
    <xf numFmtId="0" fontId="23" fillId="0" borderId="0" xfId="3" applyFont="1"/>
    <xf numFmtId="38" fontId="20" fillId="0" borderId="0" xfId="3" applyNumberFormat="1"/>
    <xf numFmtId="0" fontId="116" fillId="0" borderId="20" xfId="0" applyFont="1" applyBorder="1" applyAlignment="1" applyProtection="1">
      <alignment horizontal="left" vertical="top" wrapText="1"/>
      <protection locked="0"/>
    </xf>
    <xf numFmtId="0" fontId="59" fillId="15" borderId="153" xfId="0" applyFont="1" applyFill="1" applyBorder="1" applyAlignment="1" applyProtection="1">
      <alignment horizontal="center"/>
      <protection locked="0"/>
    </xf>
    <xf numFmtId="0" fontId="69" fillId="15" borderId="5" xfId="0" applyFont="1" applyFill="1" applyBorder="1" applyAlignment="1">
      <alignment vertical="center"/>
    </xf>
    <xf numFmtId="0" fontId="69" fillId="15" borderId="5" xfId="0" applyFont="1" applyFill="1" applyBorder="1" applyAlignment="1">
      <alignment horizontal="left" vertical="center" indent="1"/>
    </xf>
    <xf numFmtId="0" fontId="115" fillId="11" borderId="0" xfId="0" applyFont="1" applyFill="1" applyAlignment="1">
      <alignment horizontal="center" vertical="center" wrapText="1"/>
    </xf>
    <xf numFmtId="0" fontId="59" fillId="0" borderId="153" xfId="0" applyFont="1" applyBorder="1" applyAlignment="1" applyProtection="1">
      <alignment horizontal="center"/>
      <protection locked="0"/>
    </xf>
    <xf numFmtId="0" fontId="59" fillId="0" borderId="0" xfId="0" applyFont="1" applyAlignment="1" applyProtection="1">
      <alignment horizontal="center"/>
      <protection locked="0"/>
    </xf>
    <xf numFmtId="0" fontId="59" fillId="0" borderId="0" xfId="0" applyFont="1" applyAlignment="1" applyProtection="1">
      <alignment horizontal="center" vertical="center" wrapText="1"/>
      <protection locked="0"/>
    </xf>
    <xf numFmtId="0" fontId="59" fillId="15" borderId="200" xfId="0" applyFont="1" applyFill="1" applyBorder="1" applyAlignment="1">
      <alignment horizontal="left" wrapText="1"/>
    </xf>
    <xf numFmtId="0" fontId="59" fillId="15" borderId="201" xfId="0" applyFont="1" applyFill="1" applyBorder="1" applyAlignment="1">
      <alignment horizontal="left" wrapText="1"/>
    </xf>
    <xf numFmtId="14" fontId="59" fillId="15" borderId="201" xfId="0" applyNumberFormat="1" applyFont="1" applyFill="1" applyBorder="1" applyAlignment="1">
      <alignment horizontal="left" wrapText="1"/>
    </xf>
    <xf numFmtId="0" fontId="59" fillId="0" borderId="0" xfId="0" applyFont="1" applyAlignment="1" applyProtection="1">
      <alignment horizontal="center" wrapText="1"/>
      <protection locked="0"/>
    </xf>
    <xf numFmtId="0" fontId="147" fillId="16" borderId="68" xfId="3" applyFont="1" applyFill="1" applyBorder="1" applyAlignment="1">
      <alignment horizontal="left" vertical="center" wrapText="1"/>
    </xf>
    <xf numFmtId="0" fontId="147" fillId="16" borderId="168" xfId="3" applyFont="1" applyFill="1" applyBorder="1" applyAlignment="1">
      <alignment horizontal="left" vertical="center" wrapText="1"/>
    </xf>
    <xf numFmtId="0" fontId="147" fillId="31" borderId="68" xfId="3" applyFont="1" applyFill="1" applyBorder="1" applyAlignment="1">
      <alignment horizontal="left" vertical="center" wrapText="1"/>
    </xf>
    <xf numFmtId="0" fontId="147" fillId="26" borderId="68" xfId="3" applyFont="1" applyFill="1" applyBorder="1" applyAlignment="1">
      <alignment horizontal="left" vertical="center" wrapText="1"/>
    </xf>
    <xf numFmtId="0" fontId="147" fillId="31" borderId="145" xfId="3" applyFont="1" applyFill="1" applyBorder="1" applyAlignment="1" applyProtection="1">
      <alignment horizontal="center" vertical="center" wrapText="1"/>
      <protection locked="0"/>
    </xf>
    <xf numFmtId="0" fontId="147" fillId="26" borderId="145" xfId="3" applyFont="1" applyFill="1" applyBorder="1" applyAlignment="1" applyProtection="1">
      <alignment horizontal="center" vertical="center" wrapText="1"/>
      <protection locked="0"/>
    </xf>
    <xf numFmtId="176" fontId="20" fillId="19" borderId="0" xfId="0" applyNumberFormat="1" applyFont="1" applyFill="1" applyAlignment="1">
      <alignment shrinkToFit="1"/>
    </xf>
    <xf numFmtId="3" fontId="60" fillId="13" borderId="12" xfId="3" applyNumberFormat="1" applyFont="1" applyFill="1" applyBorder="1" applyAlignment="1">
      <alignment horizontal="right"/>
    </xf>
    <xf numFmtId="3" fontId="60" fillId="13" borderId="20" xfId="3" applyNumberFormat="1" applyFont="1" applyFill="1" applyBorder="1" applyAlignment="1">
      <alignment horizontal="right"/>
    </xf>
    <xf numFmtId="3" fontId="60" fillId="0" borderId="166" xfId="27" applyNumberFormat="1" applyFont="1" applyBorder="1" applyAlignment="1" applyProtection="1">
      <alignment horizontal="right" shrinkToFit="1"/>
      <protection locked="0"/>
    </xf>
    <xf numFmtId="3" fontId="60" fillId="24" borderId="12" xfId="3" applyNumberFormat="1" applyFont="1" applyFill="1" applyBorder="1" applyAlignment="1">
      <alignment horizontal="right"/>
    </xf>
    <xf numFmtId="3" fontId="60" fillId="13" borderId="17" xfId="3" applyNumberFormat="1" applyFont="1" applyFill="1" applyBorder="1" applyAlignment="1">
      <alignment horizontal="right"/>
    </xf>
    <xf numFmtId="3" fontId="60" fillId="24" borderId="17" xfId="3" applyNumberFormat="1" applyFont="1" applyFill="1" applyBorder="1" applyAlignment="1">
      <alignment horizontal="right"/>
    </xf>
    <xf numFmtId="3" fontId="60" fillId="13" borderId="2" xfId="3" applyNumberFormat="1" applyFont="1" applyFill="1" applyBorder="1" applyAlignment="1">
      <alignment horizontal="right"/>
    </xf>
    <xf numFmtId="3" fontId="60" fillId="24" borderId="116" xfId="3" applyNumberFormat="1" applyFont="1" applyFill="1" applyBorder="1" applyAlignment="1">
      <alignment horizontal="right"/>
    </xf>
    <xf numFmtId="3" fontId="60" fillId="13" borderId="116" xfId="3" applyNumberFormat="1" applyFont="1" applyFill="1" applyBorder="1" applyAlignment="1">
      <alignment horizontal="right"/>
    </xf>
    <xf numFmtId="3" fontId="60" fillId="24" borderId="166" xfId="3" applyNumberFormat="1" applyFont="1" applyFill="1" applyBorder="1" applyAlignment="1">
      <alignment horizontal="right"/>
    </xf>
    <xf numFmtId="3" fontId="60" fillId="24" borderId="116" xfId="3" applyNumberFormat="1" applyFont="1" applyFill="1" applyBorder="1" applyAlignment="1" applyProtection="1">
      <alignment horizontal="right"/>
      <protection locked="0"/>
    </xf>
    <xf numFmtId="38" fontId="60" fillId="24" borderId="117" xfId="3" applyNumberFormat="1" applyFont="1" applyFill="1" applyBorder="1" applyAlignment="1">
      <alignment horizontal="right"/>
    </xf>
    <xf numFmtId="3" fontId="60" fillId="13" borderId="203" xfId="3" applyNumberFormat="1" applyFont="1" applyFill="1" applyBorder="1" applyAlignment="1">
      <alignment horizontal="right"/>
    </xf>
    <xf numFmtId="3" fontId="59" fillId="13" borderId="184" xfId="27" applyNumberFormat="1" applyFont="1" applyFill="1" applyBorder="1" applyAlignment="1">
      <alignment horizontal="left" vertical="center" wrapText="1" indent="1"/>
    </xf>
    <xf numFmtId="3" fontId="145" fillId="0" borderId="0" xfId="0" applyNumberFormat="1" applyFont="1" applyAlignment="1">
      <alignment vertical="center"/>
    </xf>
    <xf numFmtId="3" fontId="59" fillId="15" borderId="204" xfId="27" applyNumberFormat="1" applyFont="1" applyFill="1" applyBorder="1" applyAlignment="1">
      <alignment horizontal="left" vertical="center" wrapText="1" indent="1"/>
    </xf>
    <xf numFmtId="3" fontId="60" fillId="0" borderId="167" xfId="27" applyNumberFormat="1" applyFont="1" applyBorder="1" applyAlignment="1" applyProtection="1">
      <alignment horizontal="right" shrinkToFit="1"/>
      <protection locked="0"/>
    </xf>
    <xf numFmtId="49" fontId="59" fillId="0" borderId="140" xfId="27" applyNumberFormat="1" applyFont="1" applyBorder="1" applyAlignment="1">
      <alignment horizontal="center" vertical="center"/>
    </xf>
    <xf numFmtId="0" fontId="121" fillId="0" borderId="0" xfId="0" applyFont="1" applyAlignment="1">
      <alignment horizontal="center"/>
    </xf>
    <xf numFmtId="49" fontId="0" fillId="0" borderId="0" xfId="0" applyNumberFormat="1"/>
    <xf numFmtId="0" fontId="110" fillId="0" borderId="0" xfId="3" applyFont="1" applyAlignment="1" applyProtection="1">
      <alignment vertical="top"/>
      <protection locked="0"/>
    </xf>
    <xf numFmtId="0" fontId="23" fillId="0" borderId="0" xfId="0" applyFont="1"/>
    <xf numFmtId="0" fontId="21" fillId="15" borderId="11" xfId="12" applyFont="1" applyFill="1" applyBorder="1" applyAlignment="1">
      <alignment horizontal="left" vertical="center"/>
    </xf>
    <xf numFmtId="0" fontId="24" fillId="15" borderId="15" xfId="12" applyFont="1" applyFill="1" applyBorder="1" applyAlignment="1">
      <alignment horizontal="left" vertical="center"/>
    </xf>
    <xf numFmtId="0" fontId="24" fillId="15" borderId="9" xfId="12" applyFont="1" applyFill="1" applyBorder="1" applyAlignment="1">
      <alignment horizontal="left" vertical="center"/>
    </xf>
    <xf numFmtId="0" fontId="86" fillId="0" borderId="0" xfId="9" applyFont="1"/>
    <xf numFmtId="0" fontId="59" fillId="0" borderId="1" xfId="9" applyFont="1" applyBorder="1" applyAlignment="1">
      <alignment horizontal="center" vertical="center"/>
    </xf>
    <xf numFmtId="49" fontId="69" fillId="0" borderId="1" xfId="9" applyNumberFormat="1" applyFont="1" applyBorder="1" applyAlignment="1">
      <alignment horizontal="center" vertical="center" wrapText="1"/>
    </xf>
    <xf numFmtId="0" fontId="62" fillId="0" borderId="0" xfId="9" applyFont="1"/>
    <xf numFmtId="164" fontId="67" fillId="0" borderId="1" xfId="9" applyNumberFormat="1" applyFont="1" applyBorder="1" applyAlignment="1">
      <alignment horizontal="left" vertical="center"/>
    </xf>
    <xf numFmtId="174" fontId="67" fillId="0" borderId="1" xfId="9" applyNumberFormat="1" applyFont="1" applyBorder="1" applyAlignment="1">
      <alignment horizontal="right"/>
    </xf>
    <xf numFmtId="0" fontId="67" fillId="0" borderId="0" xfId="9" applyFont="1"/>
    <xf numFmtId="0" fontId="86" fillId="0" borderId="0" xfId="9" applyFont="1" applyAlignment="1">
      <alignment vertical="top"/>
    </xf>
    <xf numFmtId="0" fontId="67" fillId="0" borderId="0" xfId="9" applyFont="1" applyAlignment="1">
      <alignment vertical="top"/>
    </xf>
    <xf numFmtId="0" fontId="67" fillId="0" borderId="0" xfId="9" applyFont="1" applyAlignment="1">
      <alignment horizontal="left" indent="1"/>
    </xf>
    <xf numFmtId="49" fontId="67" fillId="0" borderId="0" xfId="9" applyNumberFormat="1" applyFont="1" applyAlignment="1">
      <alignment horizontal="right" vertical="center"/>
    </xf>
    <xf numFmtId="0" fontId="67" fillId="0" borderId="0" xfId="9" applyFont="1" applyAlignment="1">
      <alignment horizontal="left" vertical="center" indent="1"/>
    </xf>
    <xf numFmtId="0" fontId="67" fillId="0" borderId="0" xfId="9" applyFont="1" applyAlignment="1">
      <alignment vertical="center"/>
    </xf>
    <xf numFmtId="0" fontId="67" fillId="0" borderId="0" xfId="9" applyFont="1" applyAlignment="1">
      <alignment horizontal="left" vertical="top" indent="1"/>
    </xf>
    <xf numFmtId="0" fontId="67" fillId="0" borderId="0" xfId="9" applyFont="1" applyAlignment="1">
      <alignment horizontal="left"/>
    </xf>
    <xf numFmtId="0" fontId="86" fillId="0" borderId="0" xfId="9" applyFont="1" applyAlignment="1">
      <alignment horizontal="left" vertical="center"/>
    </xf>
    <xf numFmtId="49" fontId="67" fillId="0" borderId="0" xfId="9" applyNumberFormat="1" applyFont="1" applyAlignment="1">
      <alignment horizontal="right"/>
    </xf>
    <xf numFmtId="0" fontId="62" fillId="0" borderId="14" xfId="9" applyFont="1" applyBorder="1"/>
    <xf numFmtId="49" fontId="67" fillId="0" borderId="0" xfId="9" applyNumberFormat="1" applyFont="1" applyAlignment="1">
      <alignment horizontal="left" vertical="center"/>
    </xf>
    <xf numFmtId="49" fontId="78" fillId="0" borderId="0" xfId="9" applyNumberFormat="1" applyFont="1" applyAlignment="1">
      <alignment horizontal="left" vertical="center"/>
    </xf>
    <xf numFmtId="0" fontId="121" fillId="0" borderId="0" xfId="0" applyFont="1" applyAlignment="1">
      <alignment horizontal="center" wrapText="1"/>
    </xf>
    <xf numFmtId="0" fontId="4" fillId="32" borderId="0" xfId="29" applyFill="1"/>
    <xf numFmtId="0" fontId="121" fillId="32" borderId="0" xfId="29" applyFont="1" applyFill="1" applyAlignment="1">
      <alignment horizontal="center"/>
    </xf>
    <xf numFmtId="0" fontId="59" fillId="32" borderId="0" xfId="29" applyFont="1" applyFill="1" applyAlignment="1">
      <alignment horizontal="center"/>
    </xf>
    <xf numFmtId="0" fontId="58" fillId="32" borderId="0" xfId="14" applyFill="1"/>
    <xf numFmtId="0" fontId="107" fillId="32" borderId="0" xfId="29" applyFont="1" applyFill="1" applyAlignment="1">
      <alignment horizontal="left" vertical="top" wrapText="1"/>
    </xf>
    <xf numFmtId="0" fontId="107" fillId="32" borderId="0" xfId="29" applyFont="1" applyFill="1"/>
    <xf numFmtId="0" fontId="58" fillId="0" borderId="0" xfId="14" applyFill="1"/>
    <xf numFmtId="0" fontId="62" fillId="0" borderId="0" xfId="3" applyFont="1" applyAlignment="1" applyProtection="1">
      <alignment vertical="center"/>
      <protection locked="0"/>
    </xf>
    <xf numFmtId="0" fontId="70" fillId="0" borderId="0" xfId="3" applyFont="1" applyAlignment="1">
      <alignment horizontal="center" vertical="center"/>
    </xf>
    <xf numFmtId="0" fontId="70" fillId="0" borderId="0" xfId="3" applyFont="1" applyAlignment="1">
      <alignment horizontal="left" vertical="center"/>
    </xf>
    <xf numFmtId="0" fontId="103" fillId="0" borderId="0" xfId="19" applyFont="1"/>
    <xf numFmtId="0" fontId="62" fillId="0" borderId="149" xfId="3" applyFont="1" applyBorder="1" applyAlignment="1">
      <alignment vertical="center"/>
    </xf>
    <xf numFmtId="0" fontId="70" fillId="20" borderId="150" xfId="3" applyFont="1" applyFill="1" applyBorder="1" applyAlignment="1">
      <alignment horizontal="left"/>
    </xf>
    <xf numFmtId="0" fontId="62" fillId="20" borderId="15" xfId="3" applyFont="1" applyFill="1" applyBorder="1" applyAlignment="1">
      <alignment horizontal="left" vertical="center"/>
    </xf>
    <xf numFmtId="0" fontId="62" fillId="20" borderId="9" xfId="3" applyFont="1" applyFill="1" applyBorder="1" applyAlignment="1">
      <alignment horizontal="left" vertical="center"/>
    </xf>
    <xf numFmtId="0" fontId="62" fillId="0" borderId="16" xfId="3" applyFont="1" applyBorder="1" applyAlignment="1">
      <alignment horizontal="center" vertical="center"/>
    </xf>
    <xf numFmtId="0" fontId="62" fillId="0" borderId="0" xfId="3" applyFont="1" applyAlignment="1">
      <alignment horizontal="right" vertical="center" indent="1"/>
    </xf>
    <xf numFmtId="0" fontId="62" fillId="0" borderId="16" xfId="3" applyFont="1" applyBorder="1" applyAlignment="1">
      <alignment vertical="center"/>
    </xf>
    <xf numFmtId="0" fontId="62" fillId="20" borderId="151" xfId="3" applyFont="1" applyFill="1" applyBorder="1" applyAlignment="1">
      <alignment vertical="center"/>
    </xf>
    <xf numFmtId="0" fontId="62" fillId="20" borderId="117" xfId="3" applyFont="1" applyFill="1" applyBorder="1" applyAlignment="1">
      <alignment vertical="center"/>
    </xf>
    <xf numFmtId="0" fontId="62" fillId="20" borderId="115" xfId="3" applyFont="1" applyFill="1" applyBorder="1" applyAlignment="1">
      <alignment vertical="center"/>
    </xf>
    <xf numFmtId="0" fontId="62" fillId="0" borderId="114" xfId="3" applyFont="1" applyBorder="1" applyAlignment="1">
      <alignment vertical="center"/>
    </xf>
    <xf numFmtId="0" fontId="62" fillId="0" borderId="117" xfId="3" applyFont="1" applyBorder="1" applyAlignment="1">
      <alignment vertical="center"/>
    </xf>
    <xf numFmtId="0" fontId="62" fillId="0" borderId="150" xfId="3" applyFont="1" applyBorder="1" applyAlignment="1">
      <alignment vertical="center"/>
    </xf>
    <xf numFmtId="0" fontId="62" fillId="0" borderId="15" xfId="3" applyFont="1" applyBorder="1" applyAlignment="1">
      <alignment vertical="center"/>
    </xf>
    <xf numFmtId="0" fontId="62" fillId="0" borderId="2" xfId="3" applyFont="1" applyBorder="1" applyAlignment="1">
      <alignment vertical="center"/>
    </xf>
    <xf numFmtId="0" fontId="70" fillId="0" borderId="11" xfId="3" applyFont="1" applyBorder="1" applyAlignment="1">
      <alignment horizontal="centerContinuous" vertical="center"/>
    </xf>
    <xf numFmtId="0" fontId="62" fillId="0" borderId="15" xfId="3" applyFont="1" applyBorder="1" applyAlignment="1">
      <alignment horizontal="centerContinuous" vertical="center"/>
    </xf>
    <xf numFmtId="0" fontId="70" fillId="0" borderId="2" xfId="3" applyFont="1" applyBorder="1" applyAlignment="1">
      <alignment horizontal="centerContinuous" vertical="center"/>
    </xf>
    <xf numFmtId="0" fontId="62" fillId="0" borderId="9" xfId="3" applyFont="1" applyBorder="1" applyAlignment="1">
      <alignment horizontal="centerContinuous" vertical="center"/>
    </xf>
    <xf numFmtId="0" fontId="62" fillId="0" borderId="25" xfId="3" applyFont="1" applyBorder="1" applyAlignment="1">
      <alignment vertical="center"/>
    </xf>
    <xf numFmtId="0" fontId="70" fillId="0" borderId="9" xfId="3" applyFont="1" applyBorder="1" applyAlignment="1">
      <alignment horizontal="center" vertical="center"/>
    </xf>
    <xf numFmtId="0" fontId="70" fillId="0" borderId="2" xfId="3" applyFont="1" applyBorder="1" applyAlignment="1">
      <alignment horizontal="center" vertical="center"/>
    </xf>
    <xf numFmtId="0" fontId="70" fillId="0" borderId="2" xfId="19" quotePrefix="1" applyFont="1" applyBorder="1" applyAlignment="1">
      <alignment horizontal="center" vertical="center"/>
    </xf>
    <xf numFmtId="0" fontId="62" fillId="0" borderId="2" xfId="3" applyFont="1" applyBorder="1" applyAlignment="1">
      <alignment horizontal="center" vertical="center"/>
    </xf>
    <xf numFmtId="0" fontId="70" fillId="0" borderId="116" xfId="3" applyFont="1" applyBorder="1" applyAlignment="1">
      <alignment horizontal="center" vertical="center" wrapText="1"/>
    </xf>
    <xf numFmtId="0" fontId="70" fillId="0" borderId="116" xfId="19" applyFont="1" applyBorder="1" applyAlignment="1">
      <alignment horizontal="center" vertical="center" wrapText="1"/>
    </xf>
    <xf numFmtId="0" fontId="70" fillId="0" borderId="116" xfId="3" applyFont="1" applyBorder="1" applyAlignment="1">
      <alignment horizontal="center" vertical="center"/>
    </xf>
    <xf numFmtId="164" fontId="70" fillId="0" borderId="152" xfId="3" applyNumberFormat="1" applyFont="1" applyBorder="1" applyAlignment="1">
      <alignment horizontal="right" vertical="center"/>
    </xf>
    <xf numFmtId="0" fontId="62" fillId="0" borderId="20" xfId="3" applyFont="1" applyBorder="1" applyAlignment="1">
      <alignment horizontal="left" vertical="center"/>
    </xf>
    <xf numFmtId="0" fontId="62" fillId="0" borderId="13" xfId="3" applyFont="1" applyBorder="1" applyAlignment="1">
      <alignment horizontal="left" vertical="center"/>
    </xf>
    <xf numFmtId="0" fontId="62" fillId="0" borderId="1" xfId="3" applyFont="1" applyBorder="1" applyAlignment="1">
      <alignment horizontal="left" vertical="center" indent="1"/>
    </xf>
    <xf numFmtId="0" fontId="62" fillId="14" borderId="1" xfId="3" applyFont="1" applyFill="1" applyBorder="1" applyAlignment="1">
      <alignment vertical="center" shrinkToFit="1"/>
    </xf>
    <xf numFmtId="0" fontId="62" fillId="0" borderId="1" xfId="3" applyFont="1" applyBorder="1" applyAlignment="1">
      <alignment horizontal="left" vertical="top" indent="1"/>
    </xf>
    <xf numFmtId="164" fontId="70" fillId="0" borderId="152" xfId="3" applyNumberFormat="1" applyFont="1" applyBorder="1" applyAlignment="1">
      <alignment vertical="top"/>
    </xf>
    <xf numFmtId="0" fontId="70" fillId="0" borderId="20" xfId="3" applyFont="1" applyBorder="1" applyAlignment="1">
      <alignment horizontal="left" vertical="center"/>
    </xf>
    <xf numFmtId="0" fontId="62" fillId="0" borderId="13" xfId="3" applyFont="1" applyBorder="1" applyAlignment="1">
      <alignment horizontal="center" vertical="center"/>
    </xf>
    <xf numFmtId="38" fontId="62" fillId="15" borderId="26" xfId="3" applyNumberFormat="1" applyFont="1" applyFill="1" applyBorder="1" applyAlignment="1">
      <alignment vertical="center" shrinkToFit="1"/>
    </xf>
    <xf numFmtId="0" fontId="62" fillId="14" borderId="116" xfId="3" applyFont="1" applyFill="1" applyBorder="1" applyAlignment="1">
      <alignment vertical="center" shrinkToFit="1"/>
    </xf>
    <xf numFmtId="9" fontId="62" fillId="15" borderId="116" xfId="3" applyNumberFormat="1" applyFont="1" applyFill="1" applyBorder="1" applyAlignment="1">
      <alignment horizontal="center" vertical="center" shrinkToFit="1"/>
    </xf>
    <xf numFmtId="0" fontId="62" fillId="0" borderId="149" xfId="3" applyFont="1" applyBorder="1" applyAlignment="1">
      <alignment horizontal="right" vertical="center"/>
    </xf>
    <xf numFmtId="0" fontId="62" fillId="0" borderId="0" xfId="3" applyFont="1" applyAlignment="1">
      <alignment horizontal="center" wrapText="1"/>
    </xf>
    <xf numFmtId="0" fontId="85" fillId="0" borderId="0" xfId="3" applyFont="1" applyAlignment="1">
      <alignment horizontal="center" vertical="center" wrapText="1"/>
    </xf>
    <xf numFmtId="0" fontId="62" fillId="0" borderId="0" xfId="3" applyFont="1" applyAlignment="1">
      <alignment vertical="center" shrinkToFit="1"/>
    </xf>
    <xf numFmtId="9" fontId="62" fillId="0" borderId="0" xfId="3" applyNumberFormat="1" applyFont="1" applyAlignment="1">
      <alignment horizontal="center" vertical="center" shrinkToFit="1"/>
    </xf>
    <xf numFmtId="0" fontId="70" fillId="0" borderId="149" xfId="3" applyFont="1" applyBorder="1" applyAlignment="1">
      <alignment vertical="center"/>
    </xf>
    <xf numFmtId="0" fontId="85" fillId="0" borderId="149" xfId="3" applyFont="1" applyBorder="1" applyAlignment="1">
      <alignment vertical="center"/>
    </xf>
    <xf numFmtId="0" fontId="85" fillId="0" borderId="122" xfId="3" applyFont="1" applyBorder="1" applyAlignment="1">
      <alignment horizontal="center" vertical="center"/>
    </xf>
    <xf numFmtId="0" fontId="62" fillId="0" borderId="122" xfId="3" applyFont="1" applyBorder="1" applyAlignment="1">
      <alignment vertical="center"/>
    </xf>
    <xf numFmtId="0" fontId="85" fillId="0" borderId="0" xfId="3" applyFont="1" applyAlignment="1">
      <alignment vertical="center" wrapText="1"/>
    </xf>
    <xf numFmtId="0" fontId="85" fillId="0" borderId="122" xfId="3" applyFont="1" applyBorder="1" applyAlignment="1">
      <alignment horizontal="center"/>
    </xf>
    <xf numFmtId="0" fontId="85" fillId="0" borderId="0" xfId="3" applyFont="1"/>
    <xf numFmtId="0" fontId="70" fillId="0" borderId="0" xfId="3" applyFont="1" applyAlignment="1">
      <alignment horizontal="right"/>
    </xf>
    <xf numFmtId="0" fontId="84" fillId="0" borderId="0" xfId="3" applyFont="1" applyAlignment="1">
      <alignment vertical="center"/>
    </xf>
    <xf numFmtId="0" fontId="70" fillId="0" borderId="0" xfId="3" applyFont="1" applyAlignment="1">
      <alignment vertical="center"/>
    </xf>
    <xf numFmtId="0" fontId="62" fillId="0" borderId="0" xfId="3" applyFont="1" applyAlignment="1">
      <alignment horizontal="left" vertical="top" wrapText="1" indent="2"/>
    </xf>
    <xf numFmtId="0" fontId="62" fillId="0" borderId="0" xfId="3" applyFont="1" applyAlignment="1">
      <alignment horizontal="left" vertical="center" indent="2"/>
    </xf>
    <xf numFmtId="0" fontId="62" fillId="0" borderId="0" xfId="3" applyFont="1" applyAlignment="1">
      <alignment horizontal="left" wrapText="1" indent="2"/>
    </xf>
    <xf numFmtId="0" fontId="85" fillId="0" borderId="0" xfId="3" applyFont="1" applyAlignment="1">
      <alignment horizontal="centerContinuous" vertical="center"/>
    </xf>
    <xf numFmtId="0" fontId="62" fillId="0" borderId="0" xfId="3" quotePrefix="1" applyFont="1" applyAlignment="1">
      <alignment horizontal="left" vertical="top" wrapText="1" indent="2"/>
    </xf>
    <xf numFmtId="0" fontId="62" fillId="0" borderId="0" xfId="3" applyFont="1" applyAlignment="1">
      <alignment vertical="top" wrapText="1"/>
    </xf>
    <xf numFmtId="0" fontId="41" fillId="0" borderId="0" xfId="2" applyNumberFormat="1" applyBorder="1" applyAlignment="1" applyProtection="1">
      <alignment horizontal="left" vertical="center" indent="2"/>
    </xf>
    <xf numFmtId="3" fontId="59" fillId="13" borderId="25" xfId="3" applyNumberFormat="1" applyFont="1" applyFill="1" applyBorder="1" applyAlignment="1">
      <alignment horizontal="right"/>
    </xf>
    <xf numFmtId="0" fontId="120" fillId="0" borderId="0" xfId="0" applyFont="1" applyAlignment="1">
      <alignment wrapText="1"/>
    </xf>
    <xf numFmtId="0" fontId="41" fillId="0" borderId="0" xfId="2" applyAlignment="1" applyProtection="1"/>
    <xf numFmtId="1" fontId="0" fillId="0" borderId="0" xfId="0" applyNumberFormat="1"/>
    <xf numFmtId="14" fontId="59" fillId="15" borderId="201" xfId="0" applyNumberFormat="1" applyFont="1" applyFill="1" applyBorder="1" applyAlignment="1">
      <alignment horizontal="center" wrapText="1"/>
    </xf>
    <xf numFmtId="0" fontId="59" fillId="15" borderId="142" xfId="0" applyFont="1" applyFill="1" applyBorder="1" applyAlignment="1">
      <alignment horizontal="center" vertical="center" wrapText="1"/>
    </xf>
    <xf numFmtId="0" fontId="3" fillId="0" borderId="0" xfId="17" applyFont="1" applyAlignment="1">
      <alignment horizontal="center" wrapText="1"/>
    </xf>
    <xf numFmtId="3" fontId="145" fillId="0" borderId="0" xfId="0" applyNumberFormat="1" applyFont="1"/>
    <xf numFmtId="1" fontId="20" fillId="0" borderId="0" xfId="0" applyNumberFormat="1" applyFont="1" applyAlignment="1">
      <alignment horizontal="right" vertical="center"/>
    </xf>
    <xf numFmtId="0" fontId="60" fillId="0" borderId="13" xfId="0" applyFont="1" applyBorder="1" applyAlignment="1">
      <alignment horizontal="left" vertical="top" wrapText="1"/>
    </xf>
    <xf numFmtId="0" fontId="70" fillId="22" borderId="12" xfId="9" applyFont="1" applyFill="1" applyBorder="1" applyAlignment="1">
      <alignment horizontal="center" vertical="center"/>
    </xf>
    <xf numFmtId="0" fontId="62" fillId="22" borderId="13" xfId="0" applyFont="1" applyFill="1" applyBorder="1" applyAlignment="1">
      <alignment horizontal="center" vertical="center"/>
    </xf>
    <xf numFmtId="0" fontId="86" fillId="22" borderId="0" xfId="9" applyFont="1" applyFill="1"/>
    <xf numFmtId="0" fontId="59" fillId="0" borderId="1" xfId="9" applyFont="1" applyBorder="1" applyAlignment="1">
      <alignment horizontal="center" vertical="center" wrapText="1"/>
    </xf>
    <xf numFmtId="0" fontId="62" fillId="32" borderId="0" xfId="0" applyFont="1" applyFill="1"/>
    <xf numFmtId="0" fontId="62" fillId="32" borderId="0" xfId="0" applyFont="1" applyFill="1" applyAlignment="1">
      <alignment horizontal="left"/>
    </xf>
    <xf numFmtId="164" fontId="67" fillId="32" borderId="0" xfId="0" applyNumberFormat="1" applyFont="1" applyFill="1" applyAlignment="1">
      <alignment horizontal="left"/>
    </xf>
    <xf numFmtId="0" fontId="62" fillId="32" borderId="0" xfId="0" applyFont="1" applyFill="1" applyAlignment="1">
      <alignment horizontal="center" vertical="top" textRotation="180"/>
    </xf>
    <xf numFmtId="0" fontId="62" fillId="32" borderId="0" xfId="0" applyFont="1" applyFill="1" applyAlignment="1">
      <alignment vertical="center"/>
    </xf>
    <xf numFmtId="0" fontId="76" fillId="32" borderId="0" xfId="0" applyFont="1" applyFill="1" applyAlignment="1">
      <alignment horizontal="centerContinuous" vertical="center"/>
    </xf>
    <xf numFmtId="164" fontId="69" fillId="32" borderId="0" xfId="0" applyNumberFormat="1" applyFont="1" applyFill="1" applyAlignment="1">
      <alignment horizontal="left" vertical="center"/>
    </xf>
    <xf numFmtId="0" fontId="60" fillId="32" borderId="0" xfId="0" applyFont="1" applyFill="1" applyAlignment="1">
      <alignment horizontal="left" vertical="center"/>
    </xf>
    <xf numFmtId="0" fontId="69" fillId="32" borderId="0" xfId="0" applyFont="1" applyFill="1" applyAlignment="1">
      <alignment vertical="center"/>
    </xf>
    <xf numFmtId="0" fontId="67" fillId="32" borderId="0" xfId="0" applyFont="1" applyFill="1" applyAlignment="1">
      <alignment vertical="center"/>
    </xf>
    <xf numFmtId="0" fontId="76" fillId="32" borderId="0" xfId="0" applyFont="1" applyFill="1" applyAlignment="1">
      <alignment horizontal="center" vertical="center"/>
    </xf>
    <xf numFmtId="0" fontId="67" fillId="32" borderId="0" xfId="0" applyFont="1" applyFill="1" applyAlignment="1">
      <alignment horizontal="left" vertical="top"/>
    </xf>
    <xf numFmtId="164" fontId="67" fillId="32" borderId="0" xfId="0" applyNumberFormat="1" applyFont="1" applyFill="1" applyAlignment="1">
      <alignment horizontal="left" vertical="top"/>
    </xf>
    <xf numFmtId="0" fontId="71" fillId="32" borderId="0" xfId="0" applyFont="1" applyFill="1" applyAlignment="1">
      <alignment horizontal="left" vertical="center"/>
    </xf>
    <xf numFmtId="0" fontId="77" fillId="32" borderId="0" xfId="0" applyFont="1" applyFill="1" applyAlignment="1">
      <alignment horizontal="left" vertical="top"/>
    </xf>
    <xf numFmtId="0" fontId="60" fillId="32" borderId="0" xfId="0" applyFont="1" applyFill="1"/>
    <xf numFmtId="0" fontId="60" fillId="32" borderId="0" xfId="0" applyFont="1" applyFill="1" applyAlignment="1">
      <alignment horizontal="left"/>
    </xf>
    <xf numFmtId="0" fontId="67" fillId="32" borderId="0" xfId="0" applyFont="1" applyFill="1"/>
    <xf numFmtId="0" fontId="59" fillId="32" borderId="0" xfId="0" applyFont="1" applyFill="1" applyAlignment="1">
      <alignment horizontal="center" vertical="center"/>
    </xf>
    <xf numFmtId="164" fontId="59" fillId="32" borderId="0" xfId="0" applyNumberFormat="1" applyFont="1" applyFill="1" applyAlignment="1" applyProtection="1">
      <alignment horizontal="center" vertical="center"/>
      <protection locked="0"/>
    </xf>
    <xf numFmtId="164" fontId="69" fillId="32" borderId="0" xfId="0" applyNumberFormat="1" applyFont="1" applyFill="1" applyAlignment="1">
      <alignment vertical="center"/>
    </xf>
    <xf numFmtId="0" fontId="67" fillId="32" borderId="0" xfId="0" applyFont="1" applyFill="1" applyAlignment="1">
      <alignment horizontal="left" vertical="center"/>
    </xf>
    <xf numFmtId="0" fontId="60" fillId="32" borderId="0" xfId="0" applyFont="1" applyFill="1" applyAlignment="1">
      <alignment vertical="center"/>
    </xf>
    <xf numFmtId="164" fontId="69" fillId="32" borderId="0" xfId="0" applyNumberFormat="1" applyFont="1" applyFill="1" applyAlignment="1">
      <alignment horizontal="right" vertical="center"/>
    </xf>
    <xf numFmtId="164" fontId="67" fillId="32" borderId="0" xfId="0" applyNumberFormat="1" applyFont="1" applyFill="1" applyAlignment="1">
      <alignment vertical="center"/>
    </xf>
    <xf numFmtId="0" fontId="67" fillId="32" borderId="0" xfId="0" applyFont="1" applyFill="1" applyAlignment="1">
      <alignment horizontal="left" vertical="center" indent="1"/>
    </xf>
    <xf numFmtId="0" fontId="59" fillId="32" borderId="0" xfId="0" applyFont="1" applyFill="1" applyAlignment="1" applyProtection="1">
      <alignment horizontal="center" vertical="center"/>
      <protection locked="0"/>
    </xf>
    <xf numFmtId="164" fontId="69" fillId="32" borderId="0" xfId="0" applyNumberFormat="1" applyFont="1" applyFill="1" applyAlignment="1">
      <alignment horizontal="right" vertical="center" wrapText="1"/>
    </xf>
    <xf numFmtId="164" fontId="67" fillId="32" borderId="0" xfId="0" applyNumberFormat="1" applyFont="1" applyFill="1" applyAlignment="1">
      <alignment horizontal="left" vertical="center"/>
    </xf>
    <xf numFmtId="0" fontId="59" fillId="32" borderId="0" xfId="0" applyFont="1" applyFill="1" applyAlignment="1" applyProtection="1">
      <alignment horizontal="left" vertical="center"/>
      <protection locked="0"/>
    </xf>
    <xf numFmtId="164" fontId="78" fillId="32" borderId="0" xfId="0" applyNumberFormat="1" applyFont="1" applyFill="1" applyAlignment="1">
      <alignment horizontal="left" vertical="center" indent="1"/>
    </xf>
    <xf numFmtId="0" fontId="59" fillId="32" borderId="0" xfId="0" applyFont="1" applyFill="1" applyAlignment="1">
      <alignment horizontal="left" vertical="center"/>
    </xf>
    <xf numFmtId="0" fontId="78" fillId="32" borderId="0" xfId="0" applyFont="1" applyFill="1" applyAlignment="1">
      <alignment horizontal="left" vertical="center" indent="1"/>
    </xf>
    <xf numFmtId="0" fontId="67" fillId="32" borderId="0" xfId="0" applyFont="1" applyFill="1" applyAlignment="1" applyProtection="1">
      <alignment horizontal="left" vertical="center"/>
      <protection hidden="1"/>
    </xf>
    <xf numFmtId="0" fontId="78" fillId="32" borderId="0" xfId="0" applyFont="1" applyFill="1" applyAlignment="1">
      <alignment horizontal="left" vertical="center"/>
    </xf>
    <xf numFmtId="0" fontId="67" fillId="32" borderId="0" xfId="0" applyFont="1" applyFill="1" applyAlignment="1">
      <alignment horizontal="left" vertical="top" indent="1"/>
    </xf>
    <xf numFmtId="0" fontId="78" fillId="32" borderId="0" xfId="0" applyFont="1" applyFill="1" applyAlignment="1">
      <alignment horizontal="left" vertical="top" indent="1"/>
    </xf>
    <xf numFmtId="0" fontId="67" fillId="32" borderId="0" xfId="0" applyFont="1" applyFill="1" applyAlignment="1">
      <alignment vertical="top"/>
    </xf>
    <xf numFmtId="0" fontId="62" fillId="32" borderId="0" xfId="0" applyFont="1" applyFill="1" applyAlignment="1">
      <alignment horizontal="left" vertical="center"/>
    </xf>
    <xf numFmtId="14" fontId="60" fillId="32" borderId="0" xfId="0" applyNumberFormat="1" applyFont="1" applyFill="1" applyAlignment="1">
      <alignment horizontal="center" vertical="center"/>
    </xf>
    <xf numFmtId="14" fontId="61" fillId="32" borderId="0" xfId="2" applyNumberFormat="1" applyFont="1" applyFill="1" applyBorder="1" applyAlignment="1" applyProtection="1">
      <alignment horizontal="center" vertical="center"/>
      <protection locked="0"/>
    </xf>
    <xf numFmtId="0" fontId="165" fillId="32" borderId="0" xfId="0" applyFont="1" applyFill="1" applyAlignment="1">
      <alignment vertical="center"/>
    </xf>
    <xf numFmtId="0" fontId="41" fillId="32" borderId="0" xfId="2" applyFill="1" applyBorder="1" applyAlignment="1" applyProtection="1">
      <alignment horizontal="left" vertical="center" wrapText="1"/>
    </xf>
    <xf numFmtId="0" fontId="80" fillId="32" borderId="0" xfId="0" applyFont="1" applyFill="1" applyAlignment="1">
      <alignment horizontal="left" vertical="center"/>
    </xf>
    <xf numFmtId="0" fontId="71" fillId="32" borderId="0" xfId="0" applyFont="1" applyFill="1" applyAlignment="1">
      <alignment horizontal="left" vertical="center" wrapText="1"/>
    </xf>
    <xf numFmtId="0" fontId="59" fillId="32" borderId="0" xfId="0" applyFont="1" applyFill="1" applyAlignment="1">
      <alignment horizontal="center" vertical="center" wrapText="1"/>
    </xf>
    <xf numFmtId="0" fontId="60" fillId="32" borderId="0" xfId="0" applyFont="1" applyFill="1" applyAlignment="1">
      <alignment horizontal="left" vertical="top"/>
    </xf>
    <xf numFmtId="0" fontId="62" fillId="32" borderId="0" xfId="0" applyFont="1" applyFill="1" applyAlignment="1">
      <alignment horizontal="left" vertical="top"/>
    </xf>
    <xf numFmtId="0" fontId="62" fillId="32" borderId="0" xfId="0" applyFont="1" applyFill="1" applyAlignment="1">
      <alignment horizontal="center" vertical="top"/>
    </xf>
    <xf numFmtId="0" fontId="67" fillId="32" borderId="0" xfId="0" applyFont="1" applyFill="1" applyAlignment="1">
      <alignment horizontal="left"/>
    </xf>
    <xf numFmtId="0" fontId="62" fillId="32" borderId="0" xfId="0" applyFont="1" applyFill="1" applyAlignment="1">
      <alignment horizontal="center" vertical="center"/>
    </xf>
    <xf numFmtId="14" fontId="62" fillId="32" borderId="0" xfId="0" applyNumberFormat="1" applyFont="1" applyFill="1" applyAlignment="1" applyProtection="1">
      <alignment vertical="center"/>
      <protection locked="0"/>
    </xf>
    <xf numFmtId="164" fontId="59" fillId="32" borderId="0" xfId="0" applyNumberFormat="1" applyFont="1" applyFill="1" applyAlignment="1">
      <alignment horizontal="center" vertical="center"/>
    </xf>
    <xf numFmtId="0" fontId="62" fillId="32" borderId="0" xfId="0" applyFont="1" applyFill="1" applyAlignment="1">
      <alignment horizontal="right" vertical="center"/>
    </xf>
    <xf numFmtId="1" fontId="60" fillId="32" borderId="0" xfId="0" applyNumberFormat="1" applyFont="1" applyFill="1" applyAlignment="1">
      <alignment horizontal="center" vertical="center"/>
    </xf>
    <xf numFmtId="164" fontId="60" fillId="32" borderId="0" xfId="0" applyNumberFormat="1" applyFont="1" applyFill="1" applyAlignment="1">
      <alignment horizontal="left" vertical="center" indent="1"/>
    </xf>
    <xf numFmtId="0" fontId="71" fillId="32" borderId="0" xfId="3" applyFont="1" applyFill="1" applyAlignment="1">
      <alignment horizontal="left" vertical="center"/>
    </xf>
    <xf numFmtId="0" fontId="80" fillId="32" borderId="0" xfId="3" applyFont="1" applyFill="1" applyAlignment="1">
      <alignment horizontal="left" vertical="center"/>
    </xf>
    <xf numFmtId="0" fontId="69" fillId="32" borderId="0" xfId="3" applyFont="1" applyFill="1" applyAlignment="1">
      <alignment horizontal="left" vertical="center"/>
    </xf>
    <xf numFmtId="0" fontId="62" fillId="32" borderId="0" xfId="3" applyFont="1" applyFill="1" applyAlignment="1">
      <alignment horizontal="right" vertical="center"/>
    </xf>
    <xf numFmtId="1" fontId="60" fillId="32" borderId="0" xfId="3" applyNumberFormat="1" applyFont="1" applyFill="1" applyAlignment="1">
      <alignment horizontal="center" vertical="center"/>
    </xf>
    <xf numFmtId="0" fontId="62" fillId="32" borderId="0" xfId="3" applyFont="1" applyFill="1" applyAlignment="1">
      <alignment vertical="center"/>
    </xf>
    <xf numFmtId="0" fontId="62" fillId="32" borderId="0" xfId="3" applyFont="1" applyFill="1" applyAlignment="1">
      <alignment horizontal="center" vertical="center"/>
    </xf>
    <xf numFmtId="0" fontId="67" fillId="32" borderId="0" xfId="3" applyFont="1" applyFill="1" applyAlignment="1">
      <alignment horizontal="left" indent="1"/>
    </xf>
    <xf numFmtId="0" fontId="60" fillId="32" borderId="0" xfId="3" applyFont="1" applyFill="1"/>
    <xf numFmtId="164" fontId="69" fillId="32" borderId="0" xfId="3" applyNumberFormat="1" applyFont="1" applyFill="1" applyAlignment="1">
      <alignment vertical="center"/>
    </xf>
    <xf numFmtId="0" fontId="62" fillId="32" borderId="0" xfId="3" applyFont="1" applyFill="1"/>
    <xf numFmtId="0" fontId="60" fillId="32" borderId="0" xfId="3" applyFont="1" applyFill="1" applyAlignment="1">
      <alignment horizontal="left" vertical="top"/>
    </xf>
    <xf numFmtId="0" fontId="59" fillId="32" borderId="0" xfId="3" applyFont="1" applyFill="1" applyAlignment="1">
      <alignment horizontal="center" vertical="center"/>
    </xf>
    <xf numFmtId="164" fontId="69" fillId="32" borderId="0" xfId="3" applyNumberFormat="1" applyFont="1" applyFill="1" applyAlignment="1">
      <alignment horizontal="right" vertical="center"/>
    </xf>
    <xf numFmtId="0" fontId="84" fillId="32" borderId="0" xfId="3" applyFont="1" applyFill="1"/>
    <xf numFmtId="0" fontId="78" fillId="32" borderId="0" xfId="3" applyFont="1" applyFill="1"/>
    <xf numFmtId="0" fontId="78" fillId="32" borderId="0" xfId="3" applyFont="1" applyFill="1" applyAlignment="1">
      <alignment horizontal="center" vertical="top"/>
    </xf>
    <xf numFmtId="168" fontId="62" fillId="32" borderId="0" xfId="3" applyNumberFormat="1" applyFont="1" applyFill="1" applyAlignment="1">
      <alignment horizontal="center" vertical="center"/>
    </xf>
    <xf numFmtId="0" fontId="78" fillId="32" borderId="0" xfId="3" applyFont="1" applyFill="1" applyAlignment="1">
      <alignment horizontal="center"/>
    </xf>
    <xf numFmtId="164" fontId="67" fillId="32" borderId="0" xfId="3" applyNumberFormat="1" applyFont="1" applyFill="1"/>
    <xf numFmtId="0" fontId="78" fillId="32" borderId="0" xfId="0" applyFont="1" applyFill="1"/>
    <xf numFmtId="0" fontId="75" fillId="32" borderId="0" xfId="0" applyFont="1" applyFill="1"/>
    <xf numFmtId="0" fontId="78" fillId="32" borderId="0" xfId="0" applyFont="1" applyFill="1" applyAlignment="1">
      <alignment horizontal="left" vertical="top" wrapText="1"/>
    </xf>
    <xf numFmtId="0" fontId="78" fillId="32" borderId="0" xfId="0" applyFont="1" applyFill="1" applyAlignment="1">
      <alignment horizontal="center"/>
    </xf>
    <xf numFmtId="0" fontId="78" fillId="32" borderId="0" xfId="0" applyFont="1" applyFill="1" applyAlignment="1">
      <alignment horizontal="center" vertical="top"/>
    </xf>
    <xf numFmtId="164" fontId="67" fillId="32" borderId="0" xfId="0" applyNumberFormat="1" applyFont="1" applyFill="1"/>
    <xf numFmtId="0" fontId="59" fillId="32" borderId="0" xfId="0" applyFont="1" applyFill="1" applyAlignment="1">
      <alignment horizontal="center"/>
    </xf>
    <xf numFmtId="168" fontId="62" fillId="32" borderId="0" xfId="0" applyNumberFormat="1" applyFont="1" applyFill="1" applyAlignment="1">
      <alignment horizontal="center" vertical="center"/>
    </xf>
    <xf numFmtId="0" fontId="85" fillId="32" borderId="0" xfId="0" applyFont="1" applyFill="1" applyAlignment="1">
      <alignment horizontal="left" vertical="top" wrapText="1"/>
    </xf>
    <xf numFmtId="165" fontId="62" fillId="32" borderId="0" xfId="0" applyNumberFormat="1" applyFont="1" applyFill="1" applyAlignment="1">
      <alignment horizontal="left" vertical="center"/>
    </xf>
    <xf numFmtId="164" fontId="59" fillId="32" borderId="166" xfId="0" applyNumberFormat="1" applyFont="1" applyFill="1" applyBorder="1" applyAlignment="1" applyProtection="1">
      <alignment horizontal="center" vertical="center"/>
      <protection locked="0"/>
    </xf>
    <xf numFmtId="0" fontId="59" fillId="32" borderId="166" xfId="0" applyFont="1" applyFill="1" applyBorder="1" applyAlignment="1" applyProtection="1">
      <alignment horizontal="center" vertical="center"/>
      <protection locked="0"/>
    </xf>
    <xf numFmtId="0" fontId="62" fillId="32" borderId="69" xfId="3" applyFont="1" applyFill="1" applyBorder="1" applyProtection="1">
      <protection locked="0"/>
    </xf>
    <xf numFmtId="14" fontId="62" fillId="32" borderId="69" xfId="0" applyNumberFormat="1" applyFont="1" applyFill="1" applyBorder="1" applyAlignment="1" applyProtection="1">
      <alignment vertical="center"/>
      <protection locked="0"/>
    </xf>
    <xf numFmtId="14" fontId="70" fillId="32" borderId="69" xfId="0" applyNumberFormat="1" applyFont="1" applyFill="1" applyBorder="1" applyAlignment="1" applyProtection="1">
      <alignment horizontal="center" vertical="center"/>
      <protection locked="0"/>
    </xf>
    <xf numFmtId="0" fontId="69" fillId="14" borderId="12" xfId="0" applyFont="1" applyFill="1" applyBorder="1" applyAlignment="1">
      <alignment horizontal="left"/>
    </xf>
    <xf numFmtId="0" fontId="69" fillId="14" borderId="13" xfId="0" applyFont="1" applyFill="1" applyBorder="1" applyAlignment="1">
      <alignment horizontal="left" indent="2"/>
    </xf>
    <xf numFmtId="0" fontId="67" fillId="14" borderId="1" xfId="0" applyFont="1" applyFill="1" applyBorder="1" applyAlignment="1">
      <alignment horizontal="center"/>
    </xf>
    <xf numFmtId="0" fontId="69" fillId="14" borderId="13" xfId="0" applyFont="1" applyFill="1" applyBorder="1" applyAlignment="1">
      <alignment horizontal="left" indent="1"/>
    </xf>
    <xf numFmtId="0" fontId="21" fillId="19" borderId="0" xfId="0" applyFont="1" applyFill="1"/>
    <xf numFmtId="43" fontId="20" fillId="0" borderId="0" xfId="1" applyFont="1"/>
    <xf numFmtId="49" fontId="62" fillId="0" borderId="0" xfId="31" applyNumberFormat="1" applyFont="1"/>
    <xf numFmtId="49" fontId="62" fillId="19" borderId="0" xfId="31" applyNumberFormat="1" applyFont="1" applyFill="1"/>
    <xf numFmtId="49" fontId="62" fillId="0" borderId="0" xfId="0" applyNumberFormat="1" applyFont="1"/>
    <xf numFmtId="0" fontId="62" fillId="0" borderId="0" xfId="31" applyFont="1"/>
    <xf numFmtId="0" fontId="145" fillId="0" borderId="0" xfId="0" applyFont="1" applyAlignment="1">
      <alignment vertical="center"/>
    </xf>
    <xf numFmtId="0" fontId="85" fillId="19" borderId="0" xfId="31" applyFont="1" applyFill="1" applyAlignment="1">
      <alignment horizontal="right"/>
    </xf>
    <xf numFmtId="0" fontId="21" fillId="32" borderId="11" xfId="12" applyFont="1" applyFill="1" applyBorder="1" applyAlignment="1">
      <alignment horizontal="left" vertical="center"/>
    </xf>
    <xf numFmtId="0" fontId="24" fillId="32" borderId="0" xfId="12" applyFont="1" applyFill="1" applyAlignment="1">
      <alignment vertical="center"/>
    </xf>
    <xf numFmtId="0" fontId="21" fillId="32" borderId="16" xfId="12" applyFont="1" applyFill="1" applyBorder="1" applyAlignment="1">
      <alignment horizontal="left" vertical="center"/>
    </xf>
    <xf numFmtId="0" fontId="24" fillId="32" borderId="117" xfId="12" applyFont="1" applyFill="1" applyBorder="1" applyAlignment="1">
      <alignment vertical="center"/>
    </xf>
    <xf numFmtId="0" fontId="24" fillId="32" borderId="115" xfId="12" applyFont="1" applyFill="1" applyBorder="1" applyAlignment="1">
      <alignment vertical="center"/>
    </xf>
    <xf numFmtId="0" fontId="40" fillId="32" borderId="0" xfId="12" applyFont="1" applyFill="1" applyAlignment="1">
      <alignment vertical="center"/>
    </xf>
    <xf numFmtId="0" fontId="23" fillId="32" borderId="0" xfId="12" applyFont="1" applyFill="1" applyAlignment="1">
      <alignment vertical="center"/>
    </xf>
    <xf numFmtId="0" fontId="23" fillId="32" borderId="0" xfId="12" applyFont="1" applyFill="1" applyAlignment="1">
      <alignment horizontal="center" vertical="center"/>
    </xf>
    <xf numFmtId="176" fontId="24" fillId="32" borderId="0" xfId="12" applyNumberFormat="1" applyFont="1" applyFill="1" applyAlignment="1">
      <alignment vertical="center"/>
    </xf>
    <xf numFmtId="0" fontId="143" fillId="32" borderId="0" xfId="12" applyFont="1" applyFill="1" applyAlignment="1">
      <alignment vertical="center"/>
    </xf>
    <xf numFmtId="0" fontId="39" fillId="32" borderId="0" xfId="12" applyFont="1" applyFill="1" applyAlignment="1">
      <alignment horizontal="left" vertical="center"/>
    </xf>
    <xf numFmtId="0" fontId="24" fillId="32" borderId="0" xfId="12" applyFont="1" applyFill="1" applyAlignment="1">
      <alignment horizontal="left" vertical="center"/>
    </xf>
    <xf numFmtId="0" fontId="23" fillId="32" borderId="0" xfId="12" applyFont="1" applyFill="1" applyAlignment="1">
      <alignment horizontal="left" vertical="center"/>
    </xf>
    <xf numFmtId="0" fontId="24" fillId="32" borderId="11" xfId="12" applyFont="1" applyFill="1" applyBorder="1" applyAlignment="1">
      <alignment vertical="center"/>
    </xf>
    <xf numFmtId="0" fontId="24" fillId="32" borderId="15" xfId="12" applyFont="1" applyFill="1" applyBorder="1" applyAlignment="1">
      <alignment vertical="center"/>
    </xf>
    <xf numFmtId="0" fontId="24" fillId="32" borderId="9" xfId="12" applyFont="1" applyFill="1" applyBorder="1" applyAlignment="1">
      <alignment vertical="center"/>
    </xf>
    <xf numFmtId="0" fontId="21" fillId="32" borderId="0" xfId="12" applyFont="1" applyFill="1" applyAlignment="1">
      <alignment vertical="center"/>
    </xf>
    <xf numFmtId="0" fontId="26" fillId="32" borderId="0" xfId="12" applyFont="1" applyFill="1" applyAlignment="1">
      <alignment vertical="center"/>
    </xf>
    <xf numFmtId="0" fontId="26" fillId="32" borderId="0" xfId="12" applyFont="1" applyFill="1" applyAlignment="1">
      <alignment horizontal="left" vertical="center"/>
    </xf>
    <xf numFmtId="0" fontId="24" fillId="32" borderId="0" xfId="12" applyFont="1" applyFill="1" applyAlignment="1">
      <alignment horizontal="center" vertical="center"/>
    </xf>
    <xf numFmtId="0" fontId="26" fillId="32" borderId="0" xfId="12" applyFont="1" applyFill="1" applyAlignment="1">
      <alignment horizontal="left" vertical="center" indent="2"/>
    </xf>
    <xf numFmtId="0" fontId="24" fillId="32" borderId="15" xfId="12" applyFont="1" applyFill="1" applyBorder="1" applyAlignment="1">
      <alignment horizontal="left" vertical="center"/>
    </xf>
    <xf numFmtId="0" fontId="24" fillId="32" borderId="9" xfId="12" applyFont="1" applyFill="1" applyBorder="1" applyAlignment="1">
      <alignment horizontal="left" vertical="center"/>
    </xf>
    <xf numFmtId="0" fontId="24" fillId="32" borderId="16" xfId="12" applyFont="1" applyFill="1" applyBorder="1" applyAlignment="1">
      <alignment vertical="center"/>
    </xf>
    <xf numFmtId="0" fontId="24" fillId="32" borderId="17" xfId="12" applyFont="1" applyFill="1" applyBorder="1" applyAlignment="1">
      <alignment vertical="center"/>
    </xf>
    <xf numFmtId="0" fontId="21" fillId="32" borderId="15" xfId="12" applyFont="1" applyFill="1" applyBorder="1" applyAlignment="1">
      <alignment horizontal="left" vertical="center"/>
    </xf>
    <xf numFmtId="0" fontId="21" fillId="32" borderId="9" xfId="12" applyFont="1" applyFill="1" applyBorder="1" applyAlignment="1">
      <alignment horizontal="left" vertical="center"/>
    </xf>
    <xf numFmtId="0" fontId="21" fillId="32" borderId="15" xfId="12" applyFont="1" applyFill="1" applyBorder="1" applyAlignment="1">
      <alignment vertical="center"/>
    </xf>
    <xf numFmtId="0" fontId="21" fillId="32" borderId="124" xfId="12" applyFont="1" applyFill="1" applyBorder="1" applyAlignment="1">
      <alignment vertical="center"/>
    </xf>
    <xf numFmtId="0" fontId="21" fillId="32" borderId="11" xfId="12" applyFont="1" applyFill="1" applyBorder="1" applyAlignment="1">
      <alignment vertical="center"/>
    </xf>
    <xf numFmtId="0" fontId="21" fillId="32" borderId="9" xfId="12" applyFont="1" applyFill="1" applyBorder="1" applyAlignment="1">
      <alignment vertical="center"/>
    </xf>
    <xf numFmtId="0" fontId="21" fillId="32" borderId="11" xfId="0" applyFont="1" applyFill="1" applyBorder="1" applyAlignment="1">
      <alignment vertical="center"/>
    </xf>
    <xf numFmtId="0" fontId="26" fillId="32" borderId="15" xfId="0" applyFont="1" applyFill="1" applyBorder="1" applyAlignment="1">
      <alignment vertical="center"/>
    </xf>
    <xf numFmtId="0" fontId="26" fillId="32" borderId="9" xfId="0" applyFont="1" applyFill="1" applyBorder="1" applyAlignment="1">
      <alignment vertical="center"/>
    </xf>
    <xf numFmtId="0" fontId="41" fillId="32" borderId="11" xfId="2" applyNumberFormat="1" applyFill="1" applyBorder="1" applyAlignment="1" applyProtection="1">
      <alignment horizontal="left" vertical="center"/>
    </xf>
    <xf numFmtId="0" fontId="20" fillId="32" borderId="17" xfId="12" applyFont="1" applyFill="1" applyBorder="1" applyAlignment="1">
      <alignment vertical="center"/>
    </xf>
    <xf numFmtId="0" fontId="21" fillId="32" borderId="16" xfId="0" applyFont="1" applyFill="1" applyBorder="1" applyAlignment="1">
      <alignment vertical="center"/>
    </xf>
    <xf numFmtId="0" fontId="26" fillId="32" borderId="0" xfId="0" applyFont="1" applyFill="1" applyAlignment="1">
      <alignment vertical="center"/>
    </xf>
    <xf numFmtId="0" fontId="26" fillId="32" borderId="17" xfId="0" applyFont="1" applyFill="1" applyBorder="1" applyAlignment="1">
      <alignment vertical="center"/>
    </xf>
    <xf numFmtId="0" fontId="21" fillId="32" borderId="11" xfId="0" applyFont="1" applyFill="1" applyBorder="1" applyAlignment="1">
      <alignment horizontal="left" vertical="center"/>
    </xf>
    <xf numFmtId="0" fontId="23" fillId="32" borderId="15" xfId="0" applyFont="1" applyFill="1" applyBorder="1" applyAlignment="1">
      <alignment horizontal="left" vertical="center"/>
    </xf>
    <xf numFmtId="49" fontId="23" fillId="32" borderId="15" xfId="0" applyNumberFormat="1" applyFont="1" applyFill="1" applyBorder="1" applyAlignment="1">
      <alignment horizontal="left" vertical="center" wrapText="1"/>
    </xf>
    <xf numFmtId="49" fontId="23" fillId="32" borderId="9" xfId="0" applyNumberFormat="1" applyFont="1" applyFill="1" applyBorder="1" applyAlignment="1">
      <alignment horizontal="left" vertical="center" wrapText="1"/>
    </xf>
    <xf numFmtId="0" fontId="23" fillId="32" borderId="11" xfId="12" applyFont="1" applyFill="1" applyBorder="1" applyAlignment="1">
      <alignment horizontal="left" vertical="center" indent="1"/>
    </xf>
    <xf numFmtId="0" fontId="23" fillId="32" borderId="15" xfId="0" applyFont="1" applyFill="1" applyBorder="1" applyAlignment="1">
      <alignment horizontal="left" vertical="center" indent="1"/>
    </xf>
    <xf numFmtId="0" fontId="42" fillId="32" borderId="16" xfId="12" applyFont="1" applyFill="1" applyBorder="1" applyAlignment="1">
      <alignment horizontal="left" vertical="center" indent="1"/>
    </xf>
    <xf numFmtId="0" fontId="42" fillId="32" borderId="0" xfId="0" applyFont="1" applyFill="1" applyAlignment="1">
      <alignment horizontal="left" vertical="center" indent="1"/>
    </xf>
    <xf numFmtId="164" fontId="42" fillId="32" borderId="0" xfId="0" applyNumberFormat="1" applyFont="1" applyFill="1" applyAlignment="1">
      <alignment horizontal="center" vertical="center"/>
    </xf>
    <xf numFmtId="0" fontId="43" fillId="32" borderId="0" xfId="2" applyFont="1" applyFill="1" applyBorder="1" applyAlignment="1" applyProtection="1"/>
    <xf numFmtId="0" fontId="29" fillId="32" borderId="0" xfId="0" applyFont="1" applyFill="1"/>
    <xf numFmtId="0" fontId="29" fillId="32" borderId="17" xfId="0" applyFont="1" applyFill="1" applyBorder="1"/>
    <xf numFmtId="0" fontId="23" fillId="32" borderId="16" xfId="12" applyFont="1" applyFill="1" applyBorder="1" applyAlignment="1">
      <alignment horizontal="left" vertical="center" indent="1"/>
    </xf>
    <xf numFmtId="0" fontId="23" fillId="32" borderId="0" xfId="0" applyFont="1" applyFill="1" applyAlignment="1">
      <alignment horizontal="left" vertical="center" indent="1"/>
    </xf>
    <xf numFmtId="0" fontId="21" fillId="32" borderId="0" xfId="12" applyFont="1" applyFill="1" applyAlignment="1">
      <alignment horizontal="center" vertical="center"/>
    </xf>
    <xf numFmtId="0" fontId="48" fillId="32" borderId="0" xfId="0" applyFont="1" applyFill="1"/>
    <xf numFmtId="0" fontId="0" fillId="32" borderId="0" xfId="0" applyFill="1" applyAlignment="1">
      <alignment horizontal="left" indent="2"/>
    </xf>
    <xf numFmtId="0" fontId="20" fillId="32" borderId="0" xfId="0" applyFont="1" applyFill="1" applyAlignment="1">
      <alignment horizontal="left" vertical="center" indent="1"/>
    </xf>
    <xf numFmtId="0" fontId="0" fillId="32" borderId="0" xfId="0" applyFill="1"/>
    <xf numFmtId="0" fontId="26" fillId="32" borderId="16" xfId="12" applyFont="1" applyFill="1" applyBorder="1" applyAlignment="1">
      <alignment vertical="center"/>
    </xf>
    <xf numFmtId="0" fontId="24" fillId="32" borderId="0" xfId="0" applyFont="1" applyFill="1" applyAlignment="1">
      <alignment horizontal="left" vertical="center" indent="1"/>
    </xf>
    <xf numFmtId="0" fontId="26" fillId="32" borderId="117" xfId="12" applyFont="1" applyFill="1" applyBorder="1" applyAlignment="1">
      <alignment vertical="center"/>
    </xf>
    <xf numFmtId="0" fontId="0" fillId="32" borderId="117" xfId="0" applyFill="1" applyBorder="1"/>
    <xf numFmtId="0" fontId="0" fillId="32" borderId="19" xfId="0" applyFill="1" applyBorder="1"/>
    <xf numFmtId="0" fontId="21" fillId="32" borderId="11" xfId="12" quotePrefix="1" applyFont="1" applyFill="1" applyBorder="1" applyAlignment="1">
      <alignment horizontal="left" vertical="center"/>
    </xf>
    <xf numFmtId="0" fontId="24" fillId="32" borderId="16" xfId="12" applyFont="1" applyFill="1" applyBorder="1" applyAlignment="1">
      <alignment horizontal="right" vertical="center"/>
    </xf>
    <xf numFmtId="0" fontId="21" fillId="32" borderId="0" xfId="12" applyFont="1" applyFill="1" applyAlignment="1">
      <alignment horizontal="left" vertical="center"/>
    </xf>
    <xf numFmtId="0" fontId="21" fillId="32" borderId="0" xfId="12" applyFont="1" applyFill="1" applyAlignment="1">
      <alignment horizontal="left" vertical="center" indent="1"/>
    </xf>
    <xf numFmtId="0" fontId="24" fillId="32" borderId="0" xfId="12" applyFont="1" applyFill="1" applyAlignment="1">
      <alignment horizontal="centerContinuous" vertical="center"/>
    </xf>
    <xf numFmtId="0" fontId="24" fillId="32" borderId="0" xfId="0" applyFont="1" applyFill="1" applyAlignment="1">
      <alignment vertical="center"/>
    </xf>
    <xf numFmtId="0" fontId="44" fillId="32" borderId="17" xfId="0" applyFont="1" applyFill="1" applyBorder="1" applyAlignment="1">
      <alignment horizontal="left" vertical="center" indent="1"/>
    </xf>
    <xf numFmtId="0" fontId="24" fillId="32" borderId="114" xfId="12" applyFont="1" applyFill="1" applyBorder="1" applyAlignment="1">
      <alignment horizontal="right" vertical="center"/>
    </xf>
    <xf numFmtId="0" fontId="24" fillId="32" borderId="0" xfId="12" quotePrefix="1" applyFont="1" applyFill="1" applyAlignment="1">
      <alignment horizontal="left" vertical="center"/>
    </xf>
    <xf numFmtId="0" fontId="24" fillId="32" borderId="18" xfId="12" applyFont="1" applyFill="1" applyBorder="1" applyAlignment="1">
      <alignment vertical="center"/>
    </xf>
    <xf numFmtId="0" fontId="21" fillId="32" borderId="19" xfId="12" applyFont="1" applyFill="1" applyBorder="1" applyAlignment="1">
      <alignment vertical="top"/>
    </xf>
    <xf numFmtId="0" fontId="21" fillId="32" borderId="19" xfId="12" quotePrefix="1" applyFont="1" applyFill="1" applyBorder="1" applyAlignment="1">
      <alignment horizontal="left" vertical="center"/>
    </xf>
    <xf numFmtId="0" fontId="24" fillId="32" borderId="19" xfId="12" applyFont="1" applyFill="1" applyBorder="1" applyAlignment="1">
      <alignment vertical="center"/>
    </xf>
    <xf numFmtId="0" fontId="24" fillId="32" borderId="10" xfId="12" applyFont="1" applyFill="1" applyBorder="1" applyAlignment="1">
      <alignment vertical="center"/>
    </xf>
    <xf numFmtId="0" fontId="22" fillId="32" borderId="15" xfId="12" applyFont="1" applyFill="1" applyBorder="1" applyAlignment="1">
      <alignment horizontal="left" vertical="center"/>
    </xf>
    <xf numFmtId="0" fontId="24" fillId="32" borderId="15" xfId="0" applyFont="1" applyFill="1" applyBorder="1" applyAlignment="1">
      <alignment horizontal="left" vertical="center"/>
    </xf>
    <xf numFmtId="0" fontId="25" fillId="32" borderId="15" xfId="0" applyFont="1" applyFill="1" applyBorder="1" applyAlignment="1">
      <alignment horizontal="left" vertical="center"/>
    </xf>
    <xf numFmtId="0" fontId="22" fillId="32" borderId="15" xfId="0" applyFont="1" applyFill="1" applyBorder="1" applyAlignment="1">
      <alignment horizontal="left" vertical="center"/>
    </xf>
    <xf numFmtId="0" fontId="0" fillId="32" borderId="15" xfId="0" applyFill="1" applyBorder="1" applyAlignment="1">
      <alignment horizontal="left" vertical="center"/>
    </xf>
    <xf numFmtId="0" fontId="21" fillId="32" borderId="15" xfId="12" quotePrefix="1" applyFont="1" applyFill="1" applyBorder="1" applyAlignment="1">
      <alignment horizontal="left" vertical="center"/>
    </xf>
    <xf numFmtId="0" fontId="24" fillId="32" borderId="15" xfId="0" applyFont="1" applyFill="1" applyBorder="1" applyAlignment="1">
      <alignment vertical="center"/>
    </xf>
    <xf numFmtId="0" fontId="22" fillId="32" borderId="15" xfId="12" applyFont="1" applyFill="1" applyBorder="1" applyAlignment="1">
      <alignment vertical="center"/>
    </xf>
    <xf numFmtId="0" fontId="21" fillId="32" borderId="15" xfId="0" applyFont="1" applyFill="1" applyBorder="1" applyAlignment="1">
      <alignment horizontal="left" vertical="center"/>
    </xf>
    <xf numFmtId="0" fontId="21" fillId="32" borderId="17" xfId="12" applyFont="1" applyFill="1" applyBorder="1" applyAlignment="1">
      <alignment vertical="center"/>
    </xf>
    <xf numFmtId="0" fontId="56" fillId="32" borderId="0" xfId="0" applyFont="1" applyFill="1" applyAlignment="1">
      <alignment horizontal="left" wrapText="1" indent="4"/>
    </xf>
    <xf numFmtId="0" fontId="22" fillId="32" borderId="0" xfId="12" applyFont="1" applyFill="1" applyAlignment="1" applyProtection="1">
      <alignment horizontal="left" vertical="center"/>
      <protection hidden="1"/>
    </xf>
    <xf numFmtId="0" fontId="27" fillId="32" borderId="0" xfId="12" applyFont="1" applyFill="1" applyAlignment="1">
      <alignment horizontal="left" vertical="center" indent="1"/>
    </xf>
    <xf numFmtId="0" fontId="59" fillId="32" borderId="46" xfId="0" applyFont="1" applyFill="1" applyBorder="1" applyAlignment="1">
      <alignment horizontal="left" vertical="center"/>
    </xf>
    <xf numFmtId="0" fontId="60" fillId="32" borderId="46" xfId="0" applyFont="1" applyFill="1" applyBorder="1" applyAlignment="1">
      <alignment horizontal="centerContinuous" vertical="center"/>
    </xf>
    <xf numFmtId="0" fontId="60" fillId="32" borderId="24" xfId="0" applyFont="1" applyFill="1" applyBorder="1"/>
    <xf numFmtId="0" fontId="59" fillId="32" borderId="24" xfId="0" applyFont="1" applyFill="1" applyBorder="1" applyAlignment="1">
      <alignment horizontal="left" vertical="center"/>
    </xf>
    <xf numFmtId="0" fontId="59" fillId="32" borderId="24" xfId="0" applyFont="1" applyFill="1" applyBorder="1" applyAlignment="1">
      <alignment horizontal="center" vertical="center" wrapText="1"/>
    </xf>
    <xf numFmtId="0" fontId="59" fillId="32" borderId="0" xfId="0" applyFont="1" applyFill="1"/>
    <xf numFmtId="49" fontId="60" fillId="32" borderId="0" xfId="0" applyNumberFormat="1" applyFont="1" applyFill="1" applyAlignment="1">
      <alignment horizontal="left"/>
    </xf>
    <xf numFmtId="49" fontId="61" fillId="32" borderId="0" xfId="2" applyNumberFormat="1" applyFont="1" applyFill="1" applyBorder="1" applyAlignment="1" applyProtection="1">
      <alignment horizontal="center"/>
    </xf>
    <xf numFmtId="0" fontId="60" fillId="32" borderId="0" xfId="0" applyFont="1" applyFill="1" applyAlignment="1">
      <alignment horizontal="left" indent="1"/>
    </xf>
    <xf numFmtId="0" fontId="61" fillId="32" borderId="0" xfId="2" applyFont="1" applyFill="1" applyAlignment="1" applyProtection="1">
      <alignment horizontal="center"/>
    </xf>
    <xf numFmtId="0" fontId="59" fillId="32" borderId="0" xfId="0" applyFont="1" applyFill="1" applyAlignment="1">
      <alignment horizontal="left"/>
    </xf>
    <xf numFmtId="0" fontId="67" fillId="32" borderId="0" xfId="0" applyFont="1" applyFill="1" applyAlignment="1">
      <alignment horizontal="center"/>
    </xf>
    <xf numFmtId="49" fontId="60" fillId="32" borderId="0" xfId="0" applyNumberFormat="1" applyFont="1" applyFill="1" applyAlignment="1">
      <alignment horizontal="center"/>
    </xf>
    <xf numFmtId="0" fontId="60" fillId="32" borderId="0" xfId="0" applyFont="1" applyFill="1" applyAlignment="1">
      <alignment horizontal="centerContinuous" vertical="center"/>
    </xf>
    <xf numFmtId="0" fontId="63" fillId="32" borderId="0" xfId="2" applyFont="1" applyFill="1" applyBorder="1" applyAlignment="1" applyProtection="1">
      <alignment horizontal="left" indent="2"/>
    </xf>
    <xf numFmtId="49" fontId="60" fillId="32" borderId="0" xfId="0" applyNumberFormat="1" applyFont="1" applyFill="1" applyAlignment="1">
      <alignment horizontal="center" vertical="center"/>
    </xf>
    <xf numFmtId="49" fontId="60" fillId="32" borderId="0" xfId="0" applyNumberFormat="1" applyFont="1" applyFill="1" applyAlignment="1">
      <alignment vertical="center"/>
    </xf>
    <xf numFmtId="49" fontId="72" fillId="32" borderId="0" xfId="0" applyNumberFormat="1" applyFont="1" applyFill="1" applyAlignment="1">
      <alignment horizontal="left" vertical="center"/>
    </xf>
    <xf numFmtId="49" fontId="60" fillId="32" borderId="0" xfId="0" applyNumberFormat="1" applyFont="1" applyFill="1"/>
    <xf numFmtId="49" fontId="60" fillId="32" borderId="0" xfId="0" applyNumberFormat="1" applyFont="1" applyFill="1" applyAlignment="1">
      <alignment horizontal="left" indent="2"/>
    </xf>
    <xf numFmtId="0" fontId="64" fillId="32" borderId="0" xfId="0" applyFont="1" applyFill="1"/>
    <xf numFmtId="49" fontId="65" fillId="32" borderId="0" xfId="0" applyNumberFormat="1" applyFont="1" applyFill="1" applyAlignment="1">
      <alignment horizontal="left"/>
    </xf>
    <xf numFmtId="49" fontId="60" fillId="32" borderId="0" xfId="0" applyNumberFormat="1" applyFont="1" applyFill="1" applyAlignment="1">
      <alignment horizontal="left" indent="1"/>
    </xf>
    <xf numFmtId="49" fontId="41" fillId="32" borderId="0" xfId="2" applyNumberFormat="1" applyFill="1" applyBorder="1" applyAlignment="1" applyProtection="1">
      <alignment horizontal="left" indent="2"/>
    </xf>
    <xf numFmtId="49" fontId="63" fillId="32" borderId="0" xfId="2" applyNumberFormat="1" applyFont="1" applyFill="1" applyBorder="1" applyAlignment="1" applyProtection="1">
      <alignment horizontal="left" indent="1"/>
    </xf>
    <xf numFmtId="49" fontId="60" fillId="32" borderId="0" xfId="0" applyNumberFormat="1" applyFont="1" applyFill="1" applyAlignment="1">
      <alignment horizontal="left" indent="3"/>
    </xf>
    <xf numFmtId="49" fontId="66" fillId="32" borderId="0" xfId="0" applyNumberFormat="1" applyFont="1" applyFill="1" applyAlignment="1">
      <alignment horizontal="left" indent="2"/>
    </xf>
    <xf numFmtId="49" fontId="75" fillId="32" borderId="0" xfId="0" applyNumberFormat="1" applyFont="1" applyFill="1" applyAlignment="1">
      <alignment horizontal="left"/>
    </xf>
    <xf numFmtId="49" fontId="68" fillId="32" borderId="0" xfId="0" applyNumberFormat="1" applyFont="1" applyFill="1" applyAlignment="1">
      <alignment horizontal="left" indent="5"/>
    </xf>
    <xf numFmtId="49" fontId="68" fillId="32" borderId="0" xfId="0" applyNumberFormat="1" applyFont="1" applyFill="1" applyAlignment="1">
      <alignment horizontal="left" indent="1"/>
    </xf>
    <xf numFmtId="49" fontId="63" fillId="32" borderId="0" xfId="2" applyNumberFormat="1" applyFont="1" applyFill="1" applyBorder="1" applyAlignment="1" applyProtection="1">
      <alignment horizontal="left" indent="4"/>
    </xf>
    <xf numFmtId="49" fontId="63" fillId="32" borderId="0" xfId="2" applyNumberFormat="1" applyFont="1" applyFill="1" applyBorder="1" applyAlignment="1" applyProtection="1">
      <alignment horizontal="left" indent="3"/>
    </xf>
    <xf numFmtId="0" fontId="60" fillId="32" borderId="0" xfId="0" applyFont="1" applyFill="1" applyAlignment="1" applyProtection="1">
      <alignment horizontal="left" vertical="top"/>
      <protection locked="0"/>
    </xf>
    <xf numFmtId="0" fontId="65" fillId="32" borderId="0" xfId="0" applyFont="1" applyFill="1" applyAlignment="1">
      <alignment horizontal="center" vertical="center"/>
    </xf>
    <xf numFmtId="0" fontId="87" fillId="32" borderId="0" xfId="0" applyFont="1" applyFill="1" applyAlignment="1">
      <alignment horizontal="left" vertical="center"/>
    </xf>
    <xf numFmtId="0" fontId="59" fillId="32" borderId="0" xfId="0" applyFont="1" applyFill="1" applyAlignment="1">
      <alignment vertical="center"/>
    </xf>
    <xf numFmtId="0" fontId="88" fillId="32" borderId="0" xfId="0" applyFont="1" applyFill="1" applyAlignment="1">
      <alignment vertical="center"/>
    </xf>
    <xf numFmtId="0" fontId="65" fillId="32" borderId="0" xfId="0" applyFont="1" applyFill="1" applyAlignment="1">
      <alignment vertical="center"/>
    </xf>
    <xf numFmtId="0" fontId="67" fillId="32" borderId="0" xfId="0" applyFont="1" applyFill="1" applyAlignment="1">
      <alignment horizontal="left" vertical="center" indent="3"/>
    </xf>
    <xf numFmtId="41" fontId="62" fillId="32" borderId="1" xfId="0" applyNumberFormat="1" applyFont="1" applyFill="1" applyBorder="1" applyAlignment="1" applyProtection="1">
      <alignment vertical="center" shrinkToFit="1"/>
      <protection locked="0"/>
    </xf>
    <xf numFmtId="0" fontId="69" fillId="32" borderId="0" xfId="0" applyFont="1" applyFill="1" applyAlignment="1">
      <alignment horizontal="center" vertical="center"/>
    </xf>
    <xf numFmtId="0" fontId="69" fillId="32" borderId="0" xfId="0" applyFont="1" applyFill="1" applyAlignment="1">
      <alignment horizontal="center" vertical="center" wrapText="1"/>
    </xf>
    <xf numFmtId="173" fontId="62" fillId="32" borderId="1" xfId="0" applyNumberFormat="1" applyFont="1" applyFill="1" applyBorder="1" applyAlignment="1" applyProtection="1">
      <alignment vertical="center" wrapText="1"/>
      <protection locked="0"/>
    </xf>
    <xf numFmtId="0" fontId="60" fillId="32" borderId="0" xfId="0" applyFont="1" applyFill="1" applyAlignment="1">
      <alignment horizontal="center" vertical="center"/>
    </xf>
    <xf numFmtId="0" fontId="90" fillId="32" borderId="0" xfId="0" applyFont="1" applyFill="1" applyAlignment="1">
      <alignment horizontal="center" vertical="center" wrapText="1"/>
    </xf>
    <xf numFmtId="0" fontId="89" fillId="32" borderId="0" xfId="0" applyFont="1" applyFill="1" applyAlignment="1">
      <alignment horizontal="left" vertical="center" wrapText="1"/>
    </xf>
    <xf numFmtId="0" fontId="60" fillId="32" borderId="0" xfId="0" applyFont="1" applyFill="1" applyAlignment="1">
      <alignment horizontal="left" vertical="center" wrapText="1"/>
    </xf>
    <xf numFmtId="0" fontId="60" fillId="32" borderId="0" xfId="0" applyFont="1" applyFill="1" applyAlignment="1">
      <alignment horizontal="center" vertical="center" shrinkToFit="1"/>
    </xf>
    <xf numFmtId="0" fontId="60" fillId="32" borderId="0" xfId="0" applyFont="1" applyFill="1" applyAlignment="1">
      <alignment vertical="center" shrinkToFit="1"/>
    </xf>
    <xf numFmtId="0" fontId="69" fillId="32" borderId="0" xfId="0" applyFont="1" applyFill="1" applyAlignment="1">
      <alignment horizontal="center"/>
    </xf>
    <xf numFmtId="0" fontId="69" fillId="32" borderId="0" xfId="0" applyFont="1" applyFill="1" applyAlignment="1">
      <alignment horizontal="center" wrapText="1"/>
    </xf>
    <xf numFmtId="0" fontId="60" fillId="32" borderId="0" xfId="0" applyFont="1" applyFill="1" applyAlignment="1">
      <alignment horizontal="right" vertical="center"/>
    </xf>
    <xf numFmtId="0" fontId="86" fillId="32" borderId="0" xfId="0" applyFont="1" applyFill="1" applyAlignment="1">
      <alignment vertical="center"/>
    </xf>
    <xf numFmtId="0" fontId="78" fillId="32" borderId="0" xfId="0" applyFont="1" applyFill="1" applyAlignment="1">
      <alignment vertical="center"/>
    </xf>
    <xf numFmtId="0" fontId="67" fillId="32" borderId="16" xfId="0" applyFont="1" applyFill="1" applyBorder="1" applyAlignment="1">
      <alignment vertical="center"/>
    </xf>
    <xf numFmtId="40" fontId="67" fillId="32" borderId="0" xfId="0" applyNumberFormat="1" applyFont="1" applyFill="1" applyAlignment="1">
      <alignment horizontal="center" vertical="center"/>
    </xf>
    <xf numFmtId="0" fontId="92" fillId="32" borderId="0" xfId="0" applyFont="1" applyFill="1" applyAlignment="1">
      <alignment vertical="center"/>
    </xf>
    <xf numFmtId="0" fontId="60" fillId="32" borderId="19" xfId="0" applyFont="1" applyFill="1" applyBorder="1" applyAlignment="1">
      <alignment vertical="center"/>
    </xf>
    <xf numFmtId="0" fontId="67" fillId="32" borderId="0" xfId="0" applyFont="1" applyFill="1" applyAlignment="1">
      <alignment horizontal="right" vertical="center"/>
    </xf>
    <xf numFmtId="38" fontId="62" fillId="32" borderId="0" xfId="0" applyNumberFormat="1" applyFont="1" applyFill="1" applyAlignment="1">
      <alignment horizontal="center" vertical="center"/>
    </xf>
    <xf numFmtId="0" fontId="86" fillId="32" borderId="0" xfId="0" applyFont="1" applyFill="1" applyAlignment="1">
      <alignment horizontal="left"/>
    </xf>
    <xf numFmtId="0" fontId="86" fillId="32" borderId="0" xfId="0" applyFont="1" applyFill="1"/>
    <xf numFmtId="0" fontId="93" fillId="32" borderId="0" xfId="0" applyFont="1" applyFill="1" applyAlignment="1">
      <alignment horizontal="right" vertical="center"/>
    </xf>
    <xf numFmtId="44" fontId="69" fillId="19" borderId="166" xfId="30" applyFont="1" applyFill="1" applyBorder="1" applyAlignment="1" applyProtection="1">
      <alignment vertical="center"/>
      <protection locked="0"/>
    </xf>
    <xf numFmtId="164" fontId="67" fillId="0" borderId="0" xfId="0" applyNumberFormat="1" applyFont="1" applyProtection="1">
      <protection locked="0"/>
    </xf>
    <xf numFmtId="0" fontId="62" fillId="0" borderId="0" xfId="0" applyFont="1" applyProtection="1">
      <protection locked="0"/>
    </xf>
    <xf numFmtId="164" fontId="62" fillId="0" borderId="0" xfId="0" applyNumberFormat="1" applyFont="1" applyProtection="1">
      <protection locked="0"/>
    </xf>
    <xf numFmtId="38" fontId="60" fillId="15" borderId="13" xfId="0" applyNumberFormat="1" applyFont="1" applyFill="1" applyBorder="1" applyAlignment="1">
      <alignment horizontal="right" shrinkToFit="1"/>
    </xf>
    <xf numFmtId="0" fontId="128" fillId="0" borderId="0" xfId="17" applyFont="1"/>
    <xf numFmtId="0" fontId="30" fillId="32" borderId="166" xfId="12" applyFont="1" applyFill="1" applyBorder="1" applyAlignment="1" applyProtection="1">
      <alignment horizontal="center" vertical="center"/>
      <protection locked="0"/>
    </xf>
    <xf numFmtId="0" fontId="23" fillId="32" borderId="166" xfId="0" applyFont="1" applyFill="1" applyBorder="1" applyAlignment="1" applyProtection="1">
      <alignment horizontal="center"/>
      <protection locked="0"/>
    </xf>
    <xf numFmtId="0" fontId="23" fillId="32" borderId="166" xfId="12" applyFont="1" applyFill="1" applyBorder="1" applyAlignment="1" applyProtection="1">
      <alignment horizontal="center" vertical="center"/>
      <protection locked="0"/>
    </xf>
    <xf numFmtId="0" fontId="70" fillId="32" borderId="166" xfId="0" applyFont="1" applyFill="1" applyBorder="1" applyAlignment="1" applyProtection="1">
      <alignment horizontal="center" vertical="center"/>
      <protection locked="0"/>
    </xf>
    <xf numFmtId="38" fontId="59" fillId="32" borderId="166" xfId="0" applyNumberFormat="1" applyFont="1" applyFill="1" applyBorder="1" applyAlignment="1" applyProtection="1">
      <alignment horizontal="center" vertical="center"/>
      <protection locked="0"/>
    </xf>
    <xf numFmtId="38" fontId="62" fillId="32" borderId="166" xfId="0" applyNumberFormat="1" applyFont="1" applyFill="1" applyBorder="1" applyAlignment="1" applyProtection="1">
      <alignment horizontal="center" vertical="center"/>
      <protection locked="0"/>
    </xf>
    <xf numFmtId="0" fontId="70" fillId="0" borderId="166" xfId="0" applyFont="1" applyBorder="1" applyAlignment="1" applyProtection="1">
      <alignment horizontal="center"/>
      <protection locked="0"/>
    </xf>
    <xf numFmtId="0" fontId="21" fillId="0" borderId="0" xfId="0" applyFont="1" applyAlignment="1">
      <alignment horizontal="left"/>
    </xf>
    <xf numFmtId="164" fontId="21" fillId="0" borderId="0" xfId="0" applyNumberFormat="1" applyFont="1" applyAlignment="1">
      <alignment horizontal="left" wrapText="1"/>
    </xf>
    <xf numFmtId="0" fontId="168" fillId="0" borderId="0" xfId="0" applyFont="1"/>
    <xf numFmtId="0" fontId="26" fillId="32" borderId="11" xfId="12" applyFont="1" applyFill="1" applyBorder="1" applyAlignment="1">
      <alignment horizontal="left" vertical="center"/>
    </xf>
    <xf numFmtId="0" fontId="26" fillId="32" borderId="16" xfId="12" applyFont="1" applyFill="1" applyBorder="1" applyAlignment="1">
      <alignment horizontal="left" vertical="center"/>
    </xf>
    <xf numFmtId="0" fontId="143" fillId="32" borderId="0" xfId="0" applyFont="1" applyFill="1" applyAlignment="1">
      <alignment horizontal="left" vertical="center" indent="1"/>
    </xf>
    <xf numFmtId="0" fontId="21" fillId="32" borderId="17" xfId="12" applyFont="1" applyFill="1" applyBorder="1" applyAlignment="1">
      <alignment horizontal="left" vertical="center"/>
    </xf>
    <xf numFmtId="0" fontId="26" fillId="32" borderId="114" xfId="12" applyFont="1" applyFill="1" applyBorder="1" applyAlignment="1" applyProtection="1">
      <alignment vertical="center"/>
      <protection hidden="1"/>
    </xf>
    <xf numFmtId="0" fontId="65" fillId="32" borderId="0" xfId="0" applyFont="1" applyFill="1"/>
    <xf numFmtId="49" fontId="75" fillId="32" borderId="0" xfId="0" applyNumberFormat="1" applyFont="1" applyFill="1"/>
    <xf numFmtId="0" fontId="41" fillId="0" borderId="0" xfId="2" applyAlignment="1" applyProtection="1">
      <alignment horizontal="right"/>
      <protection locked="0"/>
    </xf>
    <xf numFmtId="164" fontId="69" fillId="32" borderId="0" xfId="0" applyNumberFormat="1" applyFont="1" applyFill="1" applyAlignment="1">
      <alignment vertical="top"/>
    </xf>
    <xf numFmtId="0" fontId="94" fillId="32" borderId="0" xfId="2" applyFont="1" applyFill="1" applyAlignment="1" applyProtection="1">
      <alignment horizontal="centerContinuous" vertical="center"/>
    </xf>
    <xf numFmtId="0" fontId="62" fillId="32" borderId="0" xfId="0" applyFont="1" applyFill="1" applyAlignment="1">
      <alignment horizontal="centerContinuous" vertical="center"/>
    </xf>
    <xf numFmtId="0" fontId="70" fillId="32" borderId="0" xfId="0" applyFont="1" applyFill="1"/>
    <xf numFmtId="171" fontId="60" fillId="32" borderId="0" xfId="0" applyNumberFormat="1" applyFont="1" applyFill="1" applyAlignment="1">
      <alignment horizontal="left"/>
    </xf>
    <xf numFmtId="171" fontId="62" fillId="32" borderId="0" xfId="0" applyNumberFormat="1" applyFont="1" applyFill="1" applyAlignment="1">
      <alignment horizontal="left"/>
    </xf>
    <xf numFmtId="0" fontId="60" fillId="32" borderId="0" xfId="0" applyFont="1" applyFill="1" applyAlignment="1">
      <alignment horizontal="right"/>
    </xf>
    <xf numFmtId="49" fontId="59" fillId="32" borderId="0" xfId="0" applyNumberFormat="1" applyFont="1" applyFill="1" applyAlignment="1">
      <alignment horizontal="left" vertical="center"/>
    </xf>
    <xf numFmtId="0" fontId="59" fillId="32" borderId="0" xfId="0" applyFont="1" applyFill="1" applyAlignment="1">
      <alignment horizontal="right"/>
    </xf>
    <xf numFmtId="0" fontId="62" fillId="32" borderId="0" xfId="5" applyFont="1" applyFill="1" applyAlignment="1">
      <alignment horizontal="right" shrinkToFit="1"/>
    </xf>
    <xf numFmtId="49" fontId="67" fillId="32" borderId="0" xfId="0" applyNumberFormat="1" applyFont="1" applyFill="1" applyAlignment="1">
      <alignment horizontal="left" vertical="center"/>
    </xf>
    <xf numFmtId="40" fontId="67" fillId="32" borderId="0" xfId="0" applyNumberFormat="1" applyFont="1" applyFill="1" applyAlignment="1">
      <alignment horizontal="right" shrinkToFit="1"/>
    </xf>
    <xf numFmtId="37" fontId="67" fillId="32" borderId="0" xfId="0" applyNumberFormat="1" applyFont="1" applyFill="1"/>
    <xf numFmtId="172" fontId="67" fillId="32" borderId="0" xfId="0" applyNumberFormat="1" applyFont="1" applyFill="1" applyAlignment="1">
      <alignment horizontal="right" shrinkToFit="1"/>
    </xf>
    <xf numFmtId="170" fontId="67" fillId="32" borderId="0" xfId="0" applyNumberFormat="1" applyFont="1" applyFill="1"/>
    <xf numFmtId="0" fontId="67" fillId="32" borderId="0" xfId="5" applyFont="1" applyFill="1" applyAlignment="1">
      <alignment horizontal="right" shrinkToFit="1"/>
    </xf>
    <xf numFmtId="0" fontId="67" fillId="32" borderId="0" xfId="0" applyFont="1" applyFill="1" applyAlignment="1">
      <alignment vertical="center" wrapText="1"/>
    </xf>
    <xf numFmtId="0" fontId="67" fillId="32" borderId="0" xfId="0" applyFont="1" applyFill="1" applyAlignment="1">
      <alignment horizontal="right" shrinkToFit="1"/>
    </xf>
    <xf numFmtId="2" fontId="67" fillId="32" borderId="0" xfId="0" applyNumberFormat="1" applyFont="1" applyFill="1" applyAlignment="1">
      <alignment horizontal="right" shrinkToFit="1"/>
    </xf>
    <xf numFmtId="0" fontId="95" fillId="32" borderId="0" xfId="0" applyFont="1" applyFill="1" applyAlignment="1">
      <alignment horizontal="left"/>
    </xf>
    <xf numFmtId="0" fontId="67" fillId="32" borderId="0" xfId="0" applyFont="1" applyFill="1" applyAlignment="1">
      <alignment wrapText="1"/>
    </xf>
    <xf numFmtId="49" fontId="60" fillId="32" borderId="0" xfId="0" applyNumberFormat="1" applyFont="1" applyFill="1" applyAlignment="1">
      <alignment horizontal="left" vertical="center"/>
    </xf>
    <xf numFmtId="0" fontId="60" fillId="32" borderId="0" xfId="0" applyFont="1" applyFill="1" applyAlignment="1">
      <alignment horizontal="right" shrinkToFit="1"/>
    </xf>
    <xf numFmtId="0" fontId="60" fillId="32" borderId="0" xfId="0" applyFont="1" applyFill="1" applyAlignment="1">
      <alignment horizontal="center"/>
    </xf>
    <xf numFmtId="0" fontId="60" fillId="32" borderId="0" xfId="0" applyFont="1" applyFill="1" applyAlignment="1">
      <alignment shrinkToFit="1"/>
    </xf>
    <xf numFmtId="0" fontId="59" fillId="32" borderId="0" xfId="0" applyFont="1" applyFill="1" applyAlignment="1">
      <alignment horizontal="center" shrinkToFit="1"/>
    </xf>
    <xf numFmtId="0" fontId="59" fillId="32" borderId="0" xfId="0" applyFont="1" applyFill="1" applyAlignment="1">
      <alignment horizontal="right" shrinkToFit="1"/>
    </xf>
    <xf numFmtId="172" fontId="67" fillId="32" borderId="0" xfId="0" quotePrefix="1" applyNumberFormat="1" applyFont="1" applyFill="1" applyAlignment="1">
      <alignment horizontal="right"/>
    </xf>
    <xf numFmtId="0" fontId="69" fillId="32" borderId="0" xfId="0" applyFont="1" applyFill="1"/>
    <xf numFmtId="0" fontId="67" fillId="32" borderId="0" xfId="5" quotePrefix="1" applyFont="1" applyFill="1" applyAlignment="1">
      <alignment horizontal="right" shrinkToFit="1"/>
    </xf>
    <xf numFmtId="0" fontId="67" fillId="32" borderId="0" xfId="0" applyFont="1" applyFill="1" applyAlignment="1">
      <alignment vertical="top" wrapText="1"/>
    </xf>
    <xf numFmtId="37" fontId="67" fillId="32" borderId="0" xfId="0" applyNumberFormat="1" applyFont="1" applyFill="1" applyAlignment="1">
      <alignment horizontal="right" shrinkToFit="1"/>
    </xf>
    <xf numFmtId="38" fontId="67" fillId="32" borderId="0" xfId="0" applyNumberFormat="1" applyFont="1" applyFill="1"/>
    <xf numFmtId="1" fontId="67" fillId="32" borderId="0" xfId="0" applyNumberFormat="1" applyFont="1" applyFill="1"/>
    <xf numFmtId="39" fontId="67" fillId="32" borderId="0" xfId="0" applyNumberFormat="1" applyFont="1" applyFill="1"/>
    <xf numFmtId="1" fontId="62" fillId="32" borderId="0" xfId="5" applyNumberFormat="1" applyFont="1" applyFill="1" applyAlignment="1">
      <alignment horizontal="right" shrinkToFit="1"/>
    </xf>
    <xf numFmtId="40" fontId="67" fillId="32" borderId="0" xfId="0" applyNumberFormat="1" applyFont="1" applyFill="1" applyAlignment="1">
      <alignment horizontal="right" vertical="center" shrinkToFit="1"/>
    </xf>
    <xf numFmtId="3" fontId="67" fillId="32" borderId="0" xfId="0" applyNumberFormat="1" applyFont="1" applyFill="1" applyAlignment="1">
      <alignment horizontal="right" vertical="center"/>
    </xf>
    <xf numFmtId="170" fontId="67" fillId="32" borderId="0" xfId="0" applyNumberFormat="1" applyFont="1" applyFill="1" applyAlignment="1">
      <alignment horizontal="right"/>
    </xf>
    <xf numFmtId="2" fontId="67" fillId="32" borderId="0" xfId="0" applyNumberFormat="1" applyFont="1" applyFill="1" applyAlignment="1">
      <alignment horizontal="right" vertical="center" shrinkToFit="1"/>
    </xf>
    <xf numFmtId="49" fontId="67" fillId="32" borderId="0" xfId="0" applyNumberFormat="1" applyFont="1" applyFill="1"/>
    <xf numFmtId="0" fontId="67" fillId="32" borderId="0" xfId="0" applyFont="1" applyFill="1" applyAlignment="1">
      <alignment horizontal="right"/>
    </xf>
    <xf numFmtId="37" fontId="67" fillId="32" borderId="0" xfId="0" applyNumberFormat="1" applyFont="1" applyFill="1" applyAlignment="1">
      <alignment horizontal="right"/>
    </xf>
    <xf numFmtId="169" fontId="67" fillId="32" borderId="0" xfId="0" applyNumberFormat="1" applyFont="1" applyFill="1" applyAlignment="1">
      <alignment horizontal="right" shrinkToFit="1"/>
    </xf>
    <xf numFmtId="40" fontId="67" fillId="32" borderId="0" xfId="0" applyNumberFormat="1" applyFont="1" applyFill="1" applyAlignment="1">
      <alignment horizontal="right"/>
    </xf>
    <xf numFmtId="0" fontId="70" fillId="32" borderId="0" xfId="0" applyFont="1" applyFill="1" applyAlignment="1">
      <alignment horizontal="right"/>
    </xf>
    <xf numFmtId="2" fontId="70" fillId="32" borderId="0" xfId="0" applyNumberFormat="1" applyFont="1" applyFill="1" applyAlignment="1">
      <alignment horizontal="right" shrinkToFit="1"/>
    </xf>
    <xf numFmtId="0" fontId="93" fillId="32" borderId="0" xfId="0" applyFont="1" applyFill="1"/>
    <xf numFmtId="0" fontId="70" fillId="32" borderId="0" xfId="0" applyFont="1" applyFill="1" applyAlignment="1" applyProtection="1">
      <alignment horizontal="right"/>
      <protection hidden="1"/>
    </xf>
    <xf numFmtId="0" fontId="71" fillId="32" borderId="0" xfId="5" applyFont="1" applyFill="1" applyAlignment="1">
      <alignment horizontal="right" shrinkToFit="1"/>
    </xf>
    <xf numFmtId="49" fontId="93" fillId="32" borderId="0" xfId="0" applyNumberFormat="1" applyFont="1" applyFill="1" applyAlignment="1">
      <alignment horizontal="right" vertical="top"/>
    </xf>
    <xf numFmtId="49" fontId="60" fillId="32" borderId="0" xfId="0" applyNumberFormat="1" applyFont="1" applyFill="1" applyAlignment="1">
      <alignment horizontal="left" vertical="top"/>
    </xf>
    <xf numFmtId="49" fontId="91" fillId="32" borderId="0" xfId="0" applyNumberFormat="1" applyFont="1" applyFill="1" applyAlignment="1">
      <alignment horizontal="right" vertical="top"/>
    </xf>
    <xf numFmtId="0" fontId="1" fillId="0" borderId="141" xfId="18" applyFont="1" applyBorder="1" applyAlignment="1" applyProtection="1">
      <alignment horizontal="left" vertical="top" wrapText="1"/>
      <protection locked="0"/>
    </xf>
    <xf numFmtId="176" fontId="20" fillId="32" borderId="15" xfId="12" applyNumberFormat="1" applyFont="1" applyFill="1" applyBorder="1" applyAlignment="1" applyProtection="1">
      <alignment horizontal="left" vertical="center" shrinkToFit="1"/>
      <protection hidden="1"/>
    </xf>
    <xf numFmtId="176" fontId="20" fillId="32" borderId="9" xfId="12" applyNumberFormat="1" applyFont="1" applyFill="1" applyBorder="1" applyAlignment="1" applyProtection="1">
      <alignment horizontal="left" vertical="center" shrinkToFit="1"/>
      <protection hidden="1"/>
    </xf>
    <xf numFmtId="176" fontId="20" fillId="32" borderId="0" xfId="12" applyNumberFormat="1" applyFont="1" applyFill="1" applyAlignment="1" applyProtection="1">
      <alignment horizontal="left" vertical="center" shrinkToFit="1"/>
      <protection hidden="1"/>
    </xf>
    <xf numFmtId="176" fontId="20" fillId="32" borderId="17" xfId="12" applyNumberFormat="1" applyFont="1" applyFill="1" applyBorder="1" applyAlignment="1" applyProtection="1">
      <alignment horizontal="left" vertical="center" shrinkToFit="1"/>
      <protection hidden="1"/>
    </xf>
    <xf numFmtId="0" fontId="41" fillId="32" borderId="18" xfId="2" applyFill="1" applyBorder="1" applyAlignment="1" applyProtection="1">
      <protection locked="0"/>
    </xf>
    <xf numFmtId="0" fontId="29" fillId="32" borderId="19" xfId="0" applyFont="1" applyFill="1" applyBorder="1" applyProtection="1">
      <protection locked="0"/>
    </xf>
    <xf numFmtId="0" fontId="29" fillId="32" borderId="10" xfId="0" applyFont="1" applyFill="1" applyBorder="1" applyProtection="1">
      <protection locked="0"/>
    </xf>
    <xf numFmtId="0" fontId="23" fillId="32" borderId="16" xfId="12" quotePrefix="1" applyFont="1" applyFill="1" applyBorder="1" applyAlignment="1" applyProtection="1">
      <alignment horizontal="left" vertical="center" indent="1"/>
      <protection locked="0"/>
    </xf>
    <xf numFmtId="0" fontId="23" fillId="32" borderId="0" xfId="0" applyFont="1" applyFill="1" applyAlignment="1" applyProtection="1">
      <alignment horizontal="left" vertical="center" indent="1"/>
      <protection locked="0"/>
    </xf>
    <xf numFmtId="175" fontId="23" fillId="32" borderId="18" xfId="0" applyNumberFormat="1" applyFont="1" applyFill="1" applyBorder="1" applyAlignment="1" applyProtection="1">
      <alignment horizontal="left" vertical="center"/>
      <protection locked="0"/>
    </xf>
    <xf numFmtId="175" fontId="23" fillId="32" borderId="19" xfId="0" applyNumberFormat="1" applyFont="1" applyFill="1" applyBorder="1" applyAlignment="1" applyProtection="1">
      <alignment horizontal="left" vertical="center"/>
      <protection locked="0"/>
    </xf>
    <xf numFmtId="175" fontId="23" fillId="32" borderId="10" xfId="0" applyNumberFormat="1" applyFont="1" applyFill="1" applyBorder="1" applyAlignment="1" applyProtection="1">
      <alignment horizontal="left" vertical="center"/>
      <protection locked="0"/>
    </xf>
    <xf numFmtId="175" fontId="23" fillId="32" borderId="16" xfId="12" applyNumberFormat="1" applyFont="1" applyFill="1" applyBorder="1" applyAlignment="1" applyProtection="1">
      <alignment horizontal="left" vertical="center" indent="1"/>
      <protection locked="0"/>
    </xf>
    <xf numFmtId="175" fontId="23" fillId="32" borderId="0" xfId="0" applyNumberFormat="1" applyFont="1" applyFill="1" applyAlignment="1" applyProtection="1">
      <alignment horizontal="left" vertical="center" indent="1"/>
      <protection locked="0"/>
    </xf>
    <xf numFmtId="175" fontId="23" fillId="32" borderId="18" xfId="12" applyNumberFormat="1" applyFont="1" applyFill="1" applyBorder="1" applyAlignment="1" applyProtection="1">
      <alignment horizontal="left" vertical="center"/>
      <protection locked="0"/>
    </xf>
    <xf numFmtId="0" fontId="23" fillId="32" borderId="18" xfId="12" applyFont="1" applyFill="1" applyBorder="1" applyAlignment="1" applyProtection="1">
      <alignment horizontal="left" vertical="center"/>
      <protection locked="0"/>
    </xf>
    <xf numFmtId="0" fontId="23" fillId="32" borderId="19" xfId="0" applyFont="1" applyFill="1" applyBorder="1" applyAlignment="1" applyProtection="1">
      <alignment horizontal="left" vertical="center"/>
      <protection locked="0"/>
    </xf>
    <xf numFmtId="0" fontId="23" fillId="32" borderId="10" xfId="0" applyFont="1" applyFill="1" applyBorder="1" applyAlignment="1" applyProtection="1">
      <alignment horizontal="left" vertical="center"/>
      <protection locked="0"/>
    </xf>
    <xf numFmtId="0" fontId="51" fillId="32" borderId="18" xfId="2" applyNumberFormat="1" applyFont="1" applyFill="1" applyBorder="1" applyAlignment="1" applyProtection="1">
      <alignment horizontal="left" vertical="center"/>
      <protection locked="0"/>
    </xf>
    <xf numFmtId="0" fontId="51" fillId="32" borderId="19" xfId="2" applyNumberFormat="1" applyFont="1" applyFill="1" applyBorder="1" applyAlignment="1" applyProtection="1">
      <alignment horizontal="left" vertical="center"/>
      <protection locked="0"/>
    </xf>
    <xf numFmtId="0" fontId="51" fillId="32" borderId="19" xfId="2" applyFont="1" applyFill="1" applyBorder="1" applyAlignment="1" applyProtection="1">
      <alignment horizontal="left" vertical="center"/>
      <protection locked="0"/>
    </xf>
    <xf numFmtId="0" fontId="51" fillId="32" borderId="10" xfId="2" applyFont="1" applyFill="1" applyBorder="1" applyAlignment="1" applyProtection="1">
      <alignment horizontal="left" vertical="center"/>
      <protection locked="0"/>
    </xf>
    <xf numFmtId="14" fontId="23" fillId="32" borderId="114" xfId="12" applyNumberFormat="1" applyFont="1" applyFill="1" applyBorder="1" applyAlignment="1" applyProtection="1">
      <alignment horizontal="left" vertical="center" indent="1"/>
      <protection locked="0"/>
    </xf>
    <xf numFmtId="14" fontId="23" fillId="32" borderId="117" xfId="12" applyNumberFormat="1" applyFont="1" applyFill="1" applyBorder="1" applyAlignment="1" applyProtection="1">
      <alignment horizontal="left" vertical="center" indent="1"/>
      <protection locked="0"/>
    </xf>
    <xf numFmtId="14" fontId="23" fillId="32" borderId="115" xfId="12" applyNumberFormat="1" applyFont="1" applyFill="1" applyBorder="1" applyAlignment="1" applyProtection="1">
      <alignment horizontal="left" vertical="center" indent="1"/>
      <protection locked="0"/>
    </xf>
    <xf numFmtId="175" fontId="23" fillId="32" borderId="114" xfId="12" applyNumberFormat="1" applyFont="1" applyFill="1" applyBorder="1" applyAlignment="1" applyProtection="1">
      <alignment horizontal="left" vertical="center" indent="1"/>
      <protection locked="0"/>
    </xf>
    <xf numFmtId="175" fontId="23" fillId="32" borderId="117" xfId="12" applyNumberFormat="1" applyFont="1" applyFill="1" applyBorder="1" applyAlignment="1" applyProtection="1">
      <alignment horizontal="left" vertical="center" indent="1"/>
      <protection locked="0"/>
    </xf>
    <xf numFmtId="175" fontId="23" fillId="32" borderId="115" xfId="12" applyNumberFormat="1" applyFont="1" applyFill="1" applyBorder="1" applyAlignment="1" applyProtection="1">
      <alignment horizontal="left" vertical="center" indent="1"/>
      <protection locked="0"/>
    </xf>
    <xf numFmtId="0" fontId="42" fillId="32" borderId="11" xfId="12" applyFont="1" applyFill="1" applyBorder="1" applyAlignment="1">
      <alignment horizontal="center" vertical="center"/>
    </xf>
    <xf numFmtId="0" fontId="0" fillId="32" borderId="15" xfId="0" applyFill="1" applyBorder="1" applyAlignment="1">
      <alignment horizontal="center" vertical="center"/>
    </xf>
    <xf numFmtId="0" fontId="0" fillId="32" borderId="9" xfId="0" applyFill="1" applyBorder="1" applyAlignment="1">
      <alignment horizontal="center" vertical="center"/>
    </xf>
    <xf numFmtId="0" fontId="0" fillId="32" borderId="16" xfId="0" applyFill="1" applyBorder="1" applyAlignment="1">
      <alignment horizontal="center" vertical="center"/>
    </xf>
    <xf numFmtId="0" fontId="0" fillId="32" borderId="0" xfId="0" applyFill="1" applyAlignment="1">
      <alignment horizontal="center" vertical="center"/>
    </xf>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0" fillId="32" borderId="19" xfId="0" applyFill="1" applyBorder="1" applyAlignment="1">
      <alignment horizontal="center" vertical="center"/>
    </xf>
    <xf numFmtId="0" fontId="0" fillId="32" borderId="10" xfId="0" applyFill="1" applyBorder="1" applyAlignment="1">
      <alignment horizontal="center" vertical="center"/>
    </xf>
    <xf numFmtId="0" fontId="42" fillId="32" borderId="16" xfId="12" applyFont="1" applyFill="1" applyBorder="1" applyAlignment="1">
      <alignment horizontal="center" vertical="center"/>
    </xf>
    <xf numFmtId="0" fontId="23" fillId="32" borderId="0" xfId="0" applyFont="1" applyFill="1" applyAlignment="1">
      <alignment horizontal="center" vertical="center"/>
    </xf>
    <xf numFmtId="0" fontId="23" fillId="32" borderId="17" xfId="0" applyFont="1" applyFill="1" applyBorder="1" applyAlignment="1">
      <alignment horizontal="center" vertical="center"/>
    </xf>
    <xf numFmtId="0" fontId="47" fillId="32" borderId="18" xfId="0" applyFont="1" applyFill="1" applyBorder="1" applyAlignment="1">
      <alignment horizontal="center" vertical="top"/>
    </xf>
    <xf numFmtId="0" fontId="47" fillId="32" borderId="19" xfId="0" applyFont="1" applyFill="1" applyBorder="1" applyAlignment="1">
      <alignment horizontal="center" vertical="top"/>
    </xf>
    <xf numFmtId="0" fontId="47" fillId="32" borderId="10" xfId="0" applyFont="1" applyFill="1" applyBorder="1" applyAlignment="1">
      <alignment horizontal="center" vertical="top"/>
    </xf>
    <xf numFmtId="0" fontId="23" fillId="32" borderId="18" xfId="12" applyFont="1" applyFill="1" applyBorder="1" applyAlignment="1" applyProtection="1">
      <alignment horizontal="left" vertical="center" indent="1"/>
      <protection locked="0"/>
    </xf>
    <xf numFmtId="0" fontId="23" fillId="32" borderId="19" xfId="0" applyFont="1" applyFill="1" applyBorder="1" applyAlignment="1" applyProtection="1">
      <alignment horizontal="left" vertical="center" indent="1"/>
      <protection locked="0"/>
    </xf>
    <xf numFmtId="0" fontId="23" fillId="32" borderId="10" xfId="0" applyFont="1" applyFill="1" applyBorder="1" applyAlignment="1" applyProtection="1">
      <alignment horizontal="left" vertical="center" indent="1"/>
      <protection locked="0"/>
    </xf>
    <xf numFmtId="171" fontId="23" fillId="15" borderId="16" xfId="12" applyNumberFormat="1" applyFont="1" applyFill="1" applyBorder="1" applyAlignment="1">
      <alignment horizontal="left" vertical="center" indent="1"/>
    </xf>
    <xf numFmtId="171" fontId="23" fillId="15" borderId="0" xfId="0" applyNumberFormat="1" applyFont="1" applyFill="1" applyAlignment="1">
      <alignment horizontal="left" vertical="center" indent="1"/>
    </xf>
    <xf numFmtId="171" fontId="23" fillId="15" borderId="17" xfId="0" applyNumberFormat="1" applyFont="1" applyFill="1" applyBorder="1" applyAlignment="1">
      <alignment horizontal="left" vertical="center" indent="1"/>
    </xf>
    <xf numFmtId="0" fontId="23" fillId="32" borderId="19" xfId="12" applyFont="1" applyFill="1" applyBorder="1" applyAlignment="1" applyProtection="1">
      <alignment horizontal="left" vertical="center" indent="1"/>
      <protection locked="0"/>
    </xf>
    <xf numFmtId="0" fontId="23" fillId="32" borderId="10" xfId="12" applyFont="1" applyFill="1" applyBorder="1" applyAlignment="1" applyProtection="1">
      <alignment horizontal="left" vertical="center" indent="1"/>
      <protection locked="0"/>
    </xf>
    <xf numFmtId="0" fontId="23" fillId="32" borderId="18" xfId="12" applyFont="1" applyFill="1" applyBorder="1" applyAlignment="1" applyProtection="1">
      <alignment horizontal="left" vertical="center" readingOrder="1"/>
      <protection locked="0"/>
    </xf>
    <xf numFmtId="0" fontId="23" fillId="32" borderId="19" xfId="0" applyFont="1" applyFill="1" applyBorder="1" applyAlignment="1" applyProtection="1">
      <alignment horizontal="left" vertical="center" readingOrder="1"/>
      <protection locked="0"/>
    </xf>
    <xf numFmtId="0" fontId="24" fillId="32" borderId="19" xfId="0" applyFont="1" applyFill="1" applyBorder="1" applyAlignment="1" applyProtection="1">
      <alignment vertical="center" readingOrder="1"/>
      <protection locked="0"/>
    </xf>
    <xf numFmtId="0" fontId="24" fillId="32" borderId="10" xfId="0" applyFont="1" applyFill="1" applyBorder="1" applyAlignment="1" applyProtection="1">
      <alignment vertical="center" readingOrder="1"/>
      <protection locked="0"/>
    </xf>
    <xf numFmtId="0" fontId="24" fillId="32" borderId="19" xfId="0" applyFont="1" applyFill="1" applyBorder="1" applyAlignment="1" applyProtection="1">
      <alignment vertical="center"/>
      <protection locked="0"/>
    </xf>
    <xf numFmtId="0" fontId="24" fillId="32" borderId="10" xfId="0" applyFont="1" applyFill="1" applyBorder="1" applyAlignment="1" applyProtection="1">
      <alignment vertical="center"/>
      <protection locked="0"/>
    </xf>
    <xf numFmtId="0" fontId="23" fillId="32" borderId="125" xfId="12" applyFont="1" applyFill="1" applyBorder="1" applyAlignment="1" applyProtection="1">
      <alignment horizontal="left" vertical="center" indent="1"/>
      <protection locked="0"/>
    </xf>
    <xf numFmtId="0" fontId="23" fillId="32" borderId="115" xfId="0" applyFont="1" applyFill="1" applyBorder="1" applyAlignment="1" applyProtection="1">
      <alignment horizontal="left" vertical="center" indent="1"/>
      <protection locked="0"/>
    </xf>
    <xf numFmtId="0" fontId="23" fillId="32" borderId="18" xfId="0" applyFont="1" applyFill="1" applyBorder="1" applyAlignment="1" applyProtection="1">
      <alignment horizontal="left" vertical="center" indent="1"/>
      <protection locked="0"/>
    </xf>
    <xf numFmtId="0" fontId="23" fillId="32" borderId="117" xfId="0" applyFont="1" applyFill="1" applyBorder="1" applyAlignment="1" applyProtection="1">
      <alignment horizontal="left" vertical="center" indent="1"/>
      <protection locked="0"/>
    </xf>
    <xf numFmtId="0" fontId="30" fillId="32" borderId="18" xfId="12" applyFont="1" applyFill="1" applyBorder="1" applyAlignment="1" applyProtection="1">
      <alignment horizontal="left" vertical="center"/>
      <protection locked="0"/>
    </xf>
    <xf numFmtId="0" fontId="0" fillId="32" borderId="19" xfId="0" applyFill="1" applyBorder="1" applyAlignment="1" applyProtection="1">
      <alignment horizontal="left" vertical="center"/>
      <protection locked="0"/>
    </xf>
    <xf numFmtId="0" fontId="0" fillId="32" borderId="10" xfId="0" applyFill="1" applyBorder="1" applyAlignment="1" applyProtection="1">
      <alignment horizontal="left" vertical="center"/>
      <protection locked="0"/>
    </xf>
    <xf numFmtId="0" fontId="41" fillId="32" borderId="15" xfId="2" applyFill="1" applyBorder="1" applyAlignment="1" applyProtection="1">
      <alignment horizontal="center" vertical="center"/>
    </xf>
    <xf numFmtId="0" fontId="41" fillId="32" borderId="9" xfId="2" applyFill="1" applyBorder="1" applyAlignment="1" applyProtection="1">
      <alignment horizontal="center" vertical="center"/>
    </xf>
    <xf numFmtId="0" fontId="41" fillId="32" borderId="16" xfId="2" applyNumberFormat="1" applyFill="1" applyBorder="1" applyAlignment="1" applyProtection="1">
      <alignment horizontal="center" vertical="center"/>
    </xf>
    <xf numFmtId="0" fontId="41" fillId="32" borderId="0" xfId="2" applyFill="1" applyBorder="1" applyAlignment="1" applyProtection="1">
      <alignment horizontal="center" vertical="center"/>
    </xf>
    <xf numFmtId="0" fontId="41" fillId="32" borderId="17" xfId="2" applyFill="1" applyBorder="1" applyAlignment="1" applyProtection="1">
      <alignment horizontal="center" vertical="center"/>
    </xf>
    <xf numFmtId="0" fontId="42" fillId="32" borderId="16" xfId="12" applyFont="1" applyFill="1" applyBorder="1" applyAlignment="1">
      <alignment horizontal="center"/>
    </xf>
    <xf numFmtId="0" fontId="42" fillId="32" borderId="0" xfId="12" applyFont="1" applyFill="1" applyAlignment="1">
      <alignment horizontal="center"/>
    </xf>
    <xf numFmtId="0" fontId="42" fillId="32" borderId="17" xfId="12" applyFont="1" applyFill="1" applyBorder="1" applyAlignment="1">
      <alignment horizontal="center"/>
    </xf>
    <xf numFmtId="0" fontId="23" fillId="15" borderId="153" xfId="12" applyFont="1" applyFill="1" applyBorder="1" applyAlignment="1" applyProtection="1">
      <alignment horizontal="left" vertical="center" indent="1"/>
      <protection locked="0"/>
    </xf>
    <xf numFmtId="0" fontId="23" fillId="15" borderId="153" xfId="0" applyFont="1" applyFill="1" applyBorder="1" applyAlignment="1" applyProtection="1">
      <alignment horizontal="left" vertical="center" indent="1"/>
      <protection locked="0"/>
    </xf>
    <xf numFmtId="0" fontId="41" fillId="32" borderId="16" xfId="2" applyNumberFormat="1" applyFill="1" applyBorder="1" applyAlignment="1" applyProtection="1">
      <alignment horizontal="center" vertical="center" wrapText="1"/>
    </xf>
    <xf numFmtId="0" fontId="41" fillId="32" borderId="0" xfId="2" applyNumberFormat="1" applyFill="1" applyBorder="1" applyAlignment="1" applyProtection="1">
      <alignment horizontal="center" vertical="center" wrapText="1"/>
    </xf>
    <xf numFmtId="0" fontId="41" fillId="32" borderId="17" xfId="2" applyNumberFormat="1" applyFill="1" applyBorder="1" applyAlignment="1" applyProtection="1">
      <alignment horizontal="center" vertical="center" wrapText="1"/>
    </xf>
    <xf numFmtId="49" fontId="26" fillId="32" borderId="0" xfId="12" applyNumberFormat="1" applyFont="1" applyFill="1" applyAlignment="1">
      <alignment horizontal="center" vertical="center"/>
    </xf>
    <xf numFmtId="0" fontId="26" fillId="32" borderId="0" xfId="0" applyFont="1" applyFill="1" applyAlignment="1">
      <alignment horizontal="center" vertical="center"/>
    </xf>
    <xf numFmtId="0" fontId="26" fillId="32" borderId="0" xfId="12" applyFont="1" applyFill="1" applyAlignment="1">
      <alignment horizontal="center" vertical="center"/>
    </xf>
    <xf numFmtId="168" fontId="23" fillId="32" borderId="0" xfId="12" applyNumberFormat="1" applyFont="1" applyFill="1" applyAlignment="1" applyProtection="1">
      <alignment horizontal="center" vertical="top"/>
      <protection hidden="1"/>
    </xf>
    <xf numFmtId="0" fontId="0" fillId="32" borderId="0" xfId="0" applyFill="1" applyAlignment="1" applyProtection="1">
      <alignment horizontal="center" vertical="top"/>
      <protection hidden="1"/>
    </xf>
    <xf numFmtId="0" fontId="42" fillId="32" borderId="11" xfId="12" applyFont="1" applyFill="1" applyBorder="1" applyAlignment="1">
      <alignment horizontal="center"/>
    </xf>
    <xf numFmtId="0" fontId="24" fillId="32" borderId="15" xfId="0" applyFont="1" applyFill="1" applyBorder="1" applyAlignment="1">
      <alignment horizontal="center"/>
    </xf>
    <xf numFmtId="0" fontId="24" fillId="32" borderId="9" xfId="0" applyFont="1" applyFill="1" applyBorder="1" applyAlignment="1">
      <alignment horizontal="center"/>
    </xf>
    <xf numFmtId="0" fontId="23" fillId="32" borderId="0" xfId="12" applyFont="1" applyFill="1" applyAlignment="1">
      <alignment horizontal="center" vertical="center"/>
    </xf>
    <xf numFmtId="49" fontId="23" fillId="32" borderId="0" xfId="12" applyNumberFormat="1" applyFont="1" applyFill="1" applyAlignment="1">
      <alignment horizontal="center" vertical="center"/>
    </xf>
    <xf numFmtId="0" fontId="20" fillId="32" borderId="18" xfId="12" applyFont="1" applyFill="1" applyBorder="1" applyAlignment="1" applyProtection="1">
      <alignment vertical="center"/>
      <protection locked="0"/>
    </xf>
    <xf numFmtId="0" fontId="24" fillId="32" borderId="19" xfId="12" applyFont="1" applyFill="1" applyBorder="1" applyAlignment="1" applyProtection="1">
      <alignment vertical="center"/>
      <protection locked="0"/>
    </xf>
    <xf numFmtId="0" fontId="0" fillId="32" borderId="19" xfId="0" applyFill="1" applyBorder="1" applyAlignment="1" applyProtection="1">
      <alignment vertical="center"/>
      <protection locked="0"/>
    </xf>
    <xf numFmtId="0" fontId="0" fillId="32" borderId="10" xfId="0" applyFill="1" applyBorder="1" applyAlignment="1" applyProtection="1">
      <alignment vertical="center"/>
      <protection locked="0"/>
    </xf>
    <xf numFmtId="175" fontId="23" fillId="32" borderId="18" xfId="12" applyNumberFormat="1" applyFont="1" applyFill="1" applyBorder="1" applyAlignment="1" applyProtection="1">
      <alignment horizontal="left" vertical="center" indent="1"/>
      <protection locked="0"/>
    </xf>
    <xf numFmtId="175" fontId="23" fillId="32" borderId="19" xfId="0" applyNumberFormat="1" applyFont="1" applyFill="1" applyBorder="1" applyAlignment="1" applyProtection="1">
      <alignment horizontal="left" vertical="center" indent="1"/>
      <protection locked="0"/>
    </xf>
    <xf numFmtId="175" fontId="23" fillId="32" borderId="10" xfId="0" applyNumberFormat="1" applyFont="1" applyFill="1" applyBorder="1" applyAlignment="1" applyProtection="1">
      <alignment horizontal="left" vertical="center" indent="1"/>
      <protection locked="0"/>
    </xf>
    <xf numFmtId="0" fontId="23" fillId="32" borderId="0" xfId="12" applyFont="1" applyFill="1" applyAlignment="1" applyProtection="1">
      <alignment vertical="center"/>
      <protection locked="0"/>
    </xf>
    <xf numFmtId="0" fontId="20" fillId="32" borderId="18" xfId="12" applyFont="1" applyFill="1" applyBorder="1" applyAlignment="1" applyProtection="1">
      <alignment horizontal="left" vertical="center"/>
      <protection locked="0"/>
    </xf>
    <xf numFmtId="0" fontId="23" fillId="32" borderId="16" xfId="12" applyFont="1" applyFill="1" applyBorder="1" applyAlignment="1" applyProtection="1">
      <alignment horizontal="left" vertical="center" indent="1"/>
      <protection locked="0"/>
    </xf>
    <xf numFmtId="0" fontId="41" fillId="32" borderId="18" xfId="2" applyNumberFormat="1" applyFill="1" applyBorder="1" applyAlignment="1" applyProtection="1">
      <alignment horizontal="left" vertical="center" indent="1"/>
      <protection locked="0"/>
    </xf>
    <xf numFmtId="0" fontId="51" fillId="32" borderId="19" xfId="2" applyNumberFormat="1" applyFont="1" applyFill="1" applyBorder="1" applyAlignment="1" applyProtection="1">
      <alignment horizontal="left" vertical="center" indent="1"/>
      <protection locked="0"/>
    </xf>
    <xf numFmtId="0" fontId="51" fillId="32" borderId="19" xfId="2" applyFont="1" applyFill="1" applyBorder="1" applyAlignment="1" applyProtection="1">
      <alignment horizontal="left" vertical="center" indent="1"/>
      <protection locked="0"/>
    </xf>
    <xf numFmtId="0" fontId="31" fillId="32" borderId="19" xfId="0" applyFont="1" applyFill="1" applyBorder="1" applyAlignment="1" applyProtection="1">
      <alignment horizontal="left" vertical="center" indent="1"/>
      <protection locked="0"/>
    </xf>
    <xf numFmtId="0" fontId="31" fillId="32" borderId="10" xfId="0" applyFont="1" applyFill="1" applyBorder="1" applyAlignment="1" applyProtection="1">
      <alignment horizontal="left" vertical="center" indent="1"/>
      <protection locked="0"/>
    </xf>
    <xf numFmtId="175" fontId="23" fillId="32" borderId="18" xfId="0" applyNumberFormat="1" applyFont="1" applyFill="1" applyBorder="1" applyAlignment="1" applyProtection="1">
      <alignment horizontal="left" vertical="center" indent="1"/>
      <protection locked="0"/>
    </xf>
    <xf numFmtId="0" fontId="21" fillId="32" borderId="11" xfId="12" applyFont="1" applyFill="1" applyBorder="1" applyAlignment="1">
      <alignment horizontal="left" vertical="center"/>
    </xf>
    <xf numFmtId="0" fontId="24" fillId="32" borderId="15" xfId="0" applyFont="1" applyFill="1" applyBorder="1" applyAlignment="1">
      <alignment horizontal="left" vertical="center"/>
    </xf>
    <xf numFmtId="0" fontId="23" fillId="14" borderId="206" xfId="0" applyFont="1" applyFill="1" applyBorder="1" applyAlignment="1">
      <alignment horizontal="center" vertical="center"/>
    </xf>
    <xf numFmtId="0" fontId="23" fillId="14" borderId="207" xfId="0" applyFont="1" applyFill="1" applyBorder="1" applyAlignment="1">
      <alignment horizontal="center" vertical="center"/>
    </xf>
    <xf numFmtId="0" fontId="23" fillId="14" borderId="208" xfId="0" applyFont="1" applyFill="1" applyBorder="1" applyAlignment="1">
      <alignment horizontal="center" vertical="center"/>
    </xf>
    <xf numFmtId="0" fontId="23" fillId="14" borderId="149" xfId="0" applyFont="1" applyFill="1" applyBorder="1" applyAlignment="1">
      <alignment horizontal="center" vertical="center"/>
    </xf>
    <xf numFmtId="0" fontId="23" fillId="14" borderId="0" xfId="0" applyFont="1" applyFill="1" applyAlignment="1">
      <alignment horizontal="center" vertical="center"/>
    </xf>
    <xf numFmtId="0" fontId="23" fillId="14" borderId="209" xfId="0" applyFont="1" applyFill="1" applyBorder="1" applyAlignment="1">
      <alignment horizontal="center" vertical="center"/>
    </xf>
    <xf numFmtId="49" fontId="41" fillId="32" borderId="18" xfId="2" applyNumberFormat="1" applyFill="1" applyBorder="1" applyAlignment="1" applyProtection="1">
      <alignment horizontal="left" vertical="center" indent="1"/>
      <protection locked="0"/>
    </xf>
    <xf numFmtId="49" fontId="45" fillId="32" borderId="19" xfId="0" applyNumberFormat="1" applyFont="1" applyFill="1" applyBorder="1" applyAlignment="1" applyProtection="1">
      <alignment horizontal="left" vertical="center" indent="1"/>
      <protection locked="0"/>
    </xf>
    <xf numFmtId="49" fontId="45" fillId="32" borderId="10" xfId="0" applyNumberFormat="1" applyFont="1" applyFill="1" applyBorder="1" applyAlignment="1" applyProtection="1">
      <alignment horizontal="left" vertical="center" indent="1"/>
      <protection locked="0"/>
    </xf>
    <xf numFmtId="0" fontId="160" fillId="32" borderId="0" xfId="0" applyFont="1" applyFill="1" applyAlignment="1">
      <alignment horizontal="center" vertical="center" wrapText="1"/>
    </xf>
    <xf numFmtId="0" fontId="23" fillId="14" borderId="149" xfId="12" applyFont="1" applyFill="1" applyBorder="1" applyAlignment="1">
      <alignment horizontal="center" vertical="center"/>
    </xf>
    <xf numFmtId="0" fontId="23" fillId="14" borderId="0" xfId="12" applyFont="1" applyFill="1" applyAlignment="1">
      <alignment horizontal="center" vertical="center"/>
    </xf>
    <xf numFmtId="0" fontId="23" fillId="14" borderId="209" xfId="12" applyFont="1" applyFill="1" applyBorder="1" applyAlignment="1">
      <alignment horizontal="center" vertical="center"/>
    </xf>
    <xf numFmtId="0" fontId="23" fillId="14" borderId="210" xfId="12" applyFont="1" applyFill="1" applyBorder="1" applyAlignment="1">
      <alignment horizontal="center" vertical="center"/>
    </xf>
    <xf numFmtId="0" fontId="23" fillId="14" borderId="170" xfId="12" applyFont="1" applyFill="1" applyBorder="1" applyAlignment="1">
      <alignment horizontal="center" vertical="center"/>
    </xf>
    <xf numFmtId="0" fontId="23" fillId="14" borderId="211" xfId="12" applyFont="1" applyFill="1" applyBorder="1" applyAlignment="1">
      <alignment horizontal="center" vertical="center"/>
    </xf>
    <xf numFmtId="0" fontId="59" fillId="32" borderId="0" xfId="0" applyFont="1" applyFill="1" applyAlignment="1">
      <alignment horizontal="center" vertical="center"/>
    </xf>
    <xf numFmtId="0" fontId="59" fillId="32" borderId="0" xfId="0" applyFont="1" applyFill="1" applyAlignment="1">
      <alignment horizontal="center"/>
    </xf>
    <xf numFmtId="0" fontId="41" fillId="32" borderId="0" xfId="2" applyFill="1" applyBorder="1" applyAlignment="1" applyProtection="1">
      <alignment horizontal="center"/>
    </xf>
    <xf numFmtId="0" fontId="59" fillId="32" borderId="47" xfId="0" applyFont="1" applyFill="1" applyBorder="1" applyAlignment="1">
      <alignment horizontal="center"/>
    </xf>
    <xf numFmtId="0" fontId="78" fillId="32" borderId="130" xfId="3" applyFont="1" applyFill="1" applyBorder="1" applyAlignment="1">
      <alignment horizontal="center" vertical="top"/>
    </xf>
    <xf numFmtId="0" fontId="71" fillId="32" borderId="0" xfId="0" applyFont="1" applyFill="1" applyAlignment="1">
      <alignment horizontal="center" vertical="center"/>
    </xf>
    <xf numFmtId="0" fontId="60" fillId="32" borderId="129" xfId="3" applyFont="1" applyFill="1" applyBorder="1" applyAlignment="1" applyProtection="1">
      <alignment horizontal="left" vertical="top"/>
      <protection locked="0"/>
    </xf>
    <xf numFmtId="0" fontId="60" fillId="32" borderId="130" xfId="3" applyFont="1" applyFill="1" applyBorder="1" applyAlignment="1" applyProtection="1">
      <alignment horizontal="left" vertical="top"/>
      <protection locked="0"/>
    </xf>
    <xf numFmtId="0" fontId="60" fillId="32" borderId="131" xfId="3" applyFont="1" applyFill="1" applyBorder="1" applyAlignment="1" applyProtection="1">
      <alignment horizontal="left" vertical="top"/>
      <protection locked="0"/>
    </xf>
    <xf numFmtId="0" fontId="60" fillId="32" borderId="87" xfId="3" applyFont="1" applyFill="1" applyBorder="1" applyAlignment="1" applyProtection="1">
      <alignment horizontal="left" vertical="top"/>
      <protection locked="0"/>
    </xf>
    <xf numFmtId="0" fontId="60" fillId="32" borderId="0" xfId="3" applyFont="1" applyFill="1" applyAlignment="1" applyProtection="1">
      <alignment horizontal="left" vertical="top"/>
      <protection locked="0"/>
    </xf>
    <xf numFmtId="0" fontId="60" fillId="32" borderId="88" xfId="3" applyFont="1" applyFill="1" applyBorder="1" applyAlignment="1" applyProtection="1">
      <alignment horizontal="left" vertical="top"/>
      <protection locked="0"/>
    </xf>
    <xf numFmtId="0" fontId="60" fillId="32" borderId="89" xfId="3" applyFont="1" applyFill="1" applyBorder="1" applyAlignment="1" applyProtection="1">
      <alignment horizontal="left" vertical="top"/>
      <protection locked="0"/>
    </xf>
    <xf numFmtId="0" fontId="60" fillId="32" borderId="69" xfId="3" applyFont="1" applyFill="1" applyBorder="1" applyAlignment="1" applyProtection="1">
      <alignment horizontal="left" vertical="top"/>
      <protection locked="0"/>
    </xf>
    <xf numFmtId="0" fontId="60" fillId="32" borderId="90" xfId="3" applyFont="1" applyFill="1" applyBorder="1" applyAlignment="1" applyProtection="1">
      <alignment horizontal="left" vertical="top"/>
      <protection locked="0"/>
    </xf>
    <xf numFmtId="0" fontId="59" fillId="32" borderId="69" xfId="3" applyFont="1" applyFill="1" applyBorder="1" applyAlignment="1" applyProtection="1">
      <alignment horizontal="center"/>
      <protection locked="0"/>
    </xf>
    <xf numFmtId="0" fontId="78" fillId="32" borderId="0" xfId="3" applyFont="1" applyFill="1" applyAlignment="1">
      <alignment horizontal="left" vertical="top" wrapText="1"/>
    </xf>
    <xf numFmtId="0" fontId="85" fillId="32" borderId="0" xfId="3" applyFont="1" applyFill="1" applyAlignment="1">
      <alignment horizontal="left" vertical="top" wrapText="1"/>
    </xf>
    <xf numFmtId="0" fontId="71" fillId="32" borderId="0" xfId="0" applyFont="1" applyFill="1" applyAlignment="1">
      <alignment horizontal="left" vertical="center"/>
    </xf>
    <xf numFmtId="0" fontId="70" fillId="32" borderId="0" xfId="0" applyFont="1" applyFill="1" applyAlignment="1">
      <alignment horizontal="left" vertical="center"/>
    </xf>
    <xf numFmtId="0" fontId="80" fillId="32" borderId="0" xfId="0" applyFont="1" applyFill="1" applyAlignment="1">
      <alignment horizontal="left" vertical="center"/>
    </xf>
    <xf numFmtId="0" fontId="62" fillId="32" borderId="0" xfId="0" applyFont="1" applyFill="1" applyAlignment="1">
      <alignment horizontal="left" vertical="center"/>
    </xf>
    <xf numFmtId="0" fontId="59" fillId="17" borderId="0" xfId="0" applyFont="1" applyFill="1" applyAlignment="1">
      <alignment horizontal="center" vertical="center"/>
    </xf>
    <xf numFmtId="0" fontId="59" fillId="17" borderId="95" xfId="0" applyFont="1" applyFill="1" applyBorder="1" applyAlignment="1">
      <alignment horizontal="center" vertical="center"/>
    </xf>
    <xf numFmtId="0" fontId="60" fillId="32" borderId="129" xfId="0" applyFont="1" applyFill="1" applyBorder="1" applyAlignment="1" applyProtection="1">
      <alignment horizontal="left" vertical="top" wrapText="1"/>
      <protection locked="0"/>
    </xf>
    <xf numFmtId="0" fontId="60" fillId="32" borderId="130" xfId="0" applyFont="1" applyFill="1" applyBorder="1" applyAlignment="1" applyProtection="1">
      <alignment horizontal="left" vertical="top" wrapText="1"/>
      <protection locked="0"/>
    </xf>
    <xf numFmtId="0" fontId="60" fillId="32" borderId="131" xfId="0" applyFont="1" applyFill="1" applyBorder="1" applyAlignment="1" applyProtection="1">
      <alignment horizontal="left" vertical="top" wrapText="1"/>
      <protection locked="0"/>
    </xf>
    <xf numFmtId="0" fontId="60" fillId="32" borderId="87" xfId="0" applyFont="1" applyFill="1" applyBorder="1" applyAlignment="1" applyProtection="1">
      <alignment horizontal="left" vertical="top" wrapText="1"/>
      <protection locked="0"/>
    </xf>
    <xf numFmtId="0" fontId="60" fillId="32" borderId="0" xfId="0" applyFont="1" applyFill="1" applyAlignment="1" applyProtection="1">
      <alignment horizontal="left" vertical="top" wrapText="1"/>
      <protection locked="0"/>
    </xf>
    <xf numFmtId="0" fontId="60" fillId="32" borderId="88" xfId="0" applyFont="1" applyFill="1" applyBorder="1" applyAlignment="1" applyProtection="1">
      <alignment horizontal="left" vertical="top" wrapText="1"/>
      <protection locked="0"/>
    </xf>
    <xf numFmtId="0" fontId="60" fillId="32" borderId="89" xfId="0" applyFont="1" applyFill="1" applyBorder="1" applyAlignment="1" applyProtection="1">
      <alignment horizontal="left" vertical="top" wrapText="1"/>
      <protection locked="0"/>
    </xf>
    <xf numFmtId="0" fontId="60" fillId="32" borderId="69" xfId="0" applyFont="1" applyFill="1" applyBorder="1" applyAlignment="1" applyProtection="1">
      <alignment horizontal="left" vertical="top" wrapText="1"/>
      <protection locked="0"/>
    </xf>
    <xf numFmtId="0" fontId="60" fillId="32" borderId="90" xfId="0" applyFont="1" applyFill="1" applyBorder="1" applyAlignment="1" applyProtection="1">
      <alignment horizontal="left" vertical="top" wrapText="1"/>
      <protection locked="0"/>
    </xf>
    <xf numFmtId="0" fontId="83" fillId="10" borderId="109" xfId="0" applyFont="1" applyFill="1" applyBorder="1" applyAlignment="1">
      <alignment horizontal="center" vertical="center" shrinkToFit="1"/>
    </xf>
    <xf numFmtId="0" fontId="83" fillId="10" borderId="148" xfId="0" applyFont="1" applyFill="1" applyBorder="1" applyAlignment="1">
      <alignment horizontal="center" vertical="center" shrinkToFit="1"/>
    </xf>
    <xf numFmtId="0" fontId="67" fillId="12" borderId="108" xfId="0" applyFont="1" applyFill="1" applyBorder="1" applyAlignment="1">
      <alignment horizontal="center" vertical="center" shrinkToFit="1"/>
    </xf>
    <xf numFmtId="0" fontId="67" fillId="12" borderId="101" xfId="0" applyFont="1" applyFill="1" applyBorder="1" applyAlignment="1">
      <alignment horizontal="center" vertical="center" shrinkToFit="1"/>
    </xf>
    <xf numFmtId="0" fontId="67" fillId="12" borderId="94" xfId="0" applyFont="1" applyFill="1" applyBorder="1" applyAlignment="1">
      <alignment horizontal="center" vertical="center" shrinkToFit="1"/>
    </xf>
    <xf numFmtId="0" fontId="67" fillId="32" borderId="0" xfId="0" applyFont="1" applyFill="1" applyAlignment="1">
      <alignment wrapText="1"/>
    </xf>
    <xf numFmtId="0" fontId="166" fillId="32" borderId="0" xfId="0" applyFont="1" applyFill="1" applyAlignment="1">
      <alignment horizontal="center" vertical="center"/>
    </xf>
    <xf numFmtId="0" fontId="60" fillId="32" borderId="0" xfId="3" applyFont="1" applyFill="1" applyAlignment="1">
      <alignment horizontal="left" wrapText="1"/>
    </xf>
    <xf numFmtId="0" fontId="65" fillId="32" borderId="0" xfId="0" applyFont="1" applyFill="1" applyAlignment="1">
      <alignment horizontal="center" vertical="center"/>
    </xf>
    <xf numFmtId="38" fontId="59" fillId="32" borderId="70" xfId="0" applyNumberFormat="1" applyFont="1" applyFill="1" applyBorder="1" applyAlignment="1" applyProtection="1">
      <alignment horizontal="left" vertical="top" wrapText="1"/>
      <protection locked="0"/>
    </xf>
    <xf numFmtId="0" fontId="59" fillId="32" borderId="71" xfId="0" applyFont="1" applyFill="1" applyBorder="1" applyAlignment="1" applyProtection="1">
      <alignment wrapText="1"/>
      <protection locked="0"/>
    </xf>
    <xf numFmtId="0" fontId="59" fillId="32" borderId="72" xfId="0" applyFont="1" applyFill="1" applyBorder="1" applyAlignment="1" applyProtection="1">
      <alignment wrapText="1"/>
      <protection locked="0"/>
    </xf>
    <xf numFmtId="0" fontId="59" fillId="32" borderId="73" xfId="0" applyFont="1" applyFill="1" applyBorder="1" applyAlignment="1" applyProtection="1">
      <alignment wrapText="1"/>
      <protection locked="0"/>
    </xf>
    <xf numFmtId="0" fontId="59" fillId="32" borderId="0" xfId="0" applyFont="1" applyFill="1" applyAlignment="1" applyProtection="1">
      <alignment wrapText="1"/>
      <protection locked="0"/>
    </xf>
    <xf numFmtId="0" fontId="59" fillId="32" borderId="74" xfId="0" applyFont="1" applyFill="1" applyBorder="1" applyAlignment="1" applyProtection="1">
      <alignment wrapText="1"/>
      <protection locked="0"/>
    </xf>
    <xf numFmtId="0" fontId="59" fillId="32" borderId="75" xfId="0" applyFont="1" applyFill="1" applyBorder="1" applyAlignment="1" applyProtection="1">
      <alignment wrapText="1"/>
      <protection locked="0"/>
    </xf>
    <xf numFmtId="0" fontId="59" fillId="32" borderId="76" xfId="0" applyFont="1" applyFill="1" applyBorder="1" applyAlignment="1" applyProtection="1">
      <alignment wrapText="1"/>
      <protection locked="0"/>
    </xf>
    <xf numFmtId="0" fontId="59" fillId="32" borderId="77" xfId="0" applyFont="1" applyFill="1" applyBorder="1" applyAlignment="1" applyProtection="1">
      <alignment wrapText="1"/>
      <protection locked="0"/>
    </xf>
    <xf numFmtId="0" fontId="89" fillId="32" borderId="0" xfId="0" applyFont="1" applyFill="1" applyAlignment="1">
      <alignment horizontal="left" vertical="center" wrapText="1"/>
    </xf>
    <xf numFmtId="0" fontId="60" fillId="32" borderId="0" xfId="0" applyFont="1" applyFill="1" applyAlignment="1">
      <alignment horizontal="left" vertical="center" wrapText="1"/>
    </xf>
    <xf numFmtId="165" fontId="67" fillId="32" borderId="0" xfId="0" applyNumberFormat="1" applyFont="1" applyFill="1" applyAlignment="1">
      <alignment horizontal="left" vertical="center"/>
    </xf>
    <xf numFmtId="165" fontId="62" fillId="32" borderId="0" xfId="0" applyNumberFormat="1" applyFont="1" applyFill="1" applyAlignment="1">
      <alignment horizontal="left" vertical="center"/>
    </xf>
    <xf numFmtId="0" fontId="144" fillId="32" borderId="0" xfId="0" applyFont="1" applyFill="1" applyAlignment="1">
      <alignment horizontal="left" vertical="center" wrapText="1"/>
    </xf>
    <xf numFmtId="0" fontId="67" fillId="32" borderId="0" xfId="0" applyFont="1" applyFill="1" applyAlignment="1">
      <alignment horizontal="left" vertical="center"/>
    </xf>
    <xf numFmtId="0" fontId="67" fillId="32" borderId="0" xfId="0" applyFont="1" applyFill="1" applyAlignment="1">
      <alignment vertical="top" wrapText="1"/>
    </xf>
    <xf numFmtId="0" fontId="77" fillId="32" borderId="0" xfId="0" applyFont="1" applyFill="1" applyAlignment="1">
      <alignment horizontal="center" vertical="center"/>
    </xf>
    <xf numFmtId="0" fontId="41" fillId="32" borderId="0" xfId="2" applyFill="1" applyAlignment="1" applyProtection="1">
      <alignment horizontal="center" vertical="center"/>
    </xf>
    <xf numFmtId="0" fontId="61" fillId="32" borderId="0" xfId="2" applyFont="1" applyFill="1" applyAlignment="1" applyProtection="1">
      <alignment horizontal="center" vertical="center"/>
    </xf>
    <xf numFmtId="3" fontId="69" fillId="20" borderId="12" xfId="0" applyNumberFormat="1" applyFont="1" applyFill="1" applyBorder="1" applyAlignment="1">
      <alignment horizontal="left" vertical="center"/>
    </xf>
    <xf numFmtId="3" fontId="69" fillId="20" borderId="13" xfId="0" applyNumberFormat="1" applyFont="1" applyFill="1" applyBorder="1" applyAlignment="1">
      <alignment horizontal="left" vertical="center"/>
    </xf>
    <xf numFmtId="0" fontId="69" fillId="20" borderId="33" xfId="0" applyFont="1" applyFill="1" applyBorder="1" applyAlignment="1">
      <alignment horizontal="left" vertical="center"/>
    </xf>
    <xf numFmtId="0" fontId="69" fillId="20" borderId="30" xfId="0" applyFont="1" applyFill="1" applyBorder="1" applyAlignment="1">
      <alignment horizontal="left" vertical="center"/>
    </xf>
    <xf numFmtId="164" fontId="69" fillId="20" borderId="12" xfId="0" applyNumberFormat="1" applyFont="1" applyFill="1" applyBorder="1" applyAlignment="1">
      <alignment horizontal="left" vertical="center"/>
    </xf>
    <xf numFmtId="164" fontId="69" fillId="20" borderId="13" xfId="0" applyNumberFormat="1" applyFont="1" applyFill="1" applyBorder="1" applyAlignment="1">
      <alignment horizontal="left" vertical="center"/>
    </xf>
    <xf numFmtId="0" fontId="59" fillId="0" borderId="9" xfId="0" applyFont="1" applyBorder="1" applyAlignment="1">
      <alignment horizontal="center" vertical="center" wrapText="1"/>
    </xf>
    <xf numFmtId="0" fontId="59" fillId="0" borderId="115" xfId="0" applyFont="1" applyBorder="1" applyAlignment="1">
      <alignment horizontal="center" vertical="center" wrapText="1"/>
    </xf>
    <xf numFmtId="164" fontId="69" fillId="20" borderId="48" xfId="0" applyNumberFormat="1" applyFont="1" applyFill="1" applyBorder="1" applyAlignment="1">
      <alignment horizontal="left" vertical="center"/>
    </xf>
    <xf numFmtId="164" fontId="69" fillId="20" borderId="30" xfId="0" applyNumberFormat="1" applyFont="1" applyFill="1" applyBorder="1" applyAlignment="1">
      <alignment horizontal="left" vertical="center"/>
    </xf>
    <xf numFmtId="0" fontId="70" fillId="15" borderId="20" xfId="0" applyFont="1" applyFill="1" applyBorder="1" applyAlignment="1">
      <alignment horizontal="center" vertical="center"/>
    </xf>
    <xf numFmtId="0" fontId="70" fillId="15" borderId="13" xfId="0" applyFont="1" applyFill="1" applyBorder="1" applyAlignment="1">
      <alignment horizontal="center" vertical="center"/>
    </xf>
    <xf numFmtId="3" fontId="69" fillId="0" borderId="9" xfId="0" applyNumberFormat="1" applyFont="1" applyBorder="1" applyAlignment="1">
      <alignment horizontal="center" vertical="center" wrapText="1"/>
    </xf>
    <xf numFmtId="3" fontId="69" fillId="0" borderId="115" xfId="0" applyNumberFormat="1" applyFont="1" applyBorder="1" applyAlignment="1">
      <alignment horizontal="center" vertical="center" wrapText="1"/>
    </xf>
    <xf numFmtId="0" fontId="69" fillId="15" borderId="33" xfId="0" applyFont="1" applyFill="1" applyBorder="1" applyAlignment="1">
      <alignment horizontal="left" vertical="center" indent="1"/>
    </xf>
    <xf numFmtId="0" fontId="69" fillId="15" borderId="30" xfId="0" applyFont="1" applyFill="1" applyBorder="1" applyAlignment="1">
      <alignment horizontal="left" vertical="center" indent="1"/>
    </xf>
    <xf numFmtId="0" fontId="67" fillId="0" borderId="20" xfId="0" applyFont="1" applyBorder="1" applyAlignment="1">
      <alignment horizontal="left" vertical="center" indent="1"/>
    </xf>
    <xf numFmtId="0" fontId="67" fillId="0" borderId="13" xfId="0" applyFont="1" applyBorder="1" applyAlignment="1">
      <alignment horizontal="left" vertical="center" indent="1"/>
    </xf>
    <xf numFmtId="164" fontId="69" fillId="22" borderId="12" xfId="0" applyNumberFormat="1" applyFont="1" applyFill="1" applyBorder="1" applyAlignment="1">
      <alignment horizontal="left" vertical="center" wrapText="1" indent="1"/>
    </xf>
    <xf numFmtId="164" fontId="69" fillId="22" borderId="13" xfId="0" applyNumberFormat="1" applyFont="1" applyFill="1" applyBorder="1" applyAlignment="1">
      <alignment horizontal="left" vertical="center" wrapText="1" indent="1"/>
    </xf>
    <xf numFmtId="164" fontId="69" fillId="13" borderId="12" xfId="0" applyNumberFormat="1" applyFont="1" applyFill="1" applyBorder="1" applyAlignment="1">
      <alignment horizontal="left" vertical="center" wrapText="1" indent="1"/>
    </xf>
    <xf numFmtId="164" fontId="69" fillId="13" borderId="13" xfId="0" applyNumberFormat="1" applyFont="1" applyFill="1" applyBorder="1" applyAlignment="1">
      <alignment horizontal="left" vertical="center" wrapText="1" indent="1"/>
    </xf>
    <xf numFmtId="49" fontId="69" fillId="20" borderId="12" xfId="0" applyNumberFormat="1" applyFont="1" applyFill="1" applyBorder="1" applyAlignment="1">
      <alignment horizontal="left" vertical="center"/>
    </xf>
    <xf numFmtId="49" fontId="69" fillId="20" borderId="13" xfId="0" applyNumberFormat="1" applyFont="1" applyFill="1" applyBorder="1" applyAlignment="1">
      <alignment horizontal="left" vertical="center"/>
    </xf>
    <xf numFmtId="0" fontId="69" fillId="20" borderId="12" xfId="0" applyFont="1" applyFill="1" applyBorder="1" applyAlignment="1">
      <alignment vertical="center"/>
    </xf>
    <xf numFmtId="0" fontId="69" fillId="20" borderId="13" xfId="0" applyFont="1" applyFill="1" applyBorder="1" applyAlignment="1">
      <alignment vertical="center"/>
    </xf>
    <xf numFmtId="164" fontId="69" fillId="15" borderId="12" xfId="0" applyNumberFormat="1" applyFont="1" applyFill="1" applyBorder="1" applyAlignment="1">
      <alignment horizontal="left" vertical="center" wrapText="1" indent="2"/>
    </xf>
    <xf numFmtId="164" fontId="69" fillId="15" borderId="13" xfId="0" applyNumberFormat="1" applyFont="1" applyFill="1" applyBorder="1" applyAlignment="1">
      <alignment horizontal="left" vertical="center" wrapText="1" indent="2"/>
    </xf>
    <xf numFmtId="164" fontId="69" fillId="16" borderId="12" xfId="0" applyNumberFormat="1" applyFont="1" applyFill="1" applyBorder="1" applyAlignment="1">
      <alignment horizontal="left" vertical="center" wrapText="1"/>
    </xf>
    <xf numFmtId="164" fontId="69" fillId="16" borderId="13" xfId="0" applyNumberFormat="1" applyFont="1" applyFill="1" applyBorder="1" applyAlignment="1">
      <alignment horizontal="left" vertical="center" wrapText="1"/>
    </xf>
    <xf numFmtId="164" fontId="69" fillId="6" borderId="12" xfId="0" applyNumberFormat="1" applyFont="1" applyFill="1" applyBorder="1" applyAlignment="1">
      <alignment horizontal="left" vertical="center" wrapText="1" indent="1"/>
    </xf>
    <xf numFmtId="164" fontId="69" fillId="6" borderId="13" xfId="0" applyNumberFormat="1" applyFont="1" applyFill="1" applyBorder="1" applyAlignment="1">
      <alignment horizontal="left" vertical="center" wrapText="1" indent="1"/>
    </xf>
    <xf numFmtId="0" fontId="69" fillId="15" borderId="34" xfId="0" applyFont="1" applyFill="1" applyBorder="1" applyAlignment="1" applyProtection="1">
      <alignment horizontal="left" vertical="center" indent="2"/>
      <protection hidden="1"/>
    </xf>
    <xf numFmtId="0" fontId="69" fillId="15" borderId="29" xfId="0" applyFont="1" applyFill="1" applyBorder="1" applyAlignment="1" applyProtection="1">
      <alignment horizontal="left" vertical="center" indent="2"/>
      <protection hidden="1"/>
    </xf>
    <xf numFmtId="164" fontId="69" fillId="15" borderId="35" xfId="0" applyNumberFormat="1" applyFont="1" applyFill="1" applyBorder="1" applyAlignment="1">
      <alignment horizontal="left" vertical="center" wrapText="1" indent="2"/>
    </xf>
    <xf numFmtId="164" fontId="69" fillId="15" borderId="29" xfId="0" applyNumberFormat="1" applyFont="1" applyFill="1" applyBorder="1" applyAlignment="1">
      <alignment horizontal="left" vertical="center" wrapText="1" indent="2"/>
    </xf>
    <xf numFmtId="0" fontId="69" fillId="15" borderId="51" xfId="0" applyFont="1" applyFill="1" applyBorder="1" applyAlignment="1">
      <alignment horizontal="left" vertical="center" indent="2"/>
    </xf>
    <xf numFmtId="0" fontId="69" fillId="15" borderId="52" xfId="0" applyFont="1" applyFill="1" applyBorder="1" applyAlignment="1">
      <alignment horizontal="left" vertical="center" indent="2"/>
    </xf>
    <xf numFmtId="0" fontId="67" fillId="15" borderId="51" xfId="0" applyFont="1" applyFill="1" applyBorder="1" applyAlignment="1">
      <alignment horizontal="left" vertical="center" wrapText="1" indent="2"/>
    </xf>
    <xf numFmtId="0" fontId="62" fillId="15" borderId="52" xfId="0" applyFont="1" applyFill="1" applyBorder="1" applyAlignment="1">
      <alignment horizontal="left" wrapText="1" indent="2"/>
    </xf>
    <xf numFmtId="0" fontId="69" fillId="15" borderId="23" xfId="0" applyFont="1" applyFill="1" applyBorder="1" applyAlignment="1">
      <alignment horizontal="left" vertical="center" indent="1"/>
    </xf>
    <xf numFmtId="0" fontId="62" fillId="15" borderId="50" xfId="0" applyFont="1" applyFill="1" applyBorder="1" applyAlignment="1">
      <alignment horizontal="left" vertical="center" indent="1"/>
    </xf>
    <xf numFmtId="0" fontId="69" fillId="16" borderId="20" xfId="0" applyFont="1" applyFill="1" applyBorder="1" applyAlignment="1">
      <alignment horizontal="left" vertical="center" wrapText="1"/>
    </xf>
    <xf numFmtId="0" fontId="62" fillId="16" borderId="13" xfId="0" applyFont="1" applyFill="1" applyBorder="1" applyAlignment="1">
      <alignment horizontal="left" vertical="center" wrapText="1"/>
    </xf>
    <xf numFmtId="0" fontId="69" fillId="16" borderId="33" xfId="0" applyFont="1" applyFill="1" applyBorder="1" applyAlignment="1">
      <alignment vertical="top" wrapText="1"/>
    </xf>
    <xf numFmtId="0" fontId="62" fillId="16" borderId="30" xfId="0" applyFont="1" applyFill="1" applyBorder="1" applyAlignment="1">
      <alignment vertical="top" wrapText="1"/>
    </xf>
    <xf numFmtId="0" fontId="69" fillId="15" borderId="34" xfId="0" applyFont="1" applyFill="1" applyBorder="1" applyAlignment="1">
      <alignment horizontal="left" vertical="top" wrapText="1" indent="1"/>
    </xf>
    <xf numFmtId="0" fontId="62" fillId="15" borderId="29" xfId="0" applyFont="1" applyFill="1" applyBorder="1" applyAlignment="1">
      <alignment horizontal="left" vertical="top" wrapText="1" indent="1"/>
    </xf>
    <xf numFmtId="0" fontId="69" fillId="15" borderId="34" xfId="0" applyFont="1" applyFill="1" applyBorder="1" applyAlignment="1">
      <alignment horizontal="left" vertical="top" indent="1"/>
    </xf>
    <xf numFmtId="0" fontId="62" fillId="15" borderId="29" xfId="0" applyFont="1" applyFill="1" applyBorder="1" applyAlignment="1">
      <alignment horizontal="left" vertical="top" indent="1"/>
    </xf>
    <xf numFmtId="0" fontId="69" fillId="16" borderId="33" xfId="0" applyFont="1" applyFill="1" applyBorder="1" applyAlignment="1">
      <alignment vertical="center" wrapText="1"/>
    </xf>
    <xf numFmtId="0" fontId="62" fillId="16" borderId="30" xfId="0" applyFont="1" applyFill="1" applyBorder="1" applyAlignment="1">
      <alignment vertical="center" wrapText="1"/>
    </xf>
    <xf numFmtId="3" fontId="69" fillId="0" borderId="17" xfId="0" applyNumberFormat="1" applyFont="1" applyBorder="1" applyAlignment="1">
      <alignment horizontal="center" vertical="center" wrapText="1"/>
    </xf>
    <xf numFmtId="0" fontId="70" fillId="20" borderId="18" xfId="0" applyFont="1" applyFill="1" applyBorder="1" applyAlignment="1">
      <alignment horizontal="center" vertical="center"/>
    </xf>
    <xf numFmtId="0" fontId="62" fillId="20" borderId="10" xfId="0" applyFont="1" applyFill="1" applyBorder="1" applyAlignment="1">
      <alignment horizontal="center" vertical="center"/>
    </xf>
    <xf numFmtId="0" fontId="70" fillId="21" borderId="19" xfId="0" applyFont="1" applyFill="1" applyBorder="1" applyAlignment="1">
      <alignment horizontal="center" vertical="center"/>
    </xf>
    <xf numFmtId="0" fontId="70" fillId="21" borderId="10" xfId="0" applyFont="1" applyFill="1" applyBorder="1" applyAlignment="1">
      <alignment horizontal="center" vertical="center"/>
    </xf>
    <xf numFmtId="0" fontId="62" fillId="21" borderId="10" xfId="0" applyFont="1" applyFill="1" applyBorder="1" applyAlignment="1">
      <alignment horizontal="center" vertical="center"/>
    </xf>
    <xf numFmtId="0" fontId="70" fillId="20" borderId="98" xfId="0" applyFont="1" applyFill="1" applyBorder="1" applyAlignment="1">
      <alignment horizontal="center" vertical="center"/>
    </xf>
    <xf numFmtId="0" fontId="62" fillId="20" borderId="120" xfId="0" applyFont="1" applyFill="1" applyBorder="1" applyAlignment="1">
      <alignment horizontal="center" vertical="center"/>
    </xf>
    <xf numFmtId="0" fontId="70" fillId="20" borderId="19" xfId="0" applyFont="1" applyFill="1" applyBorder="1" applyAlignment="1">
      <alignment horizontal="center" vertical="center"/>
    </xf>
    <xf numFmtId="3" fontId="69" fillId="15" borderId="33" xfId="0" applyNumberFormat="1" applyFont="1" applyFill="1" applyBorder="1" applyAlignment="1">
      <alignment horizontal="left" vertical="top" wrapText="1" indent="1"/>
    </xf>
    <xf numFmtId="0" fontId="62" fillId="15" borderId="30" xfId="0" applyFont="1" applyFill="1" applyBorder="1" applyAlignment="1">
      <alignment horizontal="left" vertical="top" wrapText="1"/>
    </xf>
    <xf numFmtId="3" fontId="69" fillId="15" borderId="22" xfId="0" applyNumberFormat="1" applyFont="1" applyFill="1" applyBorder="1" applyAlignment="1">
      <alignment horizontal="left" vertical="top" wrapText="1" indent="1"/>
    </xf>
    <xf numFmtId="0" fontId="62" fillId="15" borderId="37" xfId="0" applyFont="1" applyFill="1" applyBorder="1" applyAlignment="1">
      <alignment horizontal="left" vertical="top" wrapText="1" indent="1"/>
    </xf>
    <xf numFmtId="3" fontId="69" fillId="15" borderId="23" xfId="0" applyNumberFormat="1" applyFont="1" applyFill="1" applyBorder="1" applyAlignment="1">
      <alignment horizontal="left" vertical="top" wrapText="1" indent="1"/>
    </xf>
    <xf numFmtId="0" fontId="67" fillId="15" borderId="50" xfId="0" applyFont="1" applyFill="1" applyBorder="1" applyAlignment="1">
      <alignment horizontal="left" vertical="top" wrapText="1" indent="1"/>
    </xf>
    <xf numFmtId="3" fontId="69" fillId="15" borderId="34" xfId="0" applyNumberFormat="1" applyFont="1" applyFill="1" applyBorder="1" applyAlignment="1">
      <alignment horizontal="left" vertical="top" wrapText="1" indent="1"/>
    </xf>
    <xf numFmtId="3" fontId="69" fillId="15" borderId="34" xfId="0" applyNumberFormat="1" applyFont="1" applyFill="1" applyBorder="1" applyAlignment="1">
      <alignment horizontal="left" vertical="top" indent="1"/>
    </xf>
    <xf numFmtId="0" fontId="67" fillId="15" borderId="29" xfId="0" applyFont="1" applyFill="1" applyBorder="1" applyAlignment="1">
      <alignment horizontal="left" vertical="top" indent="1"/>
    </xf>
    <xf numFmtId="3" fontId="69" fillId="0" borderId="22" xfId="0" applyNumberFormat="1" applyFont="1" applyBorder="1" applyAlignment="1">
      <alignment horizontal="left" vertical="top" wrapText="1" indent="1"/>
    </xf>
    <xf numFmtId="0" fontId="62" fillId="0" borderId="37" xfId="0" applyFont="1" applyBorder="1" applyAlignment="1">
      <alignment horizontal="left" vertical="top" wrapText="1" indent="1"/>
    </xf>
    <xf numFmtId="0" fontId="70" fillId="20" borderId="19" xfId="0" applyFont="1" applyFill="1" applyBorder="1" applyAlignment="1">
      <alignment horizontal="center" vertical="center" wrapText="1"/>
    </xf>
    <xf numFmtId="0" fontId="62" fillId="20" borderId="10" xfId="0" applyFont="1" applyFill="1" applyBorder="1" applyAlignment="1">
      <alignment horizontal="center" vertical="center" wrapText="1"/>
    </xf>
    <xf numFmtId="3" fontId="70" fillId="20" borderId="12" xfId="0" applyNumberFormat="1" applyFont="1" applyFill="1" applyBorder="1" applyAlignment="1">
      <alignment horizontal="center" vertical="center"/>
    </xf>
    <xf numFmtId="0" fontId="62" fillId="20" borderId="13" xfId="0" applyFont="1" applyFill="1" applyBorder="1" applyAlignment="1">
      <alignment horizontal="center" vertical="center"/>
    </xf>
    <xf numFmtId="0" fontId="70" fillId="20" borderId="20" xfId="0" applyFont="1" applyFill="1" applyBorder="1" applyAlignment="1">
      <alignment horizontal="center" vertical="center"/>
    </xf>
    <xf numFmtId="3" fontId="69" fillId="15" borderId="48" xfId="0" applyNumberFormat="1" applyFont="1" applyFill="1" applyBorder="1" applyAlignment="1">
      <alignment horizontal="left" vertical="top" indent="1"/>
    </xf>
    <xf numFmtId="3" fontId="69" fillId="15" borderId="30" xfId="0" applyNumberFormat="1" applyFont="1" applyFill="1" applyBorder="1" applyAlignment="1">
      <alignment horizontal="left" vertical="top" indent="1"/>
    </xf>
    <xf numFmtId="3" fontId="69" fillId="15" borderId="48" xfId="0" applyNumberFormat="1" applyFont="1" applyFill="1" applyBorder="1" applyAlignment="1">
      <alignment horizontal="left" vertical="top" wrapText="1" indent="1"/>
    </xf>
    <xf numFmtId="3" fontId="69" fillId="15" borderId="30" xfId="0" applyNumberFormat="1" applyFont="1" applyFill="1" applyBorder="1" applyAlignment="1">
      <alignment horizontal="left" vertical="top" wrapText="1" indent="1"/>
    </xf>
    <xf numFmtId="3" fontId="69" fillId="14" borderId="9" xfId="0" applyNumberFormat="1" applyFont="1" applyFill="1" applyBorder="1" applyAlignment="1">
      <alignment horizontal="center" vertical="center" wrapText="1"/>
    </xf>
    <xf numFmtId="3" fontId="69" fillId="14" borderId="115" xfId="0" applyNumberFormat="1" applyFont="1" applyFill="1" applyBorder="1" applyAlignment="1">
      <alignment horizontal="center" vertical="center" wrapText="1"/>
    </xf>
    <xf numFmtId="49" fontId="70" fillId="11" borderId="12" xfId="0" applyNumberFormat="1" applyFont="1" applyFill="1" applyBorder="1" applyAlignment="1">
      <alignment horizontal="center" vertical="center"/>
    </xf>
    <xf numFmtId="0" fontId="62" fillId="11" borderId="13" xfId="0" applyFont="1" applyFill="1" applyBorder="1" applyAlignment="1">
      <alignment horizontal="center" vertical="center"/>
    </xf>
    <xf numFmtId="49" fontId="78" fillId="6" borderId="18" xfId="0" applyNumberFormat="1" applyFont="1" applyFill="1" applyBorder="1" applyAlignment="1">
      <alignment horizontal="left" vertical="center" wrapText="1"/>
    </xf>
    <xf numFmtId="0" fontId="62" fillId="0" borderId="19" xfId="0" applyFont="1" applyBorder="1" applyAlignment="1">
      <alignment horizontal="left" vertical="center" wrapText="1"/>
    </xf>
    <xf numFmtId="0" fontId="62" fillId="0" borderId="10" xfId="0" applyFont="1" applyBorder="1" applyAlignment="1">
      <alignment horizontal="left" vertical="center" wrapText="1"/>
    </xf>
    <xf numFmtId="49" fontId="88"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164" fontId="69" fillId="6" borderId="12" xfId="0" applyNumberFormat="1" applyFont="1" applyFill="1" applyBorder="1" applyAlignment="1">
      <alignment horizontal="left" vertical="center" wrapText="1"/>
    </xf>
    <xf numFmtId="0" fontId="62" fillId="6" borderId="13" xfId="0" applyFont="1" applyFill="1" applyBorder="1" applyAlignment="1">
      <alignment horizontal="left" vertical="center" wrapText="1"/>
    </xf>
    <xf numFmtId="49" fontId="69" fillId="0" borderId="12" xfId="0" applyNumberFormat="1" applyFont="1" applyBorder="1" applyAlignment="1">
      <alignment horizontal="center" vertical="center" wrapText="1"/>
    </xf>
    <xf numFmtId="49" fontId="69" fillId="0" borderId="13" xfId="0" applyNumberFormat="1" applyFont="1" applyBorder="1" applyAlignment="1">
      <alignment horizontal="center" vertical="center" wrapText="1"/>
    </xf>
    <xf numFmtId="49" fontId="69" fillId="15" borderId="12" xfId="0" applyNumberFormat="1" applyFont="1" applyFill="1" applyBorder="1" applyAlignment="1">
      <alignment horizontal="left" vertical="center" indent="1"/>
    </xf>
    <xf numFmtId="0" fontId="62" fillId="15" borderId="13" xfId="0" applyFont="1" applyFill="1" applyBorder="1" applyAlignment="1">
      <alignment horizontal="left" vertical="center" indent="1"/>
    </xf>
    <xf numFmtId="0" fontId="69" fillId="6" borderId="12" xfId="0" applyFont="1" applyFill="1" applyBorder="1" applyAlignment="1">
      <alignment horizontal="left" vertical="center" wrapText="1"/>
    </xf>
    <xf numFmtId="49" fontId="69" fillId="15" borderId="12" xfId="0" applyNumberFormat="1" applyFont="1" applyFill="1" applyBorder="1" applyAlignment="1">
      <alignment horizontal="left" vertical="center" wrapText="1" indent="1"/>
    </xf>
    <xf numFmtId="0" fontId="62" fillId="15" borderId="13" xfId="0" applyFont="1" applyFill="1" applyBorder="1" applyAlignment="1">
      <alignment horizontal="left" vertical="center" wrapText="1" indent="1"/>
    </xf>
    <xf numFmtId="49" fontId="69" fillId="6" borderId="12" xfId="0" applyNumberFormat="1" applyFont="1" applyFill="1" applyBorder="1" applyAlignment="1">
      <alignment horizontal="left" vertical="center"/>
    </xf>
    <xf numFmtId="49" fontId="69" fillId="6" borderId="13" xfId="0" applyNumberFormat="1" applyFont="1" applyFill="1" applyBorder="1" applyAlignment="1">
      <alignment horizontal="left" vertical="center"/>
    </xf>
    <xf numFmtId="0" fontId="70" fillId="11" borderId="12" xfId="9" applyFont="1" applyFill="1" applyBorder="1" applyAlignment="1">
      <alignment horizontal="center" vertical="center"/>
    </xf>
    <xf numFmtId="49" fontId="69" fillId="6" borderId="12" xfId="0" applyNumberFormat="1" applyFont="1" applyFill="1" applyBorder="1" applyAlignment="1">
      <alignment horizontal="left" vertical="center" wrapText="1"/>
    </xf>
    <xf numFmtId="49" fontId="67" fillId="0" borderId="12" xfId="0" applyNumberFormat="1" applyFont="1" applyBorder="1" applyAlignment="1">
      <alignment horizontal="left" vertical="center" wrapText="1" indent="1"/>
    </xf>
    <xf numFmtId="0" fontId="62" fillId="0" borderId="13" xfId="0" applyFont="1" applyBorder="1" applyAlignment="1">
      <alignment horizontal="left" vertical="center" wrapText="1" indent="1"/>
    </xf>
    <xf numFmtId="0" fontId="60" fillId="0" borderId="8" xfId="9" applyFont="1" applyBorder="1" applyProtection="1">
      <protection locked="0"/>
    </xf>
    <xf numFmtId="0" fontId="60" fillId="0" borderId="8" xfId="0" applyFont="1" applyBorder="1" applyProtection="1">
      <protection locked="0"/>
    </xf>
    <xf numFmtId="0" fontId="60" fillId="0" borderId="5" xfId="9" applyFont="1" applyBorder="1" applyProtection="1">
      <protection locked="0"/>
    </xf>
    <xf numFmtId="0" fontId="60" fillId="0" borderId="5" xfId="0" applyFont="1" applyBorder="1" applyProtection="1">
      <protection locked="0"/>
    </xf>
    <xf numFmtId="0" fontId="67" fillId="0" borderId="0" xfId="9" applyFont="1" applyAlignment="1">
      <alignment wrapText="1"/>
    </xf>
    <xf numFmtId="0" fontId="62" fillId="0" borderId="0" xfId="0" applyFont="1" applyAlignment="1">
      <alignment wrapText="1"/>
    </xf>
    <xf numFmtId="0" fontId="67" fillId="0" borderId="5" xfId="0" applyFont="1" applyBorder="1" applyAlignment="1">
      <alignment horizontal="left" vertical="center" wrapText="1" indent="1"/>
    </xf>
    <xf numFmtId="0" fontId="62" fillId="0" borderId="5" xfId="0" applyFont="1" applyBorder="1" applyAlignment="1">
      <alignment horizontal="left" vertical="center" wrapText="1" indent="1"/>
    </xf>
    <xf numFmtId="0" fontId="62" fillId="0" borderId="6" xfId="0" applyFont="1" applyBorder="1" applyAlignment="1">
      <alignment horizontal="left" vertical="center" wrapText="1" indent="1"/>
    </xf>
    <xf numFmtId="49" fontId="69" fillId="0" borderId="64" xfId="0" applyNumberFormat="1" applyFont="1" applyBorder="1" applyAlignment="1">
      <alignment horizontal="center" vertical="center" wrapText="1"/>
    </xf>
    <xf numFmtId="49" fontId="69" fillId="0" borderId="14" xfId="0" applyNumberFormat="1" applyFont="1" applyBorder="1" applyAlignment="1">
      <alignment horizontal="center" vertical="center" wrapText="1"/>
    </xf>
    <xf numFmtId="0" fontId="62" fillId="0" borderId="65" xfId="0" applyFont="1" applyBorder="1" applyAlignment="1">
      <alignment wrapText="1"/>
    </xf>
    <xf numFmtId="0" fontId="69" fillId="0" borderId="45" xfId="0" applyFont="1" applyBorder="1" applyAlignment="1" applyProtection="1">
      <alignment horizontal="left" vertical="center" wrapText="1"/>
      <protection hidden="1"/>
    </xf>
    <xf numFmtId="0" fontId="69" fillId="0" borderId="5" xfId="0" applyFont="1" applyBorder="1" applyAlignment="1" applyProtection="1">
      <alignment horizontal="left" vertical="center" wrapText="1"/>
      <protection hidden="1"/>
    </xf>
    <xf numFmtId="0" fontId="62" fillId="0" borderId="5" xfId="0" applyFont="1" applyBorder="1" applyAlignment="1" applyProtection="1">
      <alignment wrapText="1"/>
      <protection hidden="1"/>
    </xf>
    <xf numFmtId="0" fontId="69" fillId="6" borderId="4" xfId="0" applyFont="1" applyFill="1" applyBorder="1" applyAlignment="1">
      <alignment horizontal="left" vertical="center" wrapText="1"/>
    </xf>
    <xf numFmtId="0" fontId="69" fillId="6" borderId="0" xfId="0" applyFont="1" applyFill="1" applyAlignment="1">
      <alignment horizontal="left" vertical="center" wrapText="1"/>
    </xf>
    <xf numFmtId="0" fontId="69" fillId="6" borderId="78" xfId="0" applyFont="1" applyFill="1" applyBorder="1" applyAlignment="1">
      <alignment horizontal="left" vertical="center" wrapText="1"/>
    </xf>
    <xf numFmtId="0" fontId="69" fillId="6" borderId="79" xfId="0" applyFont="1" applyFill="1" applyBorder="1" applyAlignment="1">
      <alignment horizontal="left" vertical="center" wrapText="1"/>
    </xf>
    <xf numFmtId="0" fontId="62" fillId="0" borderId="79" xfId="0" applyFont="1" applyBorder="1" applyAlignment="1">
      <alignment wrapText="1"/>
    </xf>
    <xf numFmtId="0" fontId="67" fillId="0" borderId="5" xfId="0" applyFont="1" applyBorder="1" applyAlignment="1">
      <alignment horizontal="left" vertical="center" indent="1"/>
    </xf>
    <xf numFmtId="0" fontId="62" fillId="0" borderId="5" xfId="0" applyFont="1" applyBorder="1" applyAlignment="1">
      <alignment horizontal="left" indent="1"/>
    </xf>
    <xf numFmtId="0" fontId="62" fillId="0" borderId="6" xfId="0" applyFont="1" applyBorder="1" applyAlignment="1">
      <alignment horizontal="left" indent="1"/>
    </xf>
    <xf numFmtId="0" fontId="69" fillId="15" borderId="53" xfId="0" applyFont="1" applyFill="1" applyBorder="1" applyAlignment="1">
      <alignment horizontal="left" vertical="center" indent="1"/>
    </xf>
    <xf numFmtId="0" fontId="69" fillId="15" borderId="56" xfId="0" applyFont="1" applyFill="1" applyBorder="1" applyAlignment="1">
      <alignment horizontal="left" vertical="center" indent="1"/>
    </xf>
    <xf numFmtId="0" fontId="69" fillId="15" borderId="60" xfId="0" applyFont="1" applyFill="1" applyBorder="1" applyAlignment="1">
      <alignment horizontal="left" vertical="center" indent="1"/>
    </xf>
    <xf numFmtId="0" fontId="69" fillId="15" borderId="135" xfId="0" applyFont="1" applyFill="1" applyBorder="1" applyAlignment="1">
      <alignment horizontal="left" vertical="center" indent="1"/>
    </xf>
    <xf numFmtId="0" fontId="69" fillId="15" borderId="134" xfId="0" applyFont="1" applyFill="1" applyBorder="1" applyAlignment="1">
      <alignment horizontal="left" vertical="center" indent="1"/>
    </xf>
    <xf numFmtId="0" fontId="69" fillId="15" borderId="134" xfId="0" applyFont="1" applyFill="1" applyBorder="1" applyAlignment="1" applyProtection="1">
      <alignment horizontal="left" vertical="center" indent="1"/>
      <protection hidden="1"/>
    </xf>
    <xf numFmtId="0" fontId="69" fillId="15" borderId="135" xfId="0" applyFont="1" applyFill="1" applyBorder="1" applyAlignment="1" applyProtection="1">
      <alignment horizontal="left" vertical="center" indent="1"/>
      <protection hidden="1"/>
    </xf>
    <xf numFmtId="0" fontId="69" fillId="3" borderId="135" xfId="0" applyFont="1" applyFill="1" applyBorder="1" applyAlignment="1">
      <alignment horizontal="left" vertical="center"/>
    </xf>
    <xf numFmtId="0" fontId="69" fillId="3" borderId="136" xfId="0" applyFont="1" applyFill="1" applyBorder="1" applyAlignment="1">
      <alignment horizontal="left" vertical="center"/>
    </xf>
    <xf numFmtId="0" fontId="70" fillId="11" borderId="45" xfId="0" applyFont="1" applyFill="1" applyBorder="1" applyAlignment="1">
      <alignment horizontal="left" vertical="center" wrapText="1"/>
    </xf>
    <xf numFmtId="0" fontId="62" fillId="11" borderId="5" xfId="0" applyFont="1" applyFill="1" applyBorder="1" applyAlignment="1">
      <alignment horizontal="left" wrapText="1"/>
    </xf>
    <xf numFmtId="0" fontId="62" fillId="11" borderId="6" xfId="0" applyFont="1" applyFill="1" applyBorder="1" applyAlignment="1">
      <alignment horizontal="left" wrapText="1"/>
    </xf>
    <xf numFmtId="0" fontId="67" fillId="0" borderId="45" xfId="0" applyFont="1" applyBorder="1" applyAlignment="1">
      <alignment horizontal="left" vertical="center" wrapText="1" indent="1"/>
    </xf>
    <xf numFmtId="0" fontId="62" fillId="0" borderId="6" xfId="0" applyFont="1" applyBorder="1" applyAlignment="1">
      <alignment horizontal="left" wrapText="1" indent="1"/>
    </xf>
    <xf numFmtId="0" fontId="67" fillId="0" borderId="6" xfId="0" applyFont="1" applyBorder="1" applyAlignment="1">
      <alignment horizontal="left" wrapText="1" indent="1"/>
    </xf>
    <xf numFmtId="0" fontId="99" fillId="0" borderId="4" xfId="0" applyFont="1" applyBorder="1" applyAlignment="1">
      <alignment horizontal="left" wrapText="1" indent="2"/>
    </xf>
    <xf numFmtId="0" fontId="67" fillId="0" borderId="0" xfId="0" applyFont="1" applyAlignment="1">
      <alignment horizontal="left" wrapText="1"/>
    </xf>
    <xf numFmtId="0" fontId="67" fillId="0" borderId="4" xfId="0" applyFont="1" applyBorder="1" applyAlignment="1">
      <alignment horizontal="left" wrapText="1"/>
    </xf>
    <xf numFmtId="0" fontId="67" fillId="0" borderId="8" xfId="0" applyFont="1" applyBorder="1" applyAlignment="1">
      <alignment horizontal="left" vertical="center" wrapText="1" indent="1"/>
    </xf>
    <xf numFmtId="0" fontId="62" fillId="0" borderId="58" xfId="0" applyFont="1" applyBorder="1" applyAlignment="1">
      <alignment horizontal="left" wrapText="1" indent="1"/>
    </xf>
    <xf numFmtId="0" fontId="67" fillId="0" borderId="135" xfId="0" applyFont="1" applyBorder="1" applyAlignment="1">
      <alignment horizontal="left" vertical="center" wrapText="1" indent="1"/>
    </xf>
    <xf numFmtId="0" fontId="67" fillId="0" borderId="136" xfId="0" applyFont="1" applyBorder="1" applyAlignment="1">
      <alignment horizontal="left" vertical="center" wrapText="1" indent="1"/>
    </xf>
    <xf numFmtId="0" fontId="70" fillId="29" borderId="167" xfId="27" applyFont="1" applyFill="1" applyBorder="1" applyAlignment="1">
      <alignment horizontal="center" vertical="center"/>
    </xf>
    <xf numFmtId="0" fontId="62" fillId="29" borderId="168" xfId="27" applyFont="1" applyFill="1" applyBorder="1" applyAlignment="1">
      <alignment horizontal="center" vertical="center"/>
    </xf>
    <xf numFmtId="0" fontId="149" fillId="27" borderId="167" xfId="27" applyFont="1" applyFill="1" applyBorder="1" applyAlignment="1">
      <alignment horizontal="left" vertical="center" wrapText="1"/>
    </xf>
    <xf numFmtId="0" fontId="149" fillId="27" borderId="68" xfId="27" applyFont="1" applyFill="1" applyBorder="1" applyAlignment="1">
      <alignment horizontal="left" vertical="center" wrapText="1"/>
    </xf>
    <xf numFmtId="0" fontId="149" fillId="27" borderId="168" xfId="27" applyFont="1" applyFill="1" applyBorder="1" applyAlignment="1">
      <alignment horizontal="left" vertical="center" wrapText="1"/>
    </xf>
    <xf numFmtId="0" fontId="131" fillId="11" borderId="181" xfId="3" applyFont="1" applyFill="1" applyBorder="1" applyAlignment="1">
      <alignment horizontal="center" vertical="center" wrapText="1"/>
    </xf>
    <xf numFmtId="0" fontId="131" fillId="11" borderId="183" xfId="3" applyFont="1" applyFill="1" applyBorder="1" applyAlignment="1">
      <alignment horizontal="center" vertical="center" wrapText="1"/>
    </xf>
    <xf numFmtId="49" fontId="59" fillId="28" borderId="114" xfId="3" applyNumberFormat="1" applyFont="1" applyFill="1" applyBorder="1" applyAlignment="1">
      <alignment horizontal="center" vertical="center"/>
    </xf>
    <xf numFmtId="49" fontId="59" fillId="28" borderId="117" xfId="3" applyNumberFormat="1" applyFont="1" applyFill="1" applyBorder="1" applyAlignment="1">
      <alignment horizontal="center" vertical="center"/>
    </xf>
    <xf numFmtId="49" fontId="59" fillId="28" borderId="182" xfId="3" applyNumberFormat="1" applyFont="1" applyFill="1" applyBorder="1" applyAlignment="1">
      <alignment horizontal="center" vertical="center"/>
    </xf>
    <xf numFmtId="0" fontId="59" fillId="29" borderId="89" xfId="27" applyFont="1" applyFill="1" applyBorder="1" applyAlignment="1">
      <alignment horizontal="center" vertical="center"/>
    </xf>
    <xf numFmtId="0" fontId="59" fillId="29" borderId="90" xfId="27" applyFont="1" applyFill="1" applyBorder="1" applyAlignment="1">
      <alignment horizontal="center" vertical="center"/>
    </xf>
    <xf numFmtId="0" fontId="59" fillId="29" borderId="167" xfId="27" applyFont="1" applyFill="1" applyBorder="1" applyAlignment="1">
      <alignment horizontal="center" vertical="center" wrapText="1"/>
    </xf>
    <xf numFmtId="0" fontId="59" fillId="29" borderId="168" xfId="27" applyFont="1" applyFill="1" applyBorder="1" applyAlignment="1">
      <alignment horizontal="center" vertical="center" wrapText="1"/>
    </xf>
    <xf numFmtId="0" fontId="152" fillId="11" borderId="181" xfId="3" applyFont="1" applyFill="1" applyBorder="1" applyAlignment="1">
      <alignment horizontal="center" vertical="center" wrapText="1"/>
    </xf>
    <xf numFmtId="0" fontId="152" fillId="11" borderId="183" xfId="3" applyFont="1" applyFill="1" applyBorder="1" applyAlignment="1">
      <alignment horizontal="center" vertical="center" wrapText="1"/>
    </xf>
    <xf numFmtId="49" fontId="59" fillId="28" borderId="12" xfId="3" applyNumberFormat="1" applyFont="1" applyFill="1" applyBorder="1" applyAlignment="1">
      <alignment horizontal="center" vertical="center"/>
    </xf>
    <xf numFmtId="49" fontId="59" fillId="28" borderId="20" xfId="3" applyNumberFormat="1" applyFont="1" applyFill="1" applyBorder="1" applyAlignment="1">
      <alignment horizontal="center" vertical="center"/>
    </xf>
    <xf numFmtId="49" fontId="59" fillId="28" borderId="190" xfId="3" applyNumberFormat="1" applyFont="1" applyFill="1" applyBorder="1" applyAlignment="1">
      <alignment horizontal="center" vertical="center"/>
    </xf>
    <xf numFmtId="0" fontId="70" fillId="29" borderId="192" xfId="27" applyFont="1" applyFill="1" applyBorder="1" applyAlignment="1">
      <alignment horizontal="center" vertical="center"/>
    </xf>
    <xf numFmtId="0" fontId="62" fillId="29" borderId="120" xfId="27" applyFont="1" applyFill="1" applyBorder="1" applyAlignment="1">
      <alignment horizontal="center" vertical="center"/>
    </xf>
    <xf numFmtId="49" fontId="59" fillId="28" borderId="194" xfId="3" applyNumberFormat="1" applyFont="1" applyFill="1" applyBorder="1" applyAlignment="1">
      <alignment horizontal="center" vertical="center"/>
    </xf>
    <xf numFmtId="49" fontId="59" fillId="28" borderId="195" xfId="3" applyNumberFormat="1" applyFont="1" applyFill="1" applyBorder="1" applyAlignment="1">
      <alignment horizontal="center" vertical="center"/>
    </xf>
    <xf numFmtId="49" fontId="59" fillId="28" borderId="196" xfId="3" applyNumberFormat="1" applyFont="1" applyFill="1" applyBorder="1" applyAlignment="1">
      <alignment horizontal="center" vertical="center"/>
    </xf>
    <xf numFmtId="0" fontId="150" fillId="11" borderId="129" xfId="27" applyFont="1" applyFill="1" applyBorder="1" applyAlignment="1">
      <alignment horizontal="left" vertical="center" wrapText="1"/>
    </xf>
    <xf numFmtId="0" fontId="150" fillId="11" borderId="68" xfId="27" applyFont="1" applyFill="1" applyBorder="1" applyAlignment="1">
      <alignment horizontal="left" vertical="center" wrapText="1"/>
    </xf>
    <xf numFmtId="0" fontId="150" fillId="11" borderId="168" xfId="27" applyFont="1" applyFill="1" applyBorder="1" applyAlignment="1">
      <alignment horizontal="left" vertical="center" wrapText="1"/>
    </xf>
    <xf numFmtId="0" fontId="146" fillId="16" borderId="166" xfId="3" applyFont="1" applyFill="1" applyBorder="1" applyAlignment="1">
      <alignment horizontal="left" vertical="center" wrapText="1"/>
    </xf>
    <xf numFmtId="0" fontId="147" fillId="16" borderId="167" xfId="3" applyFont="1" applyFill="1" applyBorder="1" applyAlignment="1">
      <alignment horizontal="left" vertical="center" wrapText="1"/>
    </xf>
    <xf numFmtId="0" fontId="147" fillId="16" borderId="68" xfId="3" applyFont="1" applyFill="1" applyBorder="1" applyAlignment="1">
      <alignment horizontal="left" vertical="center" wrapText="1"/>
    </xf>
    <xf numFmtId="0" fontId="147" fillId="16" borderId="130" xfId="3" applyFont="1" applyFill="1" applyBorder="1" applyAlignment="1">
      <alignment horizontal="left" vertical="center" wrapText="1"/>
    </xf>
    <xf numFmtId="0" fontId="147" fillId="16" borderId="168" xfId="3" applyFont="1" applyFill="1" applyBorder="1" applyAlignment="1">
      <alignment horizontal="left" vertical="center" wrapText="1"/>
    </xf>
    <xf numFmtId="0" fontId="159" fillId="16" borderId="167" xfId="3" applyFont="1" applyFill="1" applyBorder="1" applyAlignment="1">
      <alignment horizontal="left" wrapText="1"/>
    </xf>
    <xf numFmtId="0" fontId="159" fillId="16" borderId="68" xfId="3" applyFont="1" applyFill="1" applyBorder="1" applyAlignment="1">
      <alignment horizontal="left" wrapText="1"/>
    </xf>
    <xf numFmtId="0" fontId="159" fillId="16" borderId="69" xfId="3" applyFont="1" applyFill="1" applyBorder="1" applyAlignment="1">
      <alignment horizontal="left" wrapText="1"/>
    </xf>
    <xf numFmtId="0" fontId="159" fillId="16" borderId="168" xfId="3" applyFont="1" applyFill="1" applyBorder="1" applyAlignment="1">
      <alignment horizontal="left" wrapText="1"/>
    </xf>
    <xf numFmtId="0" fontId="77" fillId="27" borderId="169" xfId="27" applyFont="1" applyFill="1" applyBorder="1" applyAlignment="1">
      <alignment horizontal="left" vertical="center" wrapText="1"/>
    </xf>
    <xf numFmtId="0" fontId="77" fillId="27" borderId="170" xfId="27" applyFont="1" applyFill="1" applyBorder="1" applyAlignment="1">
      <alignment horizontal="left" vertical="center" wrapText="1"/>
    </xf>
    <xf numFmtId="3" fontId="59" fillId="0" borderId="140" xfId="27" applyNumberFormat="1" applyFont="1" applyBorder="1" applyAlignment="1">
      <alignment horizontal="left" vertical="center" wrapText="1"/>
    </xf>
    <xf numFmtId="3" fontId="59" fillId="0" borderId="175" xfId="27" applyNumberFormat="1" applyFont="1" applyBorder="1" applyAlignment="1">
      <alignment horizontal="left" vertical="center" wrapText="1"/>
    </xf>
    <xf numFmtId="3" fontId="69" fillId="0" borderId="142" xfId="27" applyNumberFormat="1" applyFont="1" applyBorder="1" applyAlignment="1">
      <alignment horizontal="left" vertical="center" wrapText="1"/>
    </xf>
    <xf numFmtId="0" fontId="151" fillId="27" borderId="167" xfId="27" applyFont="1" applyFill="1" applyBorder="1" applyAlignment="1">
      <alignment horizontal="left" vertical="center" wrapText="1"/>
    </xf>
    <xf numFmtId="0" fontId="151" fillId="27" borderId="68" xfId="27" applyFont="1" applyFill="1" applyBorder="1" applyAlignment="1">
      <alignment horizontal="left" vertical="center" wrapText="1"/>
    </xf>
    <xf numFmtId="0" fontId="151" fillId="27" borderId="168" xfId="27" applyFont="1" applyFill="1" applyBorder="1" applyAlignment="1">
      <alignment horizontal="left" vertical="center" wrapText="1"/>
    </xf>
    <xf numFmtId="0" fontId="149" fillId="11" borderId="166" xfId="27" applyFont="1" applyFill="1" applyBorder="1" applyAlignment="1">
      <alignment horizontal="left" vertical="center" wrapText="1"/>
    </xf>
    <xf numFmtId="0" fontId="158" fillId="11" borderId="167" xfId="3" applyFont="1" applyFill="1" applyBorder="1" applyAlignment="1">
      <alignment horizontal="center" vertical="center" wrapText="1"/>
    </xf>
    <xf numFmtId="0" fontId="158" fillId="11" borderId="68" xfId="3" applyFont="1" applyFill="1" applyBorder="1" applyAlignment="1">
      <alignment horizontal="center" vertical="center" wrapText="1"/>
    </xf>
    <xf numFmtId="0" fontId="158" fillId="11" borderId="202" xfId="3" applyFont="1" applyFill="1" applyBorder="1" applyAlignment="1">
      <alignment horizontal="center" vertical="center" wrapText="1"/>
    </xf>
    <xf numFmtId="0" fontId="77" fillId="27" borderId="87" xfId="27" applyFont="1" applyFill="1" applyBorder="1" applyAlignment="1">
      <alignment horizontal="left" vertical="center" wrapText="1"/>
    </xf>
    <xf numFmtId="0" fontId="77" fillId="27" borderId="0" xfId="27" applyFont="1" applyFill="1" applyAlignment="1">
      <alignment horizontal="left" vertical="center" wrapText="1"/>
    </xf>
    <xf numFmtId="0" fontId="77" fillId="27" borderId="88" xfId="27" applyFont="1" applyFill="1" applyBorder="1" applyAlignment="1">
      <alignment horizontal="left" vertical="center" wrapText="1"/>
    </xf>
    <xf numFmtId="0" fontId="101" fillId="0" borderId="8" xfId="0" applyFont="1" applyBorder="1" applyAlignment="1">
      <alignment horizontal="left" vertical="center" wrapText="1" indent="1"/>
    </xf>
    <xf numFmtId="0" fontId="62" fillId="0" borderId="8" xfId="0" applyFont="1" applyBorder="1" applyAlignment="1">
      <alignment horizontal="left" vertical="center" wrapText="1" indent="1"/>
    </xf>
    <xf numFmtId="0" fontId="70" fillId="20" borderId="134" xfId="0" applyFont="1" applyFill="1" applyBorder="1" applyAlignment="1">
      <alignment horizontal="left" vertical="center" indent="1"/>
    </xf>
    <xf numFmtId="0" fontId="70" fillId="20" borderId="135" xfId="0" applyFont="1" applyFill="1" applyBorder="1" applyAlignment="1">
      <alignment horizontal="left" vertical="center" indent="1"/>
    </xf>
    <xf numFmtId="0" fontId="70" fillId="20" borderId="136" xfId="0" applyFont="1" applyFill="1" applyBorder="1" applyAlignment="1">
      <alignment horizontal="left" vertical="center" indent="1"/>
    </xf>
    <xf numFmtId="0" fontId="120" fillId="0" borderId="0" xfId="0" applyFont="1" applyAlignment="1">
      <alignment horizontal="left" wrapText="1"/>
    </xf>
    <xf numFmtId="0" fontId="73" fillId="6" borderId="80" xfId="10" applyFont="1" applyFill="1" applyBorder="1" applyAlignment="1">
      <alignment horizontal="center" vertical="center"/>
    </xf>
    <xf numFmtId="0" fontId="102" fillId="0" borderId="81" xfId="0" applyFont="1" applyBorder="1" applyAlignment="1">
      <alignment horizontal="center" vertical="center"/>
    </xf>
    <xf numFmtId="0" fontId="102" fillId="0" borderId="82" xfId="0" applyFont="1" applyBorder="1" applyAlignment="1">
      <alignment horizontal="center" vertical="center"/>
    </xf>
    <xf numFmtId="0" fontId="70" fillId="20" borderId="83" xfId="10" applyFont="1" applyFill="1" applyBorder="1" applyAlignment="1" applyProtection="1">
      <alignment horizontal="center" vertical="center" wrapText="1"/>
      <protection hidden="1"/>
    </xf>
    <xf numFmtId="0" fontId="70" fillId="20" borderId="24" xfId="0" applyFont="1" applyFill="1" applyBorder="1" applyAlignment="1" applyProtection="1">
      <alignment horizontal="center" vertical="center" wrapText="1"/>
      <protection hidden="1"/>
    </xf>
    <xf numFmtId="0" fontId="70" fillId="20" borderId="84" xfId="0" applyFont="1" applyFill="1" applyBorder="1" applyAlignment="1" applyProtection="1">
      <alignment horizontal="center" vertical="center" wrapText="1"/>
      <protection hidden="1"/>
    </xf>
    <xf numFmtId="0" fontId="125" fillId="20" borderId="85" xfId="10" applyFont="1" applyFill="1" applyBorder="1" applyAlignment="1">
      <alignment horizontal="center" vertical="center"/>
    </xf>
    <xf numFmtId="0" fontId="60" fillId="20" borderId="46" xfId="0" applyFont="1" applyFill="1" applyBorder="1" applyAlignment="1">
      <alignment horizontal="center" vertical="center"/>
    </xf>
    <xf numFmtId="0" fontId="60" fillId="20" borderId="86" xfId="0" applyFont="1" applyFill="1" applyBorder="1" applyAlignment="1">
      <alignment horizontal="center" vertical="center"/>
    </xf>
    <xf numFmtId="0" fontId="85" fillId="0" borderId="66" xfId="10" applyFont="1" applyBorder="1" applyAlignment="1">
      <alignment horizontal="center"/>
    </xf>
    <xf numFmtId="0" fontId="62" fillId="0" borderId="66" xfId="0" applyFont="1" applyBorder="1" applyAlignment="1">
      <alignment horizontal="center"/>
    </xf>
    <xf numFmtId="0" fontId="2" fillId="0" borderId="0" xfId="18" applyFont="1" applyAlignment="1">
      <alignment vertical="center"/>
    </xf>
    <xf numFmtId="0" fontId="15"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42" fillId="0" borderId="130" xfId="18" applyFont="1" applyBorder="1" applyAlignment="1">
      <alignment horizontal="left" vertical="top" wrapText="1"/>
    </xf>
    <xf numFmtId="0" fontId="134" fillId="0" borderId="87" xfId="18" applyFont="1" applyBorder="1" applyAlignment="1" applyProtection="1">
      <alignment horizontal="left" vertical="top" wrapText="1"/>
      <protection hidden="1"/>
    </xf>
    <xf numFmtId="0" fontId="134" fillId="0" borderId="0" xfId="18" applyFont="1" applyAlignment="1" applyProtection="1">
      <alignment horizontal="left" vertical="top" wrapText="1"/>
      <protection hidden="1"/>
    </xf>
    <xf numFmtId="0" fontId="134" fillId="0" borderId="88" xfId="18" applyFont="1" applyBorder="1" applyAlignment="1" applyProtection="1">
      <alignment horizontal="left" vertical="top" wrapText="1"/>
      <protection hidden="1"/>
    </xf>
    <xf numFmtId="0" fontId="153" fillId="20" borderId="129" xfId="18" applyFont="1" applyFill="1" applyBorder="1" applyAlignment="1">
      <alignment horizontal="center" vertical="center"/>
    </xf>
    <xf numFmtId="0" fontId="153" fillId="20" borderId="130" xfId="18" applyFont="1" applyFill="1" applyBorder="1" applyAlignment="1">
      <alignment horizontal="center" vertical="center"/>
    </xf>
    <xf numFmtId="0" fontId="153" fillId="20" borderId="131" xfId="18" applyFont="1" applyFill="1" applyBorder="1" applyAlignment="1">
      <alignment horizontal="center" vertical="center"/>
    </xf>
    <xf numFmtId="0" fontId="153" fillId="20" borderId="89" xfId="18" applyFont="1" applyFill="1" applyBorder="1" applyAlignment="1">
      <alignment horizontal="center" vertical="center"/>
    </xf>
    <xf numFmtId="0" fontId="153" fillId="20" borderId="69" xfId="18" applyFont="1" applyFill="1" applyBorder="1" applyAlignment="1">
      <alignment horizontal="center" vertical="center"/>
    </xf>
    <xf numFmtId="0" fontId="153" fillId="20" borderId="90" xfId="18" applyFont="1" applyFill="1" applyBorder="1" applyAlignment="1">
      <alignment horizontal="center" vertical="center"/>
    </xf>
    <xf numFmtId="0" fontId="139" fillId="0" borderId="87" xfId="18" applyFont="1" applyBorder="1" applyAlignment="1">
      <alignment horizontal="left" vertical="top" wrapText="1"/>
    </xf>
    <xf numFmtId="0" fontId="139" fillId="0" borderId="0" xfId="18" applyFont="1" applyAlignment="1">
      <alignment horizontal="left" vertical="top" wrapText="1"/>
    </xf>
    <xf numFmtId="0" fontId="137" fillId="0" borderId="0" xfId="18" applyFont="1" applyAlignment="1">
      <alignment horizontal="left" vertical="top" wrapText="1"/>
    </xf>
    <xf numFmtId="0" fontId="137" fillId="0" borderId="88" xfId="18" applyFont="1" applyBorder="1" applyAlignment="1">
      <alignment horizontal="left" vertical="top" wrapText="1"/>
    </xf>
    <xf numFmtId="0" fontId="134" fillId="19" borderId="87" xfId="18" applyFont="1" applyFill="1" applyBorder="1" applyAlignment="1">
      <alignment horizontal="left" vertical="top"/>
    </xf>
    <xf numFmtId="0" fontId="134" fillId="19" borderId="0" xfId="18" applyFont="1" applyFill="1" applyAlignment="1">
      <alignment horizontal="left" vertical="top"/>
    </xf>
    <xf numFmtId="0" fontId="134" fillId="19" borderId="88" xfId="18" applyFont="1" applyFill="1" applyBorder="1" applyAlignment="1">
      <alignment horizontal="left" vertical="top"/>
    </xf>
    <xf numFmtId="0" fontId="123" fillId="0" borderId="87" xfId="18" applyFont="1" applyBorder="1" applyAlignment="1">
      <alignment vertical="top" wrapText="1"/>
    </xf>
    <xf numFmtId="0" fontId="123" fillId="0" borderId="0" xfId="18" applyFont="1" applyAlignment="1">
      <alignment vertical="top" wrapText="1"/>
    </xf>
    <xf numFmtId="0" fontId="123" fillId="0" borderId="88" xfId="18" applyFont="1" applyBorder="1" applyAlignment="1">
      <alignment vertical="top" wrapText="1"/>
    </xf>
    <xf numFmtId="0" fontId="134" fillId="0" borderId="87" xfId="18" applyFont="1" applyBorder="1" applyAlignment="1">
      <alignment vertical="top" wrapText="1"/>
    </xf>
    <xf numFmtId="0" fontId="134" fillId="0" borderId="0" xfId="18" applyFont="1" applyAlignment="1">
      <alignment vertical="top" wrapText="1"/>
    </xf>
    <xf numFmtId="0" fontId="134" fillId="0" borderId="88" xfId="18" applyFont="1" applyBorder="1" applyAlignment="1">
      <alignment vertical="top" wrapText="1"/>
    </xf>
    <xf numFmtId="0" fontId="138" fillId="0" borderId="129" xfId="18" applyFont="1" applyBorder="1" applyAlignment="1">
      <alignment horizontal="center" vertical="top"/>
    </xf>
    <xf numFmtId="0" fontId="138" fillId="0" borderId="130" xfId="18" applyFont="1" applyBorder="1" applyAlignment="1">
      <alignment horizontal="center" vertical="top"/>
    </xf>
    <xf numFmtId="0" fontId="138" fillId="0" borderId="131" xfId="18" applyFont="1" applyBorder="1" applyAlignment="1">
      <alignment horizontal="center" vertical="top"/>
    </xf>
    <xf numFmtId="0" fontId="140" fillId="19" borderId="87" xfId="18" applyFont="1" applyFill="1" applyBorder="1" applyAlignment="1">
      <alignment horizontal="center" vertical="top"/>
    </xf>
    <xf numFmtId="0" fontId="140" fillId="19" borderId="0" xfId="18" applyFont="1" applyFill="1" applyAlignment="1">
      <alignment horizontal="center" vertical="top"/>
    </xf>
    <xf numFmtId="0" fontId="140" fillId="19" borderId="88" xfId="18" applyFont="1" applyFill="1" applyBorder="1" applyAlignment="1">
      <alignment horizontal="center" vertical="top"/>
    </xf>
    <xf numFmtId="0" fontId="69" fillId="0" borderId="11" xfId="0" applyFont="1" applyBorder="1" applyAlignment="1">
      <alignment horizontal="left" vertical="center" wrapText="1"/>
    </xf>
    <xf numFmtId="0" fontId="62" fillId="0" borderId="15" xfId="0" applyFont="1" applyBorder="1" applyAlignment="1">
      <alignment horizontal="left" vertical="center" wrapText="1"/>
    </xf>
    <xf numFmtId="0" fontId="62" fillId="0" borderId="9" xfId="0" applyFont="1" applyBorder="1" applyAlignment="1">
      <alignment horizontal="left" vertical="center" wrapText="1"/>
    </xf>
    <xf numFmtId="0" fontId="69" fillId="0" borderId="19" xfId="0" applyFont="1" applyBorder="1" applyAlignment="1">
      <alignment horizontal="center" vertical="center"/>
    </xf>
    <xf numFmtId="0" fontId="67" fillId="0" borderId="10" xfId="0" applyFont="1" applyBorder="1" applyAlignment="1">
      <alignment horizontal="center" vertical="center"/>
    </xf>
    <xf numFmtId="0" fontId="67" fillId="18" borderId="12" xfId="0" applyFont="1" applyFill="1" applyBorder="1" applyAlignment="1" applyProtection="1">
      <alignment horizontal="left" vertical="center" wrapText="1" indent="1"/>
      <protection hidden="1"/>
    </xf>
    <xf numFmtId="0" fontId="62" fillId="18" borderId="20" xfId="0" applyFont="1" applyFill="1" applyBorder="1" applyAlignment="1" applyProtection="1">
      <alignment horizontal="left" vertical="center" wrapText="1" indent="1"/>
      <protection hidden="1"/>
    </xf>
    <xf numFmtId="0" fontId="62" fillId="18" borderId="13" xfId="0" applyFont="1" applyFill="1" applyBorder="1" applyAlignment="1" applyProtection="1">
      <alignment horizontal="left" vertical="center" wrapText="1" indent="1"/>
      <protection hidden="1"/>
    </xf>
    <xf numFmtId="0" fontId="67" fillId="0" borderId="12" xfId="0" applyFont="1" applyBorder="1" applyAlignment="1">
      <alignment horizontal="left" vertical="center" indent="1"/>
    </xf>
    <xf numFmtId="0" fontId="16" fillId="0" borderId="87" xfId="17" applyBorder="1" applyAlignment="1" applyProtection="1">
      <alignment vertical="top" wrapText="1"/>
      <protection locked="0"/>
    </xf>
    <xf numFmtId="0" fontId="16" fillId="0" borderId="0" xfId="17" applyAlignment="1" applyProtection="1">
      <alignment vertical="top" wrapText="1"/>
      <protection locked="0"/>
    </xf>
    <xf numFmtId="0" fontId="16" fillId="0" borderId="88" xfId="17" applyBorder="1" applyAlignment="1" applyProtection="1">
      <alignment vertical="top" wrapText="1"/>
      <protection locked="0"/>
    </xf>
    <xf numFmtId="0" fontId="104" fillId="20" borderId="0" xfId="17" applyFont="1" applyFill="1" applyAlignment="1">
      <alignment horizontal="center" vertical="center"/>
    </xf>
    <xf numFmtId="0" fontId="78" fillId="0" borderId="126" xfId="17" applyFont="1" applyBorder="1" applyAlignment="1">
      <alignment horizontal="left" vertical="top" wrapText="1"/>
    </xf>
    <xf numFmtId="0" fontId="78" fillId="0" borderId="0" xfId="17" applyFont="1" applyAlignment="1">
      <alignment horizontal="left" vertical="top" wrapText="1"/>
    </xf>
    <xf numFmtId="0" fontId="110" fillId="0" borderId="0" xfId="17" applyFont="1" applyAlignment="1">
      <alignment wrapText="1"/>
    </xf>
    <xf numFmtId="0" fontId="57" fillId="0" borderId="0" xfId="17" applyFont="1" applyAlignment="1">
      <alignment horizontal="center" vertical="center" wrapText="1"/>
    </xf>
    <xf numFmtId="171" fontId="57" fillId="0" borderId="69" xfId="17" applyNumberFormat="1" applyFont="1" applyBorder="1" applyAlignment="1">
      <alignment horizontal="center" vertical="center" wrapText="1"/>
    </xf>
    <xf numFmtId="0" fontId="16" fillId="0" borderId="130" xfId="17" applyBorder="1" applyAlignment="1" applyProtection="1">
      <alignment horizontal="center" vertical="top" wrapText="1"/>
      <protection locked="0"/>
    </xf>
    <xf numFmtId="0" fontId="16" fillId="0" borderId="131" xfId="17" applyBorder="1" applyAlignment="1" applyProtection="1">
      <alignment horizontal="center" vertical="top" wrapText="1"/>
      <protection locked="0"/>
    </xf>
    <xf numFmtId="0" fontId="55" fillId="0" borderId="89" xfId="17" applyFont="1" applyBorder="1" applyAlignment="1" applyProtection="1">
      <alignment vertical="top" wrapText="1"/>
      <protection locked="0"/>
    </xf>
    <xf numFmtId="0" fontId="55" fillId="0" borderId="69" xfId="17" applyFont="1" applyBorder="1" applyAlignment="1" applyProtection="1">
      <alignment vertical="top" wrapText="1"/>
      <protection locked="0"/>
    </xf>
    <xf numFmtId="0" fontId="55" fillId="0" borderId="90" xfId="17" applyFont="1" applyBorder="1" applyAlignment="1" applyProtection="1">
      <alignment vertical="top" wrapText="1"/>
      <protection locked="0"/>
    </xf>
    <xf numFmtId="0" fontId="16" fillId="0" borderId="89" xfId="17" applyBorder="1" applyAlignment="1" applyProtection="1">
      <alignment vertical="top" wrapText="1"/>
      <protection locked="0"/>
    </xf>
    <xf numFmtId="0" fontId="16" fillId="0" borderId="69" xfId="17" applyBorder="1" applyAlignment="1" applyProtection="1">
      <alignment vertical="top" wrapText="1"/>
      <protection locked="0"/>
    </xf>
    <xf numFmtId="0" fontId="16" fillId="0" borderId="90" xfId="17" applyBorder="1" applyAlignment="1" applyProtection="1">
      <alignment vertical="top" wrapText="1"/>
      <protection locked="0"/>
    </xf>
    <xf numFmtId="0" fontId="55" fillId="0" borderId="130" xfId="17" applyFont="1" applyBorder="1" applyAlignment="1" applyProtection="1">
      <alignment horizontal="center" vertical="top" wrapText="1"/>
      <protection locked="0"/>
    </xf>
    <xf numFmtId="0" fontId="55" fillId="0" borderId="131" xfId="17" applyFont="1" applyBorder="1" applyAlignment="1" applyProtection="1">
      <alignment horizontal="center" vertical="top" wrapText="1"/>
      <protection locked="0"/>
    </xf>
    <xf numFmtId="0" fontId="55" fillId="0" borderId="87" xfId="17" applyFont="1" applyBorder="1" applyAlignment="1" applyProtection="1">
      <alignment vertical="top" wrapText="1"/>
      <protection locked="0"/>
    </xf>
    <xf numFmtId="0" fontId="55" fillId="0" borderId="0" xfId="17" applyFont="1" applyAlignment="1" applyProtection="1">
      <alignment vertical="top" wrapText="1"/>
      <protection locked="0"/>
    </xf>
    <xf numFmtId="0" fontId="55" fillId="0" borderId="88" xfId="17" applyFont="1" applyBorder="1" applyAlignment="1" applyProtection="1">
      <alignment vertical="top" wrapText="1"/>
      <protection locked="0"/>
    </xf>
    <xf numFmtId="0" fontId="62" fillId="0" borderId="0" xfId="3" applyFont="1" applyAlignment="1">
      <alignment horizontal="left" vertical="top" wrapText="1" indent="2"/>
    </xf>
    <xf numFmtId="0" fontId="62" fillId="0" borderId="4" xfId="3" quotePrefix="1" applyFont="1" applyBorder="1" applyAlignment="1">
      <alignment horizontal="left" vertical="top" wrapText="1" indent="2"/>
    </xf>
    <xf numFmtId="0" fontId="62" fillId="0" borderId="0" xfId="3" quotePrefix="1" applyFont="1" applyAlignment="1">
      <alignment horizontal="left" vertical="top" wrapText="1" indent="2"/>
    </xf>
    <xf numFmtId="0" fontId="85" fillId="0" borderId="122" xfId="3" applyFont="1" applyBorder="1" applyAlignment="1">
      <alignment horizontal="center"/>
    </xf>
    <xf numFmtId="0" fontId="62" fillId="0" borderId="117" xfId="3" applyFont="1" applyBorder="1" applyAlignment="1">
      <alignment horizontal="left" vertical="center" indent="1"/>
    </xf>
    <xf numFmtId="0" fontId="62" fillId="0" borderId="117" xfId="3" applyFont="1" applyBorder="1" applyAlignment="1">
      <alignment horizontal="left" vertical="center"/>
    </xf>
    <xf numFmtId="0" fontId="62" fillId="20" borderId="149" xfId="3" applyFont="1" applyFill="1" applyBorder="1" applyAlignment="1">
      <alignment horizontal="left" vertical="top" wrapText="1"/>
    </xf>
    <xf numFmtId="0" fontId="62" fillId="20" borderId="0" xfId="3" applyFont="1" applyFill="1" applyAlignment="1">
      <alignment vertical="top"/>
    </xf>
    <xf numFmtId="0" fontId="62" fillId="20" borderId="17" xfId="3" applyFont="1" applyFill="1" applyBorder="1" applyAlignment="1">
      <alignment vertical="top"/>
    </xf>
    <xf numFmtId="165" fontId="62" fillId="0" borderId="20" xfId="3" applyNumberFormat="1" applyFont="1" applyBorder="1" applyAlignment="1">
      <alignment horizontal="left" vertical="center" indent="1"/>
    </xf>
    <xf numFmtId="0" fontId="70" fillId="0" borderId="151" xfId="3" applyFont="1" applyBorder="1" applyAlignment="1">
      <alignment horizontal="center" vertical="center"/>
    </xf>
    <xf numFmtId="0" fontId="62" fillId="0" borderId="117" xfId="3" applyFont="1" applyBorder="1" applyAlignment="1">
      <alignment horizontal="center" vertical="center"/>
    </xf>
    <xf numFmtId="0" fontId="62" fillId="0" borderId="115" xfId="3" applyFont="1" applyBorder="1" applyAlignment="1">
      <alignment horizontal="center" vertical="center"/>
    </xf>
    <xf numFmtId="0" fontId="62" fillId="0" borderId="20" xfId="3" applyFont="1" applyBorder="1" applyAlignment="1">
      <alignment horizontal="left" vertical="center" wrapText="1"/>
    </xf>
    <xf numFmtId="0" fontId="62" fillId="0" borderId="13" xfId="3" applyFont="1" applyBorder="1" applyAlignment="1">
      <alignment horizontal="left" vertical="center" wrapText="1"/>
    </xf>
    <xf numFmtId="0" fontId="70" fillId="0" borderId="20" xfId="3" applyFont="1" applyBorder="1" applyAlignment="1">
      <alignment vertical="center"/>
    </xf>
    <xf numFmtId="0" fontId="70" fillId="0" borderId="13" xfId="3" applyFont="1" applyBorder="1" applyAlignment="1">
      <alignment vertical="center"/>
    </xf>
    <xf numFmtId="0" fontId="62" fillId="0" borderId="123" xfId="3" applyFont="1" applyBorder="1" applyAlignment="1" applyProtection="1">
      <alignment horizontal="center" vertical="center"/>
      <protection locked="0"/>
    </xf>
    <xf numFmtId="168" fontId="62" fillId="0" borderId="123" xfId="3" applyNumberFormat="1" applyFont="1" applyBorder="1" applyAlignment="1" applyProtection="1">
      <alignment horizontal="center"/>
      <protection locked="0"/>
    </xf>
    <xf numFmtId="0" fontId="85" fillId="0" borderId="122" xfId="3" applyFont="1" applyBorder="1" applyAlignment="1">
      <alignment horizontal="center" vertical="center" wrapText="1"/>
    </xf>
    <xf numFmtId="0" fontId="62" fillId="0" borderId="123" xfId="3" applyFont="1" applyBorder="1" applyAlignment="1" applyProtection="1">
      <alignment horizontal="center"/>
      <protection locked="0"/>
    </xf>
    <xf numFmtId="0" fontId="88" fillId="0" borderId="0" xfId="0" applyFont="1" applyAlignment="1">
      <alignment vertical="top" wrapText="1"/>
    </xf>
    <xf numFmtId="0" fontId="70" fillId="0" borderId="0" xfId="0" applyFont="1" applyAlignment="1">
      <alignment horizontal="center"/>
    </xf>
    <xf numFmtId="0" fontId="70" fillId="0" borderId="0" xfId="0" applyFont="1" applyAlignment="1">
      <alignment horizontal="left"/>
    </xf>
    <xf numFmtId="0" fontId="70" fillId="11" borderId="12" xfId="3" applyFont="1" applyFill="1" applyBorder="1" applyAlignment="1">
      <alignment horizontal="center" vertical="center" wrapText="1"/>
    </xf>
    <xf numFmtId="0" fontId="70" fillId="11" borderId="20" xfId="3" applyFont="1" applyFill="1" applyBorder="1" applyAlignment="1">
      <alignment horizontal="center" vertical="center" wrapText="1"/>
    </xf>
    <xf numFmtId="0" fontId="70" fillId="11" borderId="13" xfId="3" applyFont="1" applyFill="1" applyBorder="1" applyAlignment="1">
      <alignment horizontal="center" vertical="center" wrapText="1"/>
    </xf>
    <xf numFmtId="0" fontId="62" fillId="0" borderId="0" xfId="3" applyFont="1" applyAlignment="1">
      <alignment wrapText="1"/>
    </xf>
    <xf numFmtId="0" fontId="112" fillId="0" borderId="103" xfId="3" applyFont="1" applyBorder="1" applyAlignment="1">
      <alignment horizontal="center" vertical="center" wrapText="1"/>
    </xf>
    <xf numFmtId="0" fontId="112" fillId="0" borderId="0" xfId="3" applyFont="1" applyAlignment="1">
      <alignment horizontal="center" vertical="center" wrapText="1"/>
    </xf>
    <xf numFmtId="0" fontId="112" fillId="0" borderId="104" xfId="3" applyFont="1" applyBorder="1" applyAlignment="1">
      <alignment horizontal="center" vertical="center" wrapText="1"/>
    </xf>
    <xf numFmtId="0" fontId="112" fillId="0" borderId="105" xfId="3" applyFont="1" applyBorder="1" applyAlignment="1">
      <alignment horizontal="center" vertical="center" wrapText="1"/>
    </xf>
    <xf numFmtId="0" fontId="112" fillId="0" borderId="106" xfId="3" applyFont="1" applyBorder="1" applyAlignment="1">
      <alignment horizontal="center" vertical="center" wrapText="1"/>
    </xf>
    <xf numFmtId="0" fontId="112" fillId="0" borderId="107" xfId="3" applyFont="1" applyBorder="1" applyAlignment="1">
      <alignment horizontal="center" vertical="center" wrapText="1"/>
    </xf>
    <xf numFmtId="0" fontId="113" fillId="0" borderId="12" xfId="3" applyFont="1" applyBorder="1" applyAlignment="1" applyProtection="1">
      <alignment vertical="top" wrapText="1"/>
      <protection hidden="1"/>
    </xf>
    <xf numFmtId="0" fontId="113" fillId="0" borderId="20" xfId="3" applyFont="1" applyBorder="1" applyAlignment="1" applyProtection="1">
      <alignment vertical="top" wrapText="1"/>
      <protection hidden="1"/>
    </xf>
    <xf numFmtId="0" fontId="113" fillId="0" borderId="13" xfId="3" applyFont="1" applyBorder="1" applyAlignment="1" applyProtection="1">
      <alignment vertical="top" wrapText="1"/>
      <protection hidden="1"/>
    </xf>
    <xf numFmtId="0" fontId="60" fillId="0" borderId="11" xfId="3" applyFont="1" applyBorder="1" applyAlignment="1">
      <alignment vertical="top" wrapText="1"/>
    </xf>
    <xf numFmtId="0" fontId="60" fillId="0" borderId="15" xfId="3" applyFont="1" applyBorder="1" applyAlignment="1">
      <alignment vertical="top" wrapText="1"/>
    </xf>
    <xf numFmtId="0" fontId="60" fillId="0" borderId="9" xfId="3" applyFont="1" applyBorder="1" applyAlignment="1">
      <alignment vertical="top" wrapText="1"/>
    </xf>
    <xf numFmtId="0" fontId="70" fillId="0" borderId="45" xfId="3" applyFont="1" applyBorder="1" applyAlignment="1">
      <alignment horizontal="center" vertical="center" wrapText="1"/>
    </xf>
    <xf numFmtId="0" fontId="70" fillId="0" borderId="5" xfId="3" applyFont="1" applyBorder="1" applyAlignment="1">
      <alignment horizontal="center" vertical="center" wrapText="1"/>
    </xf>
    <xf numFmtId="0" fontId="70" fillId="0" borderId="6" xfId="3" applyFont="1" applyBorder="1" applyAlignment="1">
      <alignment horizontal="center" vertical="center" wrapText="1"/>
    </xf>
    <xf numFmtId="0" fontId="88" fillId="0" borderId="4" xfId="3" applyFont="1" applyBorder="1" applyAlignment="1" applyProtection="1">
      <alignment vertical="top"/>
      <protection hidden="1"/>
    </xf>
    <xf numFmtId="0" fontId="88" fillId="0" borderId="0" xfId="3" applyFont="1" applyAlignment="1" applyProtection="1">
      <alignment vertical="top"/>
      <protection hidden="1"/>
    </xf>
    <xf numFmtId="0" fontId="88" fillId="0" borderId="39" xfId="3" applyFont="1" applyBorder="1" applyAlignment="1" applyProtection="1">
      <alignment vertical="top"/>
      <protection hidden="1"/>
    </xf>
    <xf numFmtId="0" fontId="88" fillId="0" borderId="49" xfId="3" applyFont="1" applyBorder="1" applyAlignment="1" applyProtection="1">
      <alignment vertical="top"/>
      <protection hidden="1"/>
    </xf>
    <xf numFmtId="0" fontId="88" fillId="0" borderId="8" xfId="3" applyFont="1" applyBorder="1" applyAlignment="1" applyProtection="1">
      <alignment vertical="top"/>
      <protection hidden="1"/>
    </xf>
    <xf numFmtId="0" fontId="88" fillId="0" borderId="58" xfId="3" applyFont="1" applyBorder="1" applyAlignment="1" applyProtection="1">
      <alignment vertical="top"/>
      <protection hidden="1"/>
    </xf>
    <xf numFmtId="0" fontId="116" fillId="0" borderId="20" xfId="0" applyFont="1" applyBorder="1" applyAlignment="1">
      <alignment horizontal="left" vertical="top" wrapText="1"/>
    </xf>
    <xf numFmtId="0" fontId="60" fillId="0" borderId="13" xfId="0" applyFont="1" applyBorder="1" applyAlignment="1">
      <alignment horizontal="left" vertical="top" wrapText="1"/>
    </xf>
    <xf numFmtId="0" fontId="60" fillId="0" borderId="0" xfId="0" applyFont="1" applyAlignment="1">
      <alignment vertical="top" wrapText="1"/>
    </xf>
    <xf numFmtId="0" fontId="116" fillId="0" borderId="0" xfId="0" applyFont="1" applyAlignment="1">
      <alignment horizontal="left" vertical="center" wrapText="1"/>
    </xf>
    <xf numFmtId="0" fontId="60" fillId="0" borderId="17" xfId="0" applyFont="1" applyBorder="1" applyAlignment="1">
      <alignment vertical="center" wrapText="1"/>
    </xf>
    <xf numFmtId="0" fontId="116" fillId="0" borderId="20" xfId="0" applyFont="1" applyBorder="1" applyAlignment="1">
      <alignment horizontal="left" vertical="center" wrapText="1"/>
    </xf>
    <xf numFmtId="0" fontId="60" fillId="0" borderId="13" xfId="0" applyFont="1" applyBorder="1"/>
    <xf numFmtId="0" fontId="157" fillId="11" borderId="38" xfId="0" applyFont="1" applyFill="1" applyBorder="1" applyAlignment="1">
      <alignment horizontal="center" vertical="center" wrapText="1"/>
    </xf>
    <xf numFmtId="0" fontId="157" fillId="11" borderId="22" xfId="0" applyFont="1" applyFill="1" applyBorder="1" applyAlignment="1">
      <alignment horizontal="center" vertical="center" wrapText="1"/>
    </xf>
    <xf numFmtId="0" fontId="157" fillId="11" borderId="16" xfId="0" applyFont="1" applyFill="1" applyBorder="1" applyAlignment="1">
      <alignment horizontal="center" vertical="center" wrapText="1"/>
    </xf>
    <xf numFmtId="0" fontId="157" fillId="11" borderId="0" xfId="0" applyFont="1" applyFill="1" applyAlignment="1">
      <alignment horizontal="center" vertical="center" wrapText="1"/>
    </xf>
    <xf numFmtId="0" fontId="113" fillId="0" borderId="154" xfId="0" applyFont="1" applyBorder="1" applyAlignment="1">
      <alignment horizontal="center"/>
    </xf>
    <xf numFmtId="0" fontId="113" fillId="0" borderId="155" xfId="0" applyFont="1" applyBorder="1" applyAlignment="1">
      <alignment horizontal="center"/>
    </xf>
    <xf numFmtId="0" fontId="113" fillId="0" borderId="199" xfId="0" applyFont="1" applyBorder="1" applyAlignment="1">
      <alignment horizontal="center"/>
    </xf>
    <xf numFmtId="164" fontId="115" fillId="11" borderId="16" xfId="0" applyNumberFormat="1" applyFont="1" applyFill="1" applyBorder="1" applyAlignment="1">
      <alignment horizontal="center" vertical="center"/>
    </xf>
    <xf numFmtId="164" fontId="115" fillId="11" borderId="0" xfId="0" applyNumberFormat="1" applyFont="1" applyFill="1" applyAlignment="1">
      <alignment horizontal="center" vertical="center"/>
    </xf>
    <xf numFmtId="164" fontId="115" fillId="11" borderId="61" xfId="0" applyNumberFormat="1" applyFont="1" applyFill="1" applyBorder="1" applyAlignment="1">
      <alignment horizontal="center" vertical="center"/>
    </xf>
    <xf numFmtId="164" fontId="66" fillId="11" borderId="114" xfId="0" applyNumberFormat="1" applyFont="1" applyFill="1" applyBorder="1" applyAlignment="1">
      <alignment horizontal="center" vertical="top"/>
    </xf>
    <xf numFmtId="164" fontId="116" fillId="11" borderId="117" xfId="0" applyNumberFormat="1" applyFont="1" applyFill="1" applyBorder="1" applyAlignment="1">
      <alignment horizontal="center" vertical="top"/>
    </xf>
    <xf numFmtId="164" fontId="116" fillId="11" borderId="137" xfId="0" applyNumberFormat="1" applyFont="1" applyFill="1" applyBorder="1" applyAlignment="1">
      <alignment horizontal="center" vertical="top"/>
    </xf>
    <xf numFmtId="0" fontId="59" fillId="32" borderId="0" xfId="29" applyFont="1" applyFill="1" applyAlignment="1">
      <alignment horizontal="left" vertical="top" wrapText="1"/>
    </xf>
    <xf numFmtId="0" fontId="77" fillId="32" borderId="47" xfId="29" applyFont="1" applyFill="1" applyBorder="1" applyAlignment="1">
      <alignment horizontal="center"/>
    </xf>
    <xf numFmtId="0" fontId="121" fillId="32" borderId="205" xfId="29" applyFont="1" applyFill="1" applyBorder="1" applyAlignment="1">
      <alignment horizontal="center"/>
    </xf>
    <xf numFmtId="0" fontId="59" fillId="32" borderId="0" xfId="29" applyFont="1" applyFill="1" applyAlignment="1">
      <alignment horizontal="left" wrapText="1"/>
    </xf>
    <xf numFmtId="0" fontId="107" fillId="32" borderId="0" xfId="29" applyFont="1" applyFill="1" applyAlignment="1">
      <alignment horizontal="left" vertical="top" wrapText="1"/>
    </xf>
    <xf numFmtId="0" fontId="121" fillId="32" borderId="68" xfId="29" applyFont="1" applyFill="1" applyBorder="1" applyAlignment="1">
      <alignment horizontal="center"/>
    </xf>
  </cellXfs>
  <cellStyles count="32">
    <cellStyle name="Comma" xfId="1" builtinId="3"/>
    <cellStyle name="Currency" xfId="30" builtinId="4"/>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22146912-9B0A-44D9-9632-C0830039C2F3}"/>
    <cellStyle name="Normal 6" xfId="19" xr:uid="{F0CC049C-38EE-4E09-B1B1-875F772AD17D}"/>
    <cellStyle name="Normal 7" xfId="20" xr:uid="{CEDF26E1-038E-4663-885C-E43B86B3AA04}"/>
    <cellStyle name="Normal 7 2" xfId="25" xr:uid="{3C6F0326-9445-44CB-8859-17EC2CCE8E8B}"/>
    <cellStyle name="Normal 7 3" xfId="27" xr:uid="{EA96E9F7-8F12-45FE-82B4-0CC701560BC2}"/>
    <cellStyle name="Normal 8" xfId="26" xr:uid="{4D13F381-3DFF-4EB0-A944-70102BC74833}"/>
    <cellStyle name="Normal 8 2" xfId="29" xr:uid="{F28A1B5D-3608-41E9-8A76-E81813F26EC2}"/>
    <cellStyle name="Normal 9" xfId="28" xr:uid="{C1C896BF-5EF8-48FD-A91D-CA6C4115833F}"/>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6">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19050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828675</xdr:colOff>
          <xdr:row>12</xdr:row>
          <xdr:rowOff>409575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Pages/Annual-Financial-Report.aspx"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2"/>
  <sheetViews>
    <sheetView zoomScale="90" zoomScaleNormal="90" zoomScaleSheetLayoutView="90" workbookViewId="0">
      <selection activeCell="A15" sqref="A15:H15"/>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443" customWidth="1"/>
    <col min="21" max="21" width="3.140625" style="1443" customWidth="1"/>
    <col min="22" max="22" width="4.140625" style="1443" customWidth="1"/>
    <col min="23" max="23" width="5.85546875" style="1443" customWidth="1"/>
    <col min="24" max="24" width="4.28515625" style="1443" customWidth="1"/>
    <col min="25" max="25" width="8.85546875" style="1443" customWidth="1"/>
    <col min="26" max="26" width="7.28515625" style="1443" customWidth="1"/>
    <col min="27" max="27" width="9.7109375" style="1443" customWidth="1"/>
    <col min="28" max="28" width="3.85546875" style="1443" customWidth="1"/>
    <col min="29" max="31" width="8.7109375" style="1443"/>
    <col min="32" max="32" width="25" style="1443" bestFit="1" customWidth="1"/>
    <col min="33" max="87" width="8.7109375" style="1443"/>
    <col min="88" max="16384" width="8.7109375" style="16"/>
  </cols>
  <sheetData>
    <row r="1" spans="1:32" s="1443" customFormat="1" ht="12" customHeight="1" x14ac:dyDescent="0.2">
      <c r="A1" s="1611" t="str">
        <f>"Due to ROE on"</f>
        <v>Due to ROE on</v>
      </c>
      <c r="B1" s="1673">
        <f>+'AFR24'!L4</f>
        <v>45580</v>
      </c>
      <c r="C1" s="1673"/>
      <c r="D1" s="1674"/>
      <c r="I1" s="1750" t="s">
        <v>333</v>
      </c>
      <c r="J1" s="1751"/>
      <c r="K1" s="1751"/>
      <c r="L1" s="1751"/>
      <c r="M1" s="1751"/>
      <c r="N1" s="1751"/>
      <c r="O1" s="1751"/>
      <c r="P1" s="1751"/>
      <c r="Q1" s="1751"/>
      <c r="R1" s="1751"/>
      <c r="S1" s="1751"/>
    </row>
    <row r="2" spans="1:32" s="1443" customFormat="1" ht="12" customHeight="1" x14ac:dyDescent="0.2">
      <c r="A2" s="1612" t="str">
        <f>"Due to ISBE on"</f>
        <v>Due to ISBE on</v>
      </c>
      <c r="B2" s="1675">
        <f>+'AFR24'!M4</f>
        <v>45611</v>
      </c>
      <c r="C2" s="1675"/>
      <c r="D2" s="1676"/>
      <c r="I2" s="1752" t="s">
        <v>1347</v>
      </c>
      <c r="J2" s="1751"/>
      <c r="K2" s="1751"/>
      <c r="L2" s="1751"/>
      <c r="M2" s="1751"/>
      <c r="N2" s="1751"/>
      <c r="O2" s="1751"/>
      <c r="P2" s="1751"/>
      <c r="Q2" s="1751"/>
      <c r="R2" s="1751"/>
      <c r="S2" s="1751"/>
    </row>
    <row r="3" spans="1:32" s="1443" customFormat="1" ht="12" customHeight="1" x14ac:dyDescent="0.2">
      <c r="A3" s="1615" t="str">
        <f>"SD/JA"&amp;MID('AFR24'!L2,3,2)</f>
        <v>SD/JA24</v>
      </c>
      <c r="B3" s="1445"/>
      <c r="C3" s="1445"/>
      <c r="D3" s="1446"/>
      <c r="I3" s="1752" t="s">
        <v>6733</v>
      </c>
      <c r="J3" s="1751"/>
      <c r="K3" s="1751"/>
      <c r="L3" s="1751"/>
      <c r="M3" s="1751"/>
      <c r="N3" s="1751"/>
      <c r="O3" s="1751"/>
      <c r="P3" s="1751"/>
      <c r="Q3" s="1751"/>
      <c r="R3" s="1751"/>
      <c r="S3" s="1751"/>
    </row>
    <row r="4" spans="1:32" s="1443" customFormat="1" ht="12" customHeight="1" x14ac:dyDescent="0.2">
      <c r="A4" s="1447"/>
      <c r="I4" s="1752" t="s">
        <v>443</v>
      </c>
      <c r="J4" s="1751"/>
      <c r="K4" s="1751"/>
      <c r="L4" s="1751"/>
      <c r="M4" s="1751"/>
      <c r="N4" s="1751"/>
      <c r="O4" s="1751"/>
      <c r="P4" s="1751"/>
      <c r="Q4" s="1751"/>
      <c r="R4" s="1751"/>
      <c r="S4" s="1751"/>
    </row>
    <row r="5" spans="1:32" s="1443" customFormat="1" ht="14.1" customHeight="1" x14ac:dyDescent="0.2">
      <c r="B5" s="1603" t="s">
        <v>8024</v>
      </c>
      <c r="C5" s="1443" t="s">
        <v>781</v>
      </c>
      <c r="D5" s="1448"/>
      <c r="E5" s="1448"/>
      <c r="H5" s="1449"/>
      <c r="I5" s="1759" t="s">
        <v>586</v>
      </c>
      <c r="J5" s="1705"/>
      <c r="K5" s="1705"/>
      <c r="L5" s="1705"/>
      <c r="M5" s="1705"/>
      <c r="N5" s="1705"/>
      <c r="O5" s="1705"/>
      <c r="P5" s="1705"/>
      <c r="Q5" s="1705"/>
      <c r="R5" s="1705"/>
      <c r="S5" s="1705"/>
      <c r="AF5" s="1450"/>
    </row>
    <row r="6" spans="1:32" s="1443" customFormat="1" ht="14.1" customHeight="1" x14ac:dyDescent="0.2">
      <c r="B6" s="1603"/>
      <c r="C6" s="1443" t="s">
        <v>782</v>
      </c>
      <c r="D6" s="1448"/>
      <c r="E6" s="1448"/>
      <c r="I6" s="1758" t="s">
        <v>759</v>
      </c>
      <c r="J6" s="1705"/>
      <c r="K6" s="1705"/>
      <c r="L6" s="1705"/>
      <c r="M6" s="1705"/>
      <c r="N6" s="1705"/>
      <c r="O6" s="1705"/>
      <c r="P6" s="1705"/>
      <c r="Q6" s="1705"/>
      <c r="R6" s="1705"/>
      <c r="S6" s="1705"/>
    </row>
    <row r="7" spans="1:32" s="1443" customFormat="1" ht="12.2" customHeight="1" x14ac:dyDescent="0.2">
      <c r="B7" s="1451" t="str">
        <f>IF(AND(B5="",B6=""),"Check School District or Joint Agreement","")</f>
        <v/>
      </c>
      <c r="I7" s="1753" t="str">
        <f>"June 30, "&amp;'AFR24'!L2</f>
        <v>June 30, 2024</v>
      </c>
      <c r="J7" s="1754"/>
      <c r="K7" s="1754"/>
      <c r="L7" s="1754"/>
      <c r="M7" s="1754"/>
      <c r="N7" s="1754"/>
      <c r="O7" s="1754"/>
      <c r="P7" s="1754"/>
      <c r="Q7" s="1754"/>
      <c r="R7" s="1754"/>
      <c r="S7" s="1754"/>
    </row>
    <row r="8" spans="1:32" s="1443" customFormat="1" ht="12" customHeight="1" x14ac:dyDescent="0.2">
      <c r="A8" s="1452"/>
      <c r="B8" s="1453"/>
      <c r="C8" s="1453"/>
      <c r="D8" s="1454"/>
      <c r="E8" s="1454"/>
      <c r="F8" s="1454"/>
      <c r="G8" s="1454"/>
      <c r="H8" s="1453"/>
      <c r="I8" s="1453"/>
      <c r="J8" s="1453"/>
      <c r="K8" s="1453"/>
      <c r="L8" s="1453"/>
      <c r="M8" s="1453"/>
      <c r="N8" s="1453"/>
      <c r="O8" s="1453"/>
      <c r="P8" s="1453"/>
      <c r="Q8" s="1453"/>
      <c r="R8" s="1453"/>
      <c r="S8" s="1453"/>
      <c r="T8" s="1453"/>
      <c r="U8" s="1453"/>
      <c r="V8" s="1453"/>
      <c r="W8" s="1453"/>
      <c r="X8" s="1453"/>
      <c r="Y8" s="1453"/>
      <c r="Z8" s="1453"/>
      <c r="AA8" s="1453"/>
      <c r="AB8" s="1453"/>
    </row>
    <row r="9" spans="1:32" s="1443" customFormat="1" ht="14.1" customHeight="1" x14ac:dyDescent="0.2">
      <c r="A9" s="1455"/>
      <c r="B9" s="1456"/>
      <c r="C9" s="1456"/>
      <c r="D9" s="1456"/>
      <c r="E9" s="1456"/>
      <c r="F9" s="1456"/>
      <c r="G9" s="1456"/>
      <c r="H9" s="1457"/>
      <c r="I9" s="1755" t="s">
        <v>581</v>
      </c>
      <c r="J9" s="1756"/>
      <c r="K9" s="1756"/>
      <c r="L9" s="1756"/>
      <c r="M9" s="1756"/>
      <c r="N9" s="1756"/>
      <c r="O9" s="1756"/>
      <c r="P9" s="1756"/>
      <c r="Q9" s="1756"/>
      <c r="R9" s="1756"/>
      <c r="S9" s="1757"/>
      <c r="T9" s="1701" t="s">
        <v>452</v>
      </c>
      <c r="U9" s="1702"/>
      <c r="V9" s="1702"/>
      <c r="W9" s="1702"/>
      <c r="X9" s="1702"/>
      <c r="Y9" s="1702"/>
      <c r="Z9" s="1702"/>
      <c r="AA9" s="1703"/>
    </row>
    <row r="10" spans="1:32" s="1443" customFormat="1" ht="13.5" customHeight="1" x14ac:dyDescent="0.2">
      <c r="A10" s="1710" t="s">
        <v>582</v>
      </c>
      <c r="B10" s="1711"/>
      <c r="C10" s="1711"/>
      <c r="D10" s="1711"/>
      <c r="E10" s="1711"/>
      <c r="F10" s="1711"/>
      <c r="G10" s="1711"/>
      <c r="H10" s="1712"/>
      <c r="I10" s="1458"/>
      <c r="K10" s="1459"/>
      <c r="T10" s="1704"/>
      <c r="U10" s="1705"/>
      <c r="V10" s="1705"/>
      <c r="W10" s="1705"/>
      <c r="X10" s="1705"/>
      <c r="Y10" s="1705"/>
      <c r="Z10" s="1705"/>
      <c r="AA10" s="1706"/>
    </row>
    <row r="11" spans="1:32" s="1443" customFormat="1" ht="14.25" customHeight="1" x14ac:dyDescent="0.2">
      <c r="A11" s="1713" t="s">
        <v>6754</v>
      </c>
      <c r="B11" s="1714"/>
      <c r="C11" s="1714"/>
      <c r="D11" s="1714"/>
      <c r="E11" s="1714"/>
      <c r="F11" s="1714"/>
      <c r="G11" s="1714"/>
      <c r="H11" s="1715"/>
      <c r="I11" s="1460"/>
      <c r="J11" s="1461"/>
      <c r="K11" s="1460"/>
      <c r="O11" s="1601" t="s">
        <v>8024</v>
      </c>
      <c r="P11" s="1462" t="s">
        <v>160</v>
      </c>
      <c r="R11" s="1459"/>
      <c r="S11" s="1460"/>
      <c r="T11" s="1707"/>
      <c r="U11" s="1708"/>
      <c r="V11" s="1708"/>
      <c r="W11" s="1708"/>
      <c r="X11" s="1708"/>
      <c r="Y11" s="1708"/>
      <c r="Z11" s="1708"/>
      <c r="AA11" s="1709"/>
    </row>
    <row r="12" spans="1:32" ht="13.5" customHeight="1" x14ac:dyDescent="0.2">
      <c r="A12" s="1229" t="s">
        <v>794</v>
      </c>
      <c r="B12" s="1230"/>
      <c r="C12" s="1230"/>
      <c r="D12" s="1230"/>
      <c r="E12" s="1230"/>
      <c r="F12" s="1230"/>
      <c r="G12" s="1230"/>
      <c r="H12" s="1231"/>
      <c r="I12" s="1458"/>
      <c r="J12" s="1443"/>
      <c r="K12" s="1459"/>
      <c r="L12" s="1443"/>
      <c r="M12" s="1443"/>
      <c r="N12" s="1443"/>
      <c r="O12" s="1601"/>
      <c r="P12" s="1462" t="s">
        <v>161</v>
      </c>
      <c r="Q12" s="1461"/>
      <c r="R12" s="1443"/>
      <c r="S12" s="1443"/>
      <c r="T12" s="1442" t="s">
        <v>212</v>
      </c>
      <c r="U12" s="1456"/>
      <c r="V12" s="1456"/>
      <c r="W12" s="1456"/>
      <c r="X12" s="1456"/>
      <c r="Y12" s="1456"/>
      <c r="Z12" s="1456"/>
      <c r="AA12" s="1457"/>
    </row>
    <row r="13" spans="1:32" ht="13.5" customHeight="1" x14ac:dyDescent="0.2">
      <c r="A13" s="1719" t="str">
        <f>IFERROR(VLOOKUP(A17,'SDJA Listing for cover page'!$B$2:$C$993,2,"false"),"Please select district from drop-down list on line 17.")</f>
        <v>56099090002</v>
      </c>
      <c r="B13" s="1720"/>
      <c r="C13" s="1720"/>
      <c r="D13" s="1720"/>
      <c r="E13" s="1720"/>
      <c r="F13" s="1720"/>
      <c r="G13" s="1720"/>
      <c r="H13" s="1721"/>
      <c r="I13" s="1453"/>
      <c r="J13" s="1443"/>
      <c r="K13" s="1459"/>
      <c r="L13" s="1443"/>
      <c r="M13" s="1443"/>
      <c r="N13" s="1443"/>
      <c r="O13" s="1451"/>
      <c r="P13" s="1443"/>
      <c r="Q13" s="1443"/>
      <c r="R13" s="1443"/>
      <c r="S13" s="1443"/>
      <c r="T13" s="1724" t="s">
        <v>8025</v>
      </c>
      <c r="U13" s="1725"/>
      <c r="V13" s="1725"/>
      <c r="W13" s="1725"/>
      <c r="X13" s="1725"/>
      <c r="Y13" s="1726"/>
      <c r="Z13" s="1726"/>
      <c r="AA13" s="1727"/>
    </row>
    <row r="14" spans="1:32" s="1443" customFormat="1" ht="14.1" customHeight="1" x14ac:dyDescent="0.2">
      <c r="A14" s="1442" t="s">
        <v>613</v>
      </c>
      <c r="B14" s="1463"/>
      <c r="C14" s="1463"/>
      <c r="D14" s="1463"/>
      <c r="E14" s="1463"/>
      <c r="F14" s="1463"/>
      <c r="G14" s="1463"/>
      <c r="H14" s="1464"/>
      <c r="I14" s="1465"/>
      <c r="S14" s="1466"/>
      <c r="T14" s="1442" t="s">
        <v>1025</v>
      </c>
      <c r="U14" s="1456"/>
      <c r="V14" s="1456"/>
      <c r="W14" s="1456"/>
      <c r="X14" s="1456"/>
      <c r="Y14" s="1456"/>
      <c r="Z14" s="1456"/>
      <c r="AA14" s="1457"/>
    </row>
    <row r="15" spans="1:32" s="1443" customFormat="1" ht="13.5" customHeight="1" x14ac:dyDescent="0.2">
      <c r="A15" s="1716" t="s">
        <v>8017</v>
      </c>
      <c r="B15" s="1722"/>
      <c r="C15" s="1722"/>
      <c r="D15" s="1722"/>
      <c r="E15" s="1722"/>
      <c r="F15" s="1722"/>
      <c r="G15" s="1722"/>
      <c r="H15" s="1723"/>
      <c r="T15" s="1688" t="s">
        <v>8026</v>
      </c>
      <c r="U15" s="1689"/>
      <c r="V15" s="1689"/>
      <c r="W15" s="1689"/>
      <c r="X15" s="1689"/>
      <c r="Y15" s="1728"/>
      <c r="Z15" s="1728"/>
      <c r="AA15" s="1729"/>
    </row>
    <row r="16" spans="1:32" s="1443" customFormat="1" ht="13.5" customHeight="1" x14ac:dyDescent="0.2">
      <c r="A16" s="1442" t="s">
        <v>3685</v>
      </c>
      <c r="B16" s="1463"/>
      <c r="C16" s="1463"/>
      <c r="D16" s="1467"/>
      <c r="E16" s="1467"/>
      <c r="F16" s="1467"/>
      <c r="G16" s="1467"/>
      <c r="H16" s="1468"/>
      <c r="I16" s="1455"/>
      <c r="J16" s="1456"/>
      <c r="K16" s="1456"/>
      <c r="L16" s="1456"/>
      <c r="M16" s="1737" t="s">
        <v>3712</v>
      </c>
      <c r="N16" s="1737"/>
      <c r="O16" s="1737"/>
      <c r="P16" s="1737"/>
      <c r="Q16" s="1737" t="s">
        <v>3721</v>
      </c>
      <c r="R16" s="1737"/>
      <c r="S16" s="1738"/>
      <c r="T16" s="1442" t="s">
        <v>449</v>
      </c>
      <c r="U16" s="1456"/>
      <c r="V16" s="1456"/>
      <c r="W16" s="1456"/>
      <c r="X16" s="1456"/>
      <c r="Y16" s="1456"/>
      <c r="Z16" s="1469"/>
      <c r="AA16" s="1457"/>
    </row>
    <row r="17" spans="1:27" s="1443" customFormat="1" ht="13.5" customHeight="1" x14ac:dyDescent="0.2">
      <c r="A17" s="1745" t="s">
        <v>3329</v>
      </c>
      <c r="B17" s="1746"/>
      <c r="C17" s="1746"/>
      <c r="D17" s="1746"/>
      <c r="E17" s="1746"/>
      <c r="F17" s="1746"/>
      <c r="G17" s="1746"/>
      <c r="H17" s="1746"/>
      <c r="T17" s="1734" t="s">
        <v>8027</v>
      </c>
      <c r="U17" s="1735"/>
      <c r="V17" s="1735"/>
      <c r="W17" s="1735"/>
      <c r="X17" s="1735"/>
      <c r="Y17" s="1735"/>
      <c r="Z17" s="1735"/>
      <c r="AA17" s="1736"/>
    </row>
    <row r="18" spans="1:27" s="1443" customFormat="1" ht="13.5" customHeight="1" x14ac:dyDescent="0.2">
      <c r="A18" s="1444" t="s">
        <v>449</v>
      </c>
      <c r="B18" s="1453"/>
      <c r="C18" s="1507"/>
      <c r="D18" s="1453"/>
      <c r="E18" s="1453"/>
      <c r="F18" s="1453"/>
      <c r="G18" s="1453"/>
      <c r="H18" s="1614"/>
      <c r="I18" s="1742" t="s">
        <v>583</v>
      </c>
      <c r="J18" s="1743"/>
      <c r="K18" s="1743"/>
      <c r="L18" s="1743"/>
      <c r="M18" s="1743"/>
      <c r="N18" s="1743"/>
      <c r="O18" s="1743"/>
      <c r="P18" s="1743"/>
      <c r="Q18" s="1743"/>
      <c r="R18" s="1743"/>
      <c r="S18" s="1744"/>
      <c r="T18" s="1442" t="s">
        <v>612</v>
      </c>
      <c r="U18" s="1456"/>
      <c r="V18" s="1467"/>
      <c r="W18" s="1469"/>
      <c r="X18" s="1442" t="s">
        <v>213</v>
      </c>
      <c r="Y18" s="1467"/>
      <c r="Z18" s="1470" t="s">
        <v>584</v>
      </c>
      <c r="AA18" s="1457"/>
    </row>
    <row r="19" spans="1:27" s="1443" customFormat="1" ht="13.5" customHeight="1" x14ac:dyDescent="0.2">
      <c r="A19" s="1716" t="s">
        <v>8018</v>
      </c>
      <c r="B19" s="1717"/>
      <c r="C19" s="1717"/>
      <c r="D19" s="1717"/>
      <c r="E19" s="1717"/>
      <c r="F19" s="1717"/>
      <c r="G19" s="1717"/>
      <c r="H19" s="1718"/>
      <c r="I19" s="1747" t="s">
        <v>6734</v>
      </c>
      <c r="J19" s="1748"/>
      <c r="K19" s="1748"/>
      <c r="L19" s="1748"/>
      <c r="M19" s="1748"/>
      <c r="N19" s="1748"/>
      <c r="O19" s="1748"/>
      <c r="P19" s="1748"/>
      <c r="Q19" s="1748"/>
      <c r="R19" s="1748"/>
      <c r="S19" s="1749"/>
      <c r="T19" s="1716" t="s">
        <v>8028</v>
      </c>
      <c r="U19" s="1717"/>
      <c r="V19" s="1717"/>
      <c r="W19" s="1718"/>
      <c r="X19" s="1732" t="s">
        <v>8029</v>
      </c>
      <c r="Y19" s="1733"/>
      <c r="Z19" s="1730">
        <v>60435</v>
      </c>
      <c r="AA19" s="1731"/>
    </row>
    <row r="20" spans="1:27" s="1443" customFormat="1" ht="13.5" customHeight="1" x14ac:dyDescent="0.2">
      <c r="A20" s="1471" t="s">
        <v>612</v>
      </c>
      <c r="B20" s="1456"/>
      <c r="C20" s="1456"/>
      <c r="D20" s="1456"/>
      <c r="E20" s="1456"/>
      <c r="F20" s="1456"/>
      <c r="G20" s="1456"/>
      <c r="H20" s="1472"/>
      <c r="I20" s="1747"/>
      <c r="J20" s="1748"/>
      <c r="K20" s="1748"/>
      <c r="L20" s="1748"/>
      <c r="M20" s="1748"/>
      <c r="N20" s="1748"/>
      <c r="O20" s="1748"/>
      <c r="P20" s="1748"/>
      <c r="Q20" s="1748"/>
      <c r="R20" s="1748"/>
      <c r="S20" s="1749"/>
      <c r="T20" s="1442" t="s">
        <v>214</v>
      </c>
      <c r="U20" s="1456"/>
      <c r="V20" s="1467"/>
      <c r="W20" s="1456"/>
      <c r="X20" s="1442" t="s">
        <v>796</v>
      </c>
      <c r="Z20" s="1456"/>
      <c r="AA20" s="1457"/>
    </row>
    <row r="21" spans="1:27" s="1443" customFormat="1" ht="13.5" customHeight="1" x14ac:dyDescent="0.2">
      <c r="A21" s="1716" t="s">
        <v>8019</v>
      </c>
      <c r="B21" s="1717"/>
      <c r="C21" s="1717"/>
      <c r="D21" s="1717"/>
      <c r="E21" s="1717"/>
      <c r="F21" s="1717"/>
      <c r="G21" s="1717"/>
      <c r="H21" s="1718"/>
      <c r="I21" s="1739" t="s">
        <v>3702</v>
      </c>
      <c r="J21" s="1740"/>
      <c r="K21" s="1740"/>
      <c r="L21" s="1740"/>
      <c r="M21" s="1740"/>
      <c r="N21" s="1740"/>
      <c r="O21" s="1740"/>
      <c r="P21" s="1740"/>
      <c r="Q21" s="1740"/>
      <c r="R21" s="1740"/>
      <c r="S21" s="1741"/>
      <c r="T21" s="1685" t="s">
        <v>8030</v>
      </c>
      <c r="U21" s="1686"/>
      <c r="V21" s="1686"/>
      <c r="W21" s="1686"/>
      <c r="X21" s="1698" t="s">
        <v>8031</v>
      </c>
      <c r="Y21" s="1699"/>
      <c r="Z21" s="1699"/>
      <c r="AA21" s="1700"/>
    </row>
    <row r="22" spans="1:27" s="1443" customFormat="1" ht="13.5" customHeight="1" x14ac:dyDescent="0.2">
      <c r="A22" s="1473" t="s">
        <v>450</v>
      </c>
      <c r="B22" s="1474"/>
      <c r="C22" s="1474"/>
      <c r="D22" s="1474"/>
      <c r="E22" s="1474"/>
      <c r="F22" s="1474"/>
      <c r="G22" s="1474"/>
      <c r="H22" s="1475"/>
      <c r="I22" s="1739"/>
      <c r="J22" s="1740"/>
      <c r="K22" s="1740"/>
      <c r="L22" s="1740"/>
      <c r="M22" s="1740"/>
      <c r="N22" s="1740"/>
      <c r="O22" s="1740"/>
      <c r="P22" s="1740"/>
      <c r="Q22" s="1740"/>
      <c r="R22" s="1740"/>
      <c r="S22" s="1741"/>
      <c r="T22" s="1476" t="s">
        <v>1158</v>
      </c>
      <c r="U22" s="1456"/>
      <c r="V22" s="1467"/>
      <c r="W22" s="1456"/>
      <c r="X22" s="1442" t="s">
        <v>1017</v>
      </c>
      <c r="Z22" s="1456"/>
      <c r="AA22" s="1457"/>
    </row>
    <row r="23" spans="1:27" s="1443" customFormat="1" ht="13.5" customHeight="1" x14ac:dyDescent="0.2">
      <c r="A23" s="1784"/>
      <c r="B23" s="1785"/>
      <c r="C23" s="1785"/>
      <c r="D23" s="1785"/>
      <c r="E23" s="1785"/>
      <c r="F23" s="1785"/>
      <c r="G23" s="1785"/>
      <c r="H23" s="1786"/>
      <c r="J23" s="1787">
        <f>IF(B5="x",IF(AUDITCHECK!D31="AFR form Incomplete.","",IF(AUDITCHECK!D31="Deficit reduction plan is required.","School District must complete a deficit reduction plan in the 2024-2025 Budget",)),"")</f>
        <v>0</v>
      </c>
      <c r="K23" s="1787"/>
      <c r="L23" s="1787"/>
      <c r="M23" s="1787"/>
      <c r="N23" s="1787"/>
      <c r="O23" s="1787"/>
      <c r="P23" s="1787"/>
      <c r="Q23" s="1787"/>
      <c r="R23" s="1787"/>
      <c r="S23" s="1477"/>
      <c r="T23" s="1680" t="s">
        <v>8041</v>
      </c>
      <c r="U23" s="1681"/>
      <c r="V23" s="1681"/>
      <c r="W23" s="1681"/>
      <c r="X23" s="1695">
        <v>46660</v>
      </c>
      <c r="Y23" s="1696"/>
      <c r="Z23" s="1696"/>
      <c r="AA23" s="1697"/>
    </row>
    <row r="24" spans="1:27" s="1443" customFormat="1" ht="14.1" customHeight="1" x14ac:dyDescent="0.2">
      <c r="A24" s="1478" t="s">
        <v>584</v>
      </c>
      <c r="B24" s="1479"/>
      <c r="C24" s="1479"/>
      <c r="D24" s="1479"/>
      <c r="E24" s="1479"/>
      <c r="F24" s="1479"/>
      <c r="G24" s="1479"/>
      <c r="H24" s="1480"/>
      <c r="J24" s="1787"/>
      <c r="K24" s="1787"/>
      <c r="L24" s="1787"/>
      <c r="M24" s="1787"/>
      <c r="N24" s="1787"/>
      <c r="O24" s="1787"/>
      <c r="P24" s="1787"/>
      <c r="Q24" s="1787"/>
      <c r="R24" s="1787"/>
      <c r="S24" s="1477"/>
      <c r="T24" s="1481" t="s">
        <v>450</v>
      </c>
      <c r="U24" s="1482"/>
      <c r="V24" s="1482"/>
      <c r="W24" s="1482"/>
      <c r="X24" s="1483"/>
      <c r="Y24" s="1483"/>
      <c r="Z24" s="1483"/>
      <c r="AA24" s="1484"/>
    </row>
    <row r="25" spans="1:27" s="1443" customFormat="1" ht="14.1" customHeight="1" thickBot="1" x14ac:dyDescent="0.25">
      <c r="A25" s="1716">
        <v>60441</v>
      </c>
      <c r="B25" s="1717"/>
      <c r="C25" s="1717"/>
      <c r="D25" s="1717"/>
      <c r="E25" s="1717"/>
      <c r="F25" s="1717"/>
      <c r="G25" s="1717"/>
      <c r="H25" s="1718"/>
      <c r="I25" s="1465"/>
      <c r="J25" s="1787"/>
      <c r="K25" s="1787"/>
      <c r="L25" s="1787"/>
      <c r="M25" s="1787"/>
      <c r="N25" s="1787"/>
      <c r="O25" s="1787"/>
      <c r="P25" s="1787"/>
      <c r="Q25" s="1787"/>
      <c r="R25" s="1787"/>
      <c r="S25" s="1477"/>
      <c r="T25" s="1677" t="s">
        <v>8032</v>
      </c>
      <c r="U25" s="1678"/>
      <c r="V25" s="1678"/>
      <c r="W25" s="1678"/>
      <c r="X25" s="1678"/>
      <c r="Y25" s="1678"/>
      <c r="Z25" s="1678"/>
      <c r="AA25" s="1679"/>
    </row>
    <row r="26" spans="1:27" ht="6" customHeight="1" x14ac:dyDescent="0.2">
      <c r="A26" s="1485"/>
      <c r="B26" s="1486"/>
      <c r="C26" s="1486"/>
      <c r="D26" s="1486"/>
      <c r="E26" s="1486"/>
      <c r="F26" s="1486"/>
      <c r="G26" s="1486"/>
      <c r="H26" s="1486"/>
      <c r="I26" s="1778" t="s">
        <v>1426</v>
      </c>
      <c r="J26" s="1779"/>
      <c r="K26" s="1779"/>
      <c r="L26" s="1779"/>
      <c r="M26" s="1779"/>
      <c r="N26" s="1779"/>
      <c r="O26" s="1779"/>
      <c r="P26" s="1779"/>
      <c r="Q26" s="1779"/>
      <c r="R26" s="1779"/>
      <c r="S26" s="1780"/>
      <c r="T26" s="1456"/>
      <c r="AA26" s="1457"/>
    </row>
    <row r="27" spans="1:27" ht="14.1" customHeight="1" x14ac:dyDescent="0.2">
      <c r="A27" s="1487"/>
      <c r="B27" s="1488"/>
      <c r="C27" s="1489" t="s">
        <v>997</v>
      </c>
      <c r="D27" s="1488"/>
      <c r="F27" s="1443"/>
      <c r="G27" s="1443"/>
      <c r="H27" s="1443"/>
      <c r="I27" s="1781"/>
      <c r="J27" s="1782"/>
      <c r="K27" s="1782"/>
      <c r="L27" s="1782"/>
      <c r="M27" s="1782"/>
      <c r="N27" s="1782"/>
      <c r="O27" s="1782"/>
      <c r="P27" s="1782"/>
      <c r="Q27" s="1782"/>
      <c r="R27" s="1782"/>
      <c r="S27" s="1783"/>
      <c r="T27" s="1490"/>
      <c r="U27" s="1491"/>
      <c r="V27" s="1491"/>
      <c r="W27" s="1491"/>
      <c r="X27" s="1491"/>
      <c r="Y27" s="1491"/>
      <c r="Z27" s="1491"/>
      <c r="AA27" s="1492"/>
    </row>
    <row r="28" spans="1:27" ht="10.5" customHeight="1" x14ac:dyDescent="0.2">
      <c r="A28" s="1493"/>
      <c r="B28" s="1494"/>
      <c r="C28" s="1495" t="s">
        <v>998</v>
      </c>
      <c r="D28" s="1494"/>
      <c r="E28" s="1494"/>
      <c r="F28" s="1494"/>
      <c r="G28" s="1494"/>
      <c r="H28" s="1443"/>
      <c r="I28" s="1781"/>
      <c r="J28" s="1782"/>
      <c r="K28" s="1782"/>
      <c r="L28" s="1782"/>
      <c r="M28" s="1782"/>
      <c r="N28" s="1782"/>
      <c r="O28" s="1782"/>
      <c r="P28" s="1782"/>
      <c r="Q28" s="1782"/>
      <c r="R28" s="1782"/>
      <c r="S28" s="1783"/>
      <c r="T28" s="1490"/>
      <c r="U28" s="1491"/>
      <c r="V28" s="1491"/>
      <c r="W28" s="1496" t="s">
        <v>893</v>
      </c>
      <c r="X28" s="1491"/>
      <c r="Y28" s="1491"/>
      <c r="Z28" s="1491"/>
      <c r="AA28" s="1492"/>
    </row>
    <row r="29" spans="1:27" ht="14.1" customHeight="1" x14ac:dyDescent="0.2">
      <c r="A29" s="1493"/>
      <c r="B29" s="1602"/>
      <c r="C29" s="1497" t="s">
        <v>705</v>
      </c>
      <c r="D29" s="1494"/>
      <c r="E29" s="1602"/>
      <c r="F29" s="1498" t="s">
        <v>1015</v>
      </c>
      <c r="G29" s="1494"/>
      <c r="H29" s="1443"/>
      <c r="I29" s="1788" t="s">
        <v>8016</v>
      </c>
      <c r="J29" s="1789"/>
      <c r="K29" s="1789"/>
      <c r="L29" s="1789"/>
      <c r="M29" s="1789"/>
      <c r="N29" s="1789"/>
      <c r="O29" s="1789"/>
      <c r="P29" s="1789"/>
      <c r="Q29" s="1789"/>
      <c r="R29" s="1789"/>
      <c r="S29" s="1790"/>
      <c r="T29" s="1499"/>
      <c r="U29" s="1499"/>
      <c r="V29" s="1499"/>
      <c r="W29" s="1499"/>
      <c r="X29" s="1499"/>
      <c r="Y29" s="1499"/>
      <c r="Z29" s="1499"/>
      <c r="AA29" s="1492"/>
    </row>
    <row r="30" spans="1:27" ht="13.5" customHeight="1" x14ac:dyDescent="0.2">
      <c r="A30" s="1500"/>
      <c r="B30" s="1602" t="s">
        <v>8039</v>
      </c>
      <c r="C30" s="1497" t="s">
        <v>999</v>
      </c>
      <c r="D30" s="1459"/>
      <c r="E30" s="1459"/>
      <c r="F30" s="1501"/>
      <c r="G30" s="1494"/>
      <c r="H30" s="1494"/>
      <c r="I30" s="1788"/>
      <c r="J30" s="1789"/>
      <c r="K30" s="1789"/>
      <c r="L30" s="1789"/>
      <c r="M30" s="1789"/>
      <c r="N30" s="1789"/>
      <c r="O30" s="1789"/>
      <c r="P30" s="1789"/>
      <c r="Q30" s="1789"/>
      <c r="R30" s="1789"/>
      <c r="S30" s="1790"/>
      <c r="T30" s="1499"/>
      <c r="U30" s="1499"/>
      <c r="V30" s="1499"/>
      <c r="W30" s="1499"/>
      <c r="X30" s="1499"/>
      <c r="Y30" s="1499"/>
      <c r="Z30" s="1499"/>
      <c r="AA30" s="1466"/>
    </row>
    <row r="31" spans="1:27" ht="13.5" customHeight="1" x14ac:dyDescent="0.2">
      <c r="A31" s="1500"/>
      <c r="B31" s="1602"/>
      <c r="C31" s="1497" t="s">
        <v>1000</v>
      </c>
      <c r="D31" s="1459"/>
      <c r="E31" s="1459"/>
      <c r="F31" s="1459"/>
      <c r="G31" s="1459"/>
      <c r="H31" s="1459"/>
      <c r="I31" s="1788"/>
      <c r="J31" s="1789"/>
      <c r="K31" s="1789"/>
      <c r="L31" s="1789"/>
      <c r="M31" s="1789"/>
      <c r="N31" s="1789"/>
      <c r="O31" s="1789"/>
      <c r="P31" s="1789"/>
      <c r="Q31" s="1789"/>
      <c r="R31" s="1789"/>
      <c r="S31" s="1790"/>
      <c r="T31" s="1499"/>
      <c r="U31" s="1499"/>
      <c r="V31" s="1499"/>
      <c r="W31" s="1499"/>
      <c r="X31" s="1499"/>
      <c r="Y31" s="1499"/>
      <c r="Z31" s="1499"/>
      <c r="AA31" s="1466"/>
    </row>
    <row r="32" spans="1:27" ht="15.75" customHeight="1" thickBot="1" x14ac:dyDescent="0.25">
      <c r="A32" s="1500"/>
      <c r="B32" s="1613" t="str">
        <f>IF(AND(B29="",B30="", B31="", E29=""),"Check the Type of Auditor's Report Issued","")</f>
        <v/>
      </c>
      <c r="C32" s="1459"/>
      <c r="D32" s="1459"/>
      <c r="E32" s="1459"/>
      <c r="F32" s="1459"/>
      <c r="G32" s="1459"/>
      <c r="H32" s="1502"/>
      <c r="I32" s="1791"/>
      <c r="J32" s="1792"/>
      <c r="K32" s="1792"/>
      <c r="L32" s="1792"/>
      <c r="M32" s="1792"/>
      <c r="N32" s="1792"/>
      <c r="O32" s="1792"/>
      <c r="P32" s="1792"/>
      <c r="Q32" s="1792"/>
      <c r="R32" s="1792"/>
      <c r="S32" s="1793"/>
      <c r="T32" s="1503"/>
      <c r="U32" s="1504"/>
      <c r="V32" s="1504"/>
      <c r="W32" s="1504"/>
      <c r="X32" s="1504"/>
      <c r="Y32" s="1504"/>
      <c r="Z32" s="1504"/>
      <c r="AA32" s="1466"/>
    </row>
    <row r="33" spans="1:27" ht="6" customHeight="1" x14ac:dyDescent="0.2">
      <c r="A33" s="1505"/>
      <c r="B33" s="1456"/>
      <c r="C33" s="1456"/>
      <c r="D33" s="1456"/>
      <c r="E33" s="1456"/>
      <c r="F33" s="1456"/>
      <c r="G33" s="1456"/>
      <c r="H33" s="1456"/>
      <c r="I33" s="1443"/>
      <c r="J33" s="1443"/>
      <c r="K33" s="1443"/>
      <c r="L33" s="1443"/>
      <c r="M33" s="1443"/>
      <c r="N33" s="1443"/>
      <c r="O33" s="1443"/>
      <c r="P33" s="1443"/>
      <c r="Q33" s="1443"/>
      <c r="R33" s="1443"/>
      <c r="S33" s="1443"/>
      <c r="T33" s="1456"/>
      <c r="U33" s="1456"/>
      <c r="V33" s="1456"/>
      <c r="W33" s="1456"/>
      <c r="X33" s="1456"/>
      <c r="Y33" s="1456"/>
      <c r="Z33" s="1456"/>
      <c r="AA33" s="1457"/>
    </row>
    <row r="34" spans="1:27" s="1443" customFormat="1" ht="12" customHeight="1" x14ac:dyDescent="0.2">
      <c r="A34" s="1506"/>
      <c r="B34" s="1601"/>
      <c r="C34" s="1507" t="s">
        <v>461</v>
      </c>
      <c r="D34" s="1453"/>
      <c r="E34" s="1453"/>
      <c r="F34" s="1453"/>
      <c r="G34" s="1453"/>
      <c r="H34" s="1453"/>
      <c r="I34" s="1465"/>
      <c r="J34" s="1449"/>
      <c r="L34" s="1601"/>
      <c r="M34" s="1508" t="s">
        <v>608</v>
      </c>
      <c r="S34" s="1466"/>
      <c r="U34" s="1601"/>
      <c r="V34" s="1507" t="s">
        <v>343</v>
      </c>
      <c r="AA34" s="1466"/>
    </row>
    <row r="35" spans="1:27" s="1443" customFormat="1" ht="13.5" customHeight="1" x14ac:dyDescent="0.2">
      <c r="A35" s="1465"/>
      <c r="D35" s="1509"/>
      <c r="E35" s="1509"/>
      <c r="F35" s="1509"/>
      <c r="G35" s="1509"/>
      <c r="H35" s="1509"/>
      <c r="I35" s="1465"/>
      <c r="J35" s="1510"/>
      <c r="L35" s="1507" t="s">
        <v>609</v>
      </c>
      <c r="N35" s="1510"/>
      <c r="O35" s="1510"/>
      <c r="P35" s="1717"/>
      <c r="Q35" s="1717"/>
      <c r="R35" s="1717"/>
      <c r="S35" s="1511"/>
      <c r="W35" s="1453"/>
      <c r="X35" s="1453"/>
      <c r="Y35" s="1453"/>
      <c r="AA35" s="1466"/>
    </row>
    <row r="36" spans="1:27" s="1443" customFormat="1" ht="6" customHeight="1" x14ac:dyDescent="0.2">
      <c r="A36" s="1512"/>
      <c r="B36" s="1513"/>
      <c r="C36" s="1510"/>
      <c r="I36" s="1514"/>
      <c r="J36" s="1515"/>
      <c r="K36" s="1516"/>
      <c r="L36" s="1517"/>
      <c r="M36" s="1517"/>
      <c r="N36" s="1517"/>
      <c r="O36" s="1517"/>
      <c r="P36" s="1517"/>
      <c r="Q36" s="1517"/>
      <c r="R36" s="1517"/>
      <c r="S36" s="1518"/>
      <c r="AA36" s="1466"/>
    </row>
    <row r="37" spans="1:27" s="1443" customFormat="1" ht="13.5" customHeight="1" x14ac:dyDescent="0.2">
      <c r="A37" s="1442" t="s">
        <v>604</v>
      </c>
      <c r="B37" s="1463"/>
      <c r="C37" s="1463"/>
      <c r="D37" s="1463"/>
      <c r="E37" s="1463"/>
      <c r="F37" s="1519"/>
      <c r="G37" s="1463"/>
      <c r="H37" s="1468"/>
      <c r="I37" s="1442" t="s">
        <v>6668</v>
      </c>
      <c r="J37" s="1520"/>
      <c r="K37" s="1520"/>
      <c r="L37" s="1520"/>
      <c r="M37" s="1520"/>
      <c r="N37" s="1520"/>
      <c r="O37" s="1520"/>
      <c r="P37" s="1521"/>
      <c r="Q37" s="1522"/>
      <c r="R37" s="1523"/>
      <c r="S37" s="1468"/>
      <c r="T37" s="1524" t="s">
        <v>6640</v>
      </c>
      <c r="U37" s="1525"/>
      <c r="V37" s="1525"/>
      <c r="W37" s="1525"/>
      <c r="X37" s="1519"/>
      <c r="Y37" s="1526"/>
      <c r="Z37" s="1456"/>
      <c r="AA37" s="1457"/>
    </row>
    <row r="38" spans="1:27" s="1443" customFormat="1" ht="13.5" customHeight="1" x14ac:dyDescent="0.2">
      <c r="A38" s="1769" t="s">
        <v>8020</v>
      </c>
      <c r="B38" s="1681"/>
      <c r="C38" s="1681"/>
      <c r="D38" s="1681"/>
      <c r="E38" s="1681"/>
      <c r="F38" s="1717"/>
      <c r="G38" s="1717"/>
      <c r="H38" s="1718"/>
      <c r="I38" s="1767"/>
      <c r="J38" s="1689"/>
      <c r="K38" s="1689"/>
      <c r="L38" s="1689"/>
      <c r="M38" s="1689"/>
      <c r="N38" s="1689"/>
      <c r="O38" s="1689"/>
      <c r="P38" s="1689"/>
      <c r="Q38" s="1689"/>
      <c r="R38" s="1689"/>
      <c r="S38" s="1690"/>
      <c r="T38" s="1688"/>
      <c r="U38" s="1689"/>
      <c r="V38" s="1689"/>
      <c r="W38" s="1689"/>
      <c r="X38" s="1689"/>
      <c r="Y38" s="1689"/>
      <c r="Z38" s="1689"/>
      <c r="AA38" s="1690"/>
    </row>
    <row r="39" spans="1:27" s="1443" customFormat="1" ht="12" customHeight="1" x14ac:dyDescent="0.2">
      <c r="A39" s="1776" t="s">
        <v>450</v>
      </c>
      <c r="B39" s="1777"/>
      <c r="C39" s="1467"/>
      <c r="D39" s="1527"/>
      <c r="E39" s="1527"/>
      <c r="F39" s="1522"/>
      <c r="G39" s="1527"/>
      <c r="H39" s="1468"/>
      <c r="I39" s="1776" t="s">
        <v>450</v>
      </c>
      <c r="J39" s="1777"/>
      <c r="K39" s="1777"/>
      <c r="L39" s="1777"/>
      <c r="M39" s="1777"/>
      <c r="N39" s="1523"/>
      <c r="O39" s="1467"/>
      <c r="P39" s="1467"/>
      <c r="Q39" s="1519"/>
      <c r="R39" s="1467"/>
      <c r="S39" s="1468"/>
      <c r="T39" s="1467" t="s">
        <v>450</v>
      </c>
      <c r="U39" s="1456"/>
      <c r="V39" s="1467"/>
      <c r="W39" s="1469"/>
      <c r="X39" s="1519"/>
      <c r="Y39" s="1456"/>
      <c r="Z39" s="1456"/>
      <c r="AA39" s="1457"/>
    </row>
    <row r="40" spans="1:27" s="1443" customFormat="1" ht="13.5" customHeight="1" x14ac:dyDescent="0.2">
      <c r="A40" s="1770" t="s">
        <v>8021</v>
      </c>
      <c r="B40" s="1771"/>
      <c r="C40" s="1772"/>
      <c r="D40" s="1772"/>
      <c r="E40" s="1772"/>
      <c r="F40" s="1773"/>
      <c r="G40" s="1773"/>
      <c r="H40" s="1774"/>
      <c r="I40" s="1691"/>
      <c r="J40" s="1693"/>
      <c r="K40" s="1693"/>
      <c r="L40" s="1693"/>
      <c r="M40" s="1693"/>
      <c r="N40" s="1693"/>
      <c r="O40" s="1693"/>
      <c r="P40" s="1693"/>
      <c r="Q40" s="1693"/>
      <c r="R40" s="1693"/>
      <c r="S40" s="1694"/>
      <c r="T40" s="1691"/>
      <c r="U40" s="1692"/>
      <c r="V40" s="1693"/>
      <c r="W40" s="1693"/>
      <c r="X40" s="1693"/>
      <c r="Y40" s="1693"/>
      <c r="Z40" s="1693"/>
      <c r="AA40" s="1694"/>
    </row>
    <row r="41" spans="1:27" s="1443" customFormat="1" ht="11.45" customHeight="1" x14ac:dyDescent="0.2">
      <c r="A41" s="1471" t="s">
        <v>795</v>
      </c>
      <c r="B41" s="1463"/>
      <c r="C41" s="1463"/>
      <c r="D41" s="1442" t="s">
        <v>796</v>
      </c>
      <c r="E41" s="1467"/>
      <c r="F41" s="1519"/>
      <c r="G41" s="1463"/>
      <c r="H41" s="1472"/>
      <c r="I41" s="1444" t="s">
        <v>795</v>
      </c>
      <c r="J41" s="1507"/>
      <c r="K41" s="1453"/>
      <c r="L41" s="1453"/>
      <c r="M41" s="1453"/>
      <c r="N41" s="1453"/>
      <c r="O41" s="1453"/>
      <c r="P41" s="1442" t="s">
        <v>796</v>
      </c>
      <c r="Q41" s="1507"/>
      <c r="R41" s="1453"/>
      <c r="S41" s="1528"/>
      <c r="T41" s="1467" t="s">
        <v>795</v>
      </c>
      <c r="U41" s="1463"/>
      <c r="V41" s="1463"/>
      <c r="W41" s="1463"/>
      <c r="X41" s="1442" t="s">
        <v>796</v>
      </c>
      <c r="Y41" s="1463"/>
      <c r="Z41" s="1467"/>
      <c r="AA41" s="1464"/>
    </row>
    <row r="42" spans="1:27" s="1443" customFormat="1" ht="13.5" customHeight="1" x14ac:dyDescent="0.2">
      <c r="A42" s="1764" t="s">
        <v>8022</v>
      </c>
      <c r="B42" s="1765"/>
      <c r="C42" s="1766"/>
      <c r="D42" s="1775" t="s">
        <v>8023</v>
      </c>
      <c r="E42" s="1765"/>
      <c r="F42" s="1765"/>
      <c r="G42" s="1765"/>
      <c r="H42" s="1766"/>
      <c r="I42" s="1687"/>
      <c r="J42" s="1683"/>
      <c r="K42" s="1683"/>
      <c r="L42" s="1683"/>
      <c r="M42" s="1683"/>
      <c r="N42" s="1683"/>
      <c r="O42" s="1684"/>
      <c r="P42" s="1682"/>
      <c r="Q42" s="1683"/>
      <c r="R42" s="1683"/>
      <c r="S42" s="1684"/>
      <c r="T42" s="1687"/>
      <c r="U42" s="1683"/>
      <c r="V42" s="1683"/>
      <c r="W42" s="1684"/>
      <c r="X42" s="1682"/>
      <c r="Y42" s="1683"/>
      <c r="Z42" s="1683"/>
      <c r="AA42" s="1684"/>
    </row>
    <row r="43" spans="1:27" s="1443" customFormat="1" x14ac:dyDescent="0.2">
      <c r="A43" s="1442" t="s">
        <v>797</v>
      </c>
      <c r="B43" s="1463"/>
      <c r="C43" s="1463"/>
      <c r="D43" s="1463"/>
      <c r="E43" s="1463"/>
      <c r="F43" s="1463"/>
      <c r="G43" s="1463"/>
      <c r="H43" s="1464"/>
      <c r="I43" s="1467" t="s">
        <v>797</v>
      </c>
      <c r="J43" s="1463"/>
      <c r="K43" s="1463"/>
      <c r="L43" s="1463"/>
      <c r="M43" s="1463"/>
      <c r="N43" s="1463"/>
      <c r="O43" s="1463"/>
      <c r="P43" s="1463"/>
      <c r="Q43" s="1463"/>
      <c r="R43" s="1463"/>
      <c r="S43" s="1464"/>
      <c r="T43" s="1469" t="s">
        <v>797</v>
      </c>
      <c r="U43" s="1456"/>
      <c r="V43" s="1456"/>
      <c r="W43" s="1456"/>
      <c r="X43" s="1456"/>
      <c r="Y43" s="1456"/>
      <c r="Z43" s="1456"/>
      <c r="AA43" s="1457"/>
    </row>
    <row r="44" spans="1:27" s="1443" customFormat="1" ht="13.5" customHeight="1" x14ac:dyDescent="0.2">
      <c r="A44" s="1768"/>
      <c r="B44" s="1735"/>
      <c r="C44" s="1735"/>
      <c r="D44" s="1735"/>
      <c r="E44" s="1735"/>
      <c r="F44" s="1735"/>
      <c r="G44" s="1735"/>
      <c r="H44" s="1736"/>
      <c r="I44" s="1760"/>
      <c r="J44" s="1762"/>
      <c r="K44" s="1762"/>
      <c r="L44" s="1762"/>
      <c r="M44" s="1762"/>
      <c r="N44" s="1762"/>
      <c r="O44" s="1762"/>
      <c r="P44" s="1762"/>
      <c r="Q44" s="1762"/>
      <c r="R44" s="1762"/>
      <c r="S44" s="1763"/>
      <c r="T44" s="1760"/>
      <c r="U44" s="1761"/>
      <c r="V44" s="1761"/>
      <c r="W44" s="1761"/>
      <c r="X44" s="1761"/>
      <c r="Y44" s="1761"/>
      <c r="Z44" s="1762"/>
      <c r="AA44" s="1763"/>
    </row>
    <row r="45" spans="1:27" s="1443" customFormat="1" ht="13.5" customHeight="1" x14ac:dyDescent="0.2">
      <c r="A45" s="1458" t="s">
        <v>146</v>
      </c>
      <c r="Q45" s="1458" t="s">
        <v>1098</v>
      </c>
      <c r="R45" s="1458"/>
      <c r="S45" s="1458"/>
      <c r="T45" s="1529"/>
      <c r="U45" s="1458"/>
      <c r="V45" s="1458"/>
      <c r="W45" s="1458"/>
      <c r="X45" s="1458"/>
      <c r="Y45" s="1458"/>
      <c r="Z45" s="1458"/>
      <c r="AA45" s="1458"/>
    </row>
    <row r="46" spans="1:27" s="1443" customFormat="1" ht="10.5" customHeight="1" x14ac:dyDescent="0.2">
      <c r="A46" s="1530" t="str">
        <f>"ISBE Form SD50-35/JA50-60 (07/"&amp;MID('AFR24'!L2,3,2)&amp;"-version"&amp;'AFR24'!M2&amp;")"</f>
        <v>ISBE Form SD50-35/JA50-60 (07/24-version2)</v>
      </c>
      <c r="D46" s="1458"/>
      <c r="E46" s="1458"/>
      <c r="F46" s="1458"/>
      <c r="G46" s="1458"/>
      <c r="Q46" s="1458" t="s">
        <v>1099</v>
      </c>
      <c r="R46" s="1458"/>
      <c r="S46" s="1458"/>
      <c r="T46" s="1458"/>
      <c r="U46" s="1458"/>
      <c r="V46" s="1458"/>
      <c r="W46" s="1458"/>
      <c r="X46" s="1458"/>
      <c r="Y46" s="1458"/>
      <c r="Z46" s="1458"/>
      <c r="AA46" s="1458"/>
    </row>
    <row r="47" spans="1:27" s="1443" customFormat="1" x14ac:dyDescent="0.2">
      <c r="A47" s="1531"/>
      <c r="Q47" s="1458" t="s">
        <v>1308</v>
      </c>
      <c r="R47" s="1458"/>
      <c r="S47" s="1458"/>
      <c r="T47" s="1458"/>
      <c r="U47" s="1458"/>
      <c r="V47" s="1458"/>
      <c r="W47" s="1458"/>
      <c r="X47" s="1458"/>
      <c r="Y47" s="1458"/>
      <c r="Z47" s="1458"/>
      <c r="AA47" s="1458"/>
    </row>
    <row r="48" spans="1:27" s="1443" customFormat="1" x14ac:dyDescent="0.2">
      <c r="A48" s="1443" t="str">
        <f>VLOOKUP(A17,'SDJA Listing for cover page'!$B$2:$D$993,3,FALSE)</f>
        <v>56-099-0900-02_AFR24 Taft SD 90</v>
      </c>
      <c r="Q48" s="1458" t="s">
        <v>1309</v>
      </c>
      <c r="R48" s="1458"/>
      <c r="S48" s="1458"/>
      <c r="T48" s="1458"/>
      <c r="U48" s="1458"/>
      <c r="V48" s="1458"/>
      <c r="W48" s="1458"/>
      <c r="X48" s="1458"/>
      <c r="Y48" s="1458"/>
      <c r="Z48" s="1458"/>
      <c r="AA48" s="1458"/>
    </row>
    <row r="49" s="1443" customFormat="1" x14ac:dyDescent="0.2"/>
    <row r="50" s="1443" customFormat="1" x14ac:dyDescent="0.2"/>
    <row r="51" s="1443" customFormat="1" x14ac:dyDescent="0.2"/>
    <row r="52" s="1443" customFormat="1" x14ac:dyDescent="0.2"/>
    <row r="53" s="1443" customFormat="1" x14ac:dyDescent="0.2"/>
    <row r="54" s="1443" customFormat="1" x14ac:dyDescent="0.2"/>
    <row r="55" s="1443" customFormat="1" x14ac:dyDescent="0.2"/>
    <row r="56" s="1443" customFormat="1" x14ac:dyDescent="0.2"/>
    <row r="57" s="1443" customFormat="1" x14ac:dyDescent="0.2"/>
    <row r="58" s="1443" customFormat="1" x14ac:dyDescent="0.2"/>
    <row r="59" s="1443" customFormat="1" x14ac:dyDescent="0.2"/>
    <row r="60" s="1443" customFormat="1" x14ac:dyDescent="0.2"/>
    <row r="61" s="1443" customFormat="1" x14ac:dyDescent="0.2"/>
    <row r="62" s="1443" customFormat="1" x14ac:dyDescent="0.2"/>
    <row r="63" s="1443" customFormat="1" x14ac:dyDescent="0.2"/>
    <row r="64" s="1443" customFormat="1" x14ac:dyDescent="0.2"/>
    <row r="65" s="1443" customFormat="1" x14ac:dyDescent="0.2"/>
    <row r="66" s="1443" customFormat="1" x14ac:dyDescent="0.2"/>
    <row r="67" s="1443" customFormat="1" x14ac:dyDescent="0.2"/>
    <row r="68" s="1443" customFormat="1" x14ac:dyDescent="0.2"/>
    <row r="69" s="1443" customFormat="1" x14ac:dyDescent="0.2"/>
    <row r="70" s="1443" customFormat="1" x14ac:dyDescent="0.2"/>
    <row r="71" s="1443" customFormat="1" x14ac:dyDescent="0.2"/>
    <row r="72" s="1443" customFormat="1" x14ac:dyDescent="0.2"/>
    <row r="73" s="1443" customFormat="1" x14ac:dyDescent="0.2"/>
    <row r="74" s="1443" customFormat="1" x14ac:dyDescent="0.2"/>
    <row r="75" s="1443" customFormat="1" x14ac:dyDescent="0.2"/>
    <row r="76" s="1443" customFormat="1" x14ac:dyDescent="0.2"/>
    <row r="77" s="1443" customFormat="1" x14ac:dyDescent="0.2"/>
    <row r="78" s="1443" customFormat="1" x14ac:dyDescent="0.2"/>
    <row r="79" s="1443" customFormat="1" x14ac:dyDescent="0.2"/>
    <row r="80" s="1443" customFormat="1" x14ac:dyDescent="0.2"/>
    <row r="81" s="1443" customFormat="1" x14ac:dyDescent="0.2"/>
    <row r="82" s="1443" customFormat="1" x14ac:dyDescent="0.2"/>
  </sheetData>
  <sheetProtection algorithmName="SHA-512" hashValue="x5JPL2gPe9OT2+X4c4RLZ0hyBKASIdNWm5b6ZT3hHnPI4R4Zb6erMfrsvPYwPyIzwiIUMerDIIcbHbkW1fnsmw==" saltValue="4ZX3Gqrzvl8TB6ugmw0fDw==" spinCount="100000" sheet="1" objects="1" scenarios="1"/>
  <mergeCells count="58">
    <mergeCell ref="P35:R35"/>
    <mergeCell ref="I26:S28"/>
    <mergeCell ref="A23:H23"/>
    <mergeCell ref="J23:R25"/>
    <mergeCell ref="A25:H25"/>
    <mergeCell ref="I29:S32"/>
    <mergeCell ref="T44:AA44"/>
    <mergeCell ref="A42:C42"/>
    <mergeCell ref="I38:S38"/>
    <mergeCell ref="A44:H44"/>
    <mergeCell ref="A38:H38"/>
    <mergeCell ref="P42:S42"/>
    <mergeCell ref="I40:S40"/>
    <mergeCell ref="I44:S44"/>
    <mergeCell ref="A40:H40"/>
    <mergeCell ref="D42:H42"/>
    <mergeCell ref="I42:O42"/>
    <mergeCell ref="I39:M39"/>
    <mergeCell ref="A39:B39"/>
    <mergeCell ref="I1:S1"/>
    <mergeCell ref="I2:S2"/>
    <mergeCell ref="I7:S7"/>
    <mergeCell ref="I9:S9"/>
    <mergeCell ref="I6:S6"/>
    <mergeCell ref="I3:S3"/>
    <mergeCell ref="I4:S4"/>
    <mergeCell ref="I5:S5"/>
    <mergeCell ref="I21:S21"/>
    <mergeCell ref="I22:S22"/>
    <mergeCell ref="I18:S18"/>
    <mergeCell ref="A17:H17"/>
    <mergeCell ref="I19:S20"/>
    <mergeCell ref="A13:H13"/>
    <mergeCell ref="A15:H15"/>
    <mergeCell ref="T19:W19"/>
    <mergeCell ref="T13:AA13"/>
    <mergeCell ref="T15:AA15"/>
    <mergeCell ref="Z19:AA19"/>
    <mergeCell ref="X19:Y19"/>
    <mergeCell ref="T17:AA17"/>
    <mergeCell ref="M16:P16"/>
    <mergeCell ref="Q16:S16"/>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5"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4"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topLeftCell="A2" zoomScaleNormal="100" workbookViewId="0">
      <selection activeCell="N34" sqref="N34"/>
    </sheetView>
  </sheetViews>
  <sheetFormatPr defaultColWidth="9.140625" defaultRowHeight="12.75" x14ac:dyDescent="0.2"/>
  <cols>
    <col min="1" max="1" width="41.42578125" style="39" customWidth="1"/>
    <col min="2" max="5" width="17.7109375" style="143" customWidth="1"/>
    <col min="6" max="6" width="17.7109375" style="31" customWidth="1"/>
    <col min="7" max="7" width="4.28515625" style="31" customWidth="1"/>
    <col min="8" max="8" width="33.28515625" style="31" customWidth="1"/>
    <col min="9" max="16384" width="9.140625" style="31"/>
  </cols>
  <sheetData>
    <row r="1" spans="1:6" ht="33.75" customHeight="1" x14ac:dyDescent="0.2">
      <c r="A1" s="473" t="s">
        <v>101</v>
      </c>
      <c r="B1" s="31"/>
      <c r="C1" s="31"/>
      <c r="D1" s="31"/>
      <c r="E1" s="31"/>
    </row>
    <row r="2" spans="1:6" ht="39.75" customHeight="1" x14ac:dyDescent="0.2">
      <c r="A2" s="1936" t="s">
        <v>1256</v>
      </c>
      <c r="B2" s="587" t="str">
        <f>"Taxes Received 7-1-"&amp;MID('AFR24'!L2,3,2)-1&amp;" thru 6-30-"&amp;MID('AFR24'!L2,3,2)&amp;" (from "&amp;'AFR24'!L2-2&amp;" Levy &amp; Prior Levies)  *"</f>
        <v>Taxes Received 7-1-23 thru 6-30-24 (from 2022 Levy &amp; Prior Levies)  *</v>
      </c>
      <c r="C2" s="588" t="str">
        <f>"Taxes Received (from the "&amp;'AFR24'!L2-1&amp;" Levy)"</f>
        <v>Taxes Received (from the 2023 Levy)</v>
      </c>
      <c r="D2" s="588" t="str">
        <f>"Taxes Received (from "&amp;'AFR24'!L2-2&amp;" &amp; Prior Levies)"</f>
        <v>Taxes Received (from 2022 &amp; Prior Levies)</v>
      </c>
      <c r="E2" s="588" t="str">
        <f>"Total Estimated Taxes (from the "&amp;'AFR24'!L2-1&amp;" Levy)   "</f>
        <v xml:space="preserve">Total Estimated Taxes (from the 2023 Levy)   </v>
      </c>
      <c r="F2" s="588" t="str">
        <f>"Estimated Taxes Due (from the "&amp;'AFR24'!L2-1&amp;" Levy)"</f>
        <v>Estimated Taxes Due (from the 2023 Levy)</v>
      </c>
    </row>
    <row r="3" spans="1:6" ht="12" customHeight="1" x14ac:dyDescent="0.2">
      <c r="A3" s="1937"/>
      <c r="B3" s="355"/>
      <c r="C3" s="356"/>
      <c r="D3" s="357" t="s">
        <v>204</v>
      </c>
      <c r="E3" s="356"/>
      <c r="F3" s="357" t="s">
        <v>205</v>
      </c>
    </row>
    <row r="4" spans="1:6" ht="13.7" customHeight="1" x14ac:dyDescent="0.2">
      <c r="A4" s="144" t="s">
        <v>991</v>
      </c>
      <c r="B4" s="579">
        <f>'Revenues 10-15'!C5</f>
        <v>1563834</v>
      </c>
      <c r="C4" s="580">
        <v>777667</v>
      </c>
      <c r="D4" s="581">
        <f>B4-C4</f>
        <v>786167</v>
      </c>
      <c r="E4" s="580">
        <v>1561825</v>
      </c>
      <c r="F4" s="581">
        <f>E4-C4</f>
        <v>784158</v>
      </c>
    </row>
    <row r="5" spans="1:6" ht="13.7" customHeight="1" x14ac:dyDescent="0.2">
      <c r="A5" s="144" t="s">
        <v>747</v>
      </c>
      <c r="B5" s="582">
        <f>'Revenues 10-15'!D5</f>
        <v>238588</v>
      </c>
      <c r="C5" s="566">
        <v>123405</v>
      </c>
      <c r="D5" s="583">
        <f t="shared" ref="D5:D18" si="0">B5-C5</f>
        <v>115183</v>
      </c>
      <c r="E5" s="566">
        <v>247841</v>
      </c>
      <c r="F5" s="583">
        <f>E5-C5</f>
        <v>124436</v>
      </c>
    </row>
    <row r="6" spans="1:6" ht="13.7" customHeight="1" x14ac:dyDescent="0.2">
      <c r="A6" s="144" t="s">
        <v>339</v>
      </c>
      <c r="B6" s="582">
        <f>'Revenues 10-15'!E5</f>
        <v>375946</v>
      </c>
      <c r="C6" s="566">
        <v>184434</v>
      </c>
      <c r="D6" s="583">
        <f t="shared" si="0"/>
        <v>191512</v>
      </c>
      <c r="E6" s="566">
        <v>370407</v>
      </c>
      <c r="F6" s="583">
        <f t="shared" ref="F6:F18" si="1">E6-C6</f>
        <v>185973</v>
      </c>
    </row>
    <row r="7" spans="1:6" ht="13.7" customHeight="1" x14ac:dyDescent="0.2">
      <c r="A7" s="144" t="s">
        <v>133</v>
      </c>
      <c r="B7" s="582">
        <f>'Revenues 10-15'!F5</f>
        <v>181256</v>
      </c>
      <c r="C7" s="566">
        <v>98307</v>
      </c>
      <c r="D7" s="583">
        <f t="shared" si="0"/>
        <v>82949</v>
      </c>
      <c r="E7" s="566">
        <v>197434</v>
      </c>
      <c r="F7" s="583">
        <f t="shared" si="1"/>
        <v>99127</v>
      </c>
    </row>
    <row r="8" spans="1:6" ht="13.7" customHeight="1" x14ac:dyDescent="0.2">
      <c r="A8" s="144" t="s">
        <v>1014</v>
      </c>
      <c r="B8" s="582">
        <f>'Revenues 10-15'!G5</f>
        <v>29229</v>
      </c>
      <c r="C8" s="566">
        <v>10875</v>
      </c>
      <c r="D8" s="583">
        <f t="shared" si="0"/>
        <v>18354</v>
      </c>
      <c r="E8" s="566">
        <v>21840</v>
      </c>
      <c r="F8" s="583">
        <f t="shared" si="1"/>
        <v>10965</v>
      </c>
    </row>
    <row r="9" spans="1:6" ht="13.7" customHeight="1" x14ac:dyDescent="0.2">
      <c r="A9" s="144" t="s">
        <v>336</v>
      </c>
      <c r="B9" s="582">
        <f>'Revenues 10-15'!H5</f>
        <v>0</v>
      </c>
      <c r="C9" s="566">
        <v>0</v>
      </c>
      <c r="D9" s="583">
        <f t="shared" si="0"/>
        <v>0</v>
      </c>
      <c r="E9" s="566">
        <v>0</v>
      </c>
      <c r="F9" s="583">
        <f t="shared" si="1"/>
        <v>0</v>
      </c>
    </row>
    <row r="10" spans="1:6" ht="13.7" customHeight="1" x14ac:dyDescent="0.2">
      <c r="A10" s="144" t="s">
        <v>335</v>
      </c>
      <c r="B10" s="582">
        <f>'Revenues 10-15'!I5</f>
        <v>2631</v>
      </c>
      <c r="C10" s="566">
        <v>783</v>
      </c>
      <c r="D10" s="583">
        <f t="shared" si="0"/>
        <v>1848</v>
      </c>
      <c r="E10" s="566">
        <v>1572</v>
      </c>
      <c r="F10" s="583">
        <f t="shared" si="1"/>
        <v>789</v>
      </c>
    </row>
    <row r="11" spans="1:6" x14ac:dyDescent="0.2">
      <c r="A11" s="144" t="s">
        <v>337</v>
      </c>
      <c r="B11" s="582">
        <f>'Revenues 10-15'!J5</f>
        <v>96885</v>
      </c>
      <c r="C11" s="566">
        <v>47674</v>
      </c>
      <c r="D11" s="583">
        <f t="shared" si="0"/>
        <v>49211</v>
      </c>
      <c r="E11" s="566">
        <v>95747</v>
      </c>
      <c r="F11" s="583">
        <f t="shared" si="1"/>
        <v>48073</v>
      </c>
    </row>
    <row r="12" spans="1:6" ht="13.7" customHeight="1" x14ac:dyDescent="0.2">
      <c r="A12" s="144" t="s">
        <v>135</v>
      </c>
      <c r="B12" s="582">
        <f>'Revenues 10-15'!K5</f>
        <v>0</v>
      </c>
      <c r="C12" s="566">
        <v>0</v>
      </c>
      <c r="D12" s="583">
        <f t="shared" si="0"/>
        <v>0</v>
      </c>
      <c r="E12" s="566">
        <v>0</v>
      </c>
      <c r="F12" s="583">
        <f t="shared" si="1"/>
        <v>0</v>
      </c>
    </row>
    <row r="13" spans="1:6" ht="13.7" customHeight="1" x14ac:dyDescent="0.2">
      <c r="A13" s="144" t="s">
        <v>804</v>
      </c>
      <c r="B13" s="582">
        <f>SUM('Revenues 10-15'!C6:D6)</f>
        <v>8345</v>
      </c>
      <c r="C13" s="566">
        <v>4176</v>
      </c>
      <c r="D13" s="583">
        <f t="shared" si="0"/>
        <v>4169</v>
      </c>
      <c r="E13" s="566">
        <v>8387</v>
      </c>
      <c r="F13" s="583">
        <f t="shared" si="1"/>
        <v>4211</v>
      </c>
    </row>
    <row r="14" spans="1:6" ht="13.7" customHeight="1" x14ac:dyDescent="0.2">
      <c r="A14" s="144" t="s">
        <v>338</v>
      </c>
      <c r="B14" s="582">
        <f>SUM('Revenues 10-15'!C7:D7,'Revenues 10-15'!F7:H7)</f>
        <v>40859</v>
      </c>
      <c r="C14" s="566">
        <v>20444</v>
      </c>
      <c r="D14" s="583">
        <f t="shared" si="0"/>
        <v>20415</v>
      </c>
      <c r="E14" s="566">
        <v>41059</v>
      </c>
      <c r="F14" s="583">
        <f t="shared" si="1"/>
        <v>20615</v>
      </c>
    </row>
    <row r="15" spans="1:6" ht="13.7" customHeight="1" x14ac:dyDescent="0.2">
      <c r="A15" s="144" t="s">
        <v>993</v>
      </c>
      <c r="B15" s="582">
        <f>SUM('Revenues 10-15'!D9:E9,'Revenues 10-15'!H9)</f>
        <v>0</v>
      </c>
      <c r="C15" s="566">
        <v>0</v>
      </c>
      <c r="D15" s="583">
        <f t="shared" si="0"/>
        <v>0</v>
      </c>
      <c r="E15" s="566">
        <v>0</v>
      </c>
      <c r="F15" s="583">
        <f t="shared" si="1"/>
        <v>0</v>
      </c>
    </row>
    <row r="16" spans="1:6" ht="13.7" customHeight="1" x14ac:dyDescent="0.2">
      <c r="A16" s="144" t="s">
        <v>994</v>
      </c>
      <c r="B16" s="582">
        <f>'Revenues 10-15'!G8</f>
        <v>39249</v>
      </c>
      <c r="C16" s="566">
        <v>18748</v>
      </c>
      <c r="D16" s="583">
        <f t="shared" si="0"/>
        <v>20501</v>
      </c>
      <c r="E16" s="566">
        <v>37652</v>
      </c>
      <c r="F16" s="583">
        <f t="shared" si="1"/>
        <v>18904</v>
      </c>
    </row>
    <row r="17" spans="1:6" ht="13.7" customHeight="1" x14ac:dyDescent="0.2">
      <c r="A17" s="144" t="s">
        <v>995</v>
      </c>
      <c r="B17" s="582">
        <f>'Revenues 10-15'!C10</f>
        <v>0</v>
      </c>
      <c r="C17" s="566">
        <v>0</v>
      </c>
      <c r="D17" s="583">
        <f t="shared" si="0"/>
        <v>0</v>
      </c>
      <c r="E17" s="566">
        <v>0</v>
      </c>
      <c r="F17" s="583">
        <f t="shared" si="1"/>
        <v>0</v>
      </c>
    </row>
    <row r="18" spans="1:6" ht="13.7" customHeight="1" x14ac:dyDescent="0.2">
      <c r="A18" s="144" t="s">
        <v>659</v>
      </c>
      <c r="B18" s="582">
        <f>SUM('Revenues 10-15'!C11:K11)</f>
        <v>0</v>
      </c>
      <c r="C18" s="566">
        <v>0</v>
      </c>
      <c r="D18" s="583">
        <f t="shared" si="0"/>
        <v>0</v>
      </c>
      <c r="E18" s="566">
        <v>0</v>
      </c>
      <c r="F18" s="583">
        <f t="shared" si="1"/>
        <v>0</v>
      </c>
    </row>
    <row r="19" spans="1:6" ht="13.7" customHeight="1" thickBot="1" x14ac:dyDescent="0.25">
      <c r="A19" s="429" t="s">
        <v>996</v>
      </c>
      <c r="B19" s="589">
        <f>SUM(B4:B18)</f>
        <v>2576822</v>
      </c>
      <c r="C19" s="589">
        <f>SUM(C4:C18)</f>
        <v>1286513</v>
      </c>
      <c r="D19" s="589">
        <f>SUM(D4:D18)</f>
        <v>1290309</v>
      </c>
      <c r="E19" s="589">
        <f>SUM(E4:E18)</f>
        <v>2583764</v>
      </c>
      <c r="F19" s="589">
        <f>SUM(F4:F18)</f>
        <v>1297251</v>
      </c>
    </row>
    <row r="20" spans="1:6" ht="13.5" thickTop="1" x14ac:dyDescent="0.2">
      <c r="F20" s="124"/>
    </row>
    <row r="21" spans="1:6" x14ac:dyDescent="0.2">
      <c r="A21" s="145" t="s">
        <v>3715</v>
      </c>
      <c r="B21" s="146"/>
      <c r="F21" s="124"/>
    </row>
    <row r="22" spans="1:6" x14ac:dyDescent="0.2">
      <c r="A22" s="147" t="s">
        <v>540</v>
      </c>
      <c r="B22" s="148"/>
    </row>
    <row r="23" spans="1:6" ht="9.6" customHeight="1" x14ac:dyDescent="0.2">
      <c r="A23" s="31"/>
      <c r="B23" s="31"/>
      <c r="C23" s="31"/>
      <c r="D23" s="31"/>
      <c r="E23" s="31"/>
    </row>
    <row r="24" spans="1:6" x14ac:dyDescent="0.2">
      <c r="A24" s="67"/>
      <c r="D24" s="31"/>
      <c r="E24" s="31"/>
    </row>
    <row r="25" spans="1:6" x14ac:dyDescent="0.2">
      <c r="A25" s="67"/>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XUlKJdh/1ZO1R73qPktqXVBigAOMWEQTzllp2JytWMJ96mydnSUPcPOXymDBFXFdrGdfjDlYOs75+LekVEtaGw==" saltValue="SLNUFkFYXW0+dCi2YN4jMw==" spinCount="100000" sheet="1" objects="1" scenarios="1"/>
  <mergeCells count="1">
    <mergeCell ref="A2:A3"/>
  </mergeCells>
  <phoneticPr fontId="25"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74"/>
  <sheetViews>
    <sheetView topLeftCell="A29" zoomScaleNormal="100" workbookViewId="0">
      <selection activeCell="N34" sqref="N34"/>
    </sheetView>
  </sheetViews>
  <sheetFormatPr defaultColWidth="9.140625" defaultRowHeight="12.75" x14ac:dyDescent="0.2"/>
  <cols>
    <col min="1" max="1" width="44" style="77" customWidth="1"/>
    <col min="2" max="2" width="12.140625" style="77" customWidth="1"/>
    <col min="3" max="3" width="16.7109375" style="77" customWidth="1"/>
    <col min="4" max="5" width="15.7109375" style="77" customWidth="1"/>
    <col min="6" max="10" width="15.7109375" style="31" customWidth="1"/>
    <col min="11" max="16384" width="9.140625" style="31"/>
  </cols>
  <sheetData>
    <row r="1" spans="1:7" ht="27" customHeight="1" x14ac:dyDescent="0.2">
      <c r="A1" s="1938" t="s">
        <v>541</v>
      </c>
      <c r="B1" s="1939"/>
    </row>
    <row r="2" spans="1:7" ht="33.75" x14ac:dyDescent="0.2">
      <c r="A2" s="1948" t="s">
        <v>1256</v>
      </c>
      <c r="B2" s="1949"/>
      <c r="C2" s="662" t="str">
        <f>"Outstanding Beginning July 1, "&amp;'AFR24'!$L$2-1</f>
        <v>Outstanding Beginning July 1, 2023</v>
      </c>
      <c r="D2" s="662" t="str">
        <f>"Issued                                        July 1, "&amp;'AFR24'!$L$2-1&amp;" thru           June 30, "&amp;'AFR24'!$L$2</f>
        <v>Issued                                        July 1, 2023 thru           June 30, 2024</v>
      </c>
      <c r="E2" s="662" t="str">
        <f>"Retired                                        July 1, "&amp;'AFR24'!$L$2-1&amp;" thru           June 30, "&amp;'AFR24'!$L$2</f>
        <v>Retired                                        July 1, 2023 thru           June 30, 2024</v>
      </c>
      <c r="F2" s="662" t="str">
        <f>"Outstanding            Ending June 30, "&amp;'AFR24'!$L$2</f>
        <v>Outstanding            Ending June 30, 2024</v>
      </c>
    </row>
    <row r="3" spans="1:7" ht="15.75" customHeight="1" x14ac:dyDescent="0.2">
      <c r="A3" s="1955" t="s">
        <v>954</v>
      </c>
      <c r="B3" s="1956"/>
      <c r="C3" s="1940"/>
      <c r="D3" s="1941"/>
      <c r="E3" s="1941"/>
      <c r="F3" s="1942"/>
    </row>
    <row r="4" spans="1:7" ht="12.75" customHeight="1" thickBot="1" x14ac:dyDescent="0.25">
      <c r="A4" s="1950" t="s">
        <v>542</v>
      </c>
      <c r="B4" s="1951"/>
      <c r="C4" s="559"/>
      <c r="D4" s="559"/>
      <c r="E4" s="559"/>
      <c r="F4" s="589">
        <f>SUM(C4+D4)-E4</f>
        <v>0</v>
      </c>
    </row>
    <row r="5" spans="1:7" ht="15.75" customHeight="1" thickTop="1" x14ac:dyDescent="0.2">
      <c r="A5" s="1952" t="s">
        <v>951</v>
      </c>
      <c r="B5" s="1947"/>
      <c r="C5" s="1943"/>
      <c r="D5" s="1944"/>
      <c r="E5" s="1944"/>
      <c r="F5" s="1945"/>
    </row>
    <row r="6" spans="1:7" ht="12.75" customHeight="1" thickBot="1" x14ac:dyDescent="0.25">
      <c r="A6" s="149" t="s">
        <v>62</v>
      </c>
      <c r="B6" s="150"/>
      <c r="C6" s="566"/>
      <c r="D6" s="566"/>
      <c r="E6" s="566"/>
      <c r="F6" s="589">
        <f t="shared" ref="F6:F14" si="0">SUM(C6+D6)-E6</f>
        <v>0</v>
      </c>
    </row>
    <row r="7" spans="1:7" ht="12.75" customHeight="1" thickTop="1" thickBot="1" x14ac:dyDescent="0.25">
      <c r="A7" s="149" t="s">
        <v>6</v>
      </c>
      <c r="B7" s="150"/>
      <c r="C7" s="566"/>
      <c r="D7" s="566"/>
      <c r="E7" s="566"/>
      <c r="F7" s="589">
        <f t="shared" si="0"/>
        <v>0</v>
      </c>
    </row>
    <row r="8" spans="1:7" ht="12.75" customHeight="1" thickTop="1" thickBot="1" x14ac:dyDescent="0.25">
      <c r="A8" s="149" t="s">
        <v>427</v>
      </c>
      <c r="B8" s="150"/>
      <c r="C8" s="566"/>
      <c r="D8" s="566"/>
      <c r="E8" s="566"/>
      <c r="F8" s="589">
        <f t="shared" si="0"/>
        <v>0</v>
      </c>
    </row>
    <row r="9" spans="1:7" ht="12.75" customHeight="1" thickTop="1" thickBot="1" x14ac:dyDescent="0.25">
      <c r="A9" s="149" t="s">
        <v>428</v>
      </c>
      <c r="B9" s="150"/>
      <c r="C9" s="566"/>
      <c r="D9" s="566"/>
      <c r="E9" s="566"/>
      <c r="F9" s="589">
        <f t="shared" si="0"/>
        <v>0</v>
      </c>
    </row>
    <row r="10" spans="1:7" ht="12.75" customHeight="1" thickTop="1" thickBot="1" x14ac:dyDescent="0.25">
      <c r="A10" s="149" t="s">
        <v>429</v>
      </c>
      <c r="B10" s="150"/>
      <c r="C10" s="566"/>
      <c r="D10" s="566"/>
      <c r="E10" s="566"/>
      <c r="F10" s="589">
        <f t="shared" si="0"/>
        <v>0</v>
      </c>
    </row>
    <row r="11" spans="1:7" ht="12.75" customHeight="1" thickTop="1" thickBot="1" x14ac:dyDescent="0.25">
      <c r="A11" s="149" t="s">
        <v>271</v>
      </c>
      <c r="B11" s="150"/>
      <c r="C11" s="566"/>
      <c r="D11" s="566"/>
      <c r="E11" s="566"/>
      <c r="F11" s="589">
        <f t="shared" si="0"/>
        <v>0</v>
      </c>
    </row>
    <row r="12" spans="1:7" ht="12.75" customHeight="1" thickTop="1" thickBot="1" x14ac:dyDescent="0.25">
      <c r="A12" s="149" t="s">
        <v>992</v>
      </c>
      <c r="B12" s="150"/>
      <c r="C12" s="566"/>
      <c r="D12" s="566"/>
      <c r="E12" s="566"/>
      <c r="F12" s="589">
        <f t="shared" si="0"/>
        <v>0</v>
      </c>
    </row>
    <row r="13" spans="1:7" ht="12.75" customHeight="1" thickTop="1" thickBot="1" x14ac:dyDescent="0.25">
      <c r="A13" s="149" t="s">
        <v>316</v>
      </c>
      <c r="B13" s="150"/>
      <c r="C13" s="566"/>
      <c r="D13" s="566"/>
      <c r="E13" s="566"/>
      <c r="F13" s="589">
        <f t="shared" si="0"/>
        <v>0</v>
      </c>
    </row>
    <row r="14" spans="1:7" ht="12.75" customHeight="1" thickTop="1" thickBot="1" x14ac:dyDescent="0.25">
      <c r="A14" s="149" t="s">
        <v>373</v>
      </c>
      <c r="B14" s="150"/>
      <c r="C14" s="566"/>
      <c r="D14" s="566"/>
      <c r="E14" s="566"/>
      <c r="F14" s="589">
        <f t="shared" si="0"/>
        <v>0</v>
      </c>
    </row>
    <row r="15" spans="1:7" ht="14.25" thickTop="1" thickBot="1" x14ac:dyDescent="0.25">
      <c r="A15" s="1953" t="s">
        <v>543</v>
      </c>
      <c r="B15" s="1954"/>
      <c r="C15" s="589">
        <f>SUM(C6:C14)</f>
        <v>0</v>
      </c>
      <c r="D15" s="589">
        <f>SUM(D6:D14)</f>
        <v>0</v>
      </c>
      <c r="E15" s="589">
        <f>SUM(E6:E14)</f>
        <v>0</v>
      </c>
      <c r="F15" s="589">
        <f>SUM(F6:F14)</f>
        <v>0</v>
      </c>
      <c r="G15" s="124"/>
    </row>
    <row r="16" spans="1:7" ht="15.75" customHeight="1" thickTop="1" x14ac:dyDescent="0.2">
      <c r="A16" s="1946" t="s">
        <v>952</v>
      </c>
      <c r="B16" s="1947"/>
      <c r="C16" s="1943"/>
      <c r="D16" s="1944"/>
      <c r="E16" s="1944"/>
      <c r="F16" s="1945"/>
    </row>
    <row r="17" spans="1:10" ht="12.75" customHeight="1" thickBot="1" x14ac:dyDescent="0.25">
      <c r="A17" s="1959" t="s">
        <v>62</v>
      </c>
      <c r="B17" s="1960"/>
      <c r="C17" s="566"/>
      <c r="D17" s="566"/>
      <c r="E17" s="566"/>
      <c r="F17" s="589">
        <f>SUM(C17+D17)-E17</f>
        <v>0</v>
      </c>
    </row>
    <row r="18" spans="1:10" ht="12.75" customHeight="1" thickTop="1" thickBot="1" x14ac:dyDescent="0.25">
      <c r="A18" s="1959" t="s">
        <v>6</v>
      </c>
      <c r="B18" s="1960"/>
      <c r="C18" s="566"/>
      <c r="D18" s="566"/>
      <c r="E18" s="566"/>
      <c r="F18" s="589">
        <f>SUM(C18+D18)-E18</f>
        <v>0</v>
      </c>
    </row>
    <row r="19" spans="1:10" ht="12.75" customHeight="1" thickTop="1" thickBot="1" x14ac:dyDescent="0.25">
      <c r="A19" s="1959" t="s">
        <v>316</v>
      </c>
      <c r="B19" s="1960"/>
      <c r="C19" s="566"/>
      <c r="D19" s="566"/>
      <c r="E19" s="566"/>
      <c r="F19" s="589">
        <f>SUM(C19+D19)-E19</f>
        <v>0</v>
      </c>
    </row>
    <row r="20" spans="1:10" ht="12.75" customHeight="1" thickTop="1" thickBot="1" x14ac:dyDescent="0.25">
      <c r="A20" s="1959" t="s">
        <v>373</v>
      </c>
      <c r="B20" s="1960"/>
      <c r="C20" s="566"/>
      <c r="D20" s="566"/>
      <c r="E20" s="566"/>
      <c r="F20" s="589">
        <f>SUM(C20+D20)-E20</f>
        <v>0</v>
      </c>
    </row>
    <row r="21" spans="1:10" ht="14.25" thickTop="1" thickBot="1" x14ac:dyDescent="0.25">
      <c r="A21" s="1953" t="s">
        <v>544</v>
      </c>
      <c r="B21" s="1954"/>
      <c r="C21" s="589">
        <f>SUM(C17:C20)</f>
        <v>0</v>
      </c>
      <c r="D21" s="589">
        <f>SUM(D17:D20)</f>
        <v>0</v>
      </c>
      <c r="E21" s="589">
        <f>SUM(E17:E20)</f>
        <v>0</v>
      </c>
      <c r="F21" s="589">
        <f>SUM(F17:F20)</f>
        <v>0</v>
      </c>
      <c r="G21" s="124"/>
    </row>
    <row r="22" spans="1:10" ht="15.75" customHeight="1" thickTop="1" x14ac:dyDescent="0.2">
      <c r="A22" s="1958" t="s">
        <v>953</v>
      </c>
      <c r="B22" s="1947"/>
      <c r="C22" s="1943"/>
      <c r="D22" s="1944"/>
      <c r="E22" s="1944"/>
      <c r="F22" s="1945"/>
    </row>
    <row r="23" spans="1:10" ht="13.5" thickBot="1" x14ac:dyDescent="0.25">
      <c r="A23" s="1950" t="s">
        <v>545</v>
      </c>
      <c r="B23" s="1951"/>
      <c r="C23" s="559"/>
      <c r="D23" s="559"/>
      <c r="E23" s="559"/>
      <c r="F23" s="589">
        <f>SUM(C23+D23)-E23</f>
        <v>0</v>
      </c>
      <c r="G23" s="124"/>
    </row>
    <row r="24" spans="1:10" ht="15.75" customHeight="1" thickTop="1" x14ac:dyDescent="0.2">
      <c r="A24" s="1958" t="s">
        <v>1349</v>
      </c>
      <c r="B24" s="1947"/>
      <c r="C24" s="1943"/>
      <c r="D24" s="1944"/>
      <c r="E24" s="1944"/>
      <c r="F24" s="1945"/>
    </row>
    <row r="25" spans="1:10" ht="13.5" thickBot="1" x14ac:dyDescent="0.25">
      <c r="A25" s="1950" t="s">
        <v>1350</v>
      </c>
      <c r="B25" s="1951"/>
      <c r="C25" s="559"/>
      <c r="D25" s="559"/>
      <c r="E25" s="559"/>
      <c r="F25" s="589">
        <f>SUM(C25+D25)-E25</f>
        <v>0</v>
      </c>
      <c r="G25" s="124"/>
    </row>
    <row r="26" spans="1:10" ht="15.75" customHeight="1" thickTop="1" x14ac:dyDescent="0.2">
      <c r="A26" s="1952" t="s">
        <v>565</v>
      </c>
      <c r="B26" s="1947"/>
      <c r="C26" s="151"/>
      <c r="D26" s="151"/>
      <c r="E26" s="151"/>
      <c r="F26" s="152"/>
    </row>
    <row r="27" spans="1:10" ht="13.5" thickBot="1" x14ac:dyDescent="0.25">
      <c r="A27" s="1953" t="s">
        <v>914</v>
      </c>
      <c r="B27" s="1954"/>
      <c r="C27" s="566"/>
      <c r="D27" s="566"/>
      <c r="E27" s="566"/>
      <c r="F27" s="589">
        <f>SUM(C27+D27)-E27</f>
        <v>0</v>
      </c>
      <c r="G27" s="124"/>
    </row>
    <row r="28" spans="1:10" ht="7.5" customHeight="1" thickTop="1" x14ac:dyDescent="0.2">
      <c r="A28" s="31"/>
    </row>
    <row r="29" spans="1:10" ht="23.25" customHeight="1" x14ac:dyDescent="0.2">
      <c r="A29" s="1957" t="s">
        <v>494</v>
      </c>
      <c r="B29" s="1939"/>
      <c r="C29" s="1232"/>
      <c r="D29" s="1232"/>
      <c r="E29" s="1232"/>
      <c r="F29" s="1232"/>
      <c r="G29" s="1232"/>
      <c r="H29" s="1232"/>
      <c r="I29" s="1232"/>
      <c r="J29" s="1232"/>
    </row>
    <row r="30" spans="1:10" ht="33.75" x14ac:dyDescent="0.2">
      <c r="A30" s="1233" t="s">
        <v>3759</v>
      </c>
      <c r="B30" s="1234" t="s">
        <v>964</v>
      </c>
      <c r="C30" s="1234" t="s">
        <v>495</v>
      </c>
      <c r="D30" s="1234" t="s">
        <v>1229</v>
      </c>
      <c r="E30" s="662" t="str">
        <f>"Outstanding        Beginning July 1, "&amp;'AFR24'!$L$2-1</f>
        <v>Outstanding        Beginning July 1, 2023</v>
      </c>
      <c r="F30" s="662" t="str">
        <f>"Issued                                        July 1, "&amp;'AFR24'!$L$2-1&amp;" thru           June 30, "&amp;'AFR24'!$L$2</f>
        <v>Issued                                        July 1, 2023 thru           June 30, 2024</v>
      </c>
      <c r="G30" s="1234" t="s">
        <v>1304</v>
      </c>
      <c r="H30" s="662" t="str">
        <f>"Retired                                        July 1, "&amp;'AFR24'!$L$2-1&amp;" thru           June 30, "&amp;'AFR24'!$L$2</f>
        <v>Retired                                        July 1, 2023 thru           June 30, 2024</v>
      </c>
      <c r="I30" s="662" t="str">
        <f>"Outstanding Ending                     June 30, "&amp;'AFR24'!$L$2</f>
        <v>Outstanding Ending                     June 30, 2024</v>
      </c>
      <c r="J30" s="599" t="s">
        <v>2</v>
      </c>
    </row>
    <row r="31" spans="1:10" x14ac:dyDescent="0.2">
      <c r="A31" s="153"/>
      <c r="B31" s="154"/>
      <c r="C31" s="590"/>
      <c r="D31" s="591"/>
      <c r="E31" s="590"/>
      <c r="F31" s="590"/>
      <c r="G31" s="590"/>
      <c r="H31" s="590"/>
      <c r="I31" s="592">
        <f>((E31+F31)-H31)+G31</f>
        <v>0</v>
      </c>
      <c r="J31" s="590"/>
    </row>
    <row r="32" spans="1:10" x14ac:dyDescent="0.2">
      <c r="A32" s="153"/>
      <c r="B32" s="154"/>
      <c r="C32" s="590"/>
      <c r="D32" s="591"/>
      <c r="E32" s="590"/>
      <c r="F32" s="590"/>
      <c r="G32" s="590"/>
      <c r="H32" s="590"/>
      <c r="I32" s="592">
        <f t="shared" ref="I32:I40" si="1">((E32+F32)-H32)+G32</f>
        <v>0</v>
      </c>
      <c r="J32" s="590"/>
    </row>
    <row r="33" spans="1:11" x14ac:dyDescent="0.2">
      <c r="A33" s="153"/>
      <c r="B33" s="154"/>
      <c r="C33" s="590"/>
      <c r="D33" s="591"/>
      <c r="E33" s="590"/>
      <c r="F33" s="590"/>
      <c r="G33" s="590"/>
      <c r="H33" s="590"/>
      <c r="I33" s="592">
        <f t="shared" si="1"/>
        <v>0</v>
      </c>
      <c r="J33" s="590"/>
    </row>
    <row r="34" spans="1:11" x14ac:dyDescent="0.2">
      <c r="A34" s="153"/>
      <c r="B34" s="154"/>
      <c r="C34" s="590"/>
      <c r="D34" s="591"/>
      <c r="E34" s="590"/>
      <c r="F34" s="590"/>
      <c r="G34" s="590"/>
      <c r="H34" s="590"/>
      <c r="I34" s="592">
        <f t="shared" si="1"/>
        <v>0</v>
      </c>
      <c r="J34" s="590"/>
    </row>
    <row r="35" spans="1:11" x14ac:dyDescent="0.2">
      <c r="A35" s="153"/>
      <c r="B35" s="154"/>
      <c r="C35" s="590"/>
      <c r="D35" s="591"/>
      <c r="E35" s="590"/>
      <c r="F35" s="590"/>
      <c r="G35" s="590"/>
      <c r="H35" s="590"/>
      <c r="I35" s="592">
        <f t="shared" si="1"/>
        <v>0</v>
      </c>
      <c r="J35" s="590"/>
    </row>
    <row r="36" spans="1:11" x14ac:dyDescent="0.2">
      <c r="A36" s="153"/>
      <c r="B36" s="154"/>
      <c r="C36" s="590"/>
      <c r="D36" s="591"/>
      <c r="E36" s="590"/>
      <c r="F36" s="590"/>
      <c r="G36" s="590"/>
      <c r="H36" s="590"/>
      <c r="I36" s="592">
        <f t="shared" si="1"/>
        <v>0</v>
      </c>
      <c r="J36" s="590"/>
    </row>
    <row r="37" spans="1:11" x14ac:dyDescent="0.2">
      <c r="A37" s="153"/>
      <c r="B37" s="154"/>
      <c r="C37" s="590"/>
      <c r="D37" s="591"/>
      <c r="E37" s="590"/>
      <c r="F37" s="590"/>
      <c r="G37" s="590"/>
      <c r="H37" s="590"/>
      <c r="I37" s="592">
        <f t="shared" si="1"/>
        <v>0</v>
      </c>
      <c r="J37" s="590"/>
    </row>
    <row r="38" spans="1:11" x14ac:dyDescent="0.2">
      <c r="A38" s="153"/>
      <c r="B38" s="154"/>
      <c r="C38" s="590"/>
      <c r="D38" s="591"/>
      <c r="E38" s="590"/>
      <c r="F38" s="590"/>
      <c r="G38" s="590"/>
      <c r="H38" s="590"/>
      <c r="I38" s="592">
        <f t="shared" si="1"/>
        <v>0</v>
      </c>
      <c r="J38" s="590"/>
    </row>
    <row r="39" spans="1:11" x14ac:dyDescent="0.2">
      <c r="A39" s="153"/>
      <c r="B39" s="154"/>
      <c r="C39" s="590"/>
      <c r="D39" s="591"/>
      <c r="E39" s="590"/>
      <c r="F39" s="590"/>
      <c r="G39" s="590"/>
      <c r="H39" s="590"/>
      <c r="I39" s="592">
        <f t="shared" si="1"/>
        <v>0</v>
      </c>
      <c r="J39" s="590"/>
    </row>
    <row r="40" spans="1:11" x14ac:dyDescent="0.2">
      <c r="A40" s="153"/>
      <c r="B40" s="154"/>
      <c r="C40" s="590"/>
      <c r="D40" s="591"/>
      <c r="E40" s="590"/>
      <c r="F40" s="590"/>
      <c r="G40" s="590"/>
      <c r="H40" s="590"/>
      <c r="I40" s="592">
        <f t="shared" si="1"/>
        <v>0</v>
      </c>
      <c r="J40" s="590"/>
    </row>
    <row r="41" spans="1:11" x14ac:dyDescent="0.2">
      <c r="A41" s="153"/>
      <c r="B41" s="154"/>
      <c r="C41" s="593"/>
      <c r="D41" s="591"/>
      <c r="E41" s="593"/>
      <c r="F41" s="593"/>
      <c r="G41" s="593"/>
      <c r="H41" s="593"/>
      <c r="I41" s="592">
        <f>((E41+F41)-H41)+G41</f>
        <v>0</v>
      </c>
      <c r="J41" s="593"/>
    </row>
    <row r="42" spans="1:11" x14ac:dyDescent="0.2">
      <c r="A42" s="153"/>
      <c r="B42" s="154"/>
      <c r="C42" s="590"/>
      <c r="D42" s="591"/>
      <c r="E42" s="590"/>
      <c r="F42" s="590"/>
      <c r="G42" s="590"/>
      <c r="H42" s="590"/>
      <c r="I42" s="592">
        <f>((E42+F42)-H42)+G42</f>
        <v>0</v>
      </c>
      <c r="J42" s="590"/>
    </row>
    <row r="43" spans="1:11" x14ac:dyDescent="0.2">
      <c r="A43" s="1236"/>
      <c r="B43" s="1237"/>
      <c r="C43" s="592">
        <f>SUM(C31:C42)</f>
        <v>0</v>
      </c>
      <c r="D43" s="598"/>
      <c r="E43" s="592">
        <f t="shared" ref="E43:J43" si="2">SUM(E31:E42)</f>
        <v>0</v>
      </c>
      <c r="F43" s="592">
        <f t="shared" si="2"/>
        <v>0</v>
      </c>
      <c r="G43" s="592">
        <f t="shared" si="2"/>
        <v>0</v>
      </c>
      <c r="H43" s="592">
        <f t="shared" si="2"/>
        <v>0</v>
      </c>
      <c r="I43" s="592">
        <f t="shared" si="2"/>
        <v>0</v>
      </c>
      <c r="J43" s="592">
        <f t="shared" si="2"/>
        <v>0</v>
      </c>
    </row>
    <row r="44" spans="1:11" ht="12.75" customHeight="1" x14ac:dyDescent="0.2">
      <c r="A44" s="1335"/>
      <c r="B44" s="1336"/>
      <c r="C44" s="1337"/>
      <c r="D44" s="1337"/>
      <c r="E44" s="1337"/>
      <c r="F44" s="1337"/>
      <c r="G44" s="1337"/>
      <c r="H44" s="1337"/>
      <c r="I44" s="1337"/>
      <c r="J44" s="1337"/>
    </row>
    <row r="45" spans="1:11" ht="33.75" x14ac:dyDescent="0.2">
      <c r="A45" s="1338" t="s">
        <v>3775</v>
      </c>
      <c r="B45" s="1234" t="s">
        <v>964</v>
      </c>
      <c r="C45" s="1234" t="s">
        <v>495</v>
      </c>
      <c r="D45" s="1234" t="s">
        <v>1229</v>
      </c>
      <c r="E45" s="662" t="str">
        <f>"Outstanding        Beginning July 1, "&amp;'AFR24'!$L$2-1</f>
        <v>Outstanding        Beginning July 1, 2023</v>
      </c>
      <c r="F45" s="662" t="str">
        <f>"Issued                                        July 1, "&amp;'AFR24'!$L$2-1&amp;" thru           June 30, "&amp;'AFR24'!$L$2</f>
        <v>Issued                                        July 1, 2023 thru           June 30, 2024</v>
      </c>
      <c r="G45" s="1234" t="s">
        <v>1304</v>
      </c>
      <c r="H45" s="662" t="str">
        <f>"Retired                                        July 1, "&amp;'AFR24'!$L$2-1&amp;" thru           June 30, "&amp;'AFR24'!$L$2</f>
        <v>Retired                                        July 1, 2023 thru           June 30, 2024</v>
      </c>
      <c r="I45" s="662" t="str">
        <f>"Outstanding Ending                     June 30, "&amp;'AFR24'!$L$2</f>
        <v>Outstanding Ending                     June 30, 2024</v>
      </c>
      <c r="J45" s="599" t="s">
        <v>2</v>
      </c>
      <c r="K45" s="1235"/>
    </row>
    <row r="46" spans="1:11" ht="12" customHeight="1" x14ac:dyDescent="0.2">
      <c r="A46" s="153" t="s">
        <v>8033</v>
      </c>
      <c r="B46" s="154">
        <v>41052</v>
      </c>
      <c r="C46" s="590">
        <v>1960000</v>
      </c>
      <c r="D46" s="591">
        <v>6</v>
      </c>
      <c r="E46" s="590">
        <v>1075000</v>
      </c>
      <c r="F46" s="590"/>
      <c r="G46" s="590"/>
      <c r="H46" s="590">
        <v>100000</v>
      </c>
      <c r="I46" s="592">
        <f>((E46+F46)-H46)+G46</f>
        <v>975000</v>
      </c>
      <c r="J46" s="590">
        <v>975000</v>
      </c>
      <c r="K46" s="1235"/>
    </row>
    <row r="47" spans="1:11" ht="12" customHeight="1" x14ac:dyDescent="0.2">
      <c r="A47" s="153" t="s">
        <v>8034</v>
      </c>
      <c r="B47" s="154">
        <v>44186</v>
      </c>
      <c r="C47" s="590">
        <v>2045000</v>
      </c>
      <c r="D47" s="591">
        <v>3</v>
      </c>
      <c r="E47" s="590">
        <v>2045000</v>
      </c>
      <c r="F47" s="590"/>
      <c r="G47" s="590"/>
      <c r="H47" s="590">
        <v>200000</v>
      </c>
      <c r="I47" s="592">
        <f>((E47+F47)-H47)+G47</f>
        <v>1845000</v>
      </c>
      <c r="J47" s="590">
        <v>1815090</v>
      </c>
      <c r="K47" s="1235"/>
    </row>
    <row r="48" spans="1:11" ht="12" customHeight="1" x14ac:dyDescent="0.2">
      <c r="A48" s="153"/>
      <c r="B48" s="154"/>
      <c r="C48" s="590"/>
      <c r="D48" s="591"/>
      <c r="E48" s="590"/>
      <c r="F48" s="590"/>
      <c r="G48" s="590"/>
      <c r="H48" s="590"/>
      <c r="I48" s="592">
        <f t="shared" ref="I48:I63" si="3">((E48+F48)-H48)+G48</f>
        <v>0</v>
      </c>
      <c r="J48" s="590"/>
      <c r="K48" s="1235"/>
    </row>
    <row r="49" spans="1:11" ht="12" customHeight="1" x14ac:dyDescent="0.2">
      <c r="A49" s="153"/>
      <c r="B49" s="154"/>
      <c r="C49" s="590"/>
      <c r="D49" s="591"/>
      <c r="E49" s="590"/>
      <c r="F49" s="590"/>
      <c r="G49" s="590"/>
      <c r="H49" s="590"/>
      <c r="I49" s="592">
        <f t="shared" si="3"/>
        <v>0</v>
      </c>
      <c r="J49" s="590"/>
      <c r="K49" s="1238"/>
    </row>
    <row r="50" spans="1:11" ht="12" customHeight="1" x14ac:dyDescent="0.2">
      <c r="A50" s="153"/>
      <c r="B50" s="154"/>
      <c r="C50" s="593"/>
      <c r="D50" s="591"/>
      <c r="E50" s="593"/>
      <c r="F50" s="593"/>
      <c r="G50" s="593"/>
      <c r="H50" s="593"/>
      <c r="I50" s="592">
        <f t="shared" si="3"/>
        <v>0</v>
      </c>
      <c r="J50" s="593"/>
      <c r="K50" s="1238"/>
    </row>
    <row r="51" spans="1:11" ht="12" customHeight="1" x14ac:dyDescent="0.2">
      <c r="A51" s="153"/>
      <c r="B51" s="154"/>
      <c r="C51" s="590"/>
      <c r="D51" s="591"/>
      <c r="E51" s="590"/>
      <c r="F51" s="590"/>
      <c r="G51" s="590"/>
      <c r="H51" s="590"/>
      <c r="I51" s="592">
        <f t="shared" si="3"/>
        <v>0</v>
      </c>
      <c r="J51" s="590"/>
      <c r="K51" s="1239"/>
    </row>
    <row r="52" spans="1:11" ht="12" customHeight="1" x14ac:dyDescent="0.2">
      <c r="A52" s="153"/>
      <c r="B52" s="154"/>
      <c r="C52" s="490"/>
      <c r="D52" s="594"/>
      <c r="E52" s="490"/>
      <c r="F52" s="490"/>
      <c r="G52" s="490"/>
      <c r="H52" s="490"/>
      <c r="I52" s="592">
        <f t="shared" si="3"/>
        <v>0</v>
      </c>
      <c r="J52" s="490"/>
      <c r="K52" s="1238"/>
    </row>
    <row r="53" spans="1:11" ht="12" customHeight="1" x14ac:dyDescent="0.2">
      <c r="A53" s="153"/>
      <c r="B53" s="154"/>
      <c r="C53" s="590"/>
      <c r="D53" s="595"/>
      <c r="E53" s="596"/>
      <c r="F53" s="596"/>
      <c r="G53" s="596"/>
      <c r="H53" s="596"/>
      <c r="I53" s="592">
        <f t="shared" si="3"/>
        <v>0</v>
      </c>
      <c r="J53" s="597" t="s">
        <v>211</v>
      </c>
      <c r="K53" s="1238"/>
    </row>
    <row r="54" spans="1:11" ht="12" customHeight="1" x14ac:dyDescent="0.2">
      <c r="A54" s="153"/>
      <c r="B54" s="154"/>
      <c r="C54" s="590"/>
      <c r="D54" s="595"/>
      <c r="E54" s="596"/>
      <c r="F54" s="596"/>
      <c r="G54" s="596"/>
      <c r="H54" s="596"/>
      <c r="I54" s="592">
        <f t="shared" si="3"/>
        <v>0</v>
      </c>
      <c r="J54" s="597"/>
      <c r="K54" s="1238"/>
    </row>
    <row r="55" spans="1:11" ht="12" customHeight="1" x14ac:dyDescent="0.2">
      <c r="A55" s="153"/>
      <c r="B55" s="154"/>
      <c r="C55" s="590"/>
      <c r="D55" s="595"/>
      <c r="E55" s="596"/>
      <c r="F55" s="596"/>
      <c r="G55" s="596"/>
      <c r="H55" s="596"/>
      <c r="I55" s="592">
        <f t="shared" si="3"/>
        <v>0</v>
      </c>
      <c r="J55" s="597"/>
      <c r="K55" s="1238"/>
    </row>
    <row r="56" spans="1:11" ht="12" customHeight="1" x14ac:dyDescent="0.2">
      <c r="A56" s="153"/>
      <c r="B56" s="154"/>
      <c r="C56" s="590"/>
      <c r="D56" s="595"/>
      <c r="E56" s="596"/>
      <c r="F56" s="596"/>
      <c r="G56" s="596"/>
      <c r="H56" s="596"/>
      <c r="I56" s="592">
        <f t="shared" si="3"/>
        <v>0</v>
      </c>
      <c r="J56" s="597"/>
      <c r="K56" s="1238"/>
    </row>
    <row r="57" spans="1:11" ht="12" customHeight="1" x14ac:dyDescent="0.2">
      <c r="A57" s="153"/>
      <c r="B57" s="154"/>
      <c r="C57" s="590"/>
      <c r="D57" s="595"/>
      <c r="E57" s="596"/>
      <c r="F57" s="596"/>
      <c r="G57" s="596"/>
      <c r="H57" s="596"/>
      <c r="I57" s="592">
        <f t="shared" si="3"/>
        <v>0</v>
      </c>
      <c r="J57" s="597"/>
      <c r="K57" s="1238"/>
    </row>
    <row r="58" spans="1:11" ht="12" customHeight="1" x14ac:dyDescent="0.2">
      <c r="A58" s="153"/>
      <c r="B58" s="154"/>
      <c r="C58" s="590"/>
      <c r="D58" s="595"/>
      <c r="E58" s="596"/>
      <c r="F58" s="596"/>
      <c r="G58" s="596"/>
      <c r="H58" s="596"/>
      <c r="I58" s="592">
        <f t="shared" si="3"/>
        <v>0</v>
      </c>
      <c r="J58" s="597"/>
      <c r="K58" s="1238"/>
    </row>
    <row r="59" spans="1:11" ht="12" customHeight="1" x14ac:dyDescent="0.2">
      <c r="A59" s="153"/>
      <c r="B59" s="154"/>
      <c r="C59" s="590"/>
      <c r="D59" s="591"/>
      <c r="E59" s="590"/>
      <c r="F59" s="590"/>
      <c r="G59" s="590"/>
      <c r="H59" s="590"/>
      <c r="I59" s="592">
        <f t="shared" si="3"/>
        <v>0</v>
      </c>
      <c r="J59" s="590"/>
      <c r="K59" s="1238"/>
    </row>
    <row r="60" spans="1:11" ht="12" customHeight="1" x14ac:dyDescent="0.2">
      <c r="A60" s="153"/>
      <c r="B60" s="154"/>
      <c r="C60" s="590"/>
      <c r="D60" s="591"/>
      <c r="E60" s="590"/>
      <c r="F60" s="590"/>
      <c r="G60" s="590"/>
      <c r="H60" s="590"/>
      <c r="I60" s="592">
        <f t="shared" si="3"/>
        <v>0</v>
      </c>
      <c r="J60" s="590"/>
      <c r="K60" s="1238"/>
    </row>
    <row r="61" spans="1:11" ht="12" customHeight="1" x14ac:dyDescent="0.2">
      <c r="A61" s="153"/>
      <c r="B61" s="154"/>
      <c r="C61" s="590"/>
      <c r="D61" s="591"/>
      <c r="E61" s="590"/>
      <c r="F61" s="590"/>
      <c r="G61" s="590"/>
      <c r="H61" s="590"/>
      <c r="I61" s="592">
        <f t="shared" si="3"/>
        <v>0</v>
      </c>
      <c r="J61" s="590"/>
      <c r="K61" s="1238"/>
    </row>
    <row r="62" spans="1:11" ht="12" customHeight="1" x14ac:dyDescent="0.2">
      <c r="A62" s="153"/>
      <c r="B62" s="154"/>
      <c r="C62" s="593"/>
      <c r="D62" s="591"/>
      <c r="E62" s="593"/>
      <c r="F62" s="593"/>
      <c r="G62" s="593"/>
      <c r="H62" s="593"/>
      <c r="I62" s="592">
        <f t="shared" si="3"/>
        <v>0</v>
      </c>
      <c r="J62" s="593"/>
      <c r="K62" s="1238"/>
    </row>
    <row r="63" spans="1:11" ht="12" customHeight="1" x14ac:dyDescent="0.2">
      <c r="A63" s="153"/>
      <c r="B63" s="154"/>
      <c r="C63" s="590"/>
      <c r="D63" s="591"/>
      <c r="E63" s="590"/>
      <c r="F63" s="590"/>
      <c r="G63" s="590"/>
      <c r="H63" s="590"/>
      <c r="I63" s="592">
        <f t="shared" si="3"/>
        <v>0</v>
      </c>
      <c r="J63" s="590"/>
      <c r="K63" s="1238"/>
    </row>
    <row r="64" spans="1:11" ht="12" customHeight="1" x14ac:dyDescent="0.2">
      <c r="A64" s="1236"/>
      <c r="B64" s="1237"/>
      <c r="C64" s="592">
        <f>SUM(C46:C63)+C43</f>
        <v>4005000</v>
      </c>
      <c r="D64" s="598"/>
      <c r="E64" s="592">
        <f t="shared" ref="E64:J64" si="4">SUM(E46:E63)+E43</f>
        <v>3120000</v>
      </c>
      <c r="F64" s="592">
        <f t="shared" si="4"/>
        <v>0</v>
      </c>
      <c r="G64" s="592">
        <f t="shared" si="4"/>
        <v>0</v>
      </c>
      <c r="H64" s="592">
        <f t="shared" si="4"/>
        <v>300000</v>
      </c>
      <c r="I64" s="592">
        <f t="shared" si="4"/>
        <v>2820000</v>
      </c>
      <c r="J64" s="592">
        <f t="shared" si="4"/>
        <v>2790090</v>
      </c>
      <c r="K64" s="1238"/>
    </row>
    <row r="65" spans="1:10" ht="6" customHeight="1" x14ac:dyDescent="0.2">
      <c r="A65" s="1232"/>
      <c r="B65" s="1235"/>
      <c r="C65" s="1235"/>
      <c r="D65" s="1235"/>
      <c r="E65" s="1235"/>
      <c r="F65" s="1235"/>
      <c r="G65" s="1235"/>
      <c r="H65" s="1235"/>
      <c r="I65" s="1235"/>
      <c r="J65" s="1232"/>
    </row>
    <row r="66" spans="1:10" x14ac:dyDescent="0.2">
      <c r="A66" s="1240" t="s">
        <v>1259</v>
      </c>
      <c r="B66" s="1232"/>
      <c r="C66" s="1238"/>
      <c r="D66" s="1238"/>
      <c r="E66" s="1238"/>
      <c r="F66" s="1238"/>
      <c r="G66" s="1238"/>
      <c r="H66" s="1235"/>
      <c r="I66" s="1235"/>
      <c r="J66" s="1232"/>
    </row>
    <row r="67" spans="1:10" ht="11.25" customHeight="1" x14ac:dyDescent="0.2">
      <c r="A67" s="1241" t="s">
        <v>783</v>
      </c>
      <c r="B67" s="1965" t="s">
        <v>496</v>
      </c>
      <c r="C67" s="1966"/>
      <c r="D67" s="1966"/>
      <c r="E67" s="1242" t="s">
        <v>3781</v>
      </c>
      <c r="F67" s="1961"/>
      <c r="G67" s="1962"/>
      <c r="H67" s="1242" t="s">
        <v>1670</v>
      </c>
      <c r="I67" s="1961"/>
      <c r="J67" s="1962"/>
    </row>
    <row r="68" spans="1:10" ht="11.25" customHeight="1" x14ac:dyDescent="0.2">
      <c r="A68" s="1243" t="s">
        <v>784</v>
      </c>
      <c r="B68" s="1244" t="s">
        <v>819</v>
      </c>
      <c r="C68" s="1232"/>
      <c r="D68" s="1238"/>
      <c r="E68" s="1242" t="s">
        <v>3779</v>
      </c>
      <c r="F68" s="1961"/>
      <c r="G68" s="1962"/>
      <c r="H68" s="1242" t="s">
        <v>1671</v>
      </c>
      <c r="I68" s="1963"/>
      <c r="J68" s="1964"/>
    </row>
    <row r="69" spans="1:10" ht="11.25" customHeight="1" x14ac:dyDescent="0.2">
      <c r="A69" s="1245" t="s">
        <v>785</v>
      </c>
      <c r="B69" s="1240" t="s">
        <v>820</v>
      </c>
      <c r="C69" s="1232"/>
      <c r="D69" s="1238"/>
      <c r="E69" s="1242" t="s">
        <v>3780</v>
      </c>
      <c r="F69" s="1963"/>
      <c r="G69" s="1964"/>
      <c r="H69" s="1242" t="s">
        <v>1672</v>
      </c>
      <c r="I69" s="1963"/>
      <c r="J69" s="1964"/>
    </row>
    <row r="70" spans="1:10" ht="6" customHeight="1" x14ac:dyDescent="0.2">
      <c r="A70" s="1238"/>
      <c r="B70" s="1246"/>
      <c r="C70" s="1247"/>
      <c r="D70" s="1246"/>
      <c r="E70" s="1248"/>
      <c r="F70" s="1249"/>
      <c r="G70" s="1232"/>
      <c r="H70" s="1235"/>
      <c r="I70" s="1235"/>
      <c r="J70" s="1232"/>
    </row>
    <row r="71" spans="1:10" ht="11.25" customHeight="1" x14ac:dyDescent="0.2">
      <c r="A71" s="1246"/>
      <c r="B71" s="1250"/>
      <c r="C71" s="1238"/>
      <c r="D71" s="1238"/>
      <c r="E71" s="1238"/>
      <c r="F71" s="1238"/>
      <c r="G71" s="1235"/>
      <c r="H71" s="1235"/>
      <c r="I71" s="1235"/>
      <c r="J71" s="1232"/>
    </row>
    <row r="72" spans="1:10" ht="11.25" customHeight="1" x14ac:dyDescent="0.2">
      <c r="A72" s="1238"/>
      <c r="B72" s="1251"/>
      <c r="C72" s="1238"/>
      <c r="D72" s="1238"/>
      <c r="E72" s="1238"/>
      <c r="F72" s="1238"/>
      <c r="G72" s="1235"/>
      <c r="H72" s="1235"/>
      <c r="I72" s="1235"/>
      <c r="J72" s="1232"/>
    </row>
    <row r="73" spans="1:10" ht="11.25" customHeight="1" x14ac:dyDescent="0.2">
      <c r="A73" s="1246"/>
      <c r="B73" s="1250"/>
      <c r="C73" s="1238"/>
      <c r="D73" s="1238"/>
      <c r="E73" s="1238"/>
      <c r="F73" s="1238"/>
      <c r="G73" s="1235"/>
      <c r="H73" s="1235"/>
      <c r="I73" s="1235"/>
      <c r="J73" s="1232"/>
    </row>
    <row r="74" spans="1:10" ht="11.25" customHeight="1" x14ac:dyDescent="0.2"/>
  </sheetData>
  <sheetProtection algorithmName="SHA-512" hashValue="rCeVoA+iej6WKQ7vtMZ+YWSyJ5KHtncOVBs+dPWOlR6r5NuiJVVg4nR35cjGcACAUr4SKS302eDoOydMHoAqKA==" saltValue="pQzNTajhGVhRBOwkucoAsQ==" spinCount="100000" sheet="1" objects="1" scenarios="1"/>
  <mergeCells count="31">
    <mergeCell ref="I67:J67"/>
    <mergeCell ref="I68:J68"/>
    <mergeCell ref="I69:J69"/>
    <mergeCell ref="B67:D67"/>
    <mergeCell ref="F67:G67"/>
    <mergeCell ref="F68:G68"/>
    <mergeCell ref="F69:G69"/>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5"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topLeftCell="A10" zoomScaleNormal="100" workbookViewId="0">
      <selection activeCell="N34" sqref="N34"/>
    </sheetView>
  </sheetViews>
  <sheetFormatPr defaultColWidth="9.140625" defaultRowHeight="12.75" x14ac:dyDescent="0.2"/>
  <cols>
    <col min="1" max="1" width="4.7109375" style="31" customWidth="1"/>
    <col min="2" max="2" width="3.28515625" style="31" customWidth="1"/>
    <col min="3" max="3" width="4.7109375" style="31" customWidth="1"/>
    <col min="4" max="4" width="3.28515625" style="31" customWidth="1"/>
    <col min="5" max="5" width="44.42578125" style="30" customWidth="1"/>
    <col min="6" max="6" width="21.5703125" style="31" customWidth="1"/>
    <col min="7" max="9" width="15.7109375" style="31" customWidth="1"/>
    <col min="10" max="10" width="16.7109375" style="31" customWidth="1"/>
    <col min="11" max="11" width="15.7109375" style="31" customWidth="1"/>
    <col min="12" max="12" width="4.7109375" style="31" customWidth="1"/>
    <col min="13" max="13" width="7.7109375" style="31" customWidth="1"/>
    <col min="14" max="16384" width="9.140625" style="31"/>
  </cols>
  <sheetData>
    <row r="1" spans="1:11" ht="28.5" customHeight="1" x14ac:dyDescent="0.2">
      <c r="A1" s="1993" t="s">
        <v>734</v>
      </c>
      <c r="B1" s="1994"/>
      <c r="C1" s="1994"/>
      <c r="D1" s="1994"/>
      <c r="E1" s="1994"/>
      <c r="F1" s="1994"/>
      <c r="G1" s="1995"/>
      <c r="H1" s="770"/>
      <c r="I1" s="155"/>
      <c r="J1" s="78"/>
    </row>
    <row r="2" spans="1:11" ht="26.25" x14ac:dyDescent="0.2">
      <c r="A2" s="1970" t="s">
        <v>1231</v>
      </c>
      <c r="B2" s="1971"/>
      <c r="C2" s="1971"/>
      <c r="D2" s="1971"/>
      <c r="E2" s="1972"/>
      <c r="F2" s="156" t="s">
        <v>6755</v>
      </c>
      <c r="G2" s="157" t="s">
        <v>1230</v>
      </c>
      <c r="H2" s="157" t="s">
        <v>338</v>
      </c>
      <c r="I2" s="157" t="s">
        <v>993</v>
      </c>
      <c r="J2" s="157" t="s">
        <v>1261</v>
      </c>
      <c r="K2" s="157" t="s">
        <v>117</v>
      </c>
    </row>
    <row r="3" spans="1:11" x14ac:dyDescent="0.2">
      <c r="A3" s="1973" t="str">
        <f>"Cash Basis Fund Balance as of July 1, "&amp;'AFR24'!L2-1</f>
        <v>Cash Basis Fund Balance as of July 1, 2023</v>
      </c>
      <c r="B3" s="1974"/>
      <c r="C3" s="1974"/>
      <c r="D3" s="1974"/>
      <c r="E3" s="1975"/>
      <c r="F3" s="158"/>
      <c r="G3" s="600">
        <v>85862</v>
      </c>
      <c r="H3" s="600"/>
      <c r="I3" s="600"/>
      <c r="J3" s="601"/>
      <c r="K3" s="601"/>
    </row>
    <row r="4" spans="1:11" x14ac:dyDescent="0.2">
      <c r="A4" s="1976" t="s">
        <v>297</v>
      </c>
      <c r="B4" s="1977"/>
      <c r="C4" s="1977"/>
      <c r="D4" s="1977"/>
      <c r="E4" s="1966"/>
      <c r="F4" s="160"/>
      <c r="G4" s="602"/>
      <c r="H4" s="603"/>
      <c r="I4" s="602"/>
      <c r="J4" s="604"/>
      <c r="K4" s="604"/>
    </row>
    <row r="5" spans="1:11" ht="13.5" thickBot="1" x14ac:dyDescent="0.25">
      <c r="A5" s="1996" t="s">
        <v>913</v>
      </c>
      <c r="B5" s="1967"/>
      <c r="C5" s="1967"/>
      <c r="D5" s="1967"/>
      <c r="E5" s="1997"/>
      <c r="F5" s="162" t="s">
        <v>1642</v>
      </c>
      <c r="G5" s="610">
        <f>'Revenues 10-15'!J12+'Revenues 10-15'!J18</f>
        <v>96885</v>
      </c>
      <c r="H5" s="600">
        <v>40859</v>
      </c>
      <c r="I5" s="600"/>
      <c r="J5" s="606"/>
      <c r="K5" s="606"/>
    </row>
    <row r="6" spans="1:11" ht="14.25" thickTop="1" thickBot="1" x14ac:dyDescent="0.25">
      <c r="A6" s="165" t="s">
        <v>620</v>
      </c>
      <c r="B6" s="166"/>
      <c r="C6" s="166"/>
      <c r="D6" s="166"/>
      <c r="E6" s="771"/>
      <c r="F6" s="167" t="s">
        <v>1643</v>
      </c>
      <c r="G6" s="610">
        <f>'Revenues 10-15'!J67</f>
        <v>0</v>
      </c>
      <c r="H6" s="600"/>
      <c r="I6" s="600"/>
      <c r="J6" s="601"/>
      <c r="K6" s="601"/>
    </row>
    <row r="7" spans="1:11" ht="13.5" thickTop="1" x14ac:dyDescent="0.2">
      <c r="A7" s="168" t="s">
        <v>197</v>
      </c>
      <c r="B7" s="766"/>
      <c r="C7" s="766"/>
      <c r="D7" s="766"/>
      <c r="E7" s="772"/>
      <c r="F7" s="162" t="s">
        <v>728</v>
      </c>
      <c r="G7" s="602"/>
      <c r="H7" s="602"/>
      <c r="I7" s="602"/>
      <c r="J7" s="607"/>
      <c r="K7" s="601"/>
    </row>
    <row r="8" spans="1:11" x14ac:dyDescent="0.2">
      <c r="A8" s="168" t="s">
        <v>275</v>
      </c>
      <c r="B8" s="766"/>
      <c r="C8" s="766"/>
      <c r="D8" s="766"/>
      <c r="E8" s="772"/>
      <c r="F8" s="162" t="s">
        <v>729</v>
      </c>
      <c r="G8" s="608"/>
      <c r="H8" s="608"/>
      <c r="I8" s="608"/>
      <c r="J8" s="601"/>
      <c r="K8" s="604"/>
    </row>
    <row r="9" spans="1:11" x14ac:dyDescent="0.2">
      <c r="A9" s="168" t="s">
        <v>117</v>
      </c>
      <c r="B9" s="766"/>
      <c r="C9" s="766"/>
      <c r="D9" s="766"/>
      <c r="E9" s="772"/>
      <c r="F9" s="167" t="s">
        <v>731</v>
      </c>
      <c r="G9" s="608"/>
      <c r="H9" s="605"/>
      <c r="I9" s="605"/>
      <c r="J9" s="607"/>
      <c r="K9" s="601"/>
    </row>
    <row r="10" spans="1:11" ht="13.5" thickBot="1" x14ac:dyDescent="0.25">
      <c r="A10" s="1996" t="s">
        <v>1262</v>
      </c>
      <c r="B10" s="1967"/>
      <c r="C10" s="1967"/>
      <c r="D10" s="1967"/>
      <c r="E10" s="1998"/>
      <c r="F10" s="170" t="s">
        <v>740</v>
      </c>
      <c r="G10" s="610">
        <f>'Revenues 10-15'!J110+'Revenues 10-15'!J172+'Revenues 10-15'!J271</f>
        <v>0</v>
      </c>
      <c r="H10" s="609"/>
      <c r="I10" s="600"/>
      <c r="J10" s="601"/>
      <c r="K10" s="601"/>
    </row>
    <row r="11" spans="1:11" ht="13.5" thickTop="1" x14ac:dyDescent="0.2">
      <c r="A11" s="1996" t="s">
        <v>138</v>
      </c>
      <c r="B11" s="1967"/>
      <c r="C11" s="1967"/>
      <c r="D11" s="1967"/>
      <c r="E11" s="1997"/>
      <c r="F11" s="162" t="s">
        <v>730</v>
      </c>
      <c r="G11" s="605"/>
      <c r="H11" s="600"/>
      <c r="I11" s="600"/>
      <c r="J11" s="601"/>
      <c r="K11" s="606"/>
    </row>
    <row r="12" spans="1:11" ht="13.5" thickBot="1" x14ac:dyDescent="0.25">
      <c r="A12" s="1984" t="s">
        <v>778</v>
      </c>
      <c r="B12" s="1985"/>
      <c r="C12" s="1985"/>
      <c r="D12" s="1985"/>
      <c r="E12" s="1986"/>
      <c r="F12" s="430"/>
      <c r="G12" s="610">
        <f>SUM(G5:G11)</f>
        <v>96885</v>
      </c>
      <c r="H12" s="610">
        <f>SUM(H5:H11)</f>
        <v>40859</v>
      </c>
      <c r="I12" s="610">
        <f>SUM(I5:I11)</f>
        <v>0</v>
      </c>
      <c r="J12" s="610">
        <f>SUM(J5:J11)</f>
        <v>0</v>
      </c>
      <c r="K12" s="610">
        <f>SUM(K5:K11)</f>
        <v>0</v>
      </c>
    </row>
    <row r="13" spans="1:11" ht="13.5" thickTop="1" x14ac:dyDescent="0.2">
      <c r="A13" s="1978" t="s">
        <v>298</v>
      </c>
      <c r="B13" s="1979"/>
      <c r="C13" s="1979"/>
      <c r="D13" s="1979"/>
      <c r="E13" s="1980"/>
      <c r="F13" s="171"/>
      <c r="G13" s="611"/>
      <c r="H13" s="612"/>
      <c r="I13" s="613"/>
      <c r="J13" s="613"/>
      <c r="K13" s="613"/>
    </row>
    <row r="14" spans="1:11" x14ac:dyDescent="0.2">
      <c r="A14" s="2002" t="s">
        <v>381</v>
      </c>
      <c r="B14" s="2002"/>
      <c r="C14" s="2002"/>
      <c r="D14" s="2002"/>
      <c r="E14" s="2003"/>
      <c r="F14" s="172" t="s">
        <v>732</v>
      </c>
      <c r="G14" s="608"/>
      <c r="H14" s="600">
        <v>40859</v>
      </c>
      <c r="I14" s="605"/>
      <c r="J14" s="606"/>
      <c r="K14" s="601"/>
    </row>
    <row r="15" spans="1:11" x14ac:dyDescent="0.2">
      <c r="A15" s="1967" t="s">
        <v>4</v>
      </c>
      <c r="B15" s="1967"/>
      <c r="C15" s="1967"/>
      <c r="D15" s="1967"/>
      <c r="E15" s="1997"/>
      <c r="F15" s="172" t="s">
        <v>733</v>
      </c>
      <c r="G15" s="605"/>
      <c r="H15" s="600"/>
      <c r="I15" s="600"/>
      <c r="J15" s="601"/>
      <c r="K15" s="601"/>
    </row>
    <row r="16" spans="1:11" ht="13.5" thickBot="1" x14ac:dyDescent="0.25">
      <c r="A16" s="1967" t="s">
        <v>236</v>
      </c>
      <c r="B16" s="1967"/>
      <c r="C16" s="1967"/>
      <c r="D16" s="1967"/>
      <c r="E16" s="1997"/>
      <c r="F16" s="172" t="s">
        <v>1641</v>
      </c>
      <c r="G16" s="610">
        <f>'Expenditures 16-24'!K429</f>
        <v>130572</v>
      </c>
      <c r="H16" s="602"/>
      <c r="I16" s="602"/>
      <c r="J16" s="604"/>
      <c r="K16" s="604"/>
    </row>
    <row r="17" spans="1:11" ht="13.5" thickTop="1" x14ac:dyDescent="0.2">
      <c r="A17" s="1991" t="s">
        <v>6680</v>
      </c>
      <c r="B17" s="1991"/>
      <c r="C17" s="1991"/>
      <c r="D17" s="1991"/>
      <c r="E17" s="1992"/>
      <c r="F17" s="173"/>
      <c r="G17" s="614"/>
      <c r="H17" s="615"/>
      <c r="I17" s="615"/>
      <c r="J17" s="616"/>
      <c r="K17" s="617"/>
    </row>
    <row r="18" spans="1:11" x14ac:dyDescent="0.2">
      <c r="A18" s="1981" t="s">
        <v>296</v>
      </c>
      <c r="B18" s="1982"/>
      <c r="C18" s="1982"/>
      <c r="D18" s="1982"/>
      <c r="E18" s="1983"/>
      <c r="F18" s="172" t="s">
        <v>801</v>
      </c>
      <c r="G18" s="608"/>
      <c r="H18" s="608"/>
      <c r="I18" s="608"/>
      <c r="J18" s="601"/>
      <c r="K18" s="618"/>
    </row>
    <row r="19" spans="1:11" ht="21.75" customHeight="1" x14ac:dyDescent="0.2">
      <c r="A19" s="2004" t="s">
        <v>1260</v>
      </c>
      <c r="B19" s="2004"/>
      <c r="C19" s="2004"/>
      <c r="D19" s="2004"/>
      <c r="E19" s="2005"/>
      <c r="F19" s="172" t="s">
        <v>802</v>
      </c>
      <c r="G19" s="608"/>
      <c r="H19" s="608"/>
      <c r="I19" s="608"/>
      <c r="J19" s="601"/>
      <c r="K19" s="618"/>
    </row>
    <row r="20" spans="1:11" x14ac:dyDescent="0.2">
      <c r="A20" s="1981" t="s">
        <v>1263</v>
      </c>
      <c r="B20" s="1982"/>
      <c r="C20" s="1982"/>
      <c r="D20" s="1982"/>
      <c r="E20" s="1983"/>
      <c r="F20" s="172" t="s">
        <v>803</v>
      </c>
      <c r="G20" s="608"/>
      <c r="H20" s="608"/>
      <c r="I20" s="608"/>
      <c r="J20" s="601"/>
      <c r="K20" s="618"/>
    </row>
    <row r="21" spans="1:11" ht="13.5" thickBot="1" x14ac:dyDescent="0.25">
      <c r="A21" s="1987" t="s">
        <v>547</v>
      </c>
      <c r="B21" s="1987"/>
      <c r="C21" s="1987"/>
      <c r="D21" s="1987"/>
      <c r="E21" s="1987"/>
      <c r="F21" s="431"/>
      <c r="G21" s="615"/>
      <c r="H21" s="619"/>
      <c r="I21" s="619"/>
      <c r="J21" s="620">
        <f>SUM(J18:J20)</f>
        <v>0</v>
      </c>
      <c r="K21" s="616"/>
    </row>
    <row r="22" spans="1:11" ht="13.5" thickTop="1" x14ac:dyDescent="0.2">
      <c r="A22" s="1967" t="s">
        <v>1264</v>
      </c>
      <c r="B22" s="1967"/>
      <c r="C22" s="1967"/>
      <c r="D22" s="1967"/>
      <c r="E22" s="1997"/>
      <c r="F22" s="172" t="s">
        <v>740</v>
      </c>
      <c r="G22" s="600"/>
      <c r="H22" s="600"/>
      <c r="I22" s="600"/>
      <c r="J22" s="621"/>
      <c r="K22" s="601"/>
    </row>
    <row r="23" spans="1:11" ht="13.5" thickBot="1" x14ac:dyDescent="0.25">
      <c r="A23" s="1988" t="s">
        <v>779</v>
      </c>
      <c r="B23" s="1987"/>
      <c r="C23" s="1987"/>
      <c r="D23" s="1987"/>
      <c r="E23" s="1987"/>
      <c r="F23" s="433"/>
      <c r="G23" s="610">
        <f>SUM(G14:G16,G21,G22)</f>
        <v>130572</v>
      </c>
      <c r="H23" s="610">
        <f>SUM(H14:H16,H21,H22)</f>
        <v>40859</v>
      </c>
      <c r="I23" s="610">
        <f>SUM(I14:I16,I21,I22)</f>
        <v>0</v>
      </c>
      <c r="J23" s="610">
        <f>SUM(J14:J16,J21,J22)</f>
        <v>0</v>
      </c>
      <c r="K23" s="610">
        <f>SUM(K14:K16,K21,K22)</f>
        <v>0</v>
      </c>
    </row>
    <row r="24" spans="1:11" ht="14.25" thickTop="1" thickBot="1" x14ac:dyDescent="0.25">
      <c r="A24" s="1989" t="str">
        <f>"Ending Cash Basis Fund Balance as of June 30, "&amp;'AFR24'!L2</f>
        <v>Ending Cash Basis Fund Balance as of June 30, 2024</v>
      </c>
      <c r="B24" s="1990"/>
      <c r="C24" s="1990"/>
      <c r="D24" s="1990"/>
      <c r="E24" s="1990"/>
      <c r="F24" s="773"/>
      <c r="G24" s="622">
        <f>SUM(G3,G12)-G23</f>
        <v>52175</v>
      </c>
      <c r="H24" s="622">
        <f>SUM(H3,H12)-H23</f>
        <v>0</v>
      </c>
      <c r="I24" s="622">
        <f>SUM(I3,I12)-I23</f>
        <v>0</v>
      </c>
      <c r="J24" s="622">
        <f>SUM(J3,J12)-J23</f>
        <v>0</v>
      </c>
      <c r="K24" s="622">
        <f>SUM(K3,K12)-K23</f>
        <v>0</v>
      </c>
    </row>
    <row r="25" spans="1:11" ht="13.5" thickTop="1" x14ac:dyDescent="0.2">
      <c r="A25" s="774" t="s">
        <v>1644</v>
      </c>
      <c r="B25" s="176"/>
      <c r="C25" s="176"/>
      <c r="D25" s="176"/>
      <c r="E25" s="177"/>
      <c r="F25" s="775">
        <v>714</v>
      </c>
      <c r="G25" s="623"/>
      <c r="H25" s="623"/>
      <c r="I25" s="623"/>
      <c r="J25" s="621"/>
      <c r="K25" s="621"/>
    </row>
    <row r="26" spans="1:11" ht="13.5" thickBot="1" x14ac:dyDescent="0.25">
      <c r="A26" s="774" t="s">
        <v>1645</v>
      </c>
      <c r="B26" s="176"/>
      <c r="C26" s="176"/>
      <c r="D26" s="176"/>
      <c r="E26" s="177"/>
      <c r="F26" s="775">
        <v>730</v>
      </c>
      <c r="G26" s="610">
        <f>G24-G25</f>
        <v>52175</v>
      </c>
      <c r="H26" s="610">
        <f>H24-H25</f>
        <v>0</v>
      </c>
      <c r="I26" s="610">
        <f>I24-I25</f>
        <v>0</v>
      </c>
      <c r="J26" s="610">
        <f>J24-J25</f>
        <v>0</v>
      </c>
      <c r="K26" s="610">
        <f>K24-K25</f>
        <v>0</v>
      </c>
    </row>
    <row r="27" spans="1:11" ht="5.25" customHeight="1" thickTop="1" x14ac:dyDescent="0.2"/>
    <row r="28" spans="1:11" ht="29.25" customHeight="1" x14ac:dyDescent="0.2">
      <c r="A28" s="470" t="s">
        <v>1303</v>
      </c>
      <c r="B28" s="471"/>
      <c r="C28" s="471"/>
      <c r="D28" s="471"/>
      <c r="E28" s="472"/>
      <c r="F28" s="178"/>
      <c r="G28" s="179"/>
    </row>
    <row r="29" spans="1:11" x14ac:dyDescent="0.2">
      <c r="B29" s="36"/>
      <c r="C29" s="36"/>
      <c r="D29" s="36"/>
      <c r="G29" s="180"/>
    </row>
    <row r="30" spans="1:11" x14ac:dyDescent="0.2">
      <c r="A30" s="181" t="s">
        <v>489</v>
      </c>
      <c r="B30" s="1607" t="s">
        <v>8039</v>
      </c>
      <c r="C30" s="181" t="s">
        <v>311</v>
      </c>
      <c r="D30" s="1607"/>
      <c r="E30" s="35" t="s">
        <v>665</v>
      </c>
      <c r="G30" s="180"/>
    </row>
    <row r="31" spans="1:11" ht="13.5" thickBot="1" x14ac:dyDescent="0.25">
      <c r="A31" s="182"/>
      <c r="D31" s="36"/>
      <c r="E31" s="183" t="s">
        <v>666</v>
      </c>
      <c r="F31" s="184" t="s">
        <v>458</v>
      </c>
      <c r="G31" s="610">
        <f>'Expenditures 16-24'!K429</f>
        <v>130572</v>
      </c>
      <c r="H31" s="1999"/>
      <c r="I31" s="2000"/>
      <c r="J31" s="2000"/>
      <c r="K31" s="2000"/>
    </row>
    <row r="32" spans="1:11" ht="14.25" thickTop="1" thickBot="1" x14ac:dyDescent="0.25">
      <c r="A32" s="182"/>
      <c r="B32" s="36"/>
      <c r="C32" s="36"/>
      <c r="D32" s="36"/>
      <c r="E32" s="180"/>
      <c r="F32" s="184" t="s">
        <v>459</v>
      </c>
      <c r="G32" s="610">
        <f>G26</f>
        <v>52175</v>
      </c>
      <c r="H32" s="2001"/>
      <c r="I32" s="2000"/>
      <c r="J32" s="2000"/>
      <c r="K32" s="2000"/>
    </row>
    <row r="33" spans="1:11" ht="1.5" customHeight="1" thickTop="1" x14ac:dyDescent="0.2">
      <c r="A33" s="185" t="s">
        <v>1004</v>
      </c>
      <c r="B33" s="71"/>
      <c r="C33" s="71"/>
      <c r="D33" s="71"/>
      <c r="E33" s="71"/>
      <c r="F33" s="71"/>
      <c r="G33" s="186"/>
      <c r="H33" s="2001"/>
      <c r="I33" s="2000"/>
      <c r="J33" s="2000"/>
      <c r="K33" s="2000"/>
    </row>
    <row r="34" spans="1:11" x14ac:dyDescent="0.2">
      <c r="A34" s="187" t="s">
        <v>6681</v>
      </c>
      <c r="B34" s="71"/>
      <c r="C34" s="71"/>
      <c r="D34" s="71"/>
      <c r="E34" s="71"/>
      <c r="F34" s="71"/>
      <c r="G34" s="186"/>
    </row>
    <row r="35" spans="1:11" ht="15" x14ac:dyDescent="0.2">
      <c r="A35" s="195" t="s">
        <v>780</v>
      </c>
      <c r="B35" s="188"/>
      <c r="C35" s="188"/>
      <c r="D35" s="188"/>
      <c r="E35" s="188"/>
      <c r="F35" s="188"/>
      <c r="G35" s="189"/>
      <c r="H35" s="190"/>
    </row>
    <row r="36" spans="1:11" x14ac:dyDescent="0.2">
      <c r="A36" s="168" t="s">
        <v>950</v>
      </c>
      <c r="B36" s="191"/>
      <c r="C36" s="191"/>
      <c r="D36" s="191"/>
      <c r="E36" s="191"/>
      <c r="F36" s="192"/>
      <c r="G36" s="159">
        <v>0</v>
      </c>
    </row>
    <row r="37" spans="1:11" x14ac:dyDescent="0.2">
      <c r="A37" s="767" t="s">
        <v>770</v>
      </c>
      <c r="B37" s="191"/>
      <c r="C37" s="191"/>
      <c r="D37" s="191"/>
      <c r="E37" s="191"/>
      <c r="F37" s="192"/>
      <c r="G37" s="159">
        <v>0</v>
      </c>
    </row>
    <row r="38" spans="1:11" x14ac:dyDescent="0.2">
      <c r="A38" s="767" t="s">
        <v>856</v>
      </c>
      <c r="B38" s="191"/>
      <c r="C38" s="191"/>
      <c r="D38" s="191"/>
      <c r="E38" s="191"/>
      <c r="F38" s="192"/>
      <c r="G38" s="159">
        <v>52879</v>
      </c>
    </row>
    <row r="39" spans="1:11" x14ac:dyDescent="0.2">
      <c r="A39" s="767" t="s">
        <v>857</v>
      </c>
      <c r="B39" s="191"/>
      <c r="C39" s="191"/>
      <c r="D39" s="191"/>
      <c r="E39" s="191"/>
      <c r="F39" s="192"/>
      <c r="G39" s="159">
        <v>2000</v>
      </c>
    </row>
    <row r="40" spans="1:11" x14ac:dyDescent="0.2">
      <c r="A40" s="767" t="s">
        <v>858</v>
      </c>
      <c r="B40" s="191"/>
      <c r="C40" s="191"/>
      <c r="D40" s="191"/>
      <c r="E40" s="191"/>
      <c r="F40" s="192"/>
      <c r="G40" s="159">
        <v>0</v>
      </c>
    </row>
    <row r="41" spans="1:11" x14ac:dyDescent="0.2">
      <c r="A41" s="1967" t="s">
        <v>460</v>
      </c>
      <c r="B41" s="1968"/>
      <c r="C41" s="1968"/>
      <c r="D41" s="1968"/>
      <c r="E41" s="1968"/>
      <c r="F41" s="1969"/>
      <c r="G41" s="159">
        <v>0</v>
      </c>
    </row>
    <row r="42" spans="1:11" x14ac:dyDescent="0.2">
      <c r="A42" s="767" t="s">
        <v>835</v>
      </c>
      <c r="B42" s="191"/>
      <c r="C42" s="191"/>
      <c r="D42" s="191"/>
      <c r="E42" s="191"/>
      <c r="F42" s="192"/>
      <c r="G42" s="159">
        <v>0</v>
      </c>
    </row>
    <row r="43" spans="1:11" x14ac:dyDescent="0.2">
      <c r="A43" s="767" t="s">
        <v>836</v>
      </c>
      <c r="B43" s="191"/>
      <c r="C43" s="191"/>
      <c r="D43" s="191"/>
      <c r="E43" s="191"/>
      <c r="F43" s="192"/>
      <c r="G43" s="159">
        <v>75693</v>
      </c>
    </row>
    <row r="44" spans="1:11" x14ac:dyDescent="0.2">
      <c r="A44" s="767" t="s">
        <v>837</v>
      </c>
      <c r="B44" s="191"/>
      <c r="C44" s="191"/>
      <c r="D44" s="191"/>
      <c r="E44" s="191"/>
      <c r="F44" s="192"/>
      <c r="G44" s="159">
        <v>0</v>
      </c>
    </row>
    <row r="45" spans="1:11" x14ac:dyDescent="0.2">
      <c r="A45" s="741" t="s">
        <v>3691</v>
      </c>
      <c r="B45" s="742"/>
      <c r="C45" s="742"/>
      <c r="D45" s="742"/>
      <c r="E45" s="742"/>
      <c r="F45" s="743"/>
      <c r="G45" s="159">
        <v>0</v>
      </c>
    </row>
    <row r="46" spans="1:11" x14ac:dyDescent="0.2">
      <c r="A46" s="1191" t="s">
        <v>1356</v>
      </c>
      <c r="B46" s="738"/>
      <c r="C46" s="738"/>
      <c r="D46" s="738"/>
      <c r="E46" s="738"/>
      <c r="F46" s="739"/>
      <c r="G46" s="776">
        <f>G31-SUM(G36:G45)</f>
        <v>0</v>
      </c>
    </row>
    <row r="47" spans="1:11" x14ac:dyDescent="0.2">
      <c r="A47" s="740"/>
      <c r="B47" s="1190" t="s">
        <v>3716</v>
      </c>
      <c r="C47" s="738"/>
      <c r="D47" s="738"/>
      <c r="E47" s="738"/>
      <c r="F47" s="739"/>
      <c r="G47" s="769" t="str">
        <f>IF(OR((G46&gt;5),(G46&lt;-5),(G36=""),(G37=""),(G38=""),(G39=""),(G40=""),(G41=""),(G42=""),(G43=""),(G44=""),(G45="")),"ERROR.  If N/A, enter 0 in G36-G45","OK")</f>
        <v>OK</v>
      </c>
    </row>
    <row r="48" spans="1:11" ht="6.75" customHeight="1" x14ac:dyDescent="0.2"/>
    <row r="49" spans="1:5" ht="15" x14ac:dyDescent="0.2">
      <c r="A49" s="358"/>
      <c r="B49" s="30" t="s">
        <v>1646</v>
      </c>
    </row>
    <row r="50" spans="1:5" s="194" customFormat="1" ht="12.75" customHeight="1" x14ac:dyDescent="0.2">
      <c r="A50" s="193"/>
      <c r="B50" s="30" t="s">
        <v>793</v>
      </c>
      <c r="E50" s="38"/>
    </row>
    <row r="51" spans="1:5" ht="12.75" customHeight="1" x14ac:dyDescent="0.2">
      <c r="A51" s="359"/>
      <c r="B51" s="30"/>
    </row>
  </sheetData>
  <sheetProtection algorithmName="SHA-512" hashValue="YJ98d5BuWT84tyHrtJYZigPhsonNvVPdbmPzlvVyoLimpvbvh9EX7obJogB3L2edX98QUilWAnbrHFDthmWrnQ==" saltValue="5HQFNR8XmSd9bjUvBdR82Q=="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5"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dimension ref="A1:Q304"/>
  <sheetViews>
    <sheetView topLeftCell="A47" zoomScale="80" zoomScaleNormal="80" workbookViewId="0">
      <selection activeCell="N34" sqref="N34"/>
    </sheetView>
  </sheetViews>
  <sheetFormatPr defaultColWidth="8.85546875" defaultRowHeight="12.75" x14ac:dyDescent="0.2"/>
  <cols>
    <col min="1" max="1" width="48" style="1085" customWidth="1"/>
    <col min="2" max="2" width="8.42578125" style="1151" customWidth="1"/>
    <col min="3" max="3" width="13.42578125" style="1085" customWidth="1"/>
    <col min="4" max="9" width="12.7109375" style="1187" customWidth="1"/>
    <col min="10" max="10" width="12.7109375" style="1085" customWidth="1"/>
    <col min="11" max="11" width="11.42578125" style="1085" customWidth="1"/>
    <col min="12" max="12" width="12.7109375" style="1085" customWidth="1"/>
    <col min="13" max="13" width="5.28515625" style="1085" customWidth="1"/>
    <col min="14" max="18" width="4.28515625" style="1085" customWidth="1"/>
    <col min="19" max="19" width="3.42578125" style="1085" bestFit="1" customWidth="1"/>
    <col min="20" max="254" width="9.140625" style="1085"/>
    <col min="255" max="255" width="44.7109375" style="1085" customWidth="1"/>
    <col min="256" max="256" width="4.7109375" style="1085" customWidth="1"/>
    <col min="257" max="257" width="13.42578125" style="1085" customWidth="1"/>
    <col min="258" max="264" width="12.7109375" style="1085" customWidth="1"/>
    <col min="265" max="265" width="11.42578125" style="1085" customWidth="1"/>
    <col min="266" max="266" width="12.7109375" style="1085" customWidth="1"/>
    <col min="267" max="268" width="0" style="1085" hidden="1" customWidth="1"/>
    <col min="269" max="269" width="5.28515625" style="1085" customWidth="1"/>
    <col min="270" max="510" width="9.140625" style="1085"/>
    <col min="511" max="511" width="44.7109375" style="1085" customWidth="1"/>
    <col min="512" max="512" width="4.7109375" style="1085" customWidth="1"/>
    <col min="513" max="513" width="13.42578125" style="1085" customWidth="1"/>
    <col min="514" max="520" width="12.7109375" style="1085" customWidth="1"/>
    <col min="521" max="521" width="11.42578125" style="1085" customWidth="1"/>
    <col min="522" max="522" width="12.7109375" style="1085" customWidth="1"/>
    <col min="523" max="524" width="0" style="1085" hidden="1" customWidth="1"/>
    <col min="525" max="525" width="5.28515625" style="1085" customWidth="1"/>
    <col min="526" max="766" width="9.140625" style="1085"/>
    <col min="767" max="767" width="44.7109375" style="1085" customWidth="1"/>
    <col min="768" max="768" width="4.7109375" style="1085" customWidth="1"/>
    <col min="769" max="769" width="13.42578125" style="1085" customWidth="1"/>
    <col min="770" max="776" width="12.7109375" style="1085" customWidth="1"/>
    <col min="777" max="777" width="11.42578125" style="1085" customWidth="1"/>
    <col min="778" max="778" width="12.7109375" style="1085" customWidth="1"/>
    <col min="779" max="780" width="0" style="1085" hidden="1" customWidth="1"/>
    <col min="781" max="781" width="5.28515625" style="1085" customWidth="1"/>
    <col min="782" max="1022" width="9.140625" style="1085"/>
    <col min="1023" max="1023" width="44.7109375" style="1085" customWidth="1"/>
    <col min="1024" max="1024" width="4.7109375" style="1085" customWidth="1"/>
    <col min="1025" max="1025" width="13.42578125" style="1085" customWidth="1"/>
    <col min="1026" max="1032" width="12.7109375" style="1085" customWidth="1"/>
    <col min="1033" max="1033" width="11.42578125" style="1085" customWidth="1"/>
    <col min="1034" max="1034" width="12.7109375" style="1085" customWidth="1"/>
    <col min="1035" max="1036" width="0" style="1085" hidden="1" customWidth="1"/>
    <col min="1037" max="1037" width="5.28515625" style="1085" customWidth="1"/>
    <col min="1038" max="1278" width="9.140625" style="1085"/>
    <col min="1279" max="1279" width="44.7109375" style="1085" customWidth="1"/>
    <col min="1280" max="1280" width="4.7109375" style="1085" customWidth="1"/>
    <col min="1281" max="1281" width="13.42578125" style="1085" customWidth="1"/>
    <col min="1282" max="1288" width="12.7109375" style="1085" customWidth="1"/>
    <col min="1289" max="1289" width="11.42578125" style="1085" customWidth="1"/>
    <col min="1290" max="1290" width="12.7109375" style="1085" customWidth="1"/>
    <col min="1291" max="1292" width="0" style="1085" hidden="1" customWidth="1"/>
    <col min="1293" max="1293" width="5.28515625" style="1085" customWidth="1"/>
    <col min="1294" max="1534" width="9.140625" style="1085"/>
    <col min="1535" max="1535" width="44.7109375" style="1085" customWidth="1"/>
    <col min="1536" max="1536" width="4.7109375" style="1085" customWidth="1"/>
    <col min="1537" max="1537" width="13.42578125" style="1085" customWidth="1"/>
    <col min="1538" max="1544" width="12.7109375" style="1085" customWidth="1"/>
    <col min="1545" max="1545" width="11.42578125" style="1085" customWidth="1"/>
    <col min="1546" max="1546" width="12.7109375" style="1085" customWidth="1"/>
    <col min="1547" max="1548" width="0" style="1085" hidden="1" customWidth="1"/>
    <col min="1549" max="1549" width="5.28515625" style="1085" customWidth="1"/>
    <col min="1550" max="1790" width="9.140625" style="1085"/>
    <col min="1791" max="1791" width="44.7109375" style="1085" customWidth="1"/>
    <col min="1792" max="1792" width="4.7109375" style="1085" customWidth="1"/>
    <col min="1793" max="1793" width="13.42578125" style="1085" customWidth="1"/>
    <col min="1794" max="1800" width="12.7109375" style="1085" customWidth="1"/>
    <col min="1801" max="1801" width="11.42578125" style="1085" customWidth="1"/>
    <col min="1802" max="1802" width="12.7109375" style="1085" customWidth="1"/>
    <col min="1803" max="1804" width="0" style="1085" hidden="1" customWidth="1"/>
    <col min="1805" max="1805" width="5.28515625" style="1085" customWidth="1"/>
    <col min="1806" max="2046" width="9.140625" style="1085"/>
    <col min="2047" max="2047" width="44.7109375" style="1085" customWidth="1"/>
    <col min="2048" max="2048" width="4.7109375" style="1085" customWidth="1"/>
    <col min="2049" max="2049" width="13.42578125" style="1085" customWidth="1"/>
    <col min="2050" max="2056" width="12.7109375" style="1085" customWidth="1"/>
    <col min="2057" max="2057" width="11.42578125" style="1085" customWidth="1"/>
    <col min="2058" max="2058" width="12.7109375" style="1085" customWidth="1"/>
    <col min="2059" max="2060" width="0" style="1085" hidden="1" customWidth="1"/>
    <col min="2061" max="2061" width="5.28515625" style="1085" customWidth="1"/>
    <col min="2062" max="2302" width="9.140625" style="1085"/>
    <col min="2303" max="2303" width="44.7109375" style="1085" customWidth="1"/>
    <col min="2304" max="2304" width="4.7109375" style="1085" customWidth="1"/>
    <col min="2305" max="2305" width="13.42578125" style="1085" customWidth="1"/>
    <col min="2306" max="2312" width="12.7109375" style="1085" customWidth="1"/>
    <col min="2313" max="2313" width="11.42578125" style="1085" customWidth="1"/>
    <col min="2314" max="2314" width="12.7109375" style="1085" customWidth="1"/>
    <col min="2315" max="2316" width="0" style="1085" hidden="1" customWidth="1"/>
    <col min="2317" max="2317" width="5.28515625" style="1085" customWidth="1"/>
    <col min="2318" max="2558" width="9.140625" style="1085"/>
    <col min="2559" max="2559" width="44.7109375" style="1085" customWidth="1"/>
    <col min="2560" max="2560" width="4.7109375" style="1085" customWidth="1"/>
    <col min="2561" max="2561" width="13.42578125" style="1085" customWidth="1"/>
    <col min="2562" max="2568" width="12.7109375" style="1085" customWidth="1"/>
    <col min="2569" max="2569" width="11.42578125" style="1085" customWidth="1"/>
    <col min="2570" max="2570" width="12.7109375" style="1085" customWidth="1"/>
    <col min="2571" max="2572" width="0" style="1085" hidden="1" customWidth="1"/>
    <col min="2573" max="2573" width="5.28515625" style="1085" customWidth="1"/>
    <col min="2574" max="2814" width="9.140625" style="1085"/>
    <col min="2815" max="2815" width="44.7109375" style="1085" customWidth="1"/>
    <col min="2816" max="2816" width="4.7109375" style="1085" customWidth="1"/>
    <col min="2817" max="2817" width="13.42578125" style="1085" customWidth="1"/>
    <col min="2818" max="2824" width="12.7109375" style="1085" customWidth="1"/>
    <col min="2825" max="2825" width="11.42578125" style="1085" customWidth="1"/>
    <col min="2826" max="2826" width="12.7109375" style="1085" customWidth="1"/>
    <col min="2827" max="2828" width="0" style="1085" hidden="1" customWidth="1"/>
    <col min="2829" max="2829" width="5.28515625" style="1085" customWidth="1"/>
    <col min="2830" max="3070" width="9.140625" style="1085"/>
    <col min="3071" max="3071" width="44.7109375" style="1085" customWidth="1"/>
    <col min="3072" max="3072" width="4.7109375" style="1085" customWidth="1"/>
    <col min="3073" max="3073" width="13.42578125" style="1085" customWidth="1"/>
    <col min="3074" max="3080" width="12.7109375" style="1085" customWidth="1"/>
    <col min="3081" max="3081" width="11.42578125" style="1085" customWidth="1"/>
    <col min="3082" max="3082" width="12.7109375" style="1085" customWidth="1"/>
    <col min="3083" max="3084" width="0" style="1085" hidden="1" customWidth="1"/>
    <col min="3085" max="3085" width="5.28515625" style="1085" customWidth="1"/>
    <col min="3086" max="3326" width="9.140625" style="1085"/>
    <col min="3327" max="3327" width="44.7109375" style="1085" customWidth="1"/>
    <col min="3328" max="3328" width="4.7109375" style="1085" customWidth="1"/>
    <col min="3329" max="3329" width="13.42578125" style="1085" customWidth="1"/>
    <col min="3330" max="3336" width="12.7109375" style="1085" customWidth="1"/>
    <col min="3337" max="3337" width="11.42578125" style="1085" customWidth="1"/>
    <col min="3338" max="3338" width="12.7109375" style="1085" customWidth="1"/>
    <col min="3339" max="3340" width="0" style="1085" hidden="1" customWidth="1"/>
    <col min="3341" max="3341" width="5.28515625" style="1085" customWidth="1"/>
    <col min="3342" max="3582" width="9.140625" style="1085"/>
    <col min="3583" max="3583" width="44.7109375" style="1085" customWidth="1"/>
    <col min="3584" max="3584" width="4.7109375" style="1085" customWidth="1"/>
    <col min="3585" max="3585" width="13.42578125" style="1085" customWidth="1"/>
    <col min="3586" max="3592" width="12.7109375" style="1085" customWidth="1"/>
    <col min="3593" max="3593" width="11.42578125" style="1085" customWidth="1"/>
    <col min="3594" max="3594" width="12.7109375" style="1085" customWidth="1"/>
    <col min="3595" max="3596" width="0" style="1085" hidden="1" customWidth="1"/>
    <col min="3597" max="3597" width="5.28515625" style="1085" customWidth="1"/>
    <col min="3598" max="3838" width="9.140625" style="1085"/>
    <col min="3839" max="3839" width="44.7109375" style="1085" customWidth="1"/>
    <col min="3840" max="3840" width="4.7109375" style="1085" customWidth="1"/>
    <col min="3841" max="3841" width="13.42578125" style="1085" customWidth="1"/>
    <col min="3842" max="3848" width="12.7109375" style="1085" customWidth="1"/>
    <col min="3849" max="3849" width="11.42578125" style="1085" customWidth="1"/>
    <col min="3850" max="3850" width="12.7109375" style="1085" customWidth="1"/>
    <col min="3851" max="3852" width="0" style="1085" hidden="1" customWidth="1"/>
    <col min="3853" max="3853" width="5.28515625" style="1085" customWidth="1"/>
    <col min="3854" max="4094" width="9.140625" style="1085"/>
    <col min="4095" max="4095" width="44.7109375" style="1085" customWidth="1"/>
    <col min="4096" max="4096" width="4.7109375" style="1085" customWidth="1"/>
    <col min="4097" max="4097" width="13.42578125" style="1085" customWidth="1"/>
    <col min="4098" max="4104" width="12.7109375" style="1085" customWidth="1"/>
    <col min="4105" max="4105" width="11.42578125" style="1085" customWidth="1"/>
    <col min="4106" max="4106" width="12.7109375" style="1085" customWidth="1"/>
    <col min="4107" max="4108" width="0" style="1085" hidden="1" customWidth="1"/>
    <col min="4109" max="4109" width="5.28515625" style="1085" customWidth="1"/>
    <col min="4110" max="4350" width="9.140625" style="1085"/>
    <col min="4351" max="4351" width="44.7109375" style="1085" customWidth="1"/>
    <col min="4352" max="4352" width="4.7109375" style="1085" customWidth="1"/>
    <col min="4353" max="4353" width="13.42578125" style="1085" customWidth="1"/>
    <col min="4354" max="4360" width="12.7109375" style="1085" customWidth="1"/>
    <col min="4361" max="4361" width="11.42578125" style="1085" customWidth="1"/>
    <col min="4362" max="4362" width="12.7109375" style="1085" customWidth="1"/>
    <col min="4363" max="4364" width="0" style="1085" hidden="1" customWidth="1"/>
    <col min="4365" max="4365" width="5.28515625" style="1085" customWidth="1"/>
    <col min="4366" max="4606" width="9.140625" style="1085"/>
    <col min="4607" max="4607" width="44.7109375" style="1085" customWidth="1"/>
    <col min="4608" max="4608" width="4.7109375" style="1085" customWidth="1"/>
    <col min="4609" max="4609" width="13.42578125" style="1085" customWidth="1"/>
    <col min="4610" max="4616" width="12.7109375" style="1085" customWidth="1"/>
    <col min="4617" max="4617" width="11.42578125" style="1085" customWidth="1"/>
    <col min="4618" max="4618" width="12.7109375" style="1085" customWidth="1"/>
    <col min="4619" max="4620" width="0" style="1085" hidden="1" customWidth="1"/>
    <col min="4621" max="4621" width="5.28515625" style="1085" customWidth="1"/>
    <col min="4622" max="4862" width="9.140625" style="1085"/>
    <col min="4863" max="4863" width="44.7109375" style="1085" customWidth="1"/>
    <col min="4864" max="4864" width="4.7109375" style="1085" customWidth="1"/>
    <col min="4865" max="4865" width="13.42578125" style="1085" customWidth="1"/>
    <col min="4866" max="4872" width="12.7109375" style="1085" customWidth="1"/>
    <col min="4873" max="4873" width="11.42578125" style="1085" customWidth="1"/>
    <col min="4874" max="4874" width="12.7109375" style="1085" customWidth="1"/>
    <col min="4875" max="4876" width="0" style="1085" hidden="1" customWidth="1"/>
    <col min="4877" max="4877" width="5.28515625" style="1085" customWidth="1"/>
    <col min="4878" max="5118" width="9.140625" style="1085"/>
    <col min="5119" max="5119" width="44.7109375" style="1085" customWidth="1"/>
    <col min="5120" max="5120" width="4.7109375" style="1085" customWidth="1"/>
    <col min="5121" max="5121" width="13.42578125" style="1085" customWidth="1"/>
    <col min="5122" max="5128" width="12.7109375" style="1085" customWidth="1"/>
    <col min="5129" max="5129" width="11.42578125" style="1085" customWidth="1"/>
    <col min="5130" max="5130" width="12.7109375" style="1085" customWidth="1"/>
    <col min="5131" max="5132" width="0" style="1085" hidden="1" customWidth="1"/>
    <col min="5133" max="5133" width="5.28515625" style="1085" customWidth="1"/>
    <col min="5134" max="5374" width="9.140625" style="1085"/>
    <col min="5375" max="5375" width="44.7109375" style="1085" customWidth="1"/>
    <col min="5376" max="5376" width="4.7109375" style="1085" customWidth="1"/>
    <col min="5377" max="5377" width="13.42578125" style="1085" customWidth="1"/>
    <col min="5378" max="5384" width="12.7109375" style="1085" customWidth="1"/>
    <col min="5385" max="5385" width="11.42578125" style="1085" customWidth="1"/>
    <col min="5386" max="5386" width="12.7109375" style="1085" customWidth="1"/>
    <col min="5387" max="5388" width="0" style="1085" hidden="1" customWidth="1"/>
    <col min="5389" max="5389" width="5.28515625" style="1085" customWidth="1"/>
    <col min="5390" max="5630" width="9.140625" style="1085"/>
    <col min="5631" max="5631" width="44.7109375" style="1085" customWidth="1"/>
    <col min="5632" max="5632" width="4.7109375" style="1085" customWidth="1"/>
    <col min="5633" max="5633" width="13.42578125" style="1085" customWidth="1"/>
    <col min="5634" max="5640" width="12.7109375" style="1085" customWidth="1"/>
    <col min="5641" max="5641" width="11.42578125" style="1085" customWidth="1"/>
    <col min="5642" max="5642" width="12.7109375" style="1085" customWidth="1"/>
    <col min="5643" max="5644" width="0" style="1085" hidden="1" customWidth="1"/>
    <col min="5645" max="5645" width="5.28515625" style="1085" customWidth="1"/>
    <col min="5646" max="5886" width="9.140625" style="1085"/>
    <col min="5887" max="5887" width="44.7109375" style="1085" customWidth="1"/>
    <col min="5888" max="5888" width="4.7109375" style="1085" customWidth="1"/>
    <col min="5889" max="5889" width="13.42578125" style="1085" customWidth="1"/>
    <col min="5890" max="5896" width="12.7109375" style="1085" customWidth="1"/>
    <col min="5897" max="5897" width="11.42578125" style="1085" customWidth="1"/>
    <col min="5898" max="5898" width="12.7109375" style="1085" customWidth="1"/>
    <col min="5899" max="5900" width="0" style="1085" hidden="1" customWidth="1"/>
    <col min="5901" max="5901" width="5.28515625" style="1085" customWidth="1"/>
    <col min="5902" max="6142" width="9.140625" style="1085"/>
    <col min="6143" max="6143" width="44.7109375" style="1085" customWidth="1"/>
    <col min="6144" max="6144" width="4.7109375" style="1085" customWidth="1"/>
    <col min="6145" max="6145" width="13.42578125" style="1085" customWidth="1"/>
    <col min="6146" max="6152" width="12.7109375" style="1085" customWidth="1"/>
    <col min="6153" max="6153" width="11.42578125" style="1085" customWidth="1"/>
    <col min="6154" max="6154" width="12.7109375" style="1085" customWidth="1"/>
    <col min="6155" max="6156" width="0" style="1085" hidden="1" customWidth="1"/>
    <col min="6157" max="6157" width="5.28515625" style="1085" customWidth="1"/>
    <col min="6158" max="6398" width="9.140625" style="1085"/>
    <col min="6399" max="6399" width="44.7109375" style="1085" customWidth="1"/>
    <col min="6400" max="6400" width="4.7109375" style="1085" customWidth="1"/>
    <col min="6401" max="6401" width="13.42578125" style="1085" customWidth="1"/>
    <col min="6402" max="6408" width="12.7109375" style="1085" customWidth="1"/>
    <col min="6409" max="6409" width="11.42578125" style="1085" customWidth="1"/>
    <col min="6410" max="6410" width="12.7109375" style="1085" customWidth="1"/>
    <col min="6411" max="6412" width="0" style="1085" hidden="1" customWidth="1"/>
    <col min="6413" max="6413" width="5.28515625" style="1085" customWidth="1"/>
    <col min="6414" max="6654" width="9.140625" style="1085"/>
    <col min="6655" max="6655" width="44.7109375" style="1085" customWidth="1"/>
    <col min="6656" max="6656" width="4.7109375" style="1085" customWidth="1"/>
    <col min="6657" max="6657" width="13.42578125" style="1085" customWidth="1"/>
    <col min="6658" max="6664" width="12.7109375" style="1085" customWidth="1"/>
    <col min="6665" max="6665" width="11.42578125" style="1085" customWidth="1"/>
    <col min="6666" max="6666" width="12.7109375" style="1085" customWidth="1"/>
    <col min="6667" max="6668" width="0" style="1085" hidden="1" customWidth="1"/>
    <col min="6669" max="6669" width="5.28515625" style="1085" customWidth="1"/>
    <col min="6670" max="6910" width="9.140625" style="1085"/>
    <col min="6911" max="6911" width="44.7109375" style="1085" customWidth="1"/>
    <col min="6912" max="6912" width="4.7109375" style="1085" customWidth="1"/>
    <col min="6913" max="6913" width="13.42578125" style="1085" customWidth="1"/>
    <col min="6914" max="6920" width="12.7109375" style="1085" customWidth="1"/>
    <col min="6921" max="6921" width="11.42578125" style="1085" customWidth="1"/>
    <col min="6922" max="6922" width="12.7109375" style="1085" customWidth="1"/>
    <col min="6923" max="6924" width="0" style="1085" hidden="1" customWidth="1"/>
    <col min="6925" max="6925" width="5.28515625" style="1085" customWidth="1"/>
    <col min="6926" max="7166" width="9.140625" style="1085"/>
    <col min="7167" max="7167" width="44.7109375" style="1085" customWidth="1"/>
    <col min="7168" max="7168" width="4.7109375" style="1085" customWidth="1"/>
    <col min="7169" max="7169" width="13.42578125" style="1085" customWidth="1"/>
    <col min="7170" max="7176" width="12.7109375" style="1085" customWidth="1"/>
    <col min="7177" max="7177" width="11.42578125" style="1085" customWidth="1"/>
    <col min="7178" max="7178" width="12.7109375" style="1085" customWidth="1"/>
    <col min="7179" max="7180" width="0" style="1085" hidden="1" customWidth="1"/>
    <col min="7181" max="7181" width="5.28515625" style="1085" customWidth="1"/>
    <col min="7182" max="7422" width="9.140625" style="1085"/>
    <col min="7423" max="7423" width="44.7109375" style="1085" customWidth="1"/>
    <col min="7424" max="7424" width="4.7109375" style="1085" customWidth="1"/>
    <col min="7425" max="7425" width="13.42578125" style="1085" customWidth="1"/>
    <col min="7426" max="7432" width="12.7109375" style="1085" customWidth="1"/>
    <col min="7433" max="7433" width="11.42578125" style="1085" customWidth="1"/>
    <col min="7434" max="7434" width="12.7109375" style="1085" customWidth="1"/>
    <col min="7435" max="7436" width="0" style="1085" hidden="1" customWidth="1"/>
    <col min="7437" max="7437" width="5.28515625" style="1085" customWidth="1"/>
    <col min="7438" max="7678" width="9.140625" style="1085"/>
    <col min="7679" max="7679" width="44.7109375" style="1085" customWidth="1"/>
    <col min="7680" max="7680" width="4.7109375" style="1085" customWidth="1"/>
    <col min="7681" max="7681" width="13.42578125" style="1085" customWidth="1"/>
    <col min="7682" max="7688" width="12.7109375" style="1085" customWidth="1"/>
    <col min="7689" max="7689" width="11.42578125" style="1085" customWidth="1"/>
    <col min="7690" max="7690" width="12.7109375" style="1085" customWidth="1"/>
    <col min="7691" max="7692" width="0" style="1085" hidden="1" customWidth="1"/>
    <col min="7693" max="7693" width="5.28515625" style="1085" customWidth="1"/>
    <col min="7694" max="7934" width="9.140625" style="1085"/>
    <col min="7935" max="7935" width="44.7109375" style="1085" customWidth="1"/>
    <col min="7936" max="7936" width="4.7109375" style="1085" customWidth="1"/>
    <col min="7937" max="7937" width="13.42578125" style="1085" customWidth="1"/>
    <col min="7938" max="7944" width="12.7109375" style="1085" customWidth="1"/>
    <col min="7945" max="7945" width="11.42578125" style="1085" customWidth="1"/>
    <col min="7946" max="7946" width="12.7109375" style="1085" customWidth="1"/>
    <col min="7947" max="7948" width="0" style="1085" hidden="1" customWidth="1"/>
    <col min="7949" max="7949" width="5.28515625" style="1085" customWidth="1"/>
    <col min="7950" max="8190" width="9.140625" style="1085"/>
    <col min="8191" max="8191" width="44.7109375" style="1085" customWidth="1"/>
    <col min="8192" max="8192" width="4.7109375" style="1085" customWidth="1"/>
    <col min="8193" max="8193" width="13.42578125" style="1085" customWidth="1"/>
    <col min="8194" max="8200" width="12.7109375" style="1085" customWidth="1"/>
    <col min="8201" max="8201" width="11.42578125" style="1085" customWidth="1"/>
    <col min="8202" max="8202" width="12.7109375" style="1085" customWidth="1"/>
    <col min="8203" max="8204" width="0" style="1085" hidden="1" customWidth="1"/>
    <col min="8205" max="8205" width="5.28515625" style="1085" customWidth="1"/>
    <col min="8206" max="8446" width="9.140625" style="1085"/>
    <col min="8447" max="8447" width="44.7109375" style="1085" customWidth="1"/>
    <col min="8448" max="8448" width="4.7109375" style="1085" customWidth="1"/>
    <col min="8449" max="8449" width="13.42578125" style="1085" customWidth="1"/>
    <col min="8450" max="8456" width="12.7109375" style="1085" customWidth="1"/>
    <col min="8457" max="8457" width="11.42578125" style="1085" customWidth="1"/>
    <col min="8458" max="8458" width="12.7109375" style="1085" customWidth="1"/>
    <col min="8459" max="8460" width="0" style="1085" hidden="1" customWidth="1"/>
    <col min="8461" max="8461" width="5.28515625" style="1085" customWidth="1"/>
    <col min="8462" max="8702" width="9.140625" style="1085"/>
    <col min="8703" max="8703" width="44.7109375" style="1085" customWidth="1"/>
    <col min="8704" max="8704" width="4.7109375" style="1085" customWidth="1"/>
    <col min="8705" max="8705" width="13.42578125" style="1085" customWidth="1"/>
    <col min="8706" max="8712" width="12.7109375" style="1085" customWidth="1"/>
    <col min="8713" max="8713" width="11.42578125" style="1085" customWidth="1"/>
    <col min="8714" max="8714" width="12.7109375" style="1085" customWidth="1"/>
    <col min="8715" max="8716" width="0" style="1085" hidden="1" customWidth="1"/>
    <col min="8717" max="8717" width="5.28515625" style="1085" customWidth="1"/>
    <col min="8718" max="8958" width="9.140625" style="1085"/>
    <col min="8959" max="8959" width="44.7109375" style="1085" customWidth="1"/>
    <col min="8960" max="8960" width="4.7109375" style="1085" customWidth="1"/>
    <col min="8961" max="8961" width="13.42578125" style="1085" customWidth="1"/>
    <col min="8962" max="8968" width="12.7109375" style="1085" customWidth="1"/>
    <col min="8969" max="8969" width="11.42578125" style="1085" customWidth="1"/>
    <col min="8970" max="8970" width="12.7109375" style="1085" customWidth="1"/>
    <col min="8971" max="8972" width="0" style="1085" hidden="1" customWidth="1"/>
    <col min="8973" max="8973" width="5.28515625" style="1085" customWidth="1"/>
    <col min="8974" max="9214" width="9.140625" style="1085"/>
    <col min="9215" max="9215" width="44.7109375" style="1085" customWidth="1"/>
    <col min="9216" max="9216" width="4.7109375" style="1085" customWidth="1"/>
    <col min="9217" max="9217" width="13.42578125" style="1085" customWidth="1"/>
    <col min="9218" max="9224" width="12.7109375" style="1085" customWidth="1"/>
    <col min="9225" max="9225" width="11.42578125" style="1085" customWidth="1"/>
    <col min="9226" max="9226" width="12.7109375" style="1085" customWidth="1"/>
    <col min="9227" max="9228" width="0" style="1085" hidden="1" customWidth="1"/>
    <col min="9229" max="9229" width="5.28515625" style="1085" customWidth="1"/>
    <col min="9230" max="9470" width="9.140625" style="1085"/>
    <col min="9471" max="9471" width="44.7109375" style="1085" customWidth="1"/>
    <col min="9472" max="9472" width="4.7109375" style="1085" customWidth="1"/>
    <col min="9473" max="9473" width="13.42578125" style="1085" customWidth="1"/>
    <col min="9474" max="9480" width="12.7109375" style="1085" customWidth="1"/>
    <col min="9481" max="9481" width="11.42578125" style="1085" customWidth="1"/>
    <col min="9482" max="9482" width="12.7109375" style="1085" customWidth="1"/>
    <col min="9483" max="9484" width="0" style="1085" hidden="1" customWidth="1"/>
    <col min="9485" max="9485" width="5.28515625" style="1085" customWidth="1"/>
    <col min="9486" max="9726" width="9.140625" style="1085"/>
    <col min="9727" max="9727" width="44.7109375" style="1085" customWidth="1"/>
    <col min="9728" max="9728" width="4.7109375" style="1085" customWidth="1"/>
    <col min="9729" max="9729" width="13.42578125" style="1085" customWidth="1"/>
    <col min="9730" max="9736" width="12.7109375" style="1085" customWidth="1"/>
    <col min="9737" max="9737" width="11.42578125" style="1085" customWidth="1"/>
    <col min="9738" max="9738" width="12.7109375" style="1085" customWidth="1"/>
    <col min="9739" max="9740" width="0" style="1085" hidden="1" customWidth="1"/>
    <col min="9741" max="9741" width="5.28515625" style="1085" customWidth="1"/>
    <col min="9742" max="9982" width="9.140625" style="1085"/>
    <col min="9983" max="9983" width="44.7109375" style="1085" customWidth="1"/>
    <col min="9984" max="9984" width="4.7109375" style="1085" customWidth="1"/>
    <col min="9985" max="9985" width="13.42578125" style="1085" customWidth="1"/>
    <col min="9986" max="9992" width="12.7109375" style="1085" customWidth="1"/>
    <col min="9993" max="9993" width="11.42578125" style="1085" customWidth="1"/>
    <col min="9994" max="9994" width="12.7109375" style="1085" customWidth="1"/>
    <col min="9995" max="9996" width="0" style="1085" hidden="1" customWidth="1"/>
    <col min="9997" max="9997" width="5.28515625" style="1085" customWidth="1"/>
    <col min="9998" max="10238" width="9.140625" style="1085"/>
    <col min="10239" max="10239" width="44.7109375" style="1085" customWidth="1"/>
    <col min="10240" max="10240" width="4.7109375" style="1085" customWidth="1"/>
    <col min="10241" max="10241" width="13.42578125" style="1085" customWidth="1"/>
    <col min="10242" max="10248" width="12.7109375" style="1085" customWidth="1"/>
    <col min="10249" max="10249" width="11.42578125" style="1085" customWidth="1"/>
    <col min="10250" max="10250" width="12.7109375" style="1085" customWidth="1"/>
    <col min="10251" max="10252" width="0" style="1085" hidden="1" customWidth="1"/>
    <col min="10253" max="10253" width="5.28515625" style="1085" customWidth="1"/>
    <col min="10254" max="10494" width="9.140625" style="1085"/>
    <col min="10495" max="10495" width="44.7109375" style="1085" customWidth="1"/>
    <col min="10496" max="10496" width="4.7109375" style="1085" customWidth="1"/>
    <col min="10497" max="10497" width="13.42578125" style="1085" customWidth="1"/>
    <col min="10498" max="10504" width="12.7109375" style="1085" customWidth="1"/>
    <col min="10505" max="10505" width="11.42578125" style="1085" customWidth="1"/>
    <col min="10506" max="10506" width="12.7109375" style="1085" customWidth="1"/>
    <col min="10507" max="10508" width="0" style="1085" hidden="1" customWidth="1"/>
    <col min="10509" max="10509" width="5.28515625" style="1085" customWidth="1"/>
    <col min="10510" max="10750" width="9.140625" style="1085"/>
    <col min="10751" max="10751" width="44.7109375" style="1085" customWidth="1"/>
    <col min="10752" max="10752" width="4.7109375" style="1085" customWidth="1"/>
    <col min="10753" max="10753" width="13.42578125" style="1085" customWidth="1"/>
    <col min="10754" max="10760" width="12.7109375" style="1085" customWidth="1"/>
    <col min="10761" max="10761" width="11.42578125" style="1085" customWidth="1"/>
    <col min="10762" max="10762" width="12.7109375" style="1085" customWidth="1"/>
    <col min="10763" max="10764" width="0" style="1085" hidden="1" customWidth="1"/>
    <col min="10765" max="10765" width="5.28515625" style="1085" customWidth="1"/>
    <col min="10766" max="11006" width="9.140625" style="1085"/>
    <col min="11007" max="11007" width="44.7109375" style="1085" customWidth="1"/>
    <col min="11008" max="11008" width="4.7109375" style="1085" customWidth="1"/>
    <col min="11009" max="11009" width="13.42578125" style="1085" customWidth="1"/>
    <col min="11010" max="11016" width="12.7109375" style="1085" customWidth="1"/>
    <col min="11017" max="11017" width="11.42578125" style="1085" customWidth="1"/>
    <col min="11018" max="11018" width="12.7109375" style="1085" customWidth="1"/>
    <col min="11019" max="11020" width="0" style="1085" hidden="1" customWidth="1"/>
    <col min="11021" max="11021" width="5.28515625" style="1085" customWidth="1"/>
    <col min="11022" max="11262" width="9.140625" style="1085"/>
    <col min="11263" max="11263" width="44.7109375" style="1085" customWidth="1"/>
    <col min="11264" max="11264" width="4.7109375" style="1085" customWidth="1"/>
    <col min="11265" max="11265" width="13.42578125" style="1085" customWidth="1"/>
    <col min="11266" max="11272" width="12.7109375" style="1085" customWidth="1"/>
    <col min="11273" max="11273" width="11.42578125" style="1085" customWidth="1"/>
    <col min="11274" max="11274" width="12.7109375" style="1085" customWidth="1"/>
    <col min="11275" max="11276" width="0" style="1085" hidden="1" customWidth="1"/>
    <col min="11277" max="11277" width="5.28515625" style="1085" customWidth="1"/>
    <col min="11278" max="11518" width="9.140625" style="1085"/>
    <col min="11519" max="11519" width="44.7109375" style="1085" customWidth="1"/>
    <col min="11520" max="11520" width="4.7109375" style="1085" customWidth="1"/>
    <col min="11521" max="11521" width="13.42578125" style="1085" customWidth="1"/>
    <col min="11522" max="11528" width="12.7109375" style="1085" customWidth="1"/>
    <col min="11529" max="11529" width="11.42578125" style="1085" customWidth="1"/>
    <col min="11530" max="11530" width="12.7109375" style="1085" customWidth="1"/>
    <col min="11531" max="11532" width="0" style="1085" hidden="1" customWidth="1"/>
    <col min="11533" max="11533" width="5.28515625" style="1085" customWidth="1"/>
    <col min="11534" max="11774" width="9.140625" style="1085"/>
    <col min="11775" max="11775" width="44.7109375" style="1085" customWidth="1"/>
    <col min="11776" max="11776" width="4.7109375" style="1085" customWidth="1"/>
    <col min="11777" max="11777" width="13.42578125" style="1085" customWidth="1"/>
    <col min="11778" max="11784" width="12.7109375" style="1085" customWidth="1"/>
    <col min="11785" max="11785" width="11.42578125" style="1085" customWidth="1"/>
    <col min="11786" max="11786" width="12.7109375" style="1085" customWidth="1"/>
    <col min="11787" max="11788" width="0" style="1085" hidden="1" customWidth="1"/>
    <col min="11789" max="11789" width="5.28515625" style="1085" customWidth="1"/>
    <col min="11790" max="12030" width="9.140625" style="1085"/>
    <col min="12031" max="12031" width="44.7109375" style="1085" customWidth="1"/>
    <col min="12032" max="12032" width="4.7109375" style="1085" customWidth="1"/>
    <col min="12033" max="12033" width="13.42578125" style="1085" customWidth="1"/>
    <col min="12034" max="12040" width="12.7109375" style="1085" customWidth="1"/>
    <col min="12041" max="12041" width="11.42578125" style="1085" customWidth="1"/>
    <col min="12042" max="12042" width="12.7109375" style="1085" customWidth="1"/>
    <col min="12043" max="12044" width="0" style="1085" hidden="1" customWidth="1"/>
    <col min="12045" max="12045" width="5.28515625" style="1085" customWidth="1"/>
    <col min="12046" max="12286" width="9.140625" style="1085"/>
    <col min="12287" max="12287" width="44.7109375" style="1085" customWidth="1"/>
    <col min="12288" max="12288" width="4.7109375" style="1085" customWidth="1"/>
    <col min="12289" max="12289" width="13.42578125" style="1085" customWidth="1"/>
    <col min="12290" max="12296" width="12.7109375" style="1085" customWidth="1"/>
    <col min="12297" max="12297" width="11.42578125" style="1085" customWidth="1"/>
    <col min="12298" max="12298" width="12.7109375" style="1085" customWidth="1"/>
    <col min="12299" max="12300" width="0" style="1085" hidden="1" customWidth="1"/>
    <col min="12301" max="12301" width="5.28515625" style="1085" customWidth="1"/>
    <col min="12302" max="12542" width="9.140625" style="1085"/>
    <col min="12543" max="12543" width="44.7109375" style="1085" customWidth="1"/>
    <col min="12544" max="12544" width="4.7109375" style="1085" customWidth="1"/>
    <col min="12545" max="12545" width="13.42578125" style="1085" customWidth="1"/>
    <col min="12546" max="12552" width="12.7109375" style="1085" customWidth="1"/>
    <col min="12553" max="12553" width="11.42578125" style="1085" customWidth="1"/>
    <col min="12554" max="12554" width="12.7109375" style="1085" customWidth="1"/>
    <col min="12555" max="12556" width="0" style="1085" hidden="1" customWidth="1"/>
    <col min="12557" max="12557" width="5.28515625" style="1085" customWidth="1"/>
    <col min="12558" max="12798" width="9.140625" style="1085"/>
    <col min="12799" max="12799" width="44.7109375" style="1085" customWidth="1"/>
    <col min="12800" max="12800" width="4.7109375" style="1085" customWidth="1"/>
    <col min="12801" max="12801" width="13.42578125" style="1085" customWidth="1"/>
    <col min="12802" max="12808" width="12.7109375" style="1085" customWidth="1"/>
    <col min="12809" max="12809" width="11.42578125" style="1085" customWidth="1"/>
    <col min="12810" max="12810" width="12.7109375" style="1085" customWidth="1"/>
    <col min="12811" max="12812" width="0" style="1085" hidden="1" customWidth="1"/>
    <col min="12813" max="12813" width="5.28515625" style="1085" customWidth="1"/>
    <col min="12814" max="13054" width="9.140625" style="1085"/>
    <col min="13055" max="13055" width="44.7109375" style="1085" customWidth="1"/>
    <col min="13056" max="13056" width="4.7109375" style="1085" customWidth="1"/>
    <col min="13057" max="13057" width="13.42578125" style="1085" customWidth="1"/>
    <col min="13058" max="13064" width="12.7109375" style="1085" customWidth="1"/>
    <col min="13065" max="13065" width="11.42578125" style="1085" customWidth="1"/>
    <col min="13066" max="13066" width="12.7109375" style="1085" customWidth="1"/>
    <col min="13067" max="13068" width="0" style="1085" hidden="1" customWidth="1"/>
    <col min="13069" max="13069" width="5.28515625" style="1085" customWidth="1"/>
    <col min="13070" max="13310" width="9.140625" style="1085"/>
    <col min="13311" max="13311" width="44.7109375" style="1085" customWidth="1"/>
    <col min="13312" max="13312" width="4.7109375" style="1085" customWidth="1"/>
    <col min="13313" max="13313" width="13.42578125" style="1085" customWidth="1"/>
    <col min="13314" max="13320" width="12.7109375" style="1085" customWidth="1"/>
    <col min="13321" max="13321" width="11.42578125" style="1085" customWidth="1"/>
    <col min="13322" max="13322" width="12.7109375" style="1085" customWidth="1"/>
    <col min="13323" max="13324" width="0" style="1085" hidden="1" customWidth="1"/>
    <col min="13325" max="13325" width="5.28515625" style="1085" customWidth="1"/>
    <col min="13326" max="13566" width="9.140625" style="1085"/>
    <col min="13567" max="13567" width="44.7109375" style="1085" customWidth="1"/>
    <col min="13568" max="13568" width="4.7109375" style="1085" customWidth="1"/>
    <col min="13569" max="13569" width="13.42578125" style="1085" customWidth="1"/>
    <col min="13570" max="13576" width="12.7109375" style="1085" customWidth="1"/>
    <col min="13577" max="13577" width="11.42578125" style="1085" customWidth="1"/>
    <col min="13578" max="13578" width="12.7109375" style="1085" customWidth="1"/>
    <col min="13579" max="13580" width="0" style="1085" hidden="1" customWidth="1"/>
    <col min="13581" max="13581" width="5.28515625" style="1085" customWidth="1"/>
    <col min="13582" max="13822" width="9.140625" style="1085"/>
    <col min="13823" max="13823" width="44.7109375" style="1085" customWidth="1"/>
    <col min="13824" max="13824" width="4.7109375" style="1085" customWidth="1"/>
    <col min="13825" max="13825" width="13.42578125" style="1085" customWidth="1"/>
    <col min="13826" max="13832" width="12.7109375" style="1085" customWidth="1"/>
    <col min="13833" max="13833" width="11.42578125" style="1085" customWidth="1"/>
    <col min="13834" max="13834" width="12.7109375" style="1085" customWidth="1"/>
    <col min="13835" max="13836" width="0" style="1085" hidden="1" customWidth="1"/>
    <col min="13837" max="13837" width="5.28515625" style="1085" customWidth="1"/>
    <col min="13838" max="14078" width="9.140625" style="1085"/>
    <col min="14079" max="14079" width="44.7109375" style="1085" customWidth="1"/>
    <col min="14080" max="14080" width="4.7109375" style="1085" customWidth="1"/>
    <col min="14081" max="14081" width="13.42578125" style="1085" customWidth="1"/>
    <col min="14082" max="14088" width="12.7109375" style="1085" customWidth="1"/>
    <col min="14089" max="14089" width="11.42578125" style="1085" customWidth="1"/>
    <col min="14090" max="14090" width="12.7109375" style="1085" customWidth="1"/>
    <col min="14091" max="14092" width="0" style="1085" hidden="1" customWidth="1"/>
    <col min="14093" max="14093" width="5.28515625" style="1085" customWidth="1"/>
    <col min="14094" max="14334" width="9.140625" style="1085"/>
    <col min="14335" max="14335" width="44.7109375" style="1085" customWidth="1"/>
    <col min="14336" max="14336" width="4.7109375" style="1085" customWidth="1"/>
    <col min="14337" max="14337" width="13.42578125" style="1085" customWidth="1"/>
    <col min="14338" max="14344" width="12.7109375" style="1085" customWidth="1"/>
    <col min="14345" max="14345" width="11.42578125" style="1085" customWidth="1"/>
    <col min="14346" max="14346" width="12.7109375" style="1085" customWidth="1"/>
    <col min="14347" max="14348" width="0" style="1085" hidden="1" customWidth="1"/>
    <col min="14349" max="14349" width="5.28515625" style="1085" customWidth="1"/>
    <col min="14350" max="14590" width="9.140625" style="1085"/>
    <col min="14591" max="14591" width="44.7109375" style="1085" customWidth="1"/>
    <col min="14592" max="14592" width="4.7109375" style="1085" customWidth="1"/>
    <col min="14593" max="14593" width="13.42578125" style="1085" customWidth="1"/>
    <col min="14594" max="14600" width="12.7109375" style="1085" customWidth="1"/>
    <col min="14601" max="14601" width="11.42578125" style="1085" customWidth="1"/>
    <col min="14602" max="14602" width="12.7109375" style="1085" customWidth="1"/>
    <col min="14603" max="14604" width="0" style="1085" hidden="1" customWidth="1"/>
    <col min="14605" max="14605" width="5.28515625" style="1085" customWidth="1"/>
    <col min="14606" max="14846" width="9.140625" style="1085"/>
    <col min="14847" max="14847" width="44.7109375" style="1085" customWidth="1"/>
    <col min="14848" max="14848" width="4.7109375" style="1085" customWidth="1"/>
    <col min="14849" max="14849" width="13.42578125" style="1085" customWidth="1"/>
    <col min="14850" max="14856" width="12.7109375" style="1085" customWidth="1"/>
    <col min="14857" max="14857" width="11.42578125" style="1085" customWidth="1"/>
    <col min="14858" max="14858" width="12.7109375" style="1085" customWidth="1"/>
    <col min="14859" max="14860" width="0" style="1085" hidden="1" customWidth="1"/>
    <col min="14861" max="14861" width="5.28515625" style="1085" customWidth="1"/>
    <col min="14862" max="15102" width="9.140625" style="1085"/>
    <col min="15103" max="15103" width="44.7109375" style="1085" customWidth="1"/>
    <col min="15104" max="15104" width="4.7109375" style="1085" customWidth="1"/>
    <col min="15105" max="15105" width="13.42578125" style="1085" customWidth="1"/>
    <col min="15106" max="15112" width="12.7109375" style="1085" customWidth="1"/>
    <col min="15113" max="15113" width="11.42578125" style="1085" customWidth="1"/>
    <col min="15114" max="15114" width="12.7109375" style="1085" customWidth="1"/>
    <col min="15115" max="15116" width="0" style="1085" hidden="1" customWidth="1"/>
    <col min="15117" max="15117" width="5.28515625" style="1085" customWidth="1"/>
    <col min="15118" max="15358" width="9.140625" style="1085"/>
    <col min="15359" max="15359" width="44.7109375" style="1085" customWidth="1"/>
    <col min="15360" max="15360" width="4.7109375" style="1085" customWidth="1"/>
    <col min="15361" max="15361" width="13.42578125" style="1085" customWidth="1"/>
    <col min="15362" max="15368" width="12.7109375" style="1085" customWidth="1"/>
    <col min="15369" max="15369" width="11.42578125" style="1085" customWidth="1"/>
    <col min="15370" max="15370" width="12.7109375" style="1085" customWidth="1"/>
    <col min="15371" max="15372" width="0" style="1085" hidden="1" customWidth="1"/>
    <col min="15373" max="15373" width="5.28515625" style="1085" customWidth="1"/>
    <col min="15374" max="15614" width="9.140625" style="1085"/>
    <col min="15615" max="15615" width="44.7109375" style="1085" customWidth="1"/>
    <col min="15616" max="15616" width="4.7109375" style="1085" customWidth="1"/>
    <col min="15617" max="15617" width="13.42578125" style="1085" customWidth="1"/>
    <col min="15618" max="15624" width="12.7109375" style="1085" customWidth="1"/>
    <col min="15625" max="15625" width="11.42578125" style="1085" customWidth="1"/>
    <col min="15626" max="15626" width="12.7109375" style="1085" customWidth="1"/>
    <col min="15627" max="15628" width="0" style="1085" hidden="1" customWidth="1"/>
    <col min="15629" max="15629" width="5.28515625" style="1085" customWidth="1"/>
    <col min="15630" max="15870" width="9.140625" style="1085"/>
    <col min="15871" max="15871" width="44.7109375" style="1085" customWidth="1"/>
    <col min="15872" max="15872" width="4.7109375" style="1085" customWidth="1"/>
    <col min="15873" max="15873" width="13.42578125" style="1085" customWidth="1"/>
    <col min="15874" max="15880" width="12.7109375" style="1085" customWidth="1"/>
    <col min="15881" max="15881" width="11.42578125" style="1085" customWidth="1"/>
    <col min="15882" max="15882" width="12.7109375" style="1085" customWidth="1"/>
    <col min="15883" max="15884" width="0" style="1085" hidden="1" customWidth="1"/>
    <col min="15885" max="15885" width="5.28515625" style="1085" customWidth="1"/>
    <col min="15886" max="16126" width="9.140625" style="1085"/>
    <col min="16127" max="16127" width="44.7109375" style="1085" customWidth="1"/>
    <col min="16128" max="16128" width="4.7109375" style="1085" customWidth="1"/>
    <col min="16129" max="16129" width="13.42578125" style="1085" customWidth="1"/>
    <col min="16130" max="16136" width="12.7109375" style="1085" customWidth="1"/>
    <col min="16137" max="16137" width="11.42578125" style="1085" customWidth="1"/>
    <col min="16138" max="16138" width="12.7109375" style="1085" customWidth="1"/>
    <col min="16139" max="16140" width="0" style="1085" hidden="1" customWidth="1"/>
    <col min="16141" max="16141" width="5.28515625" style="1085" customWidth="1"/>
    <col min="16142" max="16384" width="9.140625" style="1085"/>
  </cols>
  <sheetData>
    <row r="1" spans="1:12" ht="12.75" customHeight="1" x14ac:dyDescent="0.2">
      <c r="A1" s="2033" t="str">
        <f>"CARES, CRRSA, and ARP SCHEDULE  - FY "&amp;'AFR24'!L2&amp;""</f>
        <v>CARES, CRRSA, and ARP SCHEDULE  - FY 2024</v>
      </c>
      <c r="B1" s="2033"/>
      <c r="C1" s="2033"/>
      <c r="D1" s="2033"/>
      <c r="E1" s="2033"/>
      <c r="F1" s="2033"/>
      <c r="G1" s="2033"/>
      <c r="H1" s="2033"/>
      <c r="I1" s="2033"/>
      <c r="J1" s="2033"/>
      <c r="K1" s="2033"/>
      <c r="L1" s="2033"/>
    </row>
    <row r="2" spans="1:12" ht="27.75" customHeight="1" x14ac:dyDescent="0.2">
      <c r="A2" s="2033"/>
      <c r="B2" s="2033"/>
      <c r="C2" s="2033"/>
      <c r="D2" s="2033"/>
      <c r="E2" s="2033"/>
      <c r="F2" s="2033"/>
      <c r="G2" s="2033"/>
      <c r="H2" s="2033"/>
      <c r="I2" s="2033"/>
      <c r="J2" s="2033"/>
      <c r="K2" s="2033"/>
      <c r="L2" s="2033"/>
    </row>
    <row r="3" spans="1:12" ht="27.75" customHeight="1" thickBot="1" x14ac:dyDescent="0.25">
      <c r="A3" s="2034" t="s">
        <v>1434</v>
      </c>
      <c r="B3" s="2035"/>
      <c r="C3" s="2035"/>
      <c r="D3" s="2036"/>
      <c r="E3" s="2035"/>
      <c r="F3" s="2035"/>
      <c r="G3" s="2036"/>
      <c r="H3" s="2035"/>
      <c r="I3" s="2035"/>
      <c r="J3" s="2035"/>
      <c r="K3" s="2035"/>
      <c r="L3" s="2037"/>
    </row>
    <row r="4" spans="1:12" ht="40.5" customHeight="1" thickBot="1" x14ac:dyDescent="0.25">
      <c r="A4" s="2051" t="str">
        <f>"Did the school district/joint agreement receive/expend CARES, CRRSA, or ARP Federal Stimulus Funds in FY "&amp;'AFR24'!L2&amp;""</f>
        <v>Did the school district/joint agreement receive/expend CARES, CRRSA, or ARP Federal Stimulus Funds in FY 2024</v>
      </c>
      <c r="B4" s="2052"/>
      <c r="C4" s="2053"/>
      <c r="D4" s="1204" t="s">
        <v>8039</v>
      </c>
      <c r="E4" s="1202" t="s">
        <v>489</v>
      </c>
      <c r="F4" s="1200"/>
      <c r="G4" s="1205"/>
      <c r="H4" s="1203" t="s">
        <v>1648</v>
      </c>
      <c r="I4" s="1200"/>
      <c r="J4" s="1200"/>
      <c r="K4" s="1200"/>
      <c r="L4" s="1201"/>
    </row>
    <row r="5" spans="1:12" ht="24.75" customHeight="1" x14ac:dyDescent="0.3">
      <c r="A5" s="2038" t="s">
        <v>1649</v>
      </c>
      <c r="B5" s="2039"/>
      <c r="C5" s="2039"/>
      <c r="D5" s="2040"/>
      <c r="E5" s="2039"/>
      <c r="F5" s="2039"/>
      <c r="G5" s="2040"/>
      <c r="H5" s="2039"/>
      <c r="I5" s="2039"/>
      <c r="J5" s="2039"/>
      <c r="K5" s="2039"/>
      <c r="L5" s="2041"/>
    </row>
    <row r="6" spans="1:12" ht="27.75" customHeight="1" x14ac:dyDescent="0.25">
      <c r="A6" s="1086" t="s">
        <v>1496</v>
      </c>
      <c r="B6" s="1087"/>
      <c r="C6" s="1087"/>
      <c r="D6" s="1087"/>
      <c r="E6" s="1087"/>
      <c r="F6" s="1087"/>
      <c r="G6" s="1087"/>
      <c r="H6" s="1087"/>
      <c r="I6" s="1087"/>
      <c r="J6" s="1087"/>
      <c r="K6" s="1087"/>
      <c r="L6" s="1088"/>
    </row>
    <row r="7" spans="1:12" ht="27" customHeight="1" x14ac:dyDescent="0.2">
      <c r="A7" s="2008" t="s">
        <v>1435</v>
      </c>
      <c r="B7" s="2009"/>
      <c r="C7" s="2009"/>
      <c r="D7" s="2009"/>
      <c r="E7" s="2009"/>
      <c r="F7" s="2009"/>
      <c r="G7" s="2009"/>
      <c r="H7" s="2009"/>
      <c r="I7" s="2009"/>
      <c r="J7" s="2009"/>
      <c r="K7" s="2009"/>
      <c r="L7" s="2010"/>
    </row>
    <row r="8" spans="1:12" ht="57.75" customHeight="1" thickBot="1" x14ac:dyDescent="0.3">
      <c r="A8" s="1089" t="s">
        <v>1436</v>
      </c>
      <c r="B8" s="2042" t="str">
        <f>"Section A is for revenue recognized in FY "&amp;'AFR24'!L2&amp;" reported on the FY "&amp;'AFR24'!L2&amp;" AFR for FY "&amp;'AFR24'!L2-3&amp;", FY "&amp;'AFR24'!L2-2&amp;" and/or FY "&amp;'AFR24'!L2-1&amp;" EXPENDITURES claimed on July 1, "&amp;'AFR24'!L2-1&amp;", through June 30, "&amp;'AFR24'!L2&amp;", FRIS grant expenditure reports for expenditures reported in the prior year FY "&amp;'AFR24'!L2-3&amp;", FY "&amp;'AFR24'!L2-2&amp;", and/or FY "&amp;'AFR24'!L2-1&amp;" AFR."</f>
        <v>Section A is for revenue recognized in FY 2024 reported on the FY 2024 AFR for FY 2021, FY 2022 and/or FY 2023 EXPENDITURES claimed on July 1, 2023, through June 30, 2024, FRIS grant expenditure reports for expenditures reported in the prior year FY 2021, FY 2022, and/or FY 2023 AFR.</v>
      </c>
      <c r="C8" s="2043"/>
      <c r="D8" s="2043"/>
      <c r="E8" s="2043"/>
      <c r="F8" s="2043"/>
      <c r="G8" s="2043"/>
      <c r="H8" s="2043"/>
      <c r="I8" s="1090"/>
      <c r="J8" s="1090"/>
      <c r="K8" s="1090"/>
      <c r="L8" s="1091"/>
    </row>
    <row r="9" spans="1:12" x14ac:dyDescent="0.2">
      <c r="A9" s="2044" t="s">
        <v>1437</v>
      </c>
      <c r="B9" s="1092"/>
      <c r="C9" s="1093" t="s">
        <v>352</v>
      </c>
      <c r="D9" s="1093" t="s">
        <v>353</v>
      </c>
      <c r="E9" s="1093" t="s">
        <v>354</v>
      </c>
      <c r="F9" s="1093" t="s">
        <v>355</v>
      </c>
      <c r="G9" s="1093" t="s">
        <v>356</v>
      </c>
      <c r="H9" s="1093" t="s">
        <v>357</v>
      </c>
      <c r="I9" s="1093" t="s">
        <v>358</v>
      </c>
      <c r="J9" s="1093" t="s">
        <v>359</v>
      </c>
      <c r="K9" s="1094" t="s">
        <v>654</v>
      </c>
      <c r="L9" s="1095" t="s">
        <v>1356</v>
      </c>
    </row>
    <row r="10" spans="1:12" x14ac:dyDescent="0.2">
      <c r="A10" s="2045"/>
      <c r="B10" s="1096"/>
      <c r="C10" s="1097"/>
      <c r="D10" s="1097"/>
      <c r="E10" s="1097"/>
      <c r="F10" s="1097"/>
      <c r="G10" s="1097"/>
      <c r="H10" s="1097"/>
      <c r="I10" s="1097"/>
      <c r="J10" s="1097"/>
      <c r="K10" s="1098"/>
      <c r="L10" s="1099"/>
    </row>
    <row r="11" spans="1:12" ht="36" x14ac:dyDescent="0.2">
      <c r="A11" s="2046"/>
      <c r="B11" s="1100" t="s">
        <v>306</v>
      </c>
      <c r="C11" s="1101" t="s">
        <v>991</v>
      </c>
      <c r="D11" s="1101" t="s">
        <v>747</v>
      </c>
      <c r="E11" s="1101" t="s">
        <v>365</v>
      </c>
      <c r="F11" s="1101" t="s">
        <v>133</v>
      </c>
      <c r="G11" s="1101" t="s">
        <v>852</v>
      </c>
      <c r="H11" s="1101" t="s">
        <v>364</v>
      </c>
      <c r="I11" s="1101" t="s">
        <v>335</v>
      </c>
      <c r="J11" s="1101" t="s">
        <v>363</v>
      </c>
      <c r="K11" s="1102" t="s">
        <v>135</v>
      </c>
      <c r="L11" s="1103"/>
    </row>
    <row r="12" spans="1:12" ht="23.25" thickBot="1" x14ac:dyDescent="0.25">
      <c r="A12" s="1104" t="s">
        <v>7755</v>
      </c>
      <c r="B12" s="1105">
        <v>4998</v>
      </c>
      <c r="C12" s="1209">
        <v>5660</v>
      </c>
      <c r="D12" s="1209"/>
      <c r="E12" s="1106"/>
      <c r="F12" s="1209"/>
      <c r="G12" s="1209"/>
      <c r="H12" s="1209"/>
      <c r="I12" s="1106"/>
      <c r="J12" s="1106"/>
      <c r="K12" s="1209"/>
      <c r="L12" s="1107">
        <f t="shared" ref="L12:L20" si="0">(C12+D12+F12+G12+H12+K12)</f>
        <v>5660</v>
      </c>
    </row>
    <row r="13" spans="1:12" ht="24" thickTop="1" thickBot="1" x14ac:dyDescent="0.25">
      <c r="A13" s="1104" t="s">
        <v>7754</v>
      </c>
      <c r="B13" s="1105">
        <v>4998</v>
      </c>
      <c r="C13" s="1209"/>
      <c r="D13" s="1209"/>
      <c r="E13" s="1106"/>
      <c r="F13" s="1209"/>
      <c r="G13" s="1209"/>
      <c r="H13" s="1209"/>
      <c r="I13" s="1106"/>
      <c r="J13" s="1106"/>
      <c r="K13" s="1209"/>
      <c r="L13" s="1107">
        <f t="shared" si="0"/>
        <v>0</v>
      </c>
    </row>
    <row r="14" spans="1:12" ht="14.25" thickTop="1" thickBot="1" x14ac:dyDescent="0.25">
      <c r="A14" s="1104" t="s">
        <v>7753</v>
      </c>
      <c r="B14" s="1105">
        <v>4998</v>
      </c>
      <c r="C14" s="1209"/>
      <c r="D14" s="1209"/>
      <c r="E14" s="1106"/>
      <c r="F14" s="1209"/>
      <c r="G14" s="1209"/>
      <c r="H14" s="1209"/>
      <c r="I14" s="1106"/>
      <c r="J14" s="1106"/>
      <c r="K14" s="1209"/>
      <c r="L14" s="1107">
        <f t="shared" si="0"/>
        <v>0</v>
      </c>
    </row>
    <row r="15" spans="1:12" ht="14.25" thickTop="1" thickBot="1" x14ac:dyDescent="0.25">
      <c r="A15" s="1104" t="s">
        <v>3771</v>
      </c>
      <c r="B15" s="1105">
        <v>4998</v>
      </c>
      <c r="C15" s="1209">
        <v>4983</v>
      </c>
      <c r="D15" s="1209"/>
      <c r="E15" s="1106"/>
      <c r="F15" s="1209"/>
      <c r="G15" s="1209"/>
      <c r="H15" s="1209"/>
      <c r="I15" s="1106"/>
      <c r="J15" s="1106"/>
      <c r="K15" s="1209"/>
      <c r="L15" s="1107">
        <f t="shared" si="0"/>
        <v>4983</v>
      </c>
    </row>
    <row r="16" spans="1:12" ht="14.25" thickTop="1" thickBot="1" x14ac:dyDescent="0.25">
      <c r="A16" s="1104" t="s">
        <v>3681</v>
      </c>
      <c r="B16" s="1105">
        <v>4998</v>
      </c>
      <c r="C16" s="1209"/>
      <c r="D16" s="1209"/>
      <c r="E16" s="1106"/>
      <c r="F16" s="1209"/>
      <c r="G16" s="1209"/>
      <c r="H16" s="1209"/>
      <c r="I16" s="1106"/>
      <c r="J16" s="1106"/>
      <c r="K16" s="1209"/>
      <c r="L16" s="1107">
        <f t="shared" si="0"/>
        <v>0</v>
      </c>
    </row>
    <row r="17" spans="1:12" ht="24" thickTop="1" thickBot="1" x14ac:dyDescent="0.25">
      <c r="A17" s="1104" t="s">
        <v>3772</v>
      </c>
      <c r="B17" s="1105">
        <v>4998</v>
      </c>
      <c r="C17" s="1209"/>
      <c r="D17" s="1209"/>
      <c r="E17" s="1106"/>
      <c r="F17" s="1209"/>
      <c r="G17" s="1209"/>
      <c r="H17" s="1209"/>
      <c r="I17" s="1106"/>
      <c r="J17" s="1106"/>
      <c r="K17" s="1209"/>
      <c r="L17" s="1107">
        <f t="shared" si="0"/>
        <v>0</v>
      </c>
    </row>
    <row r="18" spans="1:12" ht="24" thickTop="1" thickBot="1" x14ac:dyDescent="0.25">
      <c r="A18" s="1104" t="s">
        <v>3682</v>
      </c>
      <c r="B18" s="1105">
        <v>4998</v>
      </c>
      <c r="C18" s="1209"/>
      <c r="D18" s="1209"/>
      <c r="E18" s="1106"/>
      <c r="F18" s="1209"/>
      <c r="G18" s="1209"/>
      <c r="H18" s="1209"/>
      <c r="I18" s="1106"/>
      <c r="J18" s="1106"/>
      <c r="K18" s="1209"/>
      <c r="L18" s="1107">
        <f t="shared" si="0"/>
        <v>0</v>
      </c>
    </row>
    <row r="19" spans="1:12" ht="24" thickTop="1" thickBot="1" x14ac:dyDescent="0.25">
      <c r="A19" s="1104" t="s">
        <v>3684</v>
      </c>
      <c r="B19" s="1105">
        <v>4998</v>
      </c>
      <c r="C19" s="1209"/>
      <c r="D19" s="1209"/>
      <c r="E19" s="1106"/>
      <c r="F19" s="1209"/>
      <c r="G19" s="1209"/>
      <c r="H19" s="1209"/>
      <c r="I19" s="1106"/>
      <c r="J19" s="1106"/>
      <c r="K19" s="1209"/>
      <c r="L19" s="1107">
        <f t="shared" si="0"/>
        <v>0</v>
      </c>
    </row>
    <row r="20" spans="1:12" ht="24" thickTop="1" thickBot="1" x14ac:dyDescent="0.25">
      <c r="A20" s="1104" t="s">
        <v>3683</v>
      </c>
      <c r="B20" s="1105">
        <v>4998</v>
      </c>
      <c r="C20" s="1209"/>
      <c r="D20" s="1209"/>
      <c r="E20" s="1106"/>
      <c r="F20" s="1209"/>
      <c r="G20" s="1209"/>
      <c r="H20" s="1209"/>
      <c r="I20" s="1106"/>
      <c r="J20" s="1106"/>
      <c r="K20" s="1209"/>
      <c r="L20" s="1107">
        <f t="shared" si="0"/>
        <v>0</v>
      </c>
    </row>
    <row r="21" spans="1:12" ht="13.5" thickTop="1" x14ac:dyDescent="0.2">
      <c r="A21" s="1108" t="s">
        <v>1438</v>
      </c>
      <c r="B21" s="1109"/>
      <c r="C21" s="1109">
        <f>SUM(C12:C20)</f>
        <v>10643</v>
      </c>
      <c r="D21" s="1109">
        <f>SUM(D12:D20)</f>
        <v>0</v>
      </c>
      <c r="E21" s="1106"/>
      <c r="F21" s="1109">
        <f>SUM(F12:F20)</f>
        <v>0</v>
      </c>
      <c r="G21" s="1109">
        <f>SUM(G12:G20)</f>
        <v>0</v>
      </c>
      <c r="H21" s="1109">
        <f>SUM(H12:H20)</f>
        <v>0</v>
      </c>
      <c r="I21" s="1106"/>
      <c r="J21" s="1106"/>
      <c r="K21" s="1110">
        <f>SUM(K12:K20)</f>
        <v>0</v>
      </c>
      <c r="L21" s="1111">
        <f>SUM(L12:L20)</f>
        <v>10643</v>
      </c>
    </row>
    <row r="22" spans="1:12" ht="56.25" customHeight="1" thickBot="1" x14ac:dyDescent="0.25">
      <c r="A22" s="1112" t="s">
        <v>1439</v>
      </c>
      <c r="B22" s="2054" t="str">
        <f>"Section B is for revenue recognized in FY "&amp;'AFR24'!L2&amp;" reported on the FY "&amp;'AFR24'!L2&amp;" AFR and for FY "&amp;'AFR24'!L2&amp;" EXPENDITURES claimed on July 1, "&amp;'AFR24'!L2-1&amp;", through June 30, "&amp;'AFR24'!L2&amp;", FRIS grant expenditure reports and reported in the FY "&amp;'AFR24'!L2&amp;" AFR."</f>
        <v>Section B is for revenue recognized in FY 2024 reported on the FY 2024 AFR and for FY 2024 EXPENDITURES claimed on July 1, 2023, through June 30, 2024, FRIS grant expenditure reports and reported in the FY 2024 AFR.</v>
      </c>
      <c r="C22" s="2055"/>
      <c r="D22" s="2055"/>
      <c r="E22" s="2055"/>
      <c r="F22" s="2055"/>
      <c r="G22" s="2055"/>
      <c r="H22" s="2055"/>
      <c r="I22" s="2055"/>
      <c r="J22" s="2055"/>
      <c r="K22" s="2055"/>
      <c r="L22" s="2056"/>
    </row>
    <row r="23" spans="1:12" x14ac:dyDescent="0.2">
      <c r="A23" s="2044" t="s">
        <v>1437</v>
      </c>
      <c r="B23" s="1092"/>
      <c r="C23" s="1093" t="s">
        <v>352</v>
      </c>
      <c r="D23" s="1093" t="s">
        <v>353</v>
      </c>
      <c r="E23" s="1093" t="s">
        <v>354</v>
      </c>
      <c r="F23" s="1093" t="s">
        <v>355</v>
      </c>
      <c r="G23" s="1093" t="s">
        <v>356</v>
      </c>
      <c r="H23" s="1093" t="s">
        <v>357</v>
      </c>
      <c r="I23" s="1093" t="s">
        <v>358</v>
      </c>
      <c r="J23" s="1093" t="s">
        <v>359</v>
      </c>
      <c r="K23" s="1094" t="s">
        <v>654</v>
      </c>
      <c r="L23" s="1224" t="s">
        <v>1356</v>
      </c>
    </row>
    <row r="24" spans="1:12" x14ac:dyDescent="0.2">
      <c r="A24" s="2045"/>
      <c r="B24" s="1096"/>
      <c r="C24" s="1097"/>
      <c r="D24" s="1097"/>
      <c r="E24" s="1097"/>
      <c r="F24" s="1097"/>
      <c r="G24" s="1097"/>
      <c r="H24" s="1097"/>
      <c r="I24" s="1097"/>
      <c r="J24" s="1097"/>
      <c r="K24" s="1098"/>
      <c r="L24" s="1099"/>
    </row>
    <row r="25" spans="1:12" ht="36" x14ac:dyDescent="0.2">
      <c r="A25" s="2046"/>
      <c r="B25" s="1100" t="s">
        <v>306</v>
      </c>
      <c r="C25" s="1101" t="s">
        <v>991</v>
      </c>
      <c r="D25" s="1101" t="s">
        <v>747</v>
      </c>
      <c r="E25" s="1101" t="s">
        <v>365</v>
      </c>
      <c r="F25" s="1101" t="s">
        <v>133</v>
      </c>
      <c r="G25" s="1101" t="s">
        <v>852</v>
      </c>
      <c r="H25" s="1101" t="s">
        <v>364</v>
      </c>
      <c r="I25" s="1101" t="s">
        <v>335</v>
      </c>
      <c r="J25" s="1101" t="s">
        <v>363</v>
      </c>
      <c r="K25" s="1102" t="s">
        <v>135</v>
      </c>
      <c r="L25" s="1103"/>
    </row>
    <row r="26" spans="1:12" ht="23.25" thickBot="1" x14ac:dyDescent="0.25">
      <c r="A26" s="1104" t="s">
        <v>7755</v>
      </c>
      <c r="B26" s="1105">
        <v>4998</v>
      </c>
      <c r="C26" s="1209">
        <v>22029</v>
      </c>
      <c r="D26" s="1209"/>
      <c r="E26" s="1106"/>
      <c r="F26" s="1209"/>
      <c r="G26" s="1209"/>
      <c r="H26" s="1209"/>
      <c r="I26" s="1106"/>
      <c r="J26" s="1106"/>
      <c r="K26" s="1223"/>
      <c r="L26" s="1107">
        <f>(C26+D26+F26+G26+H26+K26)</f>
        <v>22029</v>
      </c>
    </row>
    <row r="27" spans="1:12" ht="14.25" thickTop="1" thickBot="1" x14ac:dyDescent="0.25">
      <c r="A27" s="1104" t="s">
        <v>7753</v>
      </c>
      <c r="B27" s="1105">
        <v>4998</v>
      </c>
      <c r="C27" s="1209"/>
      <c r="D27" s="1209"/>
      <c r="E27" s="1106"/>
      <c r="F27" s="1209"/>
      <c r="G27" s="1209"/>
      <c r="H27" s="1209"/>
      <c r="I27" s="1106"/>
      <c r="J27" s="1106"/>
      <c r="K27" s="1223"/>
      <c r="L27" s="1107">
        <f t="shared" ref="L27:L35" si="1">(C27+D27+F27+G27+H27+K27)</f>
        <v>0</v>
      </c>
    </row>
    <row r="28" spans="1:12" ht="23.25" thickTop="1" x14ac:dyDescent="0.2">
      <c r="A28" s="1104" t="s">
        <v>7754</v>
      </c>
      <c r="B28" s="1105">
        <v>4998</v>
      </c>
      <c r="C28" s="1209">
        <f>15238+100900</f>
        <v>116138</v>
      </c>
      <c r="D28" s="1209"/>
      <c r="E28" s="1106"/>
      <c r="F28" s="1209"/>
      <c r="G28" s="1209"/>
      <c r="H28" s="1209"/>
      <c r="I28" s="1106"/>
      <c r="J28" s="1106"/>
      <c r="K28" s="1223"/>
      <c r="L28" s="1222">
        <f t="shared" si="1"/>
        <v>116138</v>
      </c>
    </row>
    <row r="29" spans="1:12" ht="13.5" thickBot="1" x14ac:dyDescent="0.25">
      <c r="A29" s="1104" t="s">
        <v>3771</v>
      </c>
      <c r="B29" s="1105">
        <v>4998</v>
      </c>
      <c r="C29" s="1209"/>
      <c r="D29" s="1209"/>
      <c r="E29" s="1106"/>
      <c r="F29" s="1209"/>
      <c r="G29" s="1209"/>
      <c r="H29" s="1209"/>
      <c r="I29" s="1106"/>
      <c r="J29" s="1106"/>
      <c r="K29" s="1223"/>
      <c r="L29" s="1107">
        <f t="shared" si="1"/>
        <v>0</v>
      </c>
    </row>
    <row r="30" spans="1:12" ht="14.25" thickTop="1" thickBot="1" x14ac:dyDescent="0.25">
      <c r="A30" s="1104" t="s">
        <v>3681</v>
      </c>
      <c r="B30" s="1105">
        <v>4998</v>
      </c>
      <c r="C30" s="1209"/>
      <c r="D30" s="1209"/>
      <c r="E30" s="1106"/>
      <c r="F30" s="1209"/>
      <c r="G30" s="1209"/>
      <c r="H30" s="1209"/>
      <c r="I30" s="1106"/>
      <c r="J30" s="1106"/>
      <c r="K30" s="1223"/>
      <c r="L30" s="1107">
        <f t="shared" si="1"/>
        <v>0</v>
      </c>
    </row>
    <row r="31" spans="1:12" ht="24" thickTop="1" thickBot="1" x14ac:dyDescent="0.25">
      <c r="A31" s="1104" t="s">
        <v>3772</v>
      </c>
      <c r="B31" s="1105">
        <v>4998</v>
      </c>
      <c r="C31" s="1209"/>
      <c r="D31" s="1209"/>
      <c r="E31" s="1106"/>
      <c r="F31" s="1209"/>
      <c r="G31" s="1209"/>
      <c r="H31" s="1209"/>
      <c r="I31" s="1106"/>
      <c r="J31" s="1106"/>
      <c r="K31" s="1223"/>
      <c r="L31" s="1107">
        <f t="shared" si="1"/>
        <v>0</v>
      </c>
    </row>
    <row r="32" spans="1:12" ht="24" thickTop="1" thickBot="1" x14ac:dyDescent="0.25">
      <c r="A32" s="1104" t="s">
        <v>3682</v>
      </c>
      <c r="B32" s="1105">
        <v>4998</v>
      </c>
      <c r="C32" s="1209"/>
      <c r="D32" s="1209"/>
      <c r="E32" s="1106"/>
      <c r="F32" s="1209"/>
      <c r="G32" s="1209"/>
      <c r="H32" s="1209"/>
      <c r="I32" s="1106"/>
      <c r="J32" s="1106"/>
      <c r="K32" s="1223"/>
      <c r="L32" s="1107">
        <f t="shared" si="1"/>
        <v>0</v>
      </c>
    </row>
    <row r="33" spans="1:17" ht="24" thickTop="1" thickBot="1" x14ac:dyDescent="0.25">
      <c r="A33" s="1104" t="s">
        <v>3684</v>
      </c>
      <c r="B33" s="1105">
        <v>4998</v>
      </c>
      <c r="C33" s="1209"/>
      <c r="D33" s="1209"/>
      <c r="E33" s="1106"/>
      <c r="F33" s="1209"/>
      <c r="G33" s="1209"/>
      <c r="H33" s="1209"/>
      <c r="I33" s="1106"/>
      <c r="J33" s="1106"/>
      <c r="K33" s="1223"/>
      <c r="L33" s="1107">
        <f t="shared" si="1"/>
        <v>0</v>
      </c>
    </row>
    <row r="34" spans="1:17" ht="24" thickTop="1" thickBot="1" x14ac:dyDescent="0.25">
      <c r="A34" s="1104" t="s">
        <v>3683</v>
      </c>
      <c r="B34" s="1105">
        <v>4998</v>
      </c>
      <c r="C34" s="1209"/>
      <c r="D34" s="1209"/>
      <c r="E34" s="1106"/>
      <c r="F34" s="1209"/>
      <c r="G34" s="1209"/>
      <c r="H34" s="1209"/>
      <c r="I34" s="1106"/>
      <c r="J34" s="1106"/>
      <c r="K34" s="1223"/>
      <c r="L34" s="1107">
        <f t="shared" si="1"/>
        <v>0</v>
      </c>
    </row>
    <row r="35" spans="1:17" ht="35.25" thickTop="1" thickBot="1" x14ac:dyDescent="0.25">
      <c r="A35" s="1104" t="s">
        <v>1497</v>
      </c>
      <c r="B35" s="1105">
        <v>4998</v>
      </c>
      <c r="C35" s="1209"/>
      <c r="D35" s="1209"/>
      <c r="E35" s="1106"/>
      <c r="F35" s="1209"/>
      <c r="G35" s="1209"/>
      <c r="H35" s="1209"/>
      <c r="I35" s="1106"/>
      <c r="J35" s="1106"/>
      <c r="K35" s="1223"/>
      <c r="L35" s="1107">
        <f t="shared" si="1"/>
        <v>0</v>
      </c>
    </row>
    <row r="36" spans="1:17" ht="13.5" thickTop="1" x14ac:dyDescent="0.2">
      <c r="A36" s="1108" t="s">
        <v>1440</v>
      </c>
      <c r="B36" s="1108"/>
      <c r="C36" s="1113">
        <f>SUM(C26:C35)</f>
        <v>138167</v>
      </c>
      <c r="D36" s="1113">
        <f>SUM(D26:D35)</f>
        <v>0</v>
      </c>
      <c r="E36" s="1106"/>
      <c r="F36" s="1113">
        <f>SUM(F26:F35)</f>
        <v>0</v>
      </c>
      <c r="G36" s="1113">
        <f>SUM(G26:G35)</f>
        <v>0</v>
      </c>
      <c r="H36" s="1113">
        <f>SUM(H26:H35)</f>
        <v>0</v>
      </c>
      <c r="I36" s="1106"/>
      <c r="J36" s="1106"/>
      <c r="K36" s="1114">
        <f>SUM(K26:K35)</f>
        <v>0</v>
      </c>
      <c r="L36" s="1183">
        <f>SUM(L26:L35)</f>
        <v>138167</v>
      </c>
    </row>
    <row r="37" spans="1:17" ht="39.75" customHeight="1" x14ac:dyDescent="0.2">
      <c r="A37" s="2047" t="s">
        <v>1441</v>
      </c>
      <c r="B37" s="2048"/>
      <c r="C37" s="2048"/>
      <c r="D37" s="2048"/>
      <c r="E37" s="2048"/>
      <c r="F37" s="2048"/>
      <c r="G37" s="2048"/>
      <c r="H37" s="2048"/>
      <c r="I37" s="2048"/>
      <c r="J37" s="2048"/>
      <c r="K37" s="2048"/>
      <c r="L37" s="2049"/>
    </row>
    <row r="38" spans="1:17" ht="13.5" thickBot="1" x14ac:dyDescent="0.25">
      <c r="A38" s="1115" t="s">
        <v>1442</v>
      </c>
      <c r="B38" s="1116">
        <v>4998</v>
      </c>
      <c r="C38" s="1117">
        <f>SUM(C21+C36)</f>
        <v>148810</v>
      </c>
      <c r="D38" s="1117">
        <f t="shared" ref="D38:K38" si="2">SUM(D21+D36)</f>
        <v>0</v>
      </c>
      <c r="E38" s="1106"/>
      <c r="F38" s="1119">
        <f t="shared" si="2"/>
        <v>0</v>
      </c>
      <c r="G38" s="1119">
        <f t="shared" si="2"/>
        <v>0</v>
      </c>
      <c r="H38" s="1119">
        <f t="shared" si="2"/>
        <v>0</v>
      </c>
      <c r="I38" s="1106"/>
      <c r="J38" s="1106"/>
      <c r="K38" s="1117">
        <f t="shared" si="2"/>
        <v>0</v>
      </c>
      <c r="L38" s="1117">
        <f>SUM(L21+L36)</f>
        <v>148810</v>
      </c>
    </row>
    <row r="39" spans="1:17" ht="14.25" thickTop="1" thickBot="1" x14ac:dyDescent="0.25">
      <c r="A39" s="1104" t="s">
        <v>1443</v>
      </c>
      <c r="B39" s="1118">
        <v>4998</v>
      </c>
      <c r="C39" s="1119">
        <f>'Revenues 10-15'!C269</f>
        <v>148810</v>
      </c>
      <c r="D39" s="1119">
        <f>'Revenues 10-15'!D269</f>
        <v>0</v>
      </c>
      <c r="E39" s="1106"/>
      <c r="F39" s="1119">
        <f>'Revenues 10-15'!F269</f>
        <v>0</v>
      </c>
      <c r="G39" s="1119">
        <f>'Revenues 10-15'!G269</f>
        <v>0</v>
      </c>
      <c r="H39" s="1119">
        <f>'Revenues 10-15'!H269</f>
        <v>0</v>
      </c>
      <c r="I39" s="1106"/>
      <c r="J39" s="1106"/>
      <c r="K39" s="1119">
        <f>'Revenues 10-15'!K269</f>
        <v>0</v>
      </c>
      <c r="L39" s="1119">
        <f>C39+D39+F39+G39+H39+K39</f>
        <v>148810</v>
      </c>
    </row>
    <row r="40" spans="1:17" ht="14.25" thickTop="1" thickBot="1" x14ac:dyDescent="0.25">
      <c r="A40" s="1104" t="s">
        <v>1498</v>
      </c>
      <c r="B40" s="1120"/>
      <c r="C40" s="1121">
        <f>C38-C39</f>
        <v>0</v>
      </c>
      <c r="D40" s="1119">
        <f>D38-D39</f>
        <v>0</v>
      </c>
      <c r="E40" s="1106"/>
      <c r="F40" s="1119">
        <f>F38-F39</f>
        <v>0</v>
      </c>
      <c r="G40" s="1119">
        <f>G38-G39</f>
        <v>0</v>
      </c>
      <c r="H40" s="1119">
        <f>H38-H39</f>
        <v>0</v>
      </c>
      <c r="I40" s="1106"/>
      <c r="J40" s="1106"/>
      <c r="K40" s="1119">
        <f>K38-K39</f>
        <v>0</v>
      </c>
      <c r="L40" s="1119">
        <f>L38-L39</f>
        <v>0</v>
      </c>
    </row>
    <row r="41" spans="1:17" ht="14.25" thickTop="1" thickBot="1" x14ac:dyDescent="0.25">
      <c r="A41" s="1104" t="s">
        <v>1444</v>
      </c>
      <c r="B41" s="1120"/>
      <c r="C41" s="1122" t="str">
        <f>IF(OR((C40&gt;1),(C40&lt;-1)),"ERROR","OK")</f>
        <v>OK</v>
      </c>
      <c r="D41" s="1122" t="str">
        <f>IF(OR((D40&gt;1),(D40&lt;-1)),"ERROR","OK")</f>
        <v>OK</v>
      </c>
      <c r="E41" s="1106"/>
      <c r="F41" s="1122" t="str">
        <f>IF(OR((F40&gt;1),(F40&lt;-1)),"ERROR","OK")</f>
        <v>OK</v>
      </c>
      <c r="G41" s="1122" t="str">
        <f>IF(OR((G40&gt;1),(G40&lt;-1)),"ERROR","OK")</f>
        <v>OK</v>
      </c>
      <c r="H41" s="1122" t="str">
        <f>IF(OR((H40&gt;1),(H40&lt;-1)),"ERROR","OK")</f>
        <v>OK</v>
      </c>
      <c r="I41" s="1106"/>
      <c r="J41" s="1106"/>
      <c r="K41" s="1122" t="str">
        <f>IF(OR((K40&gt;1),(K40&lt;-1)),"ERROR","OK")</f>
        <v>OK</v>
      </c>
      <c r="L41" s="1122" t="str">
        <f>IF(OR((L40&gt;10),(L40&lt;-10)),"ERROR","OK")</f>
        <v>OK</v>
      </c>
    </row>
    <row r="42" spans="1:17" x14ac:dyDescent="0.2">
      <c r="A42" s="1123"/>
      <c r="B42" s="1124"/>
      <c r="C42" s="1125"/>
      <c r="D42" s="1126"/>
      <c r="E42" s="1126"/>
      <c r="F42" s="1126"/>
      <c r="G42" s="1126"/>
      <c r="H42" s="1126"/>
      <c r="I42" s="1126"/>
      <c r="J42" s="1125"/>
      <c r="K42" s="1125"/>
      <c r="L42" s="1127"/>
    </row>
    <row r="43" spans="1:17" ht="28.5" customHeight="1" x14ac:dyDescent="0.2">
      <c r="A43" s="2050" t="s">
        <v>1445</v>
      </c>
      <c r="B43" s="2050"/>
      <c r="C43" s="2050"/>
      <c r="D43" s="2050"/>
      <c r="E43" s="2050"/>
      <c r="F43" s="2050"/>
      <c r="G43" s="2050"/>
      <c r="H43" s="2050"/>
      <c r="I43" s="2050"/>
      <c r="J43" s="2050"/>
      <c r="K43" s="2050"/>
      <c r="L43" s="2050"/>
    </row>
    <row r="44" spans="1:17" ht="28.5" customHeight="1" thickBot="1" x14ac:dyDescent="0.25">
      <c r="A44" s="2030" t="str">
        <f>"Review of the July 1, "&amp;'AFR24'!L2-1&amp;" through June 30, "&amp;'AFR24'!L2&amp;" FRIS Expenditures reports may assist in determining the expenditures to use below."</f>
        <v>Review of the July 1, 2023 through June 30, 2024 FRIS Expenditures reports may assist in determining the expenditures to use below.</v>
      </c>
      <c r="B44" s="2031"/>
      <c r="C44" s="2031"/>
      <c r="D44" s="2031"/>
      <c r="E44" s="2031"/>
      <c r="F44" s="2031"/>
      <c r="G44" s="2031"/>
      <c r="H44" s="2031"/>
      <c r="I44" s="2031"/>
      <c r="J44" s="2031"/>
      <c r="K44" s="2031"/>
      <c r="L44" s="2032"/>
    </row>
    <row r="45" spans="1:17" ht="18.75" customHeight="1" thickBot="1" x14ac:dyDescent="0.25">
      <c r="A45" s="1128" t="s">
        <v>1446</v>
      </c>
      <c r="B45" s="1129"/>
      <c r="C45" s="1129"/>
      <c r="D45" s="1129"/>
      <c r="E45" s="1129"/>
      <c r="F45" s="1129"/>
      <c r="G45" s="1129"/>
      <c r="H45" s="1129"/>
      <c r="I45" s="1129"/>
      <c r="J45" s="1129"/>
      <c r="K45" s="1129"/>
      <c r="L45" s="1129"/>
    </row>
    <row r="46" spans="1:17" ht="15" customHeight="1" x14ac:dyDescent="0.2">
      <c r="A46" s="2011" t="s">
        <v>1673</v>
      </c>
      <c r="B46" s="1130"/>
      <c r="C46" s="1129"/>
      <c r="D46" s="2013" t="s">
        <v>1447</v>
      </c>
      <c r="E46" s="2014"/>
      <c r="F46" s="2014"/>
      <c r="G46" s="2014"/>
      <c r="H46" s="2014"/>
      <c r="I46" s="2014"/>
      <c r="J46" s="2014"/>
      <c r="K46" s="2014"/>
      <c r="L46" s="2015"/>
    </row>
    <row r="47" spans="1:17" ht="13.5" customHeight="1" x14ac:dyDescent="0.2">
      <c r="A47" s="2012"/>
      <c r="B47" s="1131"/>
      <c r="C47" s="1132"/>
      <c r="D47" s="1133" t="s">
        <v>672</v>
      </c>
      <c r="E47" s="1133" t="s">
        <v>920</v>
      </c>
      <c r="F47" s="1133" t="s">
        <v>921</v>
      </c>
      <c r="G47" s="1133" t="s">
        <v>922</v>
      </c>
      <c r="H47" s="1133" t="s">
        <v>923</v>
      </c>
      <c r="I47" s="1133" t="s">
        <v>924</v>
      </c>
      <c r="J47" s="1133" t="s">
        <v>925</v>
      </c>
      <c r="K47" s="1133" t="s">
        <v>926</v>
      </c>
      <c r="L47" s="1134" t="s">
        <v>201</v>
      </c>
    </row>
    <row r="48" spans="1:17" s="1141" customFormat="1" ht="24" x14ac:dyDescent="0.2">
      <c r="A48" s="2012"/>
      <c r="B48" s="1135"/>
      <c r="C48" s="1136"/>
      <c r="D48" s="1137" t="s">
        <v>153</v>
      </c>
      <c r="E48" s="1137" t="s">
        <v>49</v>
      </c>
      <c r="F48" s="1137" t="s">
        <v>942</v>
      </c>
      <c r="G48" s="1137" t="s">
        <v>936</v>
      </c>
      <c r="H48" s="1137" t="s">
        <v>937</v>
      </c>
      <c r="I48" s="1137" t="s">
        <v>907</v>
      </c>
      <c r="J48" s="1138" t="s">
        <v>229</v>
      </c>
      <c r="K48" s="1138" t="s">
        <v>230</v>
      </c>
      <c r="L48" s="1139" t="s">
        <v>421</v>
      </c>
      <c r="M48" s="1140"/>
      <c r="N48" s="1140"/>
      <c r="Q48" s="1142"/>
    </row>
    <row r="49" spans="1:14" ht="13.5" thickBot="1" x14ac:dyDescent="0.25">
      <c r="A49" s="2006" t="s">
        <v>1448</v>
      </c>
      <c r="B49" s="2007"/>
      <c r="C49" s="1143"/>
      <c r="D49" s="1144"/>
      <c r="E49" s="1144"/>
      <c r="F49" s="1144"/>
      <c r="G49" s="1144"/>
      <c r="H49" s="1144"/>
      <c r="I49" s="1144"/>
      <c r="J49" s="1144"/>
      <c r="K49" s="1145"/>
      <c r="L49" s="1146"/>
      <c r="M49" s="1147"/>
      <c r="N49" s="1147"/>
    </row>
    <row r="50" spans="1:14" ht="14.25" thickTop="1" thickBot="1" x14ac:dyDescent="0.25">
      <c r="A50" s="2016" t="s">
        <v>1449</v>
      </c>
      <c r="B50" s="2017"/>
      <c r="C50" s="1143"/>
      <c r="D50" s="1213"/>
      <c r="E50" s="1213"/>
      <c r="F50" s="1213"/>
      <c r="G50" s="1213"/>
      <c r="H50" s="1213"/>
      <c r="I50" s="1213"/>
      <c r="J50" s="1213"/>
      <c r="K50" s="1145"/>
      <c r="L50" s="1146"/>
      <c r="M50" s="1147"/>
      <c r="N50" s="1147"/>
    </row>
    <row r="51" spans="1:14" ht="14.25" thickTop="1" thickBot="1" x14ac:dyDescent="0.25">
      <c r="A51" s="1148" t="s">
        <v>1450</v>
      </c>
      <c r="B51" s="1149" t="s">
        <v>487</v>
      </c>
      <c r="C51" s="1207"/>
      <c r="D51" s="1209"/>
      <c r="E51" s="1209"/>
      <c r="F51" s="1209"/>
      <c r="G51" s="1209"/>
      <c r="H51" s="1209"/>
      <c r="I51" s="1209"/>
      <c r="J51" s="1209"/>
      <c r="K51" s="1211"/>
      <c r="L51" s="1150">
        <f>SUM(D51:J51)</f>
        <v>0</v>
      </c>
      <c r="M51" s="1151"/>
      <c r="N51" s="1151"/>
    </row>
    <row r="52" spans="1:14" ht="14.25" thickTop="1" thickBot="1" x14ac:dyDescent="0.25">
      <c r="A52" s="1152" t="s">
        <v>1451</v>
      </c>
      <c r="B52" s="1153">
        <v>2000</v>
      </c>
      <c r="C52" s="1207"/>
      <c r="D52" s="1209"/>
      <c r="E52" s="1209"/>
      <c r="F52" s="1209"/>
      <c r="G52" s="1209"/>
      <c r="H52" s="1209"/>
      <c r="I52" s="1209"/>
      <c r="J52" s="1209"/>
      <c r="K52" s="1211"/>
      <c r="L52" s="1150">
        <f>SUM(D52:J52)</f>
        <v>0</v>
      </c>
      <c r="M52" s="1151"/>
      <c r="N52" s="1151"/>
    </row>
    <row r="53" spans="1:14" ht="8.25" customHeight="1" thickTop="1" thickBot="1" x14ac:dyDescent="0.25">
      <c r="A53" s="1154"/>
      <c r="B53" s="1155"/>
      <c r="C53" s="1156"/>
      <c r="D53" s="1214"/>
      <c r="E53" s="1214"/>
      <c r="F53" s="1214"/>
      <c r="G53" s="1214"/>
      <c r="H53" s="1214"/>
      <c r="I53" s="1214"/>
      <c r="J53" s="1214"/>
      <c r="K53" s="1157"/>
      <c r="L53" s="1158"/>
      <c r="M53" s="1151"/>
      <c r="N53" s="1151"/>
    </row>
    <row r="54" spans="1:14" ht="27" customHeight="1" thickTop="1" thickBot="1" x14ac:dyDescent="0.25">
      <c r="A54" s="2018" t="s">
        <v>1452</v>
      </c>
      <c r="B54" s="2019"/>
      <c r="C54" s="1143"/>
      <c r="D54" s="1213"/>
      <c r="E54" s="1213"/>
      <c r="F54" s="1213"/>
      <c r="G54" s="1213"/>
      <c r="H54" s="1213"/>
      <c r="I54" s="1213"/>
      <c r="J54" s="1213"/>
      <c r="K54" s="1145"/>
      <c r="L54" s="1146"/>
      <c r="M54" s="1147"/>
      <c r="N54" s="1147"/>
    </row>
    <row r="55" spans="1:14" ht="26.25" customHeight="1" thickTop="1" thickBot="1" x14ac:dyDescent="0.25">
      <c r="A55" s="1159" t="s">
        <v>1453</v>
      </c>
      <c r="B55" s="1149" t="s">
        <v>1454</v>
      </c>
      <c r="C55" s="1207"/>
      <c r="D55" s="1209"/>
      <c r="E55" s="1209"/>
      <c r="F55" s="1209"/>
      <c r="G55" s="1209"/>
      <c r="H55" s="1209"/>
      <c r="I55" s="1209"/>
      <c r="J55" s="1209"/>
      <c r="K55" s="1211"/>
      <c r="L55" s="1150">
        <f>D55+E55+F55+G55+H55+I55+J55</f>
        <v>0</v>
      </c>
      <c r="M55" s="1151"/>
      <c r="N55" s="1151"/>
    </row>
    <row r="56" spans="1:14" ht="24.75" customHeight="1" thickTop="1" thickBot="1" x14ac:dyDescent="0.25">
      <c r="A56" s="1159" t="s">
        <v>1455</v>
      </c>
      <c r="B56" s="1149" t="s">
        <v>1456</v>
      </c>
      <c r="C56" s="1207"/>
      <c r="D56" s="1209"/>
      <c r="E56" s="1209"/>
      <c r="F56" s="1209"/>
      <c r="G56" s="1209"/>
      <c r="H56" s="1209"/>
      <c r="I56" s="1209"/>
      <c r="J56" s="1209"/>
      <c r="K56" s="1211"/>
      <c r="L56" s="1150">
        <f>SUM(D56:J56)</f>
        <v>0</v>
      </c>
      <c r="M56" s="1151"/>
      <c r="N56" s="1151"/>
    </row>
    <row r="57" spans="1:14" ht="14.25" thickTop="1" thickBot="1" x14ac:dyDescent="0.25">
      <c r="A57" s="1159" t="s">
        <v>1457</v>
      </c>
      <c r="B57" s="1149" t="s">
        <v>1458</v>
      </c>
      <c r="C57" s="1207"/>
      <c r="D57" s="1209"/>
      <c r="E57" s="1209"/>
      <c r="F57" s="1209"/>
      <c r="G57" s="1209"/>
      <c r="H57" s="1209"/>
      <c r="I57" s="1209"/>
      <c r="J57" s="1209"/>
      <c r="K57" s="1211"/>
      <c r="L57" s="1150">
        <f>SUM(D57:J57)</f>
        <v>0</v>
      </c>
      <c r="M57" s="1151"/>
      <c r="N57" s="1151"/>
    </row>
    <row r="58" spans="1:14" ht="6.75" customHeight="1" thickTop="1" thickBot="1" x14ac:dyDescent="0.25">
      <c r="A58" s="1160"/>
      <c r="B58" s="1161"/>
      <c r="C58" s="1210"/>
      <c r="D58" s="1216"/>
      <c r="E58" s="1216"/>
      <c r="F58" s="1216"/>
      <c r="G58" s="1216"/>
      <c r="H58" s="1216"/>
      <c r="I58" s="1216"/>
      <c r="J58" s="1216"/>
      <c r="K58" s="1212"/>
      <c r="L58" s="1158"/>
      <c r="M58" s="1151"/>
      <c r="N58" s="1151"/>
    </row>
    <row r="59" spans="1:14" ht="27" customHeight="1" thickTop="1" thickBot="1" x14ac:dyDescent="0.25">
      <c r="A59" s="2018" t="s">
        <v>1459</v>
      </c>
      <c r="B59" s="2019"/>
      <c r="C59" s="1143"/>
      <c r="D59" s="1215"/>
      <c r="E59" s="1215"/>
      <c r="F59" s="1145"/>
      <c r="G59" s="1145"/>
      <c r="H59" s="1145"/>
      <c r="I59" s="1215"/>
      <c r="J59" s="1145"/>
      <c r="K59" s="1145"/>
      <c r="L59" s="1146"/>
      <c r="M59" s="1147"/>
      <c r="N59" s="1147"/>
    </row>
    <row r="60" spans="1:14" ht="24" thickTop="1" thickBot="1" x14ac:dyDescent="0.25">
      <c r="A60" s="1159" t="s">
        <v>1460</v>
      </c>
      <c r="B60" s="1149" t="s">
        <v>487</v>
      </c>
      <c r="C60" s="1144"/>
      <c r="D60" s="1144"/>
      <c r="E60" s="1207"/>
      <c r="F60" s="1209"/>
      <c r="G60" s="1209"/>
      <c r="H60" s="1209"/>
      <c r="I60" s="1208"/>
      <c r="J60" s="1209"/>
      <c r="K60" s="1211"/>
      <c r="L60" s="1150">
        <f>F60+G60+H60+J60</f>
        <v>0</v>
      </c>
      <c r="M60" s="1151"/>
      <c r="N60" s="1151"/>
    </row>
    <row r="61" spans="1:14" ht="24" thickTop="1" thickBot="1" x14ac:dyDescent="0.25">
      <c r="A61" s="1159" t="s">
        <v>1461</v>
      </c>
      <c r="B61" s="1162">
        <v>2000</v>
      </c>
      <c r="C61" s="1144"/>
      <c r="D61" s="1144"/>
      <c r="E61" s="1207"/>
      <c r="F61" s="1209"/>
      <c r="G61" s="1209"/>
      <c r="H61" s="1209"/>
      <c r="I61" s="1208"/>
      <c r="J61" s="1209"/>
      <c r="K61" s="1211"/>
      <c r="L61" s="1150">
        <f>F61+G61+H61+J61</f>
        <v>0</v>
      </c>
      <c r="M61" s="1151"/>
      <c r="N61" s="1151"/>
    </row>
    <row r="62" spans="1:14" ht="37.5" thickTop="1" thickBot="1" x14ac:dyDescent="0.25">
      <c r="A62" s="1109" t="s">
        <v>1462</v>
      </c>
      <c r="B62" s="1163" t="s">
        <v>1463</v>
      </c>
      <c r="C62" s="1143"/>
      <c r="D62" s="1144"/>
      <c r="E62" s="1207"/>
      <c r="F62" s="1109">
        <f>SUM(F60:F61)</f>
        <v>0</v>
      </c>
      <c r="G62" s="1109">
        <f>SUM(G60:G61)</f>
        <v>0</v>
      </c>
      <c r="H62" s="1109">
        <f>SUM(H60:H61)</f>
        <v>0</v>
      </c>
      <c r="I62" s="1208"/>
      <c r="J62" s="1109">
        <f>SUM(J60:J61)</f>
        <v>0</v>
      </c>
      <c r="K62" s="1211"/>
      <c r="L62" s="1150">
        <f>F62+G62+H62+J62</f>
        <v>0</v>
      </c>
      <c r="M62" s="1151"/>
      <c r="N62" s="1151"/>
    </row>
    <row r="63" spans="1:14" ht="21" thickTop="1" thickBot="1" x14ac:dyDescent="0.25">
      <c r="A63" s="1128" t="s">
        <v>1472</v>
      </c>
      <c r="B63" s="1129"/>
      <c r="C63" s="1129"/>
      <c r="D63" s="1129"/>
      <c r="E63" s="1129"/>
      <c r="F63" s="1129"/>
      <c r="G63" s="1129"/>
      <c r="H63" s="1129"/>
      <c r="I63" s="1129"/>
      <c r="J63" s="1129"/>
      <c r="K63" s="1129"/>
      <c r="L63" s="1129"/>
      <c r="M63" s="1151"/>
      <c r="N63" s="1151"/>
    </row>
    <row r="64" spans="1:14" x14ac:dyDescent="0.2">
      <c r="A64" s="2011" t="s">
        <v>1674</v>
      </c>
      <c r="B64" s="1130"/>
      <c r="C64" s="1129"/>
      <c r="D64" s="2013" t="s">
        <v>1447</v>
      </c>
      <c r="E64" s="2014"/>
      <c r="F64" s="2014"/>
      <c r="G64" s="2014"/>
      <c r="H64" s="2014"/>
      <c r="I64" s="2014"/>
      <c r="J64" s="2014"/>
      <c r="K64" s="2014"/>
      <c r="L64" s="2015"/>
      <c r="M64" s="1151"/>
      <c r="N64" s="1151"/>
    </row>
    <row r="65" spans="1:14" x14ac:dyDescent="0.2">
      <c r="A65" s="2012"/>
      <c r="B65" s="1131"/>
      <c r="C65" s="1132"/>
      <c r="D65" s="1133" t="s">
        <v>672</v>
      </c>
      <c r="E65" s="1133" t="s">
        <v>920</v>
      </c>
      <c r="F65" s="1133" t="s">
        <v>921</v>
      </c>
      <c r="G65" s="1133" t="s">
        <v>922</v>
      </c>
      <c r="H65" s="1133" t="s">
        <v>923</v>
      </c>
      <c r="I65" s="1133" t="s">
        <v>924</v>
      </c>
      <c r="J65" s="1133" t="s">
        <v>925</v>
      </c>
      <c r="K65" s="1133" t="s">
        <v>926</v>
      </c>
      <c r="L65" s="1134" t="s">
        <v>201</v>
      </c>
      <c r="M65" s="1151"/>
      <c r="N65" s="1151"/>
    </row>
    <row r="66" spans="1:14" ht="24" x14ac:dyDescent="0.2">
      <c r="A66" s="2012"/>
      <c r="B66" s="1135"/>
      <c r="C66" s="1136"/>
      <c r="D66" s="1137" t="s">
        <v>153</v>
      </c>
      <c r="E66" s="1137" t="s">
        <v>49</v>
      </c>
      <c r="F66" s="1137" t="s">
        <v>942</v>
      </c>
      <c r="G66" s="1137" t="s">
        <v>936</v>
      </c>
      <c r="H66" s="1137" t="s">
        <v>937</v>
      </c>
      <c r="I66" s="1137" t="s">
        <v>907</v>
      </c>
      <c r="J66" s="1138" t="s">
        <v>229</v>
      </c>
      <c r="K66" s="1138" t="s">
        <v>230</v>
      </c>
      <c r="L66" s="1139" t="s">
        <v>421</v>
      </c>
      <c r="M66" s="1151"/>
      <c r="N66" s="1151"/>
    </row>
    <row r="67" spans="1:14" ht="13.5" thickBot="1" x14ac:dyDescent="0.25">
      <c r="A67" s="2006" t="s">
        <v>1448</v>
      </c>
      <c r="B67" s="2007"/>
      <c r="C67" s="1143"/>
      <c r="D67" s="1144"/>
      <c r="E67" s="1144"/>
      <c r="F67" s="1144"/>
      <c r="G67" s="1144"/>
      <c r="H67" s="1144"/>
      <c r="I67" s="1144"/>
      <c r="J67" s="1144"/>
      <c r="K67" s="1145"/>
      <c r="L67" s="1146"/>
      <c r="M67" s="1151"/>
      <c r="N67" s="1151"/>
    </row>
    <row r="68" spans="1:14" ht="14.25" thickTop="1" thickBot="1" x14ac:dyDescent="0.25">
      <c r="A68" s="2016" t="s">
        <v>1449</v>
      </c>
      <c r="B68" s="2017"/>
      <c r="C68" s="1143"/>
      <c r="D68" s="1213"/>
      <c r="E68" s="1213"/>
      <c r="F68" s="1213"/>
      <c r="G68" s="1213"/>
      <c r="H68" s="1213"/>
      <c r="I68" s="1213"/>
      <c r="J68" s="1213"/>
      <c r="K68" s="1145"/>
      <c r="L68" s="1146"/>
      <c r="M68" s="1151"/>
      <c r="N68" s="1151"/>
    </row>
    <row r="69" spans="1:14" ht="14.25" thickTop="1" thickBot="1" x14ac:dyDescent="0.25">
      <c r="A69" s="1148" t="s">
        <v>1450</v>
      </c>
      <c r="B69" s="1149" t="s">
        <v>487</v>
      </c>
      <c r="C69" s="1207"/>
      <c r="D69" s="1209">
        <v>5660</v>
      </c>
      <c r="E69" s="1209"/>
      <c r="F69" s="1209"/>
      <c r="G69" s="1209"/>
      <c r="H69" s="1209"/>
      <c r="I69" s="1209"/>
      <c r="J69" s="1209"/>
      <c r="K69" s="1211"/>
      <c r="L69" s="1150">
        <f>SUM(D69:J69)</f>
        <v>5660</v>
      </c>
      <c r="M69" s="1151"/>
      <c r="N69" s="1151"/>
    </row>
    <row r="70" spans="1:14" ht="14.25" thickTop="1" thickBot="1" x14ac:dyDescent="0.25">
      <c r="A70" s="1152" t="s">
        <v>1451</v>
      </c>
      <c r="B70" s="1153">
        <v>2000</v>
      </c>
      <c r="C70" s="1207"/>
      <c r="D70" s="1209"/>
      <c r="E70" s="1209"/>
      <c r="F70" s="1209"/>
      <c r="G70" s="1209"/>
      <c r="H70" s="1209"/>
      <c r="I70" s="1209"/>
      <c r="J70" s="1209"/>
      <c r="K70" s="1211"/>
      <c r="L70" s="1150">
        <f>SUM(D70:J70)</f>
        <v>0</v>
      </c>
      <c r="M70" s="1151"/>
      <c r="N70" s="1151"/>
    </row>
    <row r="71" spans="1:14" ht="6" customHeight="1" thickTop="1" thickBot="1" x14ac:dyDescent="0.25">
      <c r="A71" s="1154"/>
      <c r="B71" s="1155"/>
      <c r="C71" s="1156"/>
      <c r="D71" s="1214"/>
      <c r="E71" s="1214"/>
      <c r="F71" s="1214"/>
      <c r="G71" s="1214"/>
      <c r="H71" s="1214"/>
      <c r="I71" s="1214"/>
      <c r="J71" s="1214"/>
      <c r="K71" s="1157"/>
      <c r="L71" s="1158"/>
      <c r="M71" s="1151"/>
      <c r="N71" s="1151"/>
    </row>
    <row r="72" spans="1:14" ht="28.5" customHeight="1" thickTop="1" thickBot="1" x14ac:dyDescent="0.25">
      <c r="A72" s="2018" t="s">
        <v>1452</v>
      </c>
      <c r="B72" s="2019"/>
      <c r="C72" s="1143"/>
      <c r="D72" s="1213"/>
      <c r="E72" s="1213"/>
      <c r="F72" s="1213"/>
      <c r="G72" s="1213"/>
      <c r="H72" s="1213"/>
      <c r="I72" s="1213"/>
      <c r="J72" s="1213"/>
      <c r="K72" s="1145"/>
      <c r="L72" s="1146"/>
      <c r="M72" s="1151"/>
      <c r="N72" s="1151"/>
    </row>
    <row r="73" spans="1:14" ht="21.75" customHeight="1" thickTop="1" thickBot="1" x14ac:dyDescent="0.25">
      <c r="A73" s="1159" t="s">
        <v>1453</v>
      </c>
      <c r="B73" s="1149" t="s">
        <v>1454</v>
      </c>
      <c r="C73" s="1207"/>
      <c r="D73" s="1209"/>
      <c r="E73" s="1209"/>
      <c r="F73" s="1209"/>
      <c r="G73" s="1209"/>
      <c r="H73" s="1209"/>
      <c r="I73" s="1209"/>
      <c r="J73" s="1209"/>
      <c r="K73" s="1211"/>
      <c r="L73" s="1150">
        <f>D73+E73+F73+G73+H73+I73+J73</f>
        <v>0</v>
      </c>
      <c r="M73" s="1151"/>
      <c r="N73" s="1151"/>
    </row>
    <row r="74" spans="1:14" ht="33.75" customHeight="1" thickTop="1" thickBot="1" x14ac:dyDescent="0.25">
      <c r="A74" s="1159" t="s">
        <v>1455</v>
      </c>
      <c r="B74" s="1149" t="s">
        <v>1456</v>
      </c>
      <c r="C74" s="1207"/>
      <c r="D74" s="1209"/>
      <c r="E74" s="1209"/>
      <c r="F74" s="1209"/>
      <c r="G74" s="1209"/>
      <c r="H74" s="1209"/>
      <c r="I74" s="1209"/>
      <c r="J74" s="1209"/>
      <c r="K74" s="1211"/>
      <c r="L74" s="1150">
        <f>SUM(D74:J74)</f>
        <v>0</v>
      </c>
      <c r="M74" s="1151"/>
      <c r="N74" s="1151"/>
    </row>
    <row r="75" spans="1:14" ht="14.25" thickTop="1" thickBot="1" x14ac:dyDescent="0.25">
      <c r="A75" s="1159" t="s">
        <v>1457</v>
      </c>
      <c r="B75" s="1149" t="s">
        <v>1458</v>
      </c>
      <c r="C75" s="1207"/>
      <c r="D75" s="1209"/>
      <c r="E75" s="1209"/>
      <c r="F75" s="1209"/>
      <c r="G75" s="1209"/>
      <c r="H75" s="1209"/>
      <c r="I75" s="1209"/>
      <c r="J75" s="1209"/>
      <c r="K75" s="1211"/>
      <c r="L75" s="1150">
        <f>SUM(D75:J75)</f>
        <v>0</v>
      </c>
      <c r="M75" s="1151"/>
      <c r="N75" s="1151"/>
    </row>
    <row r="76" spans="1:14" ht="8.25" customHeight="1" thickTop="1" thickBot="1" x14ac:dyDescent="0.25">
      <c r="A76" s="1160"/>
      <c r="B76" s="1161"/>
      <c r="C76" s="1156"/>
      <c r="D76" s="1214"/>
      <c r="E76" s="1214"/>
      <c r="F76" s="1214"/>
      <c r="G76" s="1214"/>
      <c r="H76" s="1214"/>
      <c r="I76" s="1214"/>
      <c r="J76" s="1214"/>
      <c r="K76" s="1157"/>
      <c r="L76" s="1158"/>
      <c r="M76" s="1151"/>
      <c r="N76" s="1151"/>
    </row>
    <row r="77" spans="1:14" ht="29.25" customHeight="1" thickTop="1" thickBot="1" x14ac:dyDescent="0.25">
      <c r="A77" s="2018" t="s">
        <v>1459</v>
      </c>
      <c r="B77" s="2019"/>
      <c r="C77" s="1143"/>
      <c r="D77" s="1144"/>
      <c r="E77" s="1144"/>
      <c r="F77" s="1213"/>
      <c r="G77" s="1213"/>
      <c r="H77" s="1213"/>
      <c r="I77" s="1144"/>
      <c r="J77" s="1213"/>
      <c r="K77" s="1145"/>
      <c r="L77" s="1146"/>
      <c r="M77" s="1151"/>
      <c r="N77" s="1151"/>
    </row>
    <row r="78" spans="1:14" ht="24" thickTop="1" thickBot="1" x14ac:dyDescent="0.25">
      <c r="A78" s="1159" t="s">
        <v>1460</v>
      </c>
      <c r="B78" s="1149" t="s">
        <v>487</v>
      </c>
      <c r="C78" s="1144"/>
      <c r="D78" s="1144"/>
      <c r="E78" s="1207"/>
      <c r="F78" s="1209"/>
      <c r="G78" s="1209"/>
      <c r="H78" s="1209"/>
      <c r="I78" s="1208"/>
      <c r="J78" s="1209"/>
      <c r="K78" s="1211"/>
      <c r="L78" s="1150">
        <f>F78+G78+H78+J78</f>
        <v>0</v>
      </c>
      <c r="M78" s="1151"/>
      <c r="N78" s="1151"/>
    </row>
    <row r="79" spans="1:14" ht="24" thickTop="1" thickBot="1" x14ac:dyDescent="0.25">
      <c r="A79" s="1159" t="s">
        <v>1461</v>
      </c>
      <c r="B79" s="1162">
        <v>2000</v>
      </c>
      <c r="C79" s="1144"/>
      <c r="D79" s="1144"/>
      <c r="E79" s="1207"/>
      <c r="F79" s="1209"/>
      <c r="G79" s="1209"/>
      <c r="H79" s="1209"/>
      <c r="I79" s="1208"/>
      <c r="J79" s="1209"/>
      <c r="K79" s="1211"/>
      <c r="L79" s="1150">
        <f>F79+G79+H79+J79</f>
        <v>0</v>
      </c>
      <c r="M79" s="1151"/>
      <c r="N79" s="1151"/>
    </row>
    <row r="80" spans="1:14" ht="37.5" thickTop="1" thickBot="1" x14ac:dyDescent="0.25">
      <c r="A80" s="1109" t="s">
        <v>1462</v>
      </c>
      <c r="B80" s="1163" t="s">
        <v>1463</v>
      </c>
      <c r="C80" s="1143"/>
      <c r="D80" s="1144"/>
      <c r="E80" s="1207"/>
      <c r="F80" s="1109">
        <f>SUM(F78:F79)</f>
        <v>0</v>
      </c>
      <c r="G80" s="1109">
        <f>SUM(G78:G79)</f>
        <v>0</v>
      </c>
      <c r="H80" s="1109">
        <f>SUM(H78:H79)</f>
        <v>0</v>
      </c>
      <c r="I80" s="1208"/>
      <c r="J80" s="1109">
        <f>SUM(J78:J79)</f>
        <v>0</v>
      </c>
      <c r="K80" s="1211"/>
      <c r="L80" s="1150">
        <f>F80+G80+H80+J80</f>
        <v>0</v>
      </c>
      <c r="M80" s="1151"/>
      <c r="N80" s="1151"/>
    </row>
    <row r="81" spans="1:14" ht="21" thickTop="1" thickBot="1" x14ac:dyDescent="0.25">
      <c r="A81" s="1128" t="s">
        <v>1473</v>
      </c>
      <c r="B81" s="1129"/>
      <c r="C81" s="1129"/>
      <c r="D81" s="1129"/>
      <c r="E81" s="1129"/>
      <c r="F81" s="1129"/>
      <c r="G81" s="1129"/>
      <c r="H81" s="1129"/>
      <c r="I81" s="1129"/>
      <c r="J81" s="1129"/>
      <c r="K81" s="1129"/>
      <c r="L81" s="1129"/>
      <c r="M81" s="1151"/>
      <c r="N81" s="1151"/>
    </row>
    <row r="82" spans="1:14" x14ac:dyDescent="0.2">
      <c r="A82" s="2011" t="s">
        <v>1675</v>
      </c>
      <c r="B82" s="1130"/>
      <c r="C82" s="1129"/>
      <c r="D82" s="2013" t="s">
        <v>1447</v>
      </c>
      <c r="E82" s="2014"/>
      <c r="F82" s="2014"/>
      <c r="G82" s="2014"/>
      <c r="H82" s="2014"/>
      <c r="I82" s="2014"/>
      <c r="J82" s="2014"/>
      <c r="K82" s="2014"/>
      <c r="L82" s="2015"/>
      <c r="M82" s="1151"/>
      <c r="N82" s="1151"/>
    </row>
    <row r="83" spans="1:14" x14ac:dyDescent="0.2">
      <c r="A83" s="2012"/>
      <c r="B83" s="1131"/>
      <c r="C83" s="1132"/>
      <c r="D83" s="1133" t="s">
        <v>672</v>
      </c>
      <c r="E83" s="1133" t="s">
        <v>920</v>
      </c>
      <c r="F83" s="1133" t="s">
        <v>921</v>
      </c>
      <c r="G83" s="1133" t="s">
        <v>922</v>
      </c>
      <c r="H83" s="1133" t="s">
        <v>923</v>
      </c>
      <c r="I83" s="1133" t="s">
        <v>924</v>
      </c>
      <c r="J83" s="1133" t="s">
        <v>925</v>
      </c>
      <c r="K83" s="1133" t="s">
        <v>926</v>
      </c>
      <c r="L83" s="1134" t="s">
        <v>201</v>
      </c>
      <c r="M83" s="1151"/>
      <c r="N83" s="1151"/>
    </row>
    <row r="84" spans="1:14" ht="24" x14ac:dyDescent="0.2">
      <c r="A84" s="2012"/>
      <c r="B84" s="1135"/>
      <c r="C84" s="1136"/>
      <c r="D84" s="1137" t="s">
        <v>153</v>
      </c>
      <c r="E84" s="1137" t="s">
        <v>49</v>
      </c>
      <c r="F84" s="1137" t="s">
        <v>942</v>
      </c>
      <c r="G84" s="1137" t="s">
        <v>936</v>
      </c>
      <c r="H84" s="1137" t="s">
        <v>937</v>
      </c>
      <c r="I84" s="1137" t="s">
        <v>907</v>
      </c>
      <c r="J84" s="1138" t="s">
        <v>229</v>
      </c>
      <c r="K84" s="1138" t="s">
        <v>230</v>
      </c>
      <c r="L84" s="1139" t="s">
        <v>421</v>
      </c>
      <c r="M84" s="1151"/>
      <c r="N84" s="1151"/>
    </row>
    <row r="85" spans="1:14" ht="13.5" thickBot="1" x14ac:dyDescent="0.25">
      <c r="A85" s="2006" t="s">
        <v>1448</v>
      </c>
      <c r="B85" s="2007"/>
      <c r="C85" s="1143"/>
      <c r="D85" s="1144"/>
      <c r="E85" s="1144"/>
      <c r="F85" s="1144"/>
      <c r="G85" s="1144"/>
      <c r="H85" s="1144"/>
      <c r="I85" s="1144"/>
      <c r="J85" s="1144"/>
      <c r="K85" s="1145"/>
      <c r="L85" s="1146"/>
      <c r="M85" s="1151"/>
      <c r="N85" s="1151"/>
    </row>
    <row r="86" spans="1:14" ht="14.25" thickTop="1" thickBot="1" x14ac:dyDescent="0.25">
      <c r="A86" s="2016" t="s">
        <v>1449</v>
      </c>
      <c r="B86" s="2017"/>
      <c r="C86" s="1143"/>
      <c r="D86" s="1213"/>
      <c r="E86" s="1213"/>
      <c r="F86" s="1213"/>
      <c r="G86" s="1213"/>
      <c r="H86" s="1213"/>
      <c r="I86" s="1213"/>
      <c r="J86" s="1213"/>
      <c r="K86" s="1145"/>
      <c r="L86" s="1146"/>
      <c r="M86" s="1151"/>
      <c r="N86" s="1151"/>
    </row>
    <row r="87" spans="1:14" ht="14.25" thickTop="1" thickBot="1" x14ac:dyDescent="0.25">
      <c r="A87" s="1148" t="s">
        <v>1450</v>
      </c>
      <c r="B87" s="1149" t="s">
        <v>487</v>
      </c>
      <c r="C87" s="1207"/>
      <c r="D87" s="1209"/>
      <c r="E87" s="1209"/>
      <c r="F87" s="1209"/>
      <c r="G87" s="1209"/>
      <c r="H87" s="1209"/>
      <c r="I87" s="1209"/>
      <c r="J87" s="1209"/>
      <c r="K87" s="1211"/>
      <c r="L87" s="1150">
        <f>SUM(D87:J87)</f>
        <v>0</v>
      </c>
      <c r="M87" s="1151"/>
      <c r="N87" s="1151"/>
    </row>
    <row r="88" spans="1:14" ht="14.25" thickTop="1" thickBot="1" x14ac:dyDescent="0.25">
      <c r="A88" s="1152" t="s">
        <v>1451</v>
      </c>
      <c r="B88" s="1153">
        <v>2000</v>
      </c>
      <c r="C88" s="1207"/>
      <c r="D88" s="1209"/>
      <c r="E88" s="1209"/>
      <c r="F88" s="1209"/>
      <c r="G88" s="1209"/>
      <c r="H88" s="1209"/>
      <c r="I88" s="1209"/>
      <c r="J88" s="1209"/>
      <c r="K88" s="1211"/>
      <c r="L88" s="1150">
        <f>SUM(D88:J88)</f>
        <v>0</v>
      </c>
      <c r="M88" s="1151"/>
      <c r="N88" s="1151"/>
    </row>
    <row r="89" spans="1:14" ht="6.75" customHeight="1" thickTop="1" thickBot="1" x14ac:dyDescent="0.25">
      <c r="A89" s="1154"/>
      <c r="B89" s="1155"/>
      <c r="C89" s="1156"/>
      <c r="D89" s="1214"/>
      <c r="E89" s="1214"/>
      <c r="F89" s="1214"/>
      <c r="G89" s="1214"/>
      <c r="H89" s="1214"/>
      <c r="I89" s="1214"/>
      <c r="J89" s="1214"/>
      <c r="K89" s="1157"/>
      <c r="L89" s="1158"/>
      <c r="M89" s="1151"/>
      <c r="N89" s="1151"/>
    </row>
    <row r="90" spans="1:14" ht="29.25" customHeight="1" thickTop="1" thickBot="1" x14ac:dyDescent="0.25">
      <c r="A90" s="2018" t="s">
        <v>1452</v>
      </c>
      <c r="B90" s="2019"/>
      <c r="C90" s="1143"/>
      <c r="D90" s="1213"/>
      <c r="E90" s="1213"/>
      <c r="F90" s="1213"/>
      <c r="G90" s="1213"/>
      <c r="H90" s="1213"/>
      <c r="I90" s="1213"/>
      <c r="J90" s="1213"/>
      <c r="K90" s="1145"/>
      <c r="L90" s="1146"/>
      <c r="M90" s="1151"/>
      <c r="N90" s="1151"/>
    </row>
    <row r="91" spans="1:14" ht="14.25" thickTop="1" thickBot="1" x14ac:dyDescent="0.25">
      <c r="A91" s="1159" t="s">
        <v>1453</v>
      </c>
      <c r="B91" s="1149" t="s">
        <v>1454</v>
      </c>
      <c r="C91" s="1207"/>
      <c r="D91" s="1209"/>
      <c r="E91" s="1209"/>
      <c r="F91" s="1209"/>
      <c r="G91" s="1209"/>
      <c r="H91" s="1209"/>
      <c r="I91" s="1209"/>
      <c r="J91" s="1209"/>
      <c r="K91" s="1211"/>
      <c r="L91" s="1150">
        <f>D91+E91+F91+G91+H91+I91+J91</f>
        <v>0</v>
      </c>
      <c r="M91" s="1151"/>
      <c r="N91" s="1151"/>
    </row>
    <row r="92" spans="1:14" ht="14.25" thickTop="1" thickBot="1" x14ac:dyDescent="0.25">
      <c r="A92" s="1159" t="s">
        <v>1455</v>
      </c>
      <c r="B92" s="1149" t="s">
        <v>1456</v>
      </c>
      <c r="C92" s="1207"/>
      <c r="D92" s="1209"/>
      <c r="E92" s="1209"/>
      <c r="F92" s="1209"/>
      <c r="G92" s="1209"/>
      <c r="H92" s="1209"/>
      <c r="I92" s="1209"/>
      <c r="J92" s="1209"/>
      <c r="K92" s="1211"/>
      <c r="L92" s="1150">
        <f>SUM(D92:J92)</f>
        <v>0</v>
      </c>
      <c r="M92" s="1151"/>
      <c r="N92" s="1151"/>
    </row>
    <row r="93" spans="1:14" ht="14.25" thickTop="1" thickBot="1" x14ac:dyDescent="0.25">
      <c r="A93" s="1159" t="s">
        <v>1457</v>
      </c>
      <c r="B93" s="1149" t="s">
        <v>1458</v>
      </c>
      <c r="C93" s="1207"/>
      <c r="D93" s="1209"/>
      <c r="E93" s="1209"/>
      <c r="F93" s="1209"/>
      <c r="G93" s="1209"/>
      <c r="H93" s="1209"/>
      <c r="I93" s="1209"/>
      <c r="J93" s="1209"/>
      <c r="K93" s="1211"/>
      <c r="L93" s="1150">
        <f>SUM(D93:J93)</f>
        <v>0</v>
      </c>
      <c r="M93" s="1151"/>
      <c r="N93" s="1151"/>
    </row>
    <row r="94" spans="1:14" ht="4.5" customHeight="1" thickTop="1" thickBot="1" x14ac:dyDescent="0.25">
      <c r="A94" s="1160"/>
      <c r="B94" s="1161"/>
      <c r="C94" s="1156"/>
      <c r="D94" s="1217"/>
      <c r="E94" s="1217"/>
      <c r="F94" s="1217"/>
      <c r="G94" s="1217"/>
      <c r="H94" s="1217"/>
      <c r="I94" s="1217"/>
      <c r="J94" s="1217"/>
      <c r="K94" s="1157"/>
      <c r="L94" s="1158"/>
      <c r="M94" s="1151"/>
      <c r="N94" s="1151"/>
    </row>
    <row r="95" spans="1:14" ht="30.75" customHeight="1" thickTop="1" thickBot="1" x14ac:dyDescent="0.25">
      <c r="A95" s="2018" t="s">
        <v>1459</v>
      </c>
      <c r="B95" s="2019"/>
      <c r="C95" s="1143"/>
      <c r="D95" s="1144"/>
      <c r="E95" s="1144"/>
      <c r="F95" s="1213"/>
      <c r="G95" s="1213"/>
      <c r="H95" s="1213"/>
      <c r="I95" s="1144"/>
      <c r="J95" s="1213"/>
      <c r="K95" s="1145"/>
      <c r="L95" s="1146"/>
      <c r="M95" s="1151"/>
      <c r="N95" s="1151"/>
    </row>
    <row r="96" spans="1:14" ht="24" thickTop="1" thickBot="1" x14ac:dyDescent="0.25">
      <c r="A96" s="1159" t="s">
        <v>1460</v>
      </c>
      <c r="B96" s="1149" t="s">
        <v>487</v>
      </c>
      <c r="C96" s="1144"/>
      <c r="D96" s="1144"/>
      <c r="E96" s="1207"/>
      <c r="F96" s="1209"/>
      <c r="G96" s="1209"/>
      <c r="H96" s="1209"/>
      <c r="I96" s="1208"/>
      <c r="J96" s="1209"/>
      <c r="K96" s="1211"/>
      <c r="L96" s="1150">
        <f>F96+G96+H96+J96</f>
        <v>0</v>
      </c>
      <c r="M96" s="1151"/>
      <c r="N96" s="1151"/>
    </row>
    <row r="97" spans="1:14" ht="24" thickTop="1" thickBot="1" x14ac:dyDescent="0.25">
      <c r="A97" s="1159" t="s">
        <v>1461</v>
      </c>
      <c r="B97" s="1162">
        <v>2000</v>
      </c>
      <c r="C97" s="1144"/>
      <c r="D97" s="1144"/>
      <c r="E97" s="1207"/>
      <c r="F97" s="1209"/>
      <c r="G97" s="1209"/>
      <c r="H97" s="1209"/>
      <c r="I97" s="1208"/>
      <c r="J97" s="1209"/>
      <c r="K97" s="1211"/>
      <c r="L97" s="1150">
        <f>F97+G97+H97+J97</f>
        <v>0</v>
      </c>
      <c r="M97" s="1151"/>
      <c r="N97" s="1151"/>
    </row>
    <row r="98" spans="1:14" ht="37.5" thickTop="1" thickBot="1" x14ac:dyDescent="0.25">
      <c r="A98" s="1109" t="s">
        <v>1462</v>
      </c>
      <c r="B98" s="1163" t="s">
        <v>1463</v>
      </c>
      <c r="C98" s="1143"/>
      <c r="D98" s="1144"/>
      <c r="E98" s="1207"/>
      <c r="F98" s="1109">
        <f>SUM(F96:F97)</f>
        <v>0</v>
      </c>
      <c r="G98" s="1109">
        <f>SUM(G96:G97)</f>
        <v>0</v>
      </c>
      <c r="H98" s="1109">
        <f>SUM(H96:H97)</f>
        <v>0</v>
      </c>
      <c r="I98" s="1208"/>
      <c r="J98" s="1109">
        <f>SUM(J96:J97)</f>
        <v>0</v>
      </c>
      <c r="K98" s="1211"/>
      <c r="L98" s="1150">
        <f>F98+G98+H98+J98</f>
        <v>0</v>
      </c>
      <c r="M98" s="1151"/>
      <c r="N98" s="1151"/>
    </row>
    <row r="99" spans="1:14" ht="21" thickTop="1" thickBot="1" x14ac:dyDescent="0.25">
      <c r="A99" s="1128" t="s">
        <v>1474</v>
      </c>
      <c r="B99" s="1129"/>
      <c r="C99" s="1129"/>
      <c r="D99" s="1129"/>
      <c r="E99" s="1129"/>
      <c r="F99" s="1129"/>
      <c r="G99" s="1129"/>
      <c r="H99" s="1129"/>
      <c r="I99" s="1129"/>
      <c r="J99" s="1129"/>
      <c r="K99" s="1129"/>
      <c r="L99" s="1129"/>
      <c r="M99" s="1151"/>
      <c r="N99" s="1151"/>
    </row>
    <row r="100" spans="1:14" x14ac:dyDescent="0.2">
      <c r="A100" s="2011" t="s">
        <v>1677</v>
      </c>
      <c r="B100" s="1130"/>
      <c r="C100" s="1129"/>
      <c r="D100" s="2013" t="s">
        <v>1447</v>
      </c>
      <c r="E100" s="2014"/>
      <c r="F100" s="2014"/>
      <c r="G100" s="2014"/>
      <c r="H100" s="2014"/>
      <c r="I100" s="2014"/>
      <c r="J100" s="2014"/>
      <c r="K100" s="2014"/>
      <c r="L100" s="2015"/>
      <c r="M100" s="1151"/>
      <c r="N100" s="1151"/>
    </row>
    <row r="101" spans="1:14" x14ac:dyDescent="0.2">
      <c r="A101" s="2012"/>
      <c r="B101" s="1131"/>
      <c r="C101" s="1132"/>
      <c r="D101" s="1133" t="s">
        <v>672</v>
      </c>
      <c r="E101" s="1133" t="s">
        <v>920</v>
      </c>
      <c r="F101" s="1133" t="s">
        <v>921</v>
      </c>
      <c r="G101" s="1133" t="s">
        <v>922</v>
      </c>
      <c r="H101" s="1133" t="s">
        <v>923</v>
      </c>
      <c r="I101" s="1133" t="s">
        <v>924</v>
      </c>
      <c r="J101" s="1133" t="s">
        <v>925</v>
      </c>
      <c r="K101" s="1133" t="s">
        <v>926</v>
      </c>
      <c r="L101" s="1134" t="s">
        <v>201</v>
      </c>
      <c r="M101" s="1151"/>
      <c r="N101" s="1151"/>
    </row>
    <row r="102" spans="1:14" ht="24" x14ac:dyDescent="0.2">
      <c r="A102" s="2012"/>
      <c r="B102" s="1135"/>
      <c r="C102" s="1136"/>
      <c r="D102" s="1137" t="s">
        <v>153</v>
      </c>
      <c r="E102" s="1137" t="s">
        <v>49</v>
      </c>
      <c r="F102" s="1137" t="s">
        <v>942</v>
      </c>
      <c r="G102" s="1137" t="s">
        <v>936</v>
      </c>
      <c r="H102" s="1137" t="s">
        <v>937</v>
      </c>
      <c r="I102" s="1137" t="s">
        <v>907</v>
      </c>
      <c r="J102" s="1138" t="s">
        <v>229</v>
      </c>
      <c r="K102" s="1138" t="s">
        <v>230</v>
      </c>
      <c r="L102" s="1139" t="s">
        <v>421</v>
      </c>
      <c r="M102" s="1151"/>
      <c r="N102" s="1151"/>
    </row>
    <row r="103" spans="1:14" ht="13.5" thickBot="1" x14ac:dyDescent="0.25">
      <c r="A103" s="2006" t="s">
        <v>1448</v>
      </c>
      <c r="B103" s="2007"/>
      <c r="C103" s="1143"/>
      <c r="D103" s="1144"/>
      <c r="E103" s="1144"/>
      <c r="F103" s="1144"/>
      <c r="G103" s="1144"/>
      <c r="H103" s="1144"/>
      <c r="I103" s="1144"/>
      <c r="J103" s="1144"/>
      <c r="K103" s="1145"/>
      <c r="L103" s="1146"/>
      <c r="M103" s="1151"/>
      <c r="N103" s="1151"/>
    </row>
    <row r="104" spans="1:14" ht="20.25" customHeight="1" thickTop="1" thickBot="1" x14ac:dyDescent="0.25">
      <c r="A104" s="2016" t="s">
        <v>1449</v>
      </c>
      <c r="B104" s="2017"/>
      <c r="C104" s="1143"/>
      <c r="D104" s="1213"/>
      <c r="E104" s="1213"/>
      <c r="F104" s="1213"/>
      <c r="G104" s="1213"/>
      <c r="H104" s="1213"/>
      <c r="I104" s="1213"/>
      <c r="J104" s="1213"/>
      <c r="K104" s="1145"/>
      <c r="L104" s="1146"/>
      <c r="M104" s="1151"/>
      <c r="N104" s="1151"/>
    </row>
    <row r="105" spans="1:14" ht="14.25" thickTop="1" thickBot="1" x14ac:dyDescent="0.25">
      <c r="A105" s="1148" t="s">
        <v>1450</v>
      </c>
      <c r="B105" s="1149" t="s">
        <v>487</v>
      </c>
      <c r="C105" s="1207"/>
      <c r="D105" s="1209"/>
      <c r="E105" s="1209"/>
      <c r="F105" s="1209"/>
      <c r="G105" s="1209"/>
      <c r="H105" s="1209"/>
      <c r="I105" s="1209"/>
      <c r="J105" s="1209"/>
      <c r="K105" s="1211"/>
      <c r="L105" s="1150">
        <f>SUM(D105:J105)</f>
        <v>0</v>
      </c>
      <c r="M105" s="1151"/>
      <c r="N105" s="1151"/>
    </row>
    <row r="106" spans="1:14" ht="14.25" thickTop="1" thickBot="1" x14ac:dyDescent="0.25">
      <c r="A106" s="1152" t="s">
        <v>1451</v>
      </c>
      <c r="B106" s="1153">
        <v>2000</v>
      </c>
      <c r="C106" s="1207"/>
      <c r="D106" s="1209"/>
      <c r="E106" s="1209"/>
      <c r="F106" s="1209"/>
      <c r="G106" s="1209"/>
      <c r="H106" s="1209"/>
      <c r="I106" s="1209"/>
      <c r="J106" s="1209"/>
      <c r="K106" s="1211"/>
      <c r="L106" s="1150">
        <f>SUM(D106:J106)</f>
        <v>0</v>
      </c>
      <c r="M106" s="1151"/>
      <c r="N106" s="1151"/>
    </row>
    <row r="107" spans="1:14" ht="8.25" customHeight="1" thickTop="1" thickBot="1" x14ac:dyDescent="0.25">
      <c r="A107" s="1154"/>
      <c r="B107" s="1155"/>
      <c r="C107" s="1156"/>
      <c r="D107" s="1214"/>
      <c r="E107" s="1214"/>
      <c r="F107" s="1214"/>
      <c r="G107" s="1214"/>
      <c r="H107" s="1214"/>
      <c r="I107" s="1214"/>
      <c r="J107" s="1214"/>
      <c r="K107" s="1157"/>
      <c r="L107" s="1158"/>
      <c r="M107" s="1151"/>
      <c r="N107" s="1151"/>
    </row>
    <row r="108" spans="1:14" ht="33" customHeight="1" thickTop="1" thickBot="1" x14ac:dyDescent="0.25">
      <c r="A108" s="2018" t="s">
        <v>1452</v>
      </c>
      <c r="B108" s="2019"/>
      <c r="C108" s="1143"/>
      <c r="D108" s="1213"/>
      <c r="E108" s="1213"/>
      <c r="F108" s="1213"/>
      <c r="G108" s="1213"/>
      <c r="H108" s="1213"/>
      <c r="I108" s="1213"/>
      <c r="J108" s="1213"/>
      <c r="K108" s="1145"/>
      <c r="L108" s="1146"/>
      <c r="M108" s="1151"/>
      <c r="N108" s="1151"/>
    </row>
    <row r="109" spans="1:14" ht="14.25" thickTop="1" thickBot="1" x14ac:dyDescent="0.25">
      <c r="A109" s="1159" t="s">
        <v>1453</v>
      </c>
      <c r="B109" s="1149" t="s">
        <v>1454</v>
      </c>
      <c r="C109" s="1207"/>
      <c r="D109" s="1209"/>
      <c r="E109" s="1209"/>
      <c r="F109" s="1209"/>
      <c r="G109" s="1209"/>
      <c r="H109" s="1209"/>
      <c r="I109" s="1209"/>
      <c r="J109" s="1209"/>
      <c r="K109" s="1211"/>
      <c r="L109" s="1150">
        <f>D109+E109+F109+G109+H109+I109+J109</f>
        <v>0</v>
      </c>
      <c r="M109" s="1151"/>
      <c r="N109" s="1151"/>
    </row>
    <row r="110" spans="1:14" ht="14.25" thickTop="1" thickBot="1" x14ac:dyDescent="0.25">
      <c r="A110" s="1159" t="s">
        <v>1455</v>
      </c>
      <c r="B110" s="1149" t="s">
        <v>1456</v>
      </c>
      <c r="C110" s="1207"/>
      <c r="D110" s="1209"/>
      <c r="E110" s="1209"/>
      <c r="F110" s="1209"/>
      <c r="G110" s="1209"/>
      <c r="H110" s="1209"/>
      <c r="I110" s="1209"/>
      <c r="J110" s="1209"/>
      <c r="K110" s="1211"/>
      <c r="L110" s="1150">
        <f>SUM(D110:J110)</f>
        <v>0</v>
      </c>
      <c r="M110" s="1151"/>
      <c r="N110" s="1151"/>
    </row>
    <row r="111" spans="1:14" ht="14.25" thickTop="1" thickBot="1" x14ac:dyDescent="0.25">
      <c r="A111" s="1159" t="s">
        <v>1457</v>
      </c>
      <c r="B111" s="1149" t="s">
        <v>1458</v>
      </c>
      <c r="C111" s="1207"/>
      <c r="D111" s="1209"/>
      <c r="E111" s="1209"/>
      <c r="F111" s="1209"/>
      <c r="G111" s="1209"/>
      <c r="H111" s="1209"/>
      <c r="I111" s="1209"/>
      <c r="J111" s="1209"/>
      <c r="K111" s="1211"/>
      <c r="L111" s="1150">
        <f>SUM(D111:J111)</f>
        <v>0</v>
      </c>
      <c r="M111" s="1151"/>
      <c r="N111" s="1151"/>
    </row>
    <row r="112" spans="1:14" ht="9.75" customHeight="1" thickTop="1" thickBot="1" x14ac:dyDescent="0.25">
      <c r="A112" s="1160"/>
      <c r="B112" s="1161"/>
      <c r="C112" s="1156"/>
      <c r="D112" s="1217"/>
      <c r="E112" s="1217"/>
      <c r="F112" s="1217"/>
      <c r="G112" s="1217"/>
      <c r="H112" s="1217"/>
      <c r="I112" s="1217"/>
      <c r="J112" s="1217"/>
      <c r="K112" s="1157"/>
      <c r="L112" s="1158"/>
      <c r="M112" s="1151"/>
      <c r="N112" s="1151"/>
    </row>
    <row r="113" spans="1:14" ht="31.5" customHeight="1" thickTop="1" thickBot="1" x14ac:dyDescent="0.25">
      <c r="A113" s="2018" t="s">
        <v>1459</v>
      </c>
      <c r="B113" s="2019"/>
      <c r="C113" s="1143"/>
      <c r="D113" s="1144"/>
      <c r="E113" s="1144"/>
      <c r="F113" s="1213"/>
      <c r="G113" s="1213"/>
      <c r="H113" s="1213"/>
      <c r="I113" s="1144"/>
      <c r="J113" s="1213"/>
      <c r="K113" s="1145"/>
      <c r="L113" s="1146"/>
      <c r="M113" s="1151"/>
      <c r="N113" s="1151"/>
    </row>
    <row r="114" spans="1:14" ht="24" thickTop="1" thickBot="1" x14ac:dyDescent="0.25">
      <c r="A114" s="1159" t="s">
        <v>1460</v>
      </c>
      <c r="B114" s="1149" t="s">
        <v>487</v>
      </c>
      <c r="C114" s="1144"/>
      <c r="D114" s="1144"/>
      <c r="E114" s="1207"/>
      <c r="F114" s="1209"/>
      <c r="G114" s="1209"/>
      <c r="H114" s="1209"/>
      <c r="I114" s="1208"/>
      <c r="J114" s="1209"/>
      <c r="K114" s="1211"/>
      <c r="L114" s="1150">
        <f>F114+G114+H114+J114</f>
        <v>0</v>
      </c>
      <c r="M114" s="1151"/>
      <c r="N114" s="1151"/>
    </row>
    <row r="115" spans="1:14" ht="24" thickTop="1" thickBot="1" x14ac:dyDescent="0.25">
      <c r="A115" s="1159" t="s">
        <v>1461</v>
      </c>
      <c r="B115" s="1162">
        <v>2000</v>
      </c>
      <c r="C115" s="1144"/>
      <c r="D115" s="1144"/>
      <c r="E115" s="1207"/>
      <c r="F115" s="1209"/>
      <c r="G115" s="1209"/>
      <c r="H115" s="1209"/>
      <c r="I115" s="1208"/>
      <c r="J115" s="1209"/>
      <c r="K115" s="1211"/>
      <c r="L115" s="1150">
        <f>F115+G115+H115+J115</f>
        <v>0</v>
      </c>
      <c r="M115" s="1151"/>
      <c r="N115" s="1151"/>
    </row>
    <row r="116" spans="1:14" ht="37.5" thickTop="1" thickBot="1" x14ac:dyDescent="0.25">
      <c r="A116" s="1109" t="s">
        <v>1462</v>
      </c>
      <c r="B116" s="1163" t="s">
        <v>1463</v>
      </c>
      <c r="C116" s="1143"/>
      <c r="D116" s="1144"/>
      <c r="E116" s="1207"/>
      <c r="F116" s="1109">
        <f>SUM(F114:F115)</f>
        <v>0</v>
      </c>
      <c r="G116" s="1109">
        <f>SUM(G114:G115)</f>
        <v>0</v>
      </c>
      <c r="H116" s="1109">
        <f>SUM(H114:H115)</f>
        <v>0</v>
      </c>
      <c r="I116" s="1208"/>
      <c r="J116" s="1109">
        <f>SUM(J114:J115)</f>
        <v>0</v>
      </c>
      <c r="K116" s="1211"/>
      <c r="L116" s="1150">
        <f>F116+G116+H116+J116</f>
        <v>0</v>
      </c>
      <c r="M116" s="1151"/>
      <c r="N116" s="1151"/>
    </row>
    <row r="117" spans="1:14" ht="21" thickTop="1" thickBot="1" x14ac:dyDescent="0.25">
      <c r="A117" s="1128" t="s">
        <v>1470</v>
      </c>
      <c r="B117" s="1129"/>
      <c r="C117" s="1129"/>
      <c r="D117" s="1129"/>
      <c r="E117" s="1129"/>
      <c r="F117" s="1129"/>
      <c r="G117" s="1129"/>
      <c r="H117" s="1129"/>
      <c r="I117" s="1129"/>
      <c r="J117" s="1129"/>
      <c r="K117" s="1129"/>
      <c r="L117" s="1129"/>
      <c r="M117" s="1151"/>
      <c r="N117" s="1151"/>
    </row>
    <row r="118" spans="1:14" x14ac:dyDescent="0.2">
      <c r="A118" s="2011" t="s">
        <v>1678</v>
      </c>
      <c r="B118" s="1130"/>
      <c r="C118" s="1129"/>
      <c r="D118" s="2013" t="s">
        <v>1447</v>
      </c>
      <c r="E118" s="2014"/>
      <c r="F118" s="2014"/>
      <c r="G118" s="2014"/>
      <c r="H118" s="2014"/>
      <c r="I118" s="2014"/>
      <c r="J118" s="2014"/>
      <c r="K118" s="2014"/>
      <c r="L118" s="2015"/>
      <c r="M118" s="1151"/>
      <c r="N118" s="1151"/>
    </row>
    <row r="119" spans="1:14" x14ac:dyDescent="0.2">
      <c r="A119" s="2012"/>
      <c r="B119" s="1131"/>
      <c r="C119" s="1132"/>
      <c r="D119" s="1133" t="s">
        <v>672</v>
      </c>
      <c r="E119" s="1133" t="s">
        <v>920</v>
      </c>
      <c r="F119" s="1133" t="s">
        <v>921</v>
      </c>
      <c r="G119" s="1133" t="s">
        <v>922</v>
      </c>
      <c r="H119" s="1133" t="s">
        <v>923</v>
      </c>
      <c r="I119" s="1133" t="s">
        <v>924</v>
      </c>
      <c r="J119" s="1133" t="s">
        <v>925</v>
      </c>
      <c r="K119" s="1133" t="s">
        <v>926</v>
      </c>
      <c r="L119" s="1134" t="s">
        <v>201</v>
      </c>
      <c r="M119" s="1151"/>
      <c r="N119" s="1151"/>
    </row>
    <row r="120" spans="1:14" ht="24" x14ac:dyDescent="0.2">
      <c r="A120" s="2012"/>
      <c r="B120" s="1135"/>
      <c r="C120" s="1136"/>
      <c r="D120" s="1137" t="s">
        <v>153</v>
      </c>
      <c r="E120" s="1137" t="s">
        <v>49</v>
      </c>
      <c r="F120" s="1137" t="s">
        <v>942</v>
      </c>
      <c r="G120" s="1137" t="s">
        <v>936</v>
      </c>
      <c r="H120" s="1137" t="s">
        <v>937</v>
      </c>
      <c r="I120" s="1137" t="s">
        <v>907</v>
      </c>
      <c r="J120" s="1138" t="s">
        <v>229</v>
      </c>
      <c r="K120" s="1138" t="s">
        <v>230</v>
      </c>
      <c r="L120" s="1139" t="s">
        <v>421</v>
      </c>
      <c r="M120" s="1151"/>
      <c r="N120" s="1151"/>
    </row>
    <row r="121" spans="1:14" ht="13.5" thickBot="1" x14ac:dyDescent="0.25">
      <c r="A121" s="2006" t="s">
        <v>1448</v>
      </c>
      <c r="B121" s="2007"/>
      <c r="C121" s="1143"/>
      <c r="D121" s="1144"/>
      <c r="E121" s="1144"/>
      <c r="F121" s="1144"/>
      <c r="G121" s="1144"/>
      <c r="H121" s="1144"/>
      <c r="I121" s="1144"/>
      <c r="J121" s="1144"/>
      <c r="K121" s="1145"/>
      <c r="L121" s="1146"/>
      <c r="M121" s="1151"/>
      <c r="N121" s="1151"/>
    </row>
    <row r="122" spans="1:14" ht="14.25" thickTop="1" thickBot="1" x14ac:dyDescent="0.25">
      <c r="A122" s="2016" t="s">
        <v>1449</v>
      </c>
      <c r="B122" s="2017"/>
      <c r="C122" s="1143"/>
      <c r="D122" s="1213"/>
      <c r="E122" s="1213"/>
      <c r="F122" s="1213"/>
      <c r="G122" s="1213"/>
      <c r="H122" s="1213"/>
      <c r="I122" s="1213"/>
      <c r="J122" s="1213"/>
      <c r="K122" s="1145"/>
      <c r="L122" s="1146"/>
      <c r="M122" s="1151"/>
      <c r="N122" s="1151"/>
    </row>
    <row r="123" spans="1:14" ht="14.25" thickTop="1" thickBot="1" x14ac:dyDescent="0.25">
      <c r="A123" s="1148" t="s">
        <v>1450</v>
      </c>
      <c r="B123" s="1149" t="s">
        <v>487</v>
      </c>
      <c r="C123" s="1207"/>
      <c r="D123" s="1209">
        <f>59659+26306</f>
        <v>85965</v>
      </c>
      <c r="E123" s="1209">
        <f>7051+7884</f>
        <v>14935</v>
      </c>
      <c r="F123" s="1209"/>
      <c r="G123" s="1209"/>
      <c r="H123" s="1209"/>
      <c r="I123" s="1209"/>
      <c r="J123" s="1209"/>
      <c r="K123" s="1211"/>
      <c r="L123" s="1150">
        <f>SUM(D123:J123)</f>
        <v>100900</v>
      </c>
      <c r="M123" s="1151"/>
      <c r="N123" s="1151"/>
    </row>
    <row r="124" spans="1:14" ht="14.25" thickTop="1" thickBot="1" x14ac:dyDescent="0.25">
      <c r="A124" s="1152" t="s">
        <v>1451</v>
      </c>
      <c r="B124" s="1153">
        <v>2000</v>
      </c>
      <c r="C124" s="1207"/>
      <c r="D124" s="1209"/>
      <c r="E124" s="1209"/>
      <c r="F124" s="1209"/>
      <c r="G124" s="1209"/>
      <c r="H124" s="1209"/>
      <c r="I124" s="1209"/>
      <c r="J124" s="1209"/>
      <c r="K124" s="1211"/>
      <c r="L124" s="1150">
        <f>SUM(D124:J124)</f>
        <v>0</v>
      </c>
      <c r="M124" s="1151"/>
      <c r="N124" s="1151"/>
    </row>
    <row r="125" spans="1:14" ht="7.5" customHeight="1" thickTop="1" thickBot="1" x14ac:dyDescent="0.25">
      <c r="A125" s="1154"/>
      <c r="B125" s="1155"/>
      <c r="C125" s="1156"/>
      <c r="D125" s="1214"/>
      <c r="E125" s="1214"/>
      <c r="F125" s="1214"/>
      <c r="G125" s="1214"/>
      <c r="H125" s="1214"/>
      <c r="I125" s="1214"/>
      <c r="J125" s="1214"/>
      <c r="K125" s="1157"/>
      <c r="L125" s="1158"/>
      <c r="M125" s="1151"/>
      <c r="N125" s="1151"/>
    </row>
    <row r="126" spans="1:14" ht="29.25" customHeight="1" thickTop="1" thickBot="1" x14ac:dyDescent="0.25">
      <c r="A126" s="2018" t="s">
        <v>1452</v>
      </c>
      <c r="B126" s="2019"/>
      <c r="C126" s="1143"/>
      <c r="D126" s="1213"/>
      <c r="E126" s="1213"/>
      <c r="F126" s="1213"/>
      <c r="G126" s="1213"/>
      <c r="H126" s="1213"/>
      <c r="I126" s="1213"/>
      <c r="J126" s="1213"/>
      <c r="K126" s="1145"/>
      <c r="L126" s="1146"/>
      <c r="M126" s="1151"/>
      <c r="N126" s="1151"/>
    </row>
    <row r="127" spans="1:14" ht="14.25" thickTop="1" thickBot="1" x14ac:dyDescent="0.25">
      <c r="A127" s="1159" t="s">
        <v>1453</v>
      </c>
      <c r="B127" s="1149" t="s">
        <v>1454</v>
      </c>
      <c r="C127" s="1207"/>
      <c r="D127" s="1209"/>
      <c r="E127" s="1209"/>
      <c r="F127" s="1209"/>
      <c r="G127" s="1209"/>
      <c r="H127" s="1209"/>
      <c r="I127" s="1209"/>
      <c r="J127" s="1209"/>
      <c r="K127" s="1211"/>
      <c r="L127" s="1150">
        <f>D127+E127+F127+G127+H127+I127+J127</f>
        <v>0</v>
      </c>
      <c r="M127" s="1151"/>
      <c r="N127" s="1151"/>
    </row>
    <row r="128" spans="1:14" ht="14.25" thickTop="1" thickBot="1" x14ac:dyDescent="0.25">
      <c r="A128" s="1159" t="s">
        <v>1455</v>
      </c>
      <c r="B128" s="1149" t="s">
        <v>1456</v>
      </c>
      <c r="C128" s="1207"/>
      <c r="D128" s="1209"/>
      <c r="E128" s="1209"/>
      <c r="F128" s="1209"/>
      <c r="G128" s="1209"/>
      <c r="H128" s="1209"/>
      <c r="I128" s="1209"/>
      <c r="J128" s="1209"/>
      <c r="K128" s="1211"/>
      <c r="L128" s="1150">
        <f>SUM(D128:J128)</f>
        <v>0</v>
      </c>
      <c r="M128" s="1151"/>
      <c r="N128" s="1151"/>
    </row>
    <row r="129" spans="1:14" ht="14.25" thickTop="1" thickBot="1" x14ac:dyDescent="0.25">
      <c r="A129" s="1159" t="s">
        <v>1457</v>
      </c>
      <c r="B129" s="1149" t="s">
        <v>1458</v>
      </c>
      <c r="C129" s="1207"/>
      <c r="D129" s="1209"/>
      <c r="E129" s="1209"/>
      <c r="F129" s="1209"/>
      <c r="G129" s="1209"/>
      <c r="H129" s="1209"/>
      <c r="I129" s="1209"/>
      <c r="J129" s="1209"/>
      <c r="K129" s="1211"/>
      <c r="L129" s="1150">
        <f>SUM(D129:J129)</f>
        <v>0</v>
      </c>
      <c r="M129" s="1151"/>
      <c r="N129" s="1151"/>
    </row>
    <row r="130" spans="1:14" ht="6" customHeight="1" thickTop="1" thickBot="1" x14ac:dyDescent="0.25">
      <c r="A130" s="1160"/>
      <c r="B130" s="1161"/>
      <c r="C130" s="1156"/>
      <c r="D130" s="1217"/>
      <c r="E130" s="1217"/>
      <c r="F130" s="1217"/>
      <c r="G130" s="1217"/>
      <c r="H130" s="1217"/>
      <c r="I130" s="1217"/>
      <c r="J130" s="1217"/>
      <c r="K130" s="1157"/>
      <c r="L130" s="1158"/>
      <c r="M130" s="1151"/>
      <c r="N130" s="1151"/>
    </row>
    <row r="131" spans="1:14" ht="27.75" customHeight="1" thickTop="1" thickBot="1" x14ac:dyDescent="0.25">
      <c r="A131" s="2018" t="s">
        <v>1459</v>
      </c>
      <c r="B131" s="2019"/>
      <c r="C131" s="1143"/>
      <c r="D131" s="1144"/>
      <c r="E131" s="1144"/>
      <c r="F131" s="1213"/>
      <c r="G131" s="1213"/>
      <c r="H131" s="1213"/>
      <c r="I131" s="1144"/>
      <c r="J131" s="1213"/>
      <c r="K131" s="1145"/>
      <c r="L131" s="1146"/>
      <c r="M131" s="1151"/>
      <c r="N131" s="1151"/>
    </row>
    <row r="132" spans="1:14" ht="24" thickTop="1" thickBot="1" x14ac:dyDescent="0.25">
      <c r="A132" s="1159" t="s">
        <v>1460</v>
      </c>
      <c r="B132" s="1149" t="s">
        <v>487</v>
      </c>
      <c r="C132" s="1144"/>
      <c r="D132" s="1144"/>
      <c r="E132" s="1207"/>
      <c r="F132" s="1209"/>
      <c r="G132" s="1209"/>
      <c r="H132" s="1209"/>
      <c r="I132" s="1208"/>
      <c r="J132" s="1209"/>
      <c r="K132" s="1211"/>
      <c r="L132" s="1150">
        <f>F132+G132+H132+J132</f>
        <v>0</v>
      </c>
      <c r="M132" s="1151"/>
      <c r="N132" s="1151"/>
    </row>
    <row r="133" spans="1:14" ht="24" thickTop="1" thickBot="1" x14ac:dyDescent="0.25">
      <c r="A133" s="1159" t="s">
        <v>1461</v>
      </c>
      <c r="B133" s="1162">
        <v>2000</v>
      </c>
      <c r="C133" s="1144"/>
      <c r="D133" s="1144"/>
      <c r="E133" s="1207"/>
      <c r="F133" s="1209"/>
      <c r="G133" s="1209"/>
      <c r="H133" s="1209"/>
      <c r="I133" s="1208"/>
      <c r="J133" s="1209"/>
      <c r="K133" s="1211"/>
      <c r="L133" s="1150">
        <f>F133+G133+H133+J133</f>
        <v>0</v>
      </c>
      <c r="M133" s="1151"/>
      <c r="N133" s="1151"/>
    </row>
    <row r="134" spans="1:14" ht="37.5" thickTop="1" thickBot="1" x14ac:dyDescent="0.25">
      <c r="A134" s="1109" t="s">
        <v>1462</v>
      </c>
      <c r="B134" s="1163" t="s">
        <v>1463</v>
      </c>
      <c r="C134" s="1143"/>
      <c r="D134" s="1144"/>
      <c r="E134" s="1207"/>
      <c r="F134" s="1109">
        <f>SUM(F132:F133)</f>
        <v>0</v>
      </c>
      <c r="G134" s="1109">
        <f>SUM(G132:G133)</f>
        <v>0</v>
      </c>
      <c r="H134" s="1109">
        <f>SUM(H132:H133)</f>
        <v>0</v>
      </c>
      <c r="I134" s="1208"/>
      <c r="J134" s="1109">
        <f>SUM(J132:J133)</f>
        <v>0</v>
      </c>
      <c r="K134" s="1211"/>
      <c r="L134" s="1150">
        <f>F134+G134+H134+J134</f>
        <v>0</v>
      </c>
      <c r="M134" s="1151"/>
      <c r="N134" s="1151"/>
    </row>
    <row r="135" spans="1:14" ht="21" thickTop="1" thickBot="1" x14ac:dyDescent="0.25">
      <c r="A135" s="1128" t="s">
        <v>1471</v>
      </c>
      <c r="B135" s="1129"/>
      <c r="C135" s="1129"/>
      <c r="D135" s="1129"/>
      <c r="E135" s="1129"/>
      <c r="F135" s="1129"/>
      <c r="G135" s="1129"/>
      <c r="H135" s="1129"/>
      <c r="I135" s="1129"/>
      <c r="J135" s="1129"/>
      <c r="K135" s="1129"/>
      <c r="L135" s="1129"/>
      <c r="M135" s="1151"/>
      <c r="N135" s="1151"/>
    </row>
    <row r="136" spans="1:14" x14ac:dyDescent="0.2">
      <c r="A136" s="2011" t="s">
        <v>3739</v>
      </c>
      <c r="B136" s="1130"/>
      <c r="C136" s="1129"/>
      <c r="D136" s="2013" t="s">
        <v>1447</v>
      </c>
      <c r="E136" s="2014"/>
      <c r="F136" s="2014"/>
      <c r="G136" s="2014"/>
      <c r="H136" s="2014"/>
      <c r="I136" s="2014"/>
      <c r="J136" s="2014"/>
      <c r="K136" s="2014"/>
      <c r="L136" s="2015"/>
      <c r="M136" s="1151"/>
      <c r="N136" s="1151"/>
    </row>
    <row r="137" spans="1:14" x14ac:dyDescent="0.2">
      <c r="A137" s="2012"/>
      <c r="B137" s="1131"/>
      <c r="C137" s="1132"/>
      <c r="D137" s="1133" t="s">
        <v>672</v>
      </c>
      <c r="E137" s="1133" t="s">
        <v>920</v>
      </c>
      <c r="F137" s="1133" t="s">
        <v>921</v>
      </c>
      <c r="G137" s="1133" t="s">
        <v>922</v>
      </c>
      <c r="H137" s="1133" t="s">
        <v>923</v>
      </c>
      <c r="I137" s="1133" t="s">
        <v>924</v>
      </c>
      <c r="J137" s="1133" t="s">
        <v>925</v>
      </c>
      <c r="K137" s="1133" t="s">
        <v>926</v>
      </c>
      <c r="L137" s="1134" t="s">
        <v>201</v>
      </c>
      <c r="M137" s="1151"/>
      <c r="N137" s="1151"/>
    </row>
    <row r="138" spans="1:14" ht="24" x14ac:dyDescent="0.2">
      <c r="A138" s="2012"/>
      <c r="B138" s="1135"/>
      <c r="C138" s="1136"/>
      <c r="D138" s="1137" t="s">
        <v>153</v>
      </c>
      <c r="E138" s="1137" t="s">
        <v>49</v>
      </c>
      <c r="F138" s="1137" t="s">
        <v>942</v>
      </c>
      <c r="G138" s="1137" t="s">
        <v>936</v>
      </c>
      <c r="H138" s="1137" t="s">
        <v>937</v>
      </c>
      <c r="I138" s="1137" t="s">
        <v>907</v>
      </c>
      <c r="J138" s="1138" t="s">
        <v>229</v>
      </c>
      <c r="K138" s="1138" t="s">
        <v>230</v>
      </c>
      <c r="L138" s="1139" t="s">
        <v>421</v>
      </c>
      <c r="M138" s="1151"/>
      <c r="N138" s="1151"/>
    </row>
    <row r="139" spans="1:14" ht="13.5" thickBot="1" x14ac:dyDescent="0.25">
      <c r="A139" s="2006" t="s">
        <v>1448</v>
      </c>
      <c r="B139" s="2007"/>
      <c r="C139" s="1143"/>
      <c r="D139" s="1144"/>
      <c r="E139" s="1144"/>
      <c r="F139" s="1144"/>
      <c r="G139" s="1144"/>
      <c r="H139" s="1144"/>
      <c r="I139" s="1144"/>
      <c r="J139" s="1144"/>
      <c r="K139" s="1145"/>
      <c r="L139" s="1146"/>
      <c r="M139" s="1151"/>
      <c r="N139" s="1151"/>
    </row>
    <row r="140" spans="1:14" ht="14.25" thickTop="1" thickBot="1" x14ac:dyDescent="0.25">
      <c r="A140" s="2016" t="s">
        <v>1449</v>
      </c>
      <c r="B140" s="2017"/>
      <c r="C140" s="1143"/>
      <c r="D140" s="1213"/>
      <c r="E140" s="1213"/>
      <c r="F140" s="1213"/>
      <c r="G140" s="1213"/>
      <c r="H140" s="1213"/>
      <c r="I140" s="1213"/>
      <c r="J140" s="1213"/>
      <c r="K140" s="1145"/>
      <c r="L140" s="1146"/>
      <c r="M140" s="1151"/>
      <c r="N140" s="1151"/>
    </row>
    <row r="141" spans="1:14" ht="14.25" thickTop="1" thickBot="1" x14ac:dyDescent="0.25">
      <c r="A141" s="1148" t="s">
        <v>1450</v>
      </c>
      <c r="B141" s="1149" t="s">
        <v>487</v>
      </c>
      <c r="C141" s="1207"/>
      <c r="D141" s="1209"/>
      <c r="E141" s="1209"/>
      <c r="F141" s="1209"/>
      <c r="G141" s="1209"/>
      <c r="H141" s="1209"/>
      <c r="I141" s="1209"/>
      <c r="J141" s="1209"/>
      <c r="K141" s="1211"/>
      <c r="L141" s="1150">
        <f>SUM(D141:J141)</f>
        <v>0</v>
      </c>
      <c r="M141" s="1151"/>
      <c r="N141" s="1151"/>
    </row>
    <row r="142" spans="1:14" ht="14.25" thickTop="1" thickBot="1" x14ac:dyDescent="0.25">
      <c r="A142" s="1152" t="s">
        <v>1451</v>
      </c>
      <c r="B142" s="1153">
        <v>2000</v>
      </c>
      <c r="C142" s="1207"/>
      <c r="D142" s="1209"/>
      <c r="E142" s="1209"/>
      <c r="F142" s="1209"/>
      <c r="G142" s="1209"/>
      <c r="H142" s="1209"/>
      <c r="I142" s="1209"/>
      <c r="J142" s="1209"/>
      <c r="K142" s="1211"/>
      <c r="L142" s="1150">
        <f>SUM(D142:J142)</f>
        <v>0</v>
      </c>
      <c r="M142" s="1151"/>
      <c r="N142" s="1151"/>
    </row>
    <row r="143" spans="1:14" ht="14.25" thickTop="1" thickBot="1" x14ac:dyDescent="0.25">
      <c r="A143" s="1154"/>
      <c r="B143" s="1155"/>
      <c r="C143" s="1156"/>
      <c r="D143" s="1214"/>
      <c r="E143" s="1214"/>
      <c r="F143" s="1214"/>
      <c r="G143" s="1214"/>
      <c r="H143" s="1214"/>
      <c r="I143" s="1214"/>
      <c r="J143" s="1214"/>
      <c r="K143" s="1157"/>
      <c r="L143" s="1158"/>
      <c r="M143" s="1151"/>
      <c r="N143" s="1151"/>
    </row>
    <row r="144" spans="1:14" ht="27.75" customHeight="1" thickTop="1" thickBot="1" x14ac:dyDescent="0.25">
      <c r="A144" s="2018" t="s">
        <v>1452</v>
      </c>
      <c r="B144" s="2019"/>
      <c r="C144" s="1143"/>
      <c r="D144" s="1213"/>
      <c r="E144" s="1213"/>
      <c r="F144" s="1213"/>
      <c r="G144" s="1213"/>
      <c r="H144" s="1213"/>
      <c r="I144" s="1213"/>
      <c r="J144" s="1213"/>
      <c r="K144" s="1145"/>
      <c r="L144" s="1146"/>
      <c r="M144" s="1151"/>
      <c r="N144" s="1151"/>
    </row>
    <row r="145" spans="1:14" ht="14.25" thickTop="1" thickBot="1" x14ac:dyDescent="0.25">
      <c r="A145" s="1159" t="s">
        <v>1453</v>
      </c>
      <c r="B145" s="1149" t="s">
        <v>1454</v>
      </c>
      <c r="C145" s="1207"/>
      <c r="D145" s="1209"/>
      <c r="E145" s="1209"/>
      <c r="F145" s="1209"/>
      <c r="G145" s="1209"/>
      <c r="H145" s="1209"/>
      <c r="I145" s="1209"/>
      <c r="J145" s="1209"/>
      <c r="K145" s="1211"/>
      <c r="L145" s="1150">
        <f>D145+E145+F145+G145+H145+I145+J145</f>
        <v>0</v>
      </c>
      <c r="M145" s="1151"/>
      <c r="N145" s="1151"/>
    </row>
    <row r="146" spans="1:14" ht="14.25" thickTop="1" thickBot="1" x14ac:dyDescent="0.25">
      <c r="A146" s="1159" t="s">
        <v>1455</v>
      </c>
      <c r="B146" s="1149" t="s">
        <v>1456</v>
      </c>
      <c r="C146" s="1207"/>
      <c r="D146" s="1209"/>
      <c r="E146" s="1209"/>
      <c r="F146" s="1209"/>
      <c r="G146" s="1209"/>
      <c r="H146" s="1209"/>
      <c r="I146" s="1209"/>
      <c r="J146" s="1209"/>
      <c r="K146" s="1211"/>
      <c r="L146" s="1150">
        <f>SUM(D146:J146)</f>
        <v>0</v>
      </c>
      <c r="M146" s="1151"/>
      <c r="N146" s="1151"/>
    </row>
    <row r="147" spans="1:14" ht="14.25" thickTop="1" thickBot="1" x14ac:dyDescent="0.25">
      <c r="A147" s="1159" t="s">
        <v>1457</v>
      </c>
      <c r="B147" s="1149" t="s">
        <v>1458</v>
      </c>
      <c r="C147" s="1207"/>
      <c r="D147" s="1209"/>
      <c r="E147" s="1209"/>
      <c r="F147" s="1209"/>
      <c r="G147" s="1209"/>
      <c r="H147" s="1209"/>
      <c r="I147" s="1209"/>
      <c r="J147" s="1209"/>
      <c r="K147" s="1211"/>
      <c r="L147" s="1150">
        <f>SUM(D147:J147)</f>
        <v>0</v>
      </c>
      <c r="M147" s="1151"/>
      <c r="N147" s="1151"/>
    </row>
    <row r="148" spans="1:14" ht="14.25" thickTop="1" thickBot="1" x14ac:dyDescent="0.25">
      <c r="A148" s="1160"/>
      <c r="B148" s="1161"/>
      <c r="C148" s="1156"/>
      <c r="D148" s="1217"/>
      <c r="E148" s="1217"/>
      <c r="F148" s="1217"/>
      <c r="G148" s="1217"/>
      <c r="H148" s="1217"/>
      <c r="I148" s="1217"/>
      <c r="J148" s="1217"/>
      <c r="K148" s="1157"/>
      <c r="L148" s="1158"/>
      <c r="M148" s="1151"/>
      <c r="N148" s="1151"/>
    </row>
    <row r="149" spans="1:14" ht="30" customHeight="1" thickTop="1" thickBot="1" x14ac:dyDescent="0.25">
      <c r="A149" s="2018" t="s">
        <v>1459</v>
      </c>
      <c r="B149" s="2019"/>
      <c r="C149" s="1143"/>
      <c r="D149" s="1144"/>
      <c r="E149" s="1144"/>
      <c r="F149" s="1213"/>
      <c r="G149" s="1213"/>
      <c r="H149" s="1213"/>
      <c r="I149" s="1144"/>
      <c r="J149" s="1213"/>
      <c r="K149" s="1145"/>
      <c r="L149" s="1146"/>
      <c r="M149" s="1151"/>
      <c r="N149" s="1151"/>
    </row>
    <row r="150" spans="1:14" ht="24" thickTop="1" thickBot="1" x14ac:dyDescent="0.25">
      <c r="A150" s="1159" t="s">
        <v>1460</v>
      </c>
      <c r="B150" s="1149" t="s">
        <v>487</v>
      </c>
      <c r="C150" s="1144"/>
      <c r="D150" s="1144"/>
      <c r="E150" s="1207"/>
      <c r="F150" s="1209"/>
      <c r="G150" s="1209"/>
      <c r="H150" s="1209"/>
      <c r="I150" s="1208"/>
      <c r="J150" s="1209"/>
      <c r="K150" s="1211"/>
      <c r="L150" s="1150">
        <f>F150+G150+H150+J150</f>
        <v>0</v>
      </c>
      <c r="M150" s="1151"/>
      <c r="N150" s="1151"/>
    </row>
    <row r="151" spans="1:14" ht="24" thickTop="1" thickBot="1" x14ac:dyDescent="0.25">
      <c r="A151" s="1159" t="s">
        <v>1461</v>
      </c>
      <c r="B151" s="1162">
        <v>2000</v>
      </c>
      <c r="C151" s="1144"/>
      <c r="D151" s="1144"/>
      <c r="E151" s="1207"/>
      <c r="F151" s="1209"/>
      <c r="G151" s="1209"/>
      <c r="H151" s="1209"/>
      <c r="I151" s="1208"/>
      <c r="J151" s="1209"/>
      <c r="K151" s="1211"/>
      <c r="L151" s="1150">
        <f>F151+G151+H151+J151</f>
        <v>0</v>
      </c>
      <c r="M151" s="1151"/>
      <c r="N151" s="1151"/>
    </row>
    <row r="152" spans="1:14" ht="37.5" thickTop="1" thickBot="1" x14ac:dyDescent="0.25">
      <c r="A152" s="1109" t="s">
        <v>1462</v>
      </c>
      <c r="B152" s="1163" t="s">
        <v>1463</v>
      </c>
      <c r="C152" s="1143"/>
      <c r="D152" s="1144"/>
      <c r="E152" s="1207"/>
      <c r="F152" s="1109">
        <f>SUM(F150:F151)</f>
        <v>0</v>
      </c>
      <c r="G152" s="1109">
        <f>SUM(G150:G151)</f>
        <v>0</v>
      </c>
      <c r="H152" s="1109">
        <f>SUM(H150:H151)</f>
        <v>0</v>
      </c>
      <c r="I152" s="1208"/>
      <c r="J152" s="1109">
        <f>SUM(J150:J151)</f>
        <v>0</v>
      </c>
      <c r="K152" s="1211"/>
      <c r="L152" s="1150">
        <f>F152+G152+H152+J152</f>
        <v>0</v>
      </c>
      <c r="M152" s="1151"/>
      <c r="N152" s="1151"/>
    </row>
    <row r="153" spans="1:14" ht="21" thickTop="1" thickBot="1" x14ac:dyDescent="0.25">
      <c r="A153" s="1128" t="s">
        <v>1489</v>
      </c>
      <c r="B153" s="1129"/>
      <c r="C153" s="1129"/>
      <c r="D153" s="1129"/>
      <c r="E153" s="1129"/>
      <c r="F153" s="1129"/>
      <c r="G153" s="1129"/>
      <c r="H153" s="1129"/>
      <c r="I153" s="1129"/>
      <c r="J153" s="1129"/>
      <c r="K153" s="1129"/>
      <c r="L153" s="1129"/>
      <c r="M153" s="1151"/>
      <c r="N153" s="1151"/>
    </row>
    <row r="154" spans="1:14" x14ac:dyDescent="0.2">
      <c r="A154" s="2011" t="s">
        <v>1693</v>
      </c>
      <c r="B154" s="1130"/>
      <c r="C154" s="1129"/>
      <c r="D154" s="2013" t="s">
        <v>1447</v>
      </c>
      <c r="E154" s="2014"/>
      <c r="F154" s="2014"/>
      <c r="G154" s="2014"/>
      <c r="H154" s="2014"/>
      <c r="I154" s="2014"/>
      <c r="J154" s="2014"/>
      <c r="K154" s="2014"/>
      <c r="L154" s="2015"/>
      <c r="M154" s="1151"/>
      <c r="N154" s="1151"/>
    </row>
    <row r="155" spans="1:14" x14ac:dyDescent="0.2">
      <c r="A155" s="2012"/>
      <c r="B155" s="1131"/>
      <c r="C155" s="1132"/>
      <c r="D155" s="1133" t="s">
        <v>672</v>
      </c>
      <c r="E155" s="1133" t="s">
        <v>920</v>
      </c>
      <c r="F155" s="1133" t="s">
        <v>921</v>
      </c>
      <c r="G155" s="1133" t="s">
        <v>922</v>
      </c>
      <c r="H155" s="1133" t="s">
        <v>923</v>
      </c>
      <c r="I155" s="1133" t="s">
        <v>924</v>
      </c>
      <c r="J155" s="1133" t="s">
        <v>925</v>
      </c>
      <c r="K155" s="1133" t="s">
        <v>926</v>
      </c>
      <c r="L155" s="1134" t="s">
        <v>201</v>
      </c>
      <c r="M155" s="1151"/>
      <c r="N155" s="1151"/>
    </row>
    <row r="156" spans="1:14" ht="24" x14ac:dyDescent="0.2">
      <c r="A156" s="2012"/>
      <c r="B156" s="1135"/>
      <c r="C156" s="1136"/>
      <c r="D156" s="1137" t="s">
        <v>153</v>
      </c>
      <c r="E156" s="1137" t="s">
        <v>49</v>
      </c>
      <c r="F156" s="1137" t="s">
        <v>942</v>
      </c>
      <c r="G156" s="1137" t="s">
        <v>936</v>
      </c>
      <c r="H156" s="1137" t="s">
        <v>937</v>
      </c>
      <c r="I156" s="1137" t="s">
        <v>907</v>
      </c>
      <c r="J156" s="1138" t="s">
        <v>229</v>
      </c>
      <c r="K156" s="1138" t="s">
        <v>230</v>
      </c>
      <c r="L156" s="1139" t="s">
        <v>421</v>
      </c>
      <c r="M156" s="1151"/>
      <c r="N156" s="1151"/>
    </row>
    <row r="157" spans="1:14" ht="13.5" thickBot="1" x14ac:dyDescent="0.25">
      <c r="A157" s="2006" t="s">
        <v>1448</v>
      </c>
      <c r="B157" s="2007"/>
      <c r="C157" s="1143"/>
      <c r="D157" s="1144"/>
      <c r="E157" s="1144"/>
      <c r="F157" s="1144"/>
      <c r="G157" s="1144"/>
      <c r="H157" s="1144"/>
      <c r="I157" s="1144"/>
      <c r="J157" s="1144"/>
      <c r="K157" s="1145"/>
      <c r="L157" s="1146"/>
      <c r="M157" s="1151"/>
      <c r="N157" s="1151"/>
    </row>
    <row r="158" spans="1:14" ht="14.25" thickTop="1" thickBot="1" x14ac:dyDescent="0.25">
      <c r="A158" s="2016" t="s">
        <v>1449</v>
      </c>
      <c r="B158" s="2017"/>
      <c r="C158" s="1143"/>
      <c r="D158" s="1213"/>
      <c r="E158" s="1213"/>
      <c r="F158" s="1213"/>
      <c r="G158" s="1213"/>
      <c r="H158" s="1213"/>
      <c r="I158" s="1213"/>
      <c r="J158" s="1213"/>
      <c r="K158" s="1145"/>
      <c r="L158" s="1146"/>
      <c r="M158" s="1151"/>
      <c r="N158" s="1151"/>
    </row>
    <row r="159" spans="1:14" ht="14.25" thickTop="1" thickBot="1" x14ac:dyDescent="0.25">
      <c r="A159" s="1148" t="s">
        <v>1450</v>
      </c>
      <c r="B159" s="1149" t="s">
        <v>487</v>
      </c>
      <c r="C159" s="1207"/>
      <c r="D159" s="1209"/>
      <c r="E159" s="1209"/>
      <c r="F159" s="1209"/>
      <c r="G159" s="1209"/>
      <c r="H159" s="1209"/>
      <c r="I159" s="1209"/>
      <c r="J159" s="1209"/>
      <c r="K159" s="1211"/>
      <c r="L159" s="1150">
        <f>SUM(D159:J159)</f>
        <v>0</v>
      </c>
      <c r="M159" s="1151"/>
      <c r="N159" s="1151"/>
    </row>
    <row r="160" spans="1:14" ht="14.25" thickTop="1" thickBot="1" x14ac:dyDescent="0.25">
      <c r="A160" s="1152" t="s">
        <v>1451</v>
      </c>
      <c r="B160" s="1153">
        <v>2000</v>
      </c>
      <c r="C160" s="1207"/>
      <c r="D160" s="1209"/>
      <c r="E160" s="1209"/>
      <c r="F160" s="1209"/>
      <c r="G160" s="1209"/>
      <c r="H160" s="1209"/>
      <c r="I160" s="1209"/>
      <c r="J160" s="1209"/>
      <c r="K160" s="1211"/>
      <c r="L160" s="1150">
        <f>SUM(D160:J160)</f>
        <v>0</v>
      </c>
      <c r="M160" s="1151"/>
      <c r="N160" s="1151"/>
    </row>
    <row r="161" spans="1:14" ht="7.5" customHeight="1" thickTop="1" thickBot="1" x14ac:dyDescent="0.25">
      <c r="A161" s="1154"/>
      <c r="B161" s="1155"/>
      <c r="C161" s="1156"/>
      <c r="D161" s="1214"/>
      <c r="E161" s="1214"/>
      <c r="F161" s="1214"/>
      <c r="G161" s="1214"/>
      <c r="H161" s="1214"/>
      <c r="I161" s="1214"/>
      <c r="J161" s="1214"/>
      <c r="K161" s="1157"/>
      <c r="L161" s="1158"/>
      <c r="M161" s="1151"/>
      <c r="N161" s="1151"/>
    </row>
    <row r="162" spans="1:14" ht="31.5" customHeight="1" thickTop="1" thickBot="1" x14ac:dyDescent="0.25">
      <c r="A162" s="2018" t="s">
        <v>1452</v>
      </c>
      <c r="B162" s="2019"/>
      <c r="C162" s="1143"/>
      <c r="D162" s="1213"/>
      <c r="E162" s="1213"/>
      <c r="F162" s="1213"/>
      <c r="G162" s="1213"/>
      <c r="H162" s="1213"/>
      <c r="I162" s="1213"/>
      <c r="J162" s="1213"/>
      <c r="K162" s="1145"/>
      <c r="L162" s="1146"/>
      <c r="M162" s="1151"/>
      <c r="N162" s="1151"/>
    </row>
    <row r="163" spans="1:14" ht="14.25" thickTop="1" thickBot="1" x14ac:dyDescent="0.25">
      <c r="A163" s="1159" t="s">
        <v>1453</v>
      </c>
      <c r="B163" s="1149" t="s">
        <v>1454</v>
      </c>
      <c r="C163" s="1207"/>
      <c r="D163" s="1209"/>
      <c r="E163" s="1209"/>
      <c r="F163" s="1209"/>
      <c r="G163" s="1209"/>
      <c r="H163" s="1209"/>
      <c r="I163" s="1209"/>
      <c r="J163" s="1209"/>
      <c r="K163" s="1211"/>
      <c r="L163" s="1150">
        <f>D163+E163+F163+G163+H163+I163+J163</f>
        <v>0</v>
      </c>
      <c r="M163" s="1151"/>
      <c r="N163" s="1151"/>
    </row>
    <row r="164" spans="1:14" ht="14.25" thickTop="1" thickBot="1" x14ac:dyDescent="0.25">
      <c r="A164" s="1159" t="s">
        <v>1455</v>
      </c>
      <c r="B164" s="1149" t="s">
        <v>1456</v>
      </c>
      <c r="C164" s="1207"/>
      <c r="D164" s="1209"/>
      <c r="E164" s="1209"/>
      <c r="F164" s="1209"/>
      <c r="G164" s="1209"/>
      <c r="H164" s="1209"/>
      <c r="I164" s="1209"/>
      <c r="J164" s="1209"/>
      <c r="K164" s="1211"/>
      <c r="L164" s="1150">
        <f>SUM(D164:J164)</f>
        <v>0</v>
      </c>
      <c r="M164" s="1151"/>
      <c r="N164" s="1151"/>
    </row>
    <row r="165" spans="1:14" ht="14.25" thickTop="1" thickBot="1" x14ac:dyDescent="0.25">
      <c r="A165" s="1159" t="s">
        <v>1457</v>
      </c>
      <c r="B165" s="1149" t="s">
        <v>1458</v>
      </c>
      <c r="C165" s="1207"/>
      <c r="D165" s="1209"/>
      <c r="E165" s="1209"/>
      <c r="F165" s="1209"/>
      <c r="G165" s="1209"/>
      <c r="H165" s="1209"/>
      <c r="I165" s="1209"/>
      <c r="J165" s="1209"/>
      <c r="K165" s="1211"/>
      <c r="L165" s="1150">
        <f>SUM(D165:J165)</f>
        <v>0</v>
      </c>
      <c r="M165" s="1151"/>
      <c r="N165" s="1151"/>
    </row>
    <row r="166" spans="1:14" ht="8.25" customHeight="1" thickTop="1" thickBot="1" x14ac:dyDescent="0.25">
      <c r="A166" s="1160"/>
      <c r="B166" s="1161"/>
      <c r="C166" s="1156"/>
      <c r="D166" s="1217"/>
      <c r="E166" s="1217"/>
      <c r="F166" s="1217"/>
      <c r="G166" s="1217"/>
      <c r="H166" s="1217"/>
      <c r="I166" s="1217"/>
      <c r="J166" s="1217"/>
      <c r="K166" s="1157"/>
      <c r="L166" s="1158"/>
      <c r="M166" s="1151"/>
      <c r="N166" s="1151"/>
    </row>
    <row r="167" spans="1:14" ht="27.75" customHeight="1" thickTop="1" thickBot="1" x14ac:dyDescent="0.25">
      <c r="A167" s="2018" t="s">
        <v>1459</v>
      </c>
      <c r="B167" s="2019"/>
      <c r="C167" s="1143"/>
      <c r="D167" s="1144"/>
      <c r="E167" s="1144"/>
      <c r="F167" s="1213"/>
      <c r="G167" s="1213"/>
      <c r="H167" s="1213"/>
      <c r="I167" s="1144"/>
      <c r="J167" s="1213"/>
      <c r="K167" s="1145"/>
      <c r="L167" s="1146"/>
      <c r="M167" s="1151"/>
      <c r="N167" s="1151"/>
    </row>
    <row r="168" spans="1:14" ht="24" thickTop="1" thickBot="1" x14ac:dyDescent="0.25">
      <c r="A168" s="1159" t="s">
        <v>1460</v>
      </c>
      <c r="B168" s="1149" t="s">
        <v>487</v>
      </c>
      <c r="C168" s="1144"/>
      <c r="D168" s="1144"/>
      <c r="E168" s="1207"/>
      <c r="F168" s="1209"/>
      <c r="G168" s="1209"/>
      <c r="H168" s="1209"/>
      <c r="I168" s="1208"/>
      <c r="J168" s="1209"/>
      <c r="K168" s="1211"/>
      <c r="L168" s="1150">
        <f>F168+G168+H168+J168</f>
        <v>0</v>
      </c>
      <c r="M168" s="1151"/>
      <c r="N168" s="1151"/>
    </row>
    <row r="169" spans="1:14" ht="24" thickTop="1" thickBot="1" x14ac:dyDescent="0.25">
      <c r="A169" s="1159" t="s">
        <v>1461</v>
      </c>
      <c r="B169" s="1162">
        <v>2000</v>
      </c>
      <c r="C169" s="1144"/>
      <c r="D169" s="1144"/>
      <c r="E169" s="1207"/>
      <c r="F169" s="1209"/>
      <c r="G169" s="1209"/>
      <c r="H169" s="1209"/>
      <c r="I169" s="1208"/>
      <c r="J169" s="1209"/>
      <c r="K169" s="1211"/>
      <c r="L169" s="1150">
        <f>F169+G169+H169+J169</f>
        <v>0</v>
      </c>
      <c r="M169" s="1151"/>
      <c r="N169" s="1151"/>
    </row>
    <row r="170" spans="1:14" ht="37.5" thickTop="1" thickBot="1" x14ac:dyDescent="0.25">
      <c r="A170" s="1109" t="s">
        <v>1462</v>
      </c>
      <c r="B170" s="1163" t="s">
        <v>1463</v>
      </c>
      <c r="C170" s="1143"/>
      <c r="D170" s="1144"/>
      <c r="E170" s="1207"/>
      <c r="F170" s="1109">
        <f>SUM(F168:F169)</f>
        <v>0</v>
      </c>
      <c r="G170" s="1109">
        <f>SUM(G168:G169)</f>
        <v>0</v>
      </c>
      <c r="H170" s="1109">
        <f>SUM(H168:H169)</f>
        <v>0</v>
      </c>
      <c r="I170" s="1208"/>
      <c r="J170" s="1109">
        <f>SUM(J168:J169)</f>
        <v>0</v>
      </c>
      <c r="K170" s="1211"/>
      <c r="L170" s="1150">
        <f>F170+G170+H170+J170</f>
        <v>0</v>
      </c>
      <c r="M170" s="1151"/>
      <c r="N170" s="1151"/>
    </row>
    <row r="171" spans="1:14" ht="21" thickTop="1" thickBot="1" x14ac:dyDescent="0.25">
      <c r="A171" s="1128" t="s">
        <v>1680</v>
      </c>
      <c r="B171" s="1129"/>
      <c r="C171" s="1129"/>
      <c r="D171" s="1129"/>
      <c r="E171" s="1129"/>
      <c r="F171" s="1129"/>
      <c r="G171" s="1129"/>
      <c r="H171" s="1129"/>
      <c r="I171" s="1129"/>
      <c r="J171" s="1129"/>
      <c r="K171" s="1129"/>
      <c r="L171" s="1129"/>
      <c r="M171" s="1151"/>
      <c r="N171" s="1151"/>
    </row>
    <row r="172" spans="1:14" x14ac:dyDescent="0.2">
      <c r="A172" s="2011" t="s">
        <v>1691</v>
      </c>
      <c r="B172" s="1130"/>
      <c r="C172" s="1129"/>
      <c r="D172" s="2013" t="s">
        <v>1447</v>
      </c>
      <c r="E172" s="2014"/>
      <c r="F172" s="2014"/>
      <c r="G172" s="2014"/>
      <c r="H172" s="2014"/>
      <c r="I172" s="2014"/>
      <c r="J172" s="2014"/>
      <c r="K172" s="2014"/>
      <c r="L172" s="2015"/>
      <c r="M172" s="1151"/>
      <c r="N172" s="1151"/>
    </row>
    <row r="173" spans="1:14" x14ac:dyDescent="0.2">
      <c r="A173" s="2012"/>
      <c r="B173" s="1131"/>
      <c r="C173" s="1132"/>
      <c r="D173" s="1133" t="s">
        <v>672</v>
      </c>
      <c r="E173" s="1133" t="s">
        <v>920</v>
      </c>
      <c r="F173" s="1133" t="s">
        <v>921</v>
      </c>
      <c r="G173" s="1133" t="s">
        <v>922</v>
      </c>
      <c r="H173" s="1133" t="s">
        <v>923</v>
      </c>
      <c r="I173" s="1133" t="s">
        <v>924</v>
      </c>
      <c r="J173" s="1133" t="s">
        <v>925</v>
      </c>
      <c r="K173" s="1133" t="s">
        <v>926</v>
      </c>
      <c r="L173" s="1134" t="s">
        <v>201</v>
      </c>
      <c r="M173" s="1151"/>
      <c r="N173" s="1151"/>
    </row>
    <row r="174" spans="1:14" ht="24" x14ac:dyDescent="0.2">
      <c r="A174" s="2012"/>
      <c r="B174" s="1135"/>
      <c r="C174" s="1136"/>
      <c r="D174" s="1137" t="s">
        <v>153</v>
      </c>
      <c r="E174" s="1137" t="s">
        <v>49</v>
      </c>
      <c r="F174" s="1137" t="s">
        <v>942</v>
      </c>
      <c r="G174" s="1137" t="s">
        <v>936</v>
      </c>
      <c r="H174" s="1137" t="s">
        <v>937</v>
      </c>
      <c r="I174" s="1137" t="s">
        <v>907</v>
      </c>
      <c r="J174" s="1138" t="s">
        <v>229</v>
      </c>
      <c r="K174" s="1138" t="s">
        <v>230</v>
      </c>
      <c r="L174" s="1139" t="s">
        <v>421</v>
      </c>
      <c r="M174" s="1151"/>
      <c r="N174" s="1151"/>
    </row>
    <row r="175" spans="1:14" ht="13.5" thickBot="1" x14ac:dyDescent="0.25">
      <c r="A175" s="2006" t="s">
        <v>1448</v>
      </c>
      <c r="B175" s="2007"/>
      <c r="C175" s="1143"/>
      <c r="D175" s="1144"/>
      <c r="E175" s="1144"/>
      <c r="F175" s="1144"/>
      <c r="G175" s="1144"/>
      <c r="H175" s="1144"/>
      <c r="I175" s="1144"/>
      <c r="J175" s="1144"/>
      <c r="K175" s="1145"/>
      <c r="L175" s="1146"/>
      <c r="M175" s="1151"/>
      <c r="N175" s="1151"/>
    </row>
    <row r="176" spans="1:14" ht="14.25" thickTop="1" thickBot="1" x14ac:dyDescent="0.25">
      <c r="A176" s="2016" t="s">
        <v>1449</v>
      </c>
      <c r="B176" s="2017"/>
      <c r="C176" s="1143"/>
      <c r="D176" s="1213"/>
      <c r="E176" s="1213"/>
      <c r="F176" s="1213"/>
      <c r="G176" s="1213"/>
      <c r="H176" s="1213"/>
      <c r="I176" s="1213"/>
      <c r="J176" s="1213"/>
      <c r="K176" s="1145"/>
      <c r="L176" s="1146"/>
      <c r="M176" s="1151"/>
      <c r="N176" s="1151"/>
    </row>
    <row r="177" spans="1:14" ht="14.25" thickTop="1" thickBot="1" x14ac:dyDescent="0.25">
      <c r="A177" s="1148" t="s">
        <v>1450</v>
      </c>
      <c r="B177" s="1149" t="s">
        <v>487</v>
      </c>
      <c r="C177" s="1207"/>
      <c r="D177" s="1209">
        <f>3675+1308</f>
        <v>4983</v>
      </c>
      <c r="E177" s="1209"/>
      <c r="F177" s="1209"/>
      <c r="G177" s="1209"/>
      <c r="H177" s="1209"/>
      <c r="I177" s="1209"/>
      <c r="J177" s="1209"/>
      <c r="K177" s="1211"/>
      <c r="L177" s="1150">
        <f>SUM(D177:J177)</f>
        <v>4983</v>
      </c>
      <c r="M177" s="1151"/>
      <c r="N177" s="1151"/>
    </row>
    <row r="178" spans="1:14" ht="14.25" thickTop="1" thickBot="1" x14ac:dyDescent="0.25">
      <c r="A178" s="1152" t="s">
        <v>1451</v>
      </c>
      <c r="B178" s="1153">
        <v>2000</v>
      </c>
      <c r="C178" s="1207"/>
      <c r="D178" s="1209"/>
      <c r="E178" s="1209"/>
      <c r="F178" s="1209"/>
      <c r="G178" s="1209"/>
      <c r="H178" s="1209"/>
      <c r="I178" s="1209"/>
      <c r="J178" s="1209"/>
      <c r="K178" s="1211"/>
      <c r="L178" s="1150">
        <f>SUM(D178:J178)</f>
        <v>0</v>
      </c>
      <c r="M178" s="1151"/>
      <c r="N178" s="1151"/>
    </row>
    <row r="179" spans="1:14" ht="6" customHeight="1" thickTop="1" thickBot="1" x14ac:dyDescent="0.25">
      <c r="A179" s="1154"/>
      <c r="B179" s="1155"/>
      <c r="C179" s="1156"/>
      <c r="D179" s="1214"/>
      <c r="E179" s="1214"/>
      <c r="F179" s="1214"/>
      <c r="G179" s="1214"/>
      <c r="H179" s="1214"/>
      <c r="I179" s="1214"/>
      <c r="J179" s="1214"/>
      <c r="K179" s="1157"/>
      <c r="L179" s="1158"/>
      <c r="M179" s="1151"/>
      <c r="N179" s="1151"/>
    </row>
    <row r="180" spans="1:14" ht="32.25" customHeight="1" thickTop="1" thickBot="1" x14ac:dyDescent="0.25">
      <c r="A180" s="2018" t="s">
        <v>1452</v>
      </c>
      <c r="B180" s="2019"/>
      <c r="C180" s="1143"/>
      <c r="D180" s="1213"/>
      <c r="E180" s="1213"/>
      <c r="F180" s="1213"/>
      <c r="G180" s="1213"/>
      <c r="H180" s="1213"/>
      <c r="I180" s="1213"/>
      <c r="J180" s="1213"/>
      <c r="K180" s="1145"/>
      <c r="L180" s="1146"/>
      <c r="M180" s="1151"/>
      <c r="N180" s="1151"/>
    </row>
    <row r="181" spans="1:14" ht="14.25" thickTop="1" thickBot="1" x14ac:dyDescent="0.25">
      <c r="A181" s="1159" t="s">
        <v>1453</v>
      </c>
      <c r="B181" s="1149" t="s">
        <v>1454</v>
      </c>
      <c r="C181" s="1207"/>
      <c r="D181" s="1209"/>
      <c r="E181" s="1209"/>
      <c r="F181" s="1209"/>
      <c r="G181" s="1209"/>
      <c r="H181" s="1209"/>
      <c r="I181" s="1209"/>
      <c r="J181" s="1209"/>
      <c r="K181" s="1211"/>
      <c r="L181" s="1150">
        <f>D181+E181+F181+G181+H181+I181+J181</f>
        <v>0</v>
      </c>
      <c r="M181" s="1151"/>
      <c r="N181" s="1151"/>
    </row>
    <row r="182" spans="1:14" ht="14.25" thickTop="1" thickBot="1" x14ac:dyDescent="0.25">
      <c r="A182" s="1159" t="s">
        <v>1455</v>
      </c>
      <c r="B182" s="1149" t="s">
        <v>1456</v>
      </c>
      <c r="C182" s="1207"/>
      <c r="D182" s="1209"/>
      <c r="E182" s="1209"/>
      <c r="F182" s="1209"/>
      <c r="G182" s="1209"/>
      <c r="H182" s="1209"/>
      <c r="I182" s="1209"/>
      <c r="J182" s="1209"/>
      <c r="K182" s="1211"/>
      <c r="L182" s="1150">
        <f>SUM(D182:J182)</f>
        <v>0</v>
      </c>
      <c r="M182" s="1151"/>
      <c r="N182" s="1151"/>
    </row>
    <row r="183" spans="1:14" ht="14.25" thickTop="1" thickBot="1" x14ac:dyDescent="0.25">
      <c r="A183" s="1159" t="s">
        <v>1457</v>
      </c>
      <c r="B183" s="1149" t="s">
        <v>1458</v>
      </c>
      <c r="C183" s="1207"/>
      <c r="D183" s="1209"/>
      <c r="E183" s="1209"/>
      <c r="F183" s="1209"/>
      <c r="G183" s="1209"/>
      <c r="H183" s="1209"/>
      <c r="I183" s="1209"/>
      <c r="J183" s="1209"/>
      <c r="K183" s="1211"/>
      <c r="L183" s="1150">
        <f>SUM(D183:J183)</f>
        <v>0</v>
      </c>
      <c r="M183" s="1151"/>
      <c r="N183" s="1151"/>
    </row>
    <row r="184" spans="1:14" ht="9" customHeight="1" thickTop="1" thickBot="1" x14ac:dyDescent="0.25">
      <c r="A184" s="1160"/>
      <c r="B184" s="1161"/>
      <c r="C184" s="1156"/>
      <c r="D184" s="1217"/>
      <c r="E184" s="1217"/>
      <c r="F184" s="1217"/>
      <c r="G184" s="1217"/>
      <c r="H184" s="1217"/>
      <c r="I184" s="1217"/>
      <c r="J184" s="1217"/>
      <c r="K184" s="1157"/>
      <c r="L184" s="1158"/>
      <c r="M184" s="1151"/>
      <c r="N184" s="1151"/>
    </row>
    <row r="185" spans="1:14" ht="33" customHeight="1" thickTop="1" thickBot="1" x14ac:dyDescent="0.25">
      <c r="A185" s="2018" t="s">
        <v>1459</v>
      </c>
      <c r="B185" s="2019"/>
      <c r="C185" s="1143"/>
      <c r="D185" s="1144"/>
      <c r="E185" s="1144"/>
      <c r="F185" s="1213"/>
      <c r="G185" s="1213"/>
      <c r="H185" s="1213"/>
      <c r="I185" s="1144"/>
      <c r="J185" s="1213"/>
      <c r="K185" s="1145"/>
      <c r="L185" s="1146"/>
      <c r="M185" s="1151"/>
      <c r="N185" s="1151"/>
    </row>
    <row r="186" spans="1:14" ht="24" thickTop="1" thickBot="1" x14ac:dyDescent="0.25">
      <c r="A186" s="1159" t="s">
        <v>1460</v>
      </c>
      <c r="B186" s="1149" t="s">
        <v>487</v>
      </c>
      <c r="C186" s="1144"/>
      <c r="D186" s="1144"/>
      <c r="E186" s="1207"/>
      <c r="F186" s="1209"/>
      <c r="G186" s="1209"/>
      <c r="H186" s="1209"/>
      <c r="I186" s="1208"/>
      <c r="J186" s="1209"/>
      <c r="K186" s="1211"/>
      <c r="L186" s="1150">
        <f>F186+G186+H186+J186</f>
        <v>0</v>
      </c>
      <c r="M186" s="1151"/>
      <c r="N186" s="1151"/>
    </row>
    <row r="187" spans="1:14" ht="24" thickTop="1" thickBot="1" x14ac:dyDescent="0.25">
      <c r="A187" s="1159" t="s">
        <v>1461</v>
      </c>
      <c r="B187" s="1162">
        <v>2000</v>
      </c>
      <c r="C187" s="1144"/>
      <c r="D187" s="1144"/>
      <c r="E187" s="1207"/>
      <c r="F187" s="1209"/>
      <c r="G187" s="1209"/>
      <c r="H187" s="1209"/>
      <c r="I187" s="1208"/>
      <c r="J187" s="1209"/>
      <c r="K187" s="1211"/>
      <c r="L187" s="1150">
        <f>F187+G187+H187+J187</f>
        <v>0</v>
      </c>
      <c r="M187" s="1151"/>
      <c r="N187" s="1151"/>
    </row>
    <row r="188" spans="1:14" ht="37.5" thickTop="1" thickBot="1" x14ac:dyDescent="0.25">
      <c r="A188" s="1109" t="s">
        <v>1462</v>
      </c>
      <c r="B188" s="1163" t="s">
        <v>1463</v>
      </c>
      <c r="C188" s="1143"/>
      <c r="D188" s="1144"/>
      <c r="E188" s="1207"/>
      <c r="F188" s="1109">
        <f>SUM(F186:F187)</f>
        <v>0</v>
      </c>
      <c r="G188" s="1109">
        <f>SUM(G186:G187)</f>
        <v>0</v>
      </c>
      <c r="H188" s="1109">
        <f>SUM(H186:H187)</f>
        <v>0</v>
      </c>
      <c r="I188" s="1208"/>
      <c r="J188" s="1109">
        <f>SUM(J186:J187)</f>
        <v>0</v>
      </c>
      <c r="K188" s="1211"/>
      <c r="L188" s="1150">
        <f>F188+G188+H188+J188</f>
        <v>0</v>
      </c>
      <c r="M188" s="1151"/>
      <c r="N188" s="1151"/>
    </row>
    <row r="189" spans="1:14" ht="21" thickTop="1" thickBot="1" x14ac:dyDescent="0.25">
      <c r="A189" s="1128" t="s">
        <v>1681</v>
      </c>
      <c r="B189" s="1129"/>
      <c r="C189" s="1129"/>
      <c r="D189" s="1129"/>
      <c r="E189" s="1129"/>
      <c r="F189" s="1129"/>
      <c r="G189" s="1129"/>
      <c r="H189" s="1129"/>
      <c r="I189" s="1129"/>
      <c r="J189" s="1129"/>
      <c r="K189" s="1129"/>
      <c r="L189" s="1129"/>
      <c r="M189" s="1151"/>
      <c r="N189" s="1151"/>
    </row>
    <row r="190" spans="1:14" x14ac:dyDescent="0.2">
      <c r="A190" s="2011" t="s">
        <v>1692</v>
      </c>
      <c r="B190" s="1130"/>
      <c r="C190" s="1129"/>
      <c r="D190" s="2013" t="s">
        <v>1447</v>
      </c>
      <c r="E190" s="2014"/>
      <c r="F190" s="2014"/>
      <c r="G190" s="2014"/>
      <c r="H190" s="2014"/>
      <c r="I190" s="2014"/>
      <c r="J190" s="2014"/>
      <c r="K190" s="2014"/>
      <c r="L190" s="2015"/>
      <c r="M190" s="1151"/>
      <c r="N190" s="1151"/>
    </row>
    <row r="191" spans="1:14" x14ac:dyDescent="0.2">
      <c r="A191" s="2012"/>
      <c r="B191" s="1131"/>
      <c r="C191" s="1132"/>
      <c r="D191" s="1133" t="s">
        <v>672</v>
      </c>
      <c r="E191" s="1133" t="s">
        <v>920</v>
      </c>
      <c r="F191" s="1133" t="s">
        <v>921</v>
      </c>
      <c r="G191" s="1133" t="s">
        <v>922</v>
      </c>
      <c r="H191" s="1133" t="s">
        <v>923</v>
      </c>
      <c r="I191" s="1133" t="s">
        <v>924</v>
      </c>
      <c r="J191" s="1133" t="s">
        <v>925</v>
      </c>
      <c r="K191" s="1133" t="s">
        <v>926</v>
      </c>
      <c r="L191" s="1134" t="s">
        <v>201</v>
      </c>
      <c r="M191" s="1151"/>
      <c r="N191" s="1151"/>
    </row>
    <row r="192" spans="1:14" ht="24" x14ac:dyDescent="0.2">
      <c r="A192" s="2012"/>
      <c r="B192" s="1135"/>
      <c r="C192" s="1136"/>
      <c r="D192" s="1137" t="s">
        <v>153</v>
      </c>
      <c r="E192" s="1137" t="s">
        <v>49</v>
      </c>
      <c r="F192" s="1137" t="s">
        <v>942</v>
      </c>
      <c r="G192" s="1137" t="s">
        <v>936</v>
      </c>
      <c r="H192" s="1137" t="s">
        <v>937</v>
      </c>
      <c r="I192" s="1137" t="s">
        <v>907</v>
      </c>
      <c r="J192" s="1138" t="s">
        <v>229</v>
      </c>
      <c r="K192" s="1138" t="s">
        <v>230</v>
      </c>
      <c r="L192" s="1139" t="s">
        <v>421</v>
      </c>
      <c r="M192" s="1151"/>
      <c r="N192" s="1151"/>
    </row>
    <row r="193" spans="1:14" ht="13.5" thickBot="1" x14ac:dyDescent="0.25">
      <c r="A193" s="2006" t="s">
        <v>1448</v>
      </c>
      <c r="B193" s="2007"/>
      <c r="C193" s="1143"/>
      <c r="D193" s="1144"/>
      <c r="E193" s="1144"/>
      <c r="F193" s="1144"/>
      <c r="G193" s="1144"/>
      <c r="H193" s="1144"/>
      <c r="I193" s="1144"/>
      <c r="J193" s="1144"/>
      <c r="K193" s="1145"/>
      <c r="L193" s="1146"/>
      <c r="M193" s="1151"/>
      <c r="N193" s="1151"/>
    </row>
    <row r="194" spans="1:14" ht="14.25" thickTop="1" thickBot="1" x14ac:dyDescent="0.25">
      <c r="A194" s="2016" t="s">
        <v>1449</v>
      </c>
      <c r="B194" s="2017"/>
      <c r="C194" s="1143"/>
      <c r="D194" s="1213"/>
      <c r="E194" s="1213"/>
      <c r="F194" s="1213"/>
      <c r="G194" s="1213"/>
      <c r="H194" s="1213"/>
      <c r="I194" s="1213"/>
      <c r="J194" s="1213"/>
      <c r="K194" s="1145"/>
      <c r="L194" s="1146"/>
      <c r="M194" s="1151"/>
      <c r="N194" s="1151"/>
    </row>
    <row r="195" spans="1:14" ht="14.25" thickTop="1" thickBot="1" x14ac:dyDescent="0.25">
      <c r="A195" s="1148" t="s">
        <v>1450</v>
      </c>
      <c r="B195" s="1149" t="s">
        <v>487</v>
      </c>
      <c r="C195" s="1207"/>
      <c r="D195" s="1209"/>
      <c r="E195" s="1209"/>
      <c r="F195" s="1209"/>
      <c r="G195" s="1209"/>
      <c r="H195" s="1209"/>
      <c r="I195" s="1209"/>
      <c r="J195" s="1209"/>
      <c r="K195" s="1211"/>
      <c r="L195" s="1150">
        <f>SUM(D195:J195)</f>
        <v>0</v>
      </c>
      <c r="M195" s="1151"/>
      <c r="N195" s="1151"/>
    </row>
    <row r="196" spans="1:14" ht="14.25" thickTop="1" thickBot="1" x14ac:dyDescent="0.25">
      <c r="A196" s="1152" t="s">
        <v>1451</v>
      </c>
      <c r="B196" s="1153">
        <v>2000</v>
      </c>
      <c r="C196" s="1207"/>
      <c r="D196" s="1209"/>
      <c r="E196" s="1209"/>
      <c r="F196" s="1209"/>
      <c r="G196" s="1209"/>
      <c r="H196" s="1209"/>
      <c r="I196" s="1209"/>
      <c r="J196" s="1209"/>
      <c r="K196" s="1211"/>
      <c r="L196" s="1150">
        <f>SUM(D196:J196)</f>
        <v>0</v>
      </c>
      <c r="M196" s="1151"/>
      <c r="N196" s="1151"/>
    </row>
    <row r="197" spans="1:14" ht="9.75" customHeight="1" thickTop="1" thickBot="1" x14ac:dyDescent="0.25">
      <c r="A197" s="1154"/>
      <c r="B197" s="1155"/>
      <c r="C197" s="1156"/>
      <c r="D197" s="1214"/>
      <c r="E197" s="1214"/>
      <c r="F197" s="1214"/>
      <c r="G197" s="1214"/>
      <c r="H197" s="1214"/>
      <c r="I197" s="1214"/>
      <c r="J197" s="1214"/>
      <c r="K197" s="1157"/>
      <c r="L197" s="1158"/>
      <c r="M197" s="1151"/>
      <c r="N197" s="1151"/>
    </row>
    <row r="198" spans="1:14" ht="35.25" customHeight="1" thickTop="1" thickBot="1" x14ac:dyDescent="0.25">
      <c r="A198" s="2018" t="s">
        <v>1452</v>
      </c>
      <c r="B198" s="2019"/>
      <c r="C198" s="1143"/>
      <c r="D198" s="1213"/>
      <c r="E198" s="1213"/>
      <c r="F198" s="1213"/>
      <c r="G198" s="1213"/>
      <c r="H198" s="1213"/>
      <c r="I198" s="1213"/>
      <c r="J198" s="1213"/>
      <c r="K198" s="1145"/>
      <c r="L198" s="1146"/>
      <c r="M198" s="1151"/>
      <c r="N198" s="1151"/>
    </row>
    <row r="199" spans="1:14" ht="14.25" thickTop="1" thickBot="1" x14ac:dyDescent="0.25">
      <c r="A199" s="1159" t="s">
        <v>1453</v>
      </c>
      <c r="B199" s="1149" t="s">
        <v>1454</v>
      </c>
      <c r="C199" s="1207"/>
      <c r="D199" s="1209"/>
      <c r="E199" s="1209"/>
      <c r="F199" s="1209"/>
      <c r="G199" s="1209"/>
      <c r="H199" s="1209"/>
      <c r="I199" s="1209"/>
      <c r="J199" s="1209"/>
      <c r="K199" s="1211"/>
      <c r="L199" s="1150">
        <f>D199+E199+F199+G199+H199+I199+J199</f>
        <v>0</v>
      </c>
      <c r="M199" s="1151"/>
      <c r="N199" s="1151"/>
    </row>
    <row r="200" spans="1:14" ht="14.25" thickTop="1" thickBot="1" x14ac:dyDescent="0.25">
      <c r="A200" s="1159" t="s">
        <v>1455</v>
      </c>
      <c r="B200" s="1149" t="s">
        <v>1456</v>
      </c>
      <c r="C200" s="1207"/>
      <c r="D200" s="1209"/>
      <c r="E200" s="1209"/>
      <c r="F200" s="1209"/>
      <c r="G200" s="1209"/>
      <c r="H200" s="1209"/>
      <c r="I200" s="1209"/>
      <c r="J200" s="1209"/>
      <c r="K200" s="1211"/>
      <c r="L200" s="1150">
        <f>SUM(D200:J200)</f>
        <v>0</v>
      </c>
      <c r="M200" s="1151"/>
      <c r="N200" s="1151"/>
    </row>
    <row r="201" spans="1:14" ht="14.25" thickTop="1" thickBot="1" x14ac:dyDescent="0.25">
      <c r="A201" s="1159" t="s">
        <v>1457</v>
      </c>
      <c r="B201" s="1149" t="s">
        <v>1458</v>
      </c>
      <c r="C201" s="1207"/>
      <c r="D201" s="1209"/>
      <c r="E201" s="1209"/>
      <c r="F201" s="1209"/>
      <c r="G201" s="1209"/>
      <c r="H201" s="1209"/>
      <c r="I201" s="1209"/>
      <c r="J201" s="1209"/>
      <c r="K201" s="1211"/>
      <c r="L201" s="1150">
        <f>SUM(D201:J201)</f>
        <v>0</v>
      </c>
      <c r="M201" s="1151"/>
      <c r="N201" s="1151"/>
    </row>
    <row r="202" spans="1:14" ht="9" customHeight="1" thickTop="1" thickBot="1" x14ac:dyDescent="0.25">
      <c r="A202" s="1160"/>
      <c r="B202" s="1161"/>
      <c r="C202" s="1156"/>
      <c r="D202" s="1217"/>
      <c r="E202" s="1217"/>
      <c r="F202" s="1217"/>
      <c r="G202" s="1217"/>
      <c r="H202" s="1217"/>
      <c r="I202" s="1217"/>
      <c r="J202" s="1217"/>
      <c r="K202" s="1157"/>
      <c r="L202" s="1158"/>
      <c r="M202" s="1151"/>
      <c r="N202" s="1151"/>
    </row>
    <row r="203" spans="1:14" ht="33.75" customHeight="1" thickTop="1" thickBot="1" x14ac:dyDescent="0.25">
      <c r="A203" s="2018" t="s">
        <v>1459</v>
      </c>
      <c r="B203" s="2019"/>
      <c r="C203" s="1143"/>
      <c r="D203" s="1144"/>
      <c r="E203" s="1144"/>
      <c r="F203" s="1213"/>
      <c r="G203" s="1213"/>
      <c r="H203" s="1213"/>
      <c r="I203" s="1144"/>
      <c r="J203" s="1213"/>
      <c r="K203" s="1145"/>
      <c r="L203" s="1146"/>
      <c r="M203" s="1151"/>
      <c r="N203" s="1151"/>
    </row>
    <row r="204" spans="1:14" ht="24" thickTop="1" thickBot="1" x14ac:dyDescent="0.25">
      <c r="A204" s="1159" t="s">
        <v>1460</v>
      </c>
      <c r="B204" s="1149" t="s">
        <v>487</v>
      </c>
      <c r="C204" s="1144"/>
      <c r="D204" s="1144"/>
      <c r="E204" s="1207"/>
      <c r="F204" s="1209"/>
      <c r="G204" s="1209"/>
      <c r="H204" s="1209"/>
      <c r="I204" s="1208"/>
      <c r="J204" s="1209"/>
      <c r="K204" s="1211"/>
      <c r="L204" s="1150">
        <f>F204+G204+H204+J204</f>
        <v>0</v>
      </c>
      <c r="M204" s="1151"/>
      <c r="N204" s="1151"/>
    </row>
    <row r="205" spans="1:14" ht="24" thickTop="1" thickBot="1" x14ac:dyDescent="0.25">
      <c r="A205" s="1159" t="s">
        <v>1461</v>
      </c>
      <c r="B205" s="1162">
        <v>2000</v>
      </c>
      <c r="C205" s="1144"/>
      <c r="D205" s="1144"/>
      <c r="E205" s="1207"/>
      <c r="F205" s="1209"/>
      <c r="G205" s="1209"/>
      <c r="H205" s="1209"/>
      <c r="I205" s="1208"/>
      <c r="J205" s="1209"/>
      <c r="K205" s="1211"/>
      <c r="L205" s="1150">
        <f>F205+G205+H205+J205</f>
        <v>0</v>
      </c>
      <c r="M205" s="1151"/>
      <c r="N205" s="1151"/>
    </row>
    <row r="206" spans="1:14" ht="37.5" thickTop="1" thickBot="1" x14ac:dyDescent="0.25">
      <c r="A206" s="1109" t="s">
        <v>1462</v>
      </c>
      <c r="B206" s="1163" t="s">
        <v>1463</v>
      </c>
      <c r="C206" s="1143"/>
      <c r="D206" s="1144"/>
      <c r="E206" s="1207"/>
      <c r="F206" s="1109">
        <f>SUM(F204:F205)</f>
        <v>0</v>
      </c>
      <c r="G206" s="1109">
        <f>SUM(G204:G205)</f>
        <v>0</v>
      </c>
      <c r="H206" s="1109">
        <f>SUM(H204:H205)</f>
        <v>0</v>
      </c>
      <c r="I206" s="1208"/>
      <c r="J206" s="1109">
        <f>SUM(J204:J205)</f>
        <v>0</v>
      </c>
      <c r="K206" s="1211"/>
      <c r="L206" s="1150">
        <f>F206+G206+H206+J206</f>
        <v>0</v>
      </c>
      <c r="M206" s="1151"/>
      <c r="N206" s="1151"/>
    </row>
    <row r="207" spans="1:14" ht="21" thickTop="1" thickBot="1" x14ac:dyDescent="0.25">
      <c r="A207" s="1128" t="s">
        <v>1682</v>
      </c>
      <c r="B207" s="1129"/>
      <c r="C207" s="1129"/>
      <c r="D207" s="1129"/>
      <c r="E207" s="1129"/>
      <c r="F207" s="1129"/>
      <c r="G207" s="1129"/>
      <c r="H207" s="1129"/>
      <c r="I207" s="1129"/>
      <c r="J207" s="1129"/>
      <c r="K207" s="1129"/>
      <c r="L207" s="1129"/>
      <c r="M207" s="1151"/>
      <c r="N207" s="1151"/>
    </row>
    <row r="208" spans="1:14" x14ac:dyDescent="0.2">
      <c r="A208" s="2011" t="s">
        <v>1679</v>
      </c>
      <c r="B208" s="1130"/>
      <c r="C208" s="1129"/>
      <c r="D208" s="2013" t="s">
        <v>1447</v>
      </c>
      <c r="E208" s="2014"/>
      <c r="F208" s="2014"/>
      <c r="G208" s="2014"/>
      <c r="H208" s="2014"/>
      <c r="I208" s="2014"/>
      <c r="J208" s="2014"/>
      <c r="K208" s="2014"/>
      <c r="L208" s="2015"/>
      <c r="M208" s="1151"/>
      <c r="N208" s="1151"/>
    </row>
    <row r="209" spans="1:14" x14ac:dyDescent="0.2">
      <c r="A209" s="2012"/>
      <c r="B209" s="1131"/>
      <c r="C209" s="1132"/>
      <c r="D209" s="1133" t="s">
        <v>672</v>
      </c>
      <c r="E209" s="1133" t="s">
        <v>920</v>
      </c>
      <c r="F209" s="1133" t="s">
        <v>921</v>
      </c>
      <c r="G209" s="1133" t="s">
        <v>922</v>
      </c>
      <c r="H209" s="1133" t="s">
        <v>923</v>
      </c>
      <c r="I209" s="1133" t="s">
        <v>924</v>
      </c>
      <c r="J209" s="1133" t="s">
        <v>925</v>
      </c>
      <c r="K209" s="1133" t="s">
        <v>926</v>
      </c>
      <c r="L209" s="1134" t="s">
        <v>201</v>
      </c>
      <c r="M209" s="1151"/>
      <c r="N209" s="1151"/>
    </row>
    <row r="210" spans="1:14" ht="24" x14ac:dyDescent="0.2">
      <c r="A210" s="2012"/>
      <c r="B210" s="1135"/>
      <c r="C210" s="1136"/>
      <c r="D210" s="1137" t="s">
        <v>153</v>
      </c>
      <c r="E210" s="1137" t="s">
        <v>49</v>
      </c>
      <c r="F210" s="1137" t="s">
        <v>942</v>
      </c>
      <c r="G210" s="1137" t="s">
        <v>936</v>
      </c>
      <c r="H210" s="1137" t="s">
        <v>937</v>
      </c>
      <c r="I210" s="1137" t="s">
        <v>907</v>
      </c>
      <c r="J210" s="1138" t="s">
        <v>229</v>
      </c>
      <c r="K210" s="1138" t="s">
        <v>230</v>
      </c>
      <c r="L210" s="1139" t="s">
        <v>421</v>
      </c>
      <c r="M210" s="1151"/>
      <c r="N210" s="1151"/>
    </row>
    <row r="211" spans="1:14" ht="13.5" thickBot="1" x14ac:dyDescent="0.25">
      <c r="A211" s="2006" t="s">
        <v>1448</v>
      </c>
      <c r="B211" s="2007"/>
      <c r="C211" s="1143"/>
      <c r="D211" s="1144"/>
      <c r="E211" s="1144"/>
      <c r="F211" s="1144"/>
      <c r="G211" s="1144"/>
      <c r="H211" s="1144"/>
      <c r="I211" s="1144"/>
      <c r="J211" s="1144"/>
      <c r="K211" s="1145"/>
      <c r="L211" s="1146"/>
      <c r="M211" s="1151"/>
      <c r="N211" s="1151"/>
    </row>
    <row r="212" spans="1:14" ht="14.25" thickTop="1" thickBot="1" x14ac:dyDescent="0.25">
      <c r="A212" s="2016" t="s">
        <v>1449</v>
      </c>
      <c r="B212" s="2017"/>
      <c r="C212" s="1143"/>
      <c r="D212" s="1213"/>
      <c r="E212" s="1213"/>
      <c r="F212" s="1213"/>
      <c r="G212" s="1213"/>
      <c r="H212" s="1213"/>
      <c r="I212" s="1213"/>
      <c r="J212" s="1213"/>
      <c r="K212" s="1145"/>
      <c r="L212" s="1146"/>
      <c r="M212" s="1151"/>
      <c r="N212" s="1151"/>
    </row>
    <row r="213" spans="1:14" ht="14.25" thickTop="1" thickBot="1" x14ac:dyDescent="0.25">
      <c r="A213" s="1148" t="s">
        <v>1450</v>
      </c>
      <c r="B213" s="1149" t="s">
        <v>487</v>
      </c>
      <c r="C213" s="1207"/>
      <c r="D213" s="1209"/>
      <c r="E213" s="1209"/>
      <c r="F213" s="1209"/>
      <c r="G213" s="1209"/>
      <c r="H213" s="1209"/>
      <c r="I213" s="1209"/>
      <c r="J213" s="1209"/>
      <c r="K213" s="1211"/>
      <c r="L213" s="1150">
        <f>SUM(D213:J213)</f>
        <v>0</v>
      </c>
      <c r="M213" s="1151"/>
      <c r="N213" s="1151"/>
    </row>
    <row r="214" spans="1:14" ht="14.25" thickTop="1" thickBot="1" x14ac:dyDescent="0.25">
      <c r="A214" s="1152" t="s">
        <v>1451</v>
      </c>
      <c r="B214" s="1153">
        <v>2000</v>
      </c>
      <c r="C214" s="1207"/>
      <c r="D214" s="1209"/>
      <c r="E214" s="1209"/>
      <c r="F214" s="1209"/>
      <c r="G214" s="1209"/>
      <c r="H214" s="1209"/>
      <c r="I214" s="1209"/>
      <c r="J214" s="1209"/>
      <c r="K214" s="1211"/>
      <c r="L214" s="1150">
        <f>SUM(D214:J214)</f>
        <v>0</v>
      </c>
      <c r="M214" s="1151"/>
      <c r="N214" s="1151"/>
    </row>
    <row r="215" spans="1:14" ht="6.75" customHeight="1" thickTop="1" thickBot="1" x14ac:dyDescent="0.25">
      <c r="A215" s="1154"/>
      <c r="B215" s="1155"/>
      <c r="C215" s="1156"/>
      <c r="D215" s="1214"/>
      <c r="E215" s="1214"/>
      <c r="F215" s="1214"/>
      <c r="G215" s="1214"/>
      <c r="H215" s="1214"/>
      <c r="I215" s="1214"/>
      <c r="J215" s="1214"/>
      <c r="K215" s="1157"/>
      <c r="L215" s="1158"/>
      <c r="M215" s="1151"/>
      <c r="N215" s="1151"/>
    </row>
    <row r="216" spans="1:14" ht="29.25" customHeight="1" thickTop="1" thickBot="1" x14ac:dyDescent="0.25">
      <c r="A216" s="2018" t="s">
        <v>1452</v>
      </c>
      <c r="B216" s="2019"/>
      <c r="C216" s="1143"/>
      <c r="D216" s="1213"/>
      <c r="E216" s="1213"/>
      <c r="F216" s="1213"/>
      <c r="G216" s="1213"/>
      <c r="H216" s="1213"/>
      <c r="I216" s="1213"/>
      <c r="J216" s="1213"/>
      <c r="K216" s="1145"/>
      <c r="L216" s="1146"/>
      <c r="M216" s="1151"/>
      <c r="N216" s="1151"/>
    </row>
    <row r="217" spans="1:14" ht="14.25" thickTop="1" thickBot="1" x14ac:dyDescent="0.25">
      <c r="A217" s="1159" t="s">
        <v>1453</v>
      </c>
      <c r="B217" s="1149" t="s">
        <v>1454</v>
      </c>
      <c r="C217" s="1207"/>
      <c r="D217" s="1209"/>
      <c r="E217" s="1209"/>
      <c r="F217" s="1209"/>
      <c r="G217" s="1209"/>
      <c r="H217" s="1209"/>
      <c r="I217" s="1209"/>
      <c r="J217" s="1209"/>
      <c r="K217" s="1211"/>
      <c r="L217" s="1150">
        <f>D217+E217+F217+G217+H217+I217+J217</f>
        <v>0</v>
      </c>
      <c r="M217" s="1151"/>
      <c r="N217" s="1151"/>
    </row>
    <row r="218" spans="1:14" ht="14.25" thickTop="1" thickBot="1" x14ac:dyDescent="0.25">
      <c r="A218" s="1159" t="s">
        <v>1455</v>
      </c>
      <c r="B218" s="1149" t="s">
        <v>1456</v>
      </c>
      <c r="C218" s="1207"/>
      <c r="D218" s="1209"/>
      <c r="E218" s="1209"/>
      <c r="F218" s="1209"/>
      <c r="G218" s="1209"/>
      <c r="H218" s="1209"/>
      <c r="I218" s="1209"/>
      <c r="J218" s="1209"/>
      <c r="K218" s="1211"/>
      <c r="L218" s="1150">
        <f>SUM(D218:J218)</f>
        <v>0</v>
      </c>
      <c r="M218" s="1151"/>
      <c r="N218" s="1151"/>
    </row>
    <row r="219" spans="1:14" ht="14.25" thickTop="1" thickBot="1" x14ac:dyDescent="0.25">
      <c r="A219" s="1159" t="s">
        <v>1457</v>
      </c>
      <c r="B219" s="1149" t="s">
        <v>1458</v>
      </c>
      <c r="C219" s="1207"/>
      <c r="D219" s="1209"/>
      <c r="E219" s="1209"/>
      <c r="F219" s="1209"/>
      <c r="G219" s="1209"/>
      <c r="H219" s="1209"/>
      <c r="I219" s="1209"/>
      <c r="J219" s="1209"/>
      <c r="K219" s="1211"/>
      <c r="L219" s="1150">
        <f>SUM(D219:J219)</f>
        <v>0</v>
      </c>
      <c r="M219" s="1151"/>
      <c r="N219" s="1151"/>
    </row>
    <row r="220" spans="1:14" ht="6.75" customHeight="1" thickTop="1" thickBot="1" x14ac:dyDescent="0.25">
      <c r="A220" s="1160"/>
      <c r="B220" s="1161"/>
      <c r="C220" s="1156"/>
      <c r="D220" s="1217"/>
      <c r="E220" s="1217"/>
      <c r="F220" s="1217"/>
      <c r="G220" s="1217"/>
      <c r="H220" s="1217"/>
      <c r="I220" s="1217"/>
      <c r="J220" s="1217"/>
      <c r="K220" s="1157"/>
      <c r="L220" s="1158"/>
      <c r="M220" s="1151"/>
      <c r="N220" s="1151"/>
    </row>
    <row r="221" spans="1:14" ht="27" customHeight="1" thickTop="1" thickBot="1" x14ac:dyDescent="0.25">
      <c r="A221" s="2018" t="s">
        <v>1459</v>
      </c>
      <c r="B221" s="2019"/>
      <c r="C221" s="1143"/>
      <c r="D221" s="1144"/>
      <c r="E221" s="1144"/>
      <c r="F221" s="1213"/>
      <c r="G221" s="1213"/>
      <c r="H221" s="1213"/>
      <c r="I221" s="1144"/>
      <c r="J221" s="1213"/>
      <c r="K221" s="1145"/>
      <c r="L221" s="1146"/>
      <c r="M221" s="1151"/>
      <c r="N221" s="1151"/>
    </row>
    <row r="222" spans="1:14" ht="24" thickTop="1" thickBot="1" x14ac:dyDescent="0.25">
      <c r="A222" s="1159" t="s">
        <v>1460</v>
      </c>
      <c r="B222" s="1149" t="s">
        <v>487</v>
      </c>
      <c r="C222" s="1144"/>
      <c r="D222" s="1144"/>
      <c r="E222" s="1207"/>
      <c r="F222" s="1209"/>
      <c r="G222" s="1209"/>
      <c r="H222" s="1209"/>
      <c r="I222" s="1208"/>
      <c r="J222" s="1209"/>
      <c r="K222" s="1211"/>
      <c r="L222" s="1150">
        <f>F222+G222+H222+J222</f>
        <v>0</v>
      </c>
      <c r="M222" s="1151"/>
      <c r="N222" s="1151"/>
    </row>
    <row r="223" spans="1:14" ht="24" thickTop="1" thickBot="1" x14ac:dyDescent="0.25">
      <c r="A223" s="1159" t="s">
        <v>1461</v>
      </c>
      <c r="B223" s="1162">
        <v>2000</v>
      </c>
      <c r="C223" s="1144"/>
      <c r="D223" s="1144"/>
      <c r="E223" s="1207"/>
      <c r="F223" s="1209"/>
      <c r="G223" s="1209"/>
      <c r="H223" s="1209"/>
      <c r="I223" s="1208"/>
      <c r="J223" s="1209"/>
      <c r="K223" s="1211"/>
      <c r="L223" s="1150">
        <f>F223+G223+H223+J223</f>
        <v>0</v>
      </c>
      <c r="M223" s="1151"/>
      <c r="N223" s="1151"/>
    </row>
    <row r="224" spans="1:14" ht="37.5" thickTop="1" thickBot="1" x14ac:dyDescent="0.25">
      <c r="A224" s="1109" t="s">
        <v>1462</v>
      </c>
      <c r="B224" s="1163" t="s">
        <v>1463</v>
      </c>
      <c r="C224" s="1143"/>
      <c r="D224" s="1144"/>
      <c r="E224" s="1207"/>
      <c r="F224" s="1109">
        <f>SUM(F222:F223)</f>
        <v>0</v>
      </c>
      <c r="G224" s="1109">
        <f>SUM(G222:G223)</f>
        <v>0</v>
      </c>
      <c r="H224" s="1109">
        <f>SUM(H222:H223)</f>
        <v>0</v>
      </c>
      <c r="I224" s="1208"/>
      <c r="J224" s="1109">
        <f>SUM(J222:J223)</f>
        <v>0</v>
      </c>
      <c r="K224" s="1211"/>
      <c r="L224" s="1150">
        <f>F224+G224+H224+J224</f>
        <v>0</v>
      </c>
      <c r="M224" s="1151"/>
      <c r="N224" s="1151"/>
    </row>
    <row r="225" spans="1:14" ht="21" thickTop="1" thickBot="1" x14ac:dyDescent="0.25">
      <c r="A225" s="1128" t="s">
        <v>1683</v>
      </c>
      <c r="B225" s="1129"/>
      <c r="C225" s="1129"/>
      <c r="D225" s="1129"/>
      <c r="E225" s="1129"/>
      <c r="F225" s="1129"/>
      <c r="G225" s="1129"/>
      <c r="H225" s="1129"/>
      <c r="I225" s="1129"/>
      <c r="J225" s="1129"/>
      <c r="K225" s="1129"/>
      <c r="L225" s="1129"/>
      <c r="M225" s="1151"/>
      <c r="N225" s="1151"/>
    </row>
    <row r="226" spans="1:14" x14ac:dyDescent="0.2">
      <c r="A226" s="2011" t="s">
        <v>1687</v>
      </c>
      <c r="B226" s="1130"/>
      <c r="C226" s="1129"/>
      <c r="D226" s="2013" t="s">
        <v>1447</v>
      </c>
      <c r="E226" s="2014"/>
      <c r="F226" s="2014"/>
      <c r="G226" s="2014"/>
      <c r="H226" s="2014"/>
      <c r="I226" s="2014"/>
      <c r="J226" s="2014"/>
      <c r="K226" s="2014"/>
      <c r="L226" s="2015"/>
      <c r="M226" s="1151"/>
      <c r="N226" s="1151"/>
    </row>
    <row r="227" spans="1:14" x14ac:dyDescent="0.2">
      <c r="A227" s="2012"/>
      <c r="B227" s="1131"/>
      <c r="C227" s="1132"/>
      <c r="D227" s="1133" t="s">
        <v>672</v>
      </c>
      <c r="E227" s="1133" t="s">
        <v>920</v>
      </c>
      <c r="F227" s="1133" t="s">
        <v>921</v>
      </c>
      <c r="G227" s="1133" t="s">
        <v>922</v>
      </c>
      <c r="H227" s="1133" t="s">
        <v>923</v>
      </c>
      <c r="I227" s="1133" t="s">
        <v>924</v>
      </c>
      <c r="J227" s="1133" t="s">
        <v>925</v>
      </c>
      <c r="K227" s="1133" t="s">
        <v>926</v>
      </c>
      <c r="L227" s="1134" t="s">
        <v>201</v>
      </c>
      <c r="M227" s="1151"/>
      <c r="N227" s="1151"/>
    </row>
    <row r="228" spans="1:14" ht="24" x14ac:dyDescent="0.2">
      <c r="A228" s="2012"/>
      <c r="B228" s="1135"/>
      <c r="C228" s="1136"/>
      <c r="D228" s="1137" t="s">
        <v>153</v>
      </c>
      <c r="E228" s="1137" t="s">
        <v>49</v>
      </c>
      <c r="F228" s="1137" t="s">
        <v>942</v>
      </c>
      <c r="G228" s="1137" t="s">
        <v>936</v>
      </c>
      <c r="H228" s="1137" t="s">
        <v>937</v>
      </c>
      <c r="I228" s="1137" t="s">
        <v>907</v>
      </c>
      <c r="J228" s="1138" t="s">
        <v>229</v>
      </c>
      <c r="K228" s="1138" t="s">
        <v>230</v>
      </c>
      <c r="L228" s="1139" t="s">
        <v>421</v>
      </c>
      <c r="M228" s="1151"/>
      <c r="N228" s="1151"/>
    </row>
    <row r="229" spans="1:14" ht="13.5" thickBot="1" x14ac:dyDescent="0.25">
      <c r="A229" s="2006" t="s">
        <v>1448</v>
      </c>
      <c r="B229" s="2007"/>
      <c r="C229" s="1143"/>
      <c r="D229" s="1144"/>
      <c r="E229" s="1144"/>
      <c r="F229" s="1144"/>
      <c r="G229" s="1144"/>
      <c r="H229" s="1144"/>
      <c r="I229" s="1144"/>
      <c r="J229" s="1144"/>
      <c r="K229" s="1145"/>
      <c r="L229" s="1146"/>
      <c r="M229" s="1151"/>
      <c r="N229" s="1151"/>
    </row>
    <row r="230" spans="1:14" ht="14.25" thickTop="1" thickBot="1" x14ac:dyDescent="0.25">
      <c r="A230" s="2016" t="s">
        <v>1449</v>
      </c>
      <c r="B230" s="2017"/>
      <c r="C230" s="1143"/>
      <c r="D230" s="1213"/>
      <c r="E230" s="1213"/>
      <c r="F230" s="1213"/>
      <c r="G230" s="1213"/>
      <c r="H230" s="1213"/>
      <c r="I230" s="1213"/>
      <c r="J230" s="1213"/>
      <c r="K230" s="1145"/>
      <c r="L230" s="1146"/>
      <c r="M230" s="1151"/>
      <c r="N230" s="1151"/>
    </row>
    <row r="231" spans="1:14" ht="14.25" thickTop="1" thickBot="1" x14ac:dyDescent="0.25">
      <c r="A231" s="1148" t="s">
        <v>1450</v>
      </c>
      <c r="B231" s="1149" t="s">
        <v>487</v>
      </c>
      <c r="C231" s="1207"/>
      <c r="D231" s="1209"/>
      <c r="E231" s="1209"/>
      <c r="F231" s="1209"/>
      <c r="G231" s="1209"/>
      <c r="H231" s="1209"/>
      <c r="I231" s="1209"/>
      <c r="J231" s="1209"/>
      <c r="K231" s="1211"/>
      <c r="L231" s="1150">
        <f>SUM(D231:J231)</f>
        <v>0</v>
      </c>
      <c r="M231" s="1151"/>
      <c r="N231" s="1151"/>
    </row>
    <row r="232" spans="1:14" ht="14.25" thickTop="1" thickBot="1" x14ac:dyDescent="0.25">
      <c r="A232" s="1152" t="s">
        <v>1451</v>
      </c>
      <c r="B232" s="1153">
        <v>2000</v>
      </c>
      <c r="C232" s="1207"/>
      <c r="D232" s="1209"/>
      <c r="E232" s="1209"/>
      <c r="F232" s="1209"/>
      <c r="G232" s="1209"/>
      <c r="H232" s="1209"/>
      <c r="I232" s="1209"/>
      <c r="J232" s="1209"/>
      <c r="K232" s="1211"/>
      <c r="L232" s="1150">
        <f>SUM(D232:J232)</f>
        <v>0</v>
      </c>
      <c r="M232" s="1151"/>
      <c r="N232" s="1151"/>
    </row>
    <row r="233" spans="1:14" ht="7.5" customHeight="1" thickTop="1" thickBot="1" x14ac:dyDescent="0.25">
      <c r="A233" s="1154"/>
      <c r="B233" s="1155"/>
      <c r="C233" s="1156"/>
      <c r="D233" s="1214"/>
      <c r="E233" s="1214"/>
      <c r="F233" s="1214"/>
      <c r="G233" s="1214"/>
      <c r="H233" s="1214"/>
      <c r="I233" s="1214"/>
      <c r="J233" s="1214"/>
      <c r="K233" s="1157"/>
      <c r="L233" s="1158"/>
      <c r="M233" s="1151"/>
      <c r="N233" s="1151"/>
    </row>
    <row r="234" spans="1:14" ht="27" customHeight="1" thickTop="1" thickBot="1" x14ac:dyDescent="0.25">
      <c r="A234" s="2018" t="s">
        <v>1452</v>
      </c>
      <c r="B234" s="2019"/>
      <c r="C234" s="1143"/>
      <c r="D234" s="1213"/>
      <c r="E234" s="1213"/>
      <c r="F234" s="1213"/>
      <c r="G234" s="1213"/>
      <c r="H234" s="1213"/>
      <c r="I234" s="1213"/>
      <c r="J234" s="1213"/>
      <c r="K234" s="1145"/>
      <c r="L234" s="1146"/>
      <c r="M234" s="1151"/>
      <c r="N234" s="1151"/>
    </row>
    <row r="235" spans="1:14" ht="14.25" thickTop="1" thickBot="1" x14ac:dyDescent="0.25">
      <c r="A235" s="1159" t="s">
        <v>1453</v>
      </c>
      <c r="B235" s="1149" t="s">
        <v>1454</v>
      </c>
      <c r="C235" s="1207"/>
      <c r="D235" s="1209"/>
      <c r="E235" s="1209"/>
      <c r="F235" s="1209"/>
      <c r="G235" s="1209"/>
      <c r="H235" s="1209"/>
      <c r="I235" s="1209"/>
      <c r="J235" s="1209"/>
      <c r="K235" s="1211"/>
      <c r="L235" s="1150">
        <f>D235+E235+F235+G235+H235+I235+J235</f>
        <v>0</v>
      </c>
      <c r="M235" s="1151"/>
      <c r="N235" s="1151"/>
    </row>
    <row r="236" spans="1:14" ht="14.25" thickTop="1" thickBot="1" x14ac:dyDescent="0.25">
      <c r="A236" s="1159" t="s">
        <v>1455</v>
      </c>
      <c r="B236" s="1149" t="s">
        <v>1456</v>
      </c>
      <c r="C236" s="1207"/>
      <c r="D236" s="1209"/>
      <c r="E236" s="1209"/>
      <c r="F236" s="1209"/>
      <c r="G236" s="1209"/>
      <c r="H236" s="1209"/>
      <c r="I236" s="1209"/>
      <c r="J236" s="1209"/>
      <c r="K236" s="1211"/>
      <c r="L236" s="1150">
        <f>SUM(D236:J236)</f>
        <v>0</v>
      </c>
      <c r="M236" s="1151"/>
      <c r="N236" s="1151"/>
    </row>
    <row r="237" spans="1:14" ht="14.25" thickTop="1" thickBot="1" x14ac:dyDescent="0.25">
      <c r="A237" s="1159" t="s">
        <v>1457</v>
      </c>
      <c r="B237" s="1149" t="s">
        <v>1458</v>
      </c>
      <c r="C237" s="1207"/>
      <c r="D237" s="1209"/>
      <c r="E237" s="1209"/>
      <c r="F237" s="1209"/>
      <c r="G237" s="1209"/>
      <c r="H237" s="1209"/>
      <c r="I237" s="1209"/>
      <c r="J237" s="1209"/>
      <c r="K237" s="1211"/>
      <c r="L237" s="1150">
        <f>SUM(D237:J237)</f>
        <v>0</v>
      </c>
      <c r="M237" s="1151"/>
      <c r="N237" s="1151"/>
    </row>
    <row r="238" spans="1:14" ht="9" customHeight="1" thickTop="1" thickBot="1" x14ac:dyDescent="0.25">
      <c r="A238" s="1160"/>
      <c r="B238" s="1161"/>
      <c r="C238" s="1156"/>
      <c r="D238" s="1217"/>
      <c r="E238" s="1217"/>
      <c r="F238" s="1217"/>
      <c r="G238" s="1217"/>
      <c r="H238" s="1217"/>
      <c r="I238" s="1217"/>
      <c r="J238" s="1217"/>
      <c r="K238" s="1157"/>
      <c r="L238" s="1158"/>
      <c r="M238" s="1151"/>
      <c r="N238" s="1151"/>
    </row>
    <row r="239" spans="1:14" ht="30" customHeight="1" thickTop="1" thickBot="1" x14ac:dyDescent="0.25">
      <c r="A239" s="2018" t="s">
        <v>1459</v>
      </c>
      <c r="B239" s="2019"/>
      <c r="C239" s="1143"/>
      <c r="D239" s="1144"/>
      <c r="E239" s="1144"/>
      <c r="F239" s="1213"/>
      <c r="G239" s="1213"/>
      <c r="H239" s="1213"/>
      <c r="I239" s="1144"/>
      <c r="J239" s="1213"/>
      <c r="K239" s="1145"/>
      <c r="L239" s="1146"/>
      <c r="M239" s="1151"/>
      <c r="N239" s="1151"/>
    </row>
    <row r="240" spans="1:14" ht="24" thickTop="1" thickBot="1" x14ac:dyDescent="0.25">
      <c r="A240" s="1159" t="s">
        <v>1460</v>
      </c>
      <c r="B240" s="1149" t="s">
        <v>487</v>
      </c>
      <c r="C240" s="1144"/>
      <c r="D240" s="1144"/>
      <c r="E240" s="1207"/>
      <c r="F240" s="1209"/>
      <c r="G240" s="1209"/>
      <c r="H240" s="1209"/>
      <c r="I240" s="1208"/>
      <c r="J240" s="1209"/>
      <c r="K240" s="1211"/>
      <c r="L240" s="1150">
        <f>F240+G240+H240+J240</f>
        <v>0</v>
      </c>
      <c r="M240" s="1151"/>
      <c r="N240" s="1151"/>
    </row>
    <row r="241" spans="1:14" ht="24" thickTop="1" thickBot="1" x14ac:dyDescent="0.25">
      <c r="A241" s="1159" t="s">
        <v>1461</v>
      </c>
      <c r="B241" s="1162">
        <v>2000</v>
      </c>
      <c r="C241" s="1144"/>
      <c r="D241" s="1144"/>
      <c r="E241" s="1207"/>
      <c r="F241" s="1209"/>
      <c r="G241" s="1209"/>
      <c r="H241" s="1209"/>
      <c r="I241" s="1208"/>
      <c r="J241" s="1209"/>
      <c r="K241" s="1211"/>
      <c r="L241" s="1150">
        <f>F241+G241+H241+J241</f>
        <v>0</v>
      </c>
      <c r="M241" s="1151"/>
      <c r="N241" s="1151"/>
    </row>
    <row r="242" spans="1:14" ht="37.5" thickTop="1" thickBot="1" x14ac:dyDescent="0.25">
      <c r="A242" s="1109" t="s">
        <v>1462</v>
      </c>
      <c r="B242" s="1163" t="s">
        <v>1463</v>
      </c>
      <c r="C242" s="1143"/>
      <c r="D242" s="1144"/>
      <c r="E242" s="1207"/>
      <c r="F242" s="1109">
        <f>SUM(F240:F241)</f>
        <v>0</v>
      </c>
      <c r="G242" s="1109">
        <f>SUM(G240:G241)</f>
        <v>0</v>
      </c>
      <c r="H242" s="1109">
        <f>SUM(H240:H241)</f>
        <v>0</v>
      </c>
      <c r="I242" s="1208"/>
      <c r="J242" s="1109">
        <f>SUM(J240:J241)</f>
        <v>0</v>
      </c>
      <c r="K242" s="1211"/>
      <c r="L242" s="1150">
        <f>F242+G242+H242+J242</f>
        <v>0</v>
      </c>
      <c r="M242" s="1151"/>
      <c r="N242" s="1151"/>
    </row>
    <row r="243" spans="1:14" ht="21" thickTop="1" thickBot="1" x14ac:dyDescent="0.25">
      <c r="A243" s="1128" t="s">
        <v>1684</v>
      </c>
      <c r="B243" s="1129"/>
      <c r="C243" s="1129"/>
      <c r="D243" s="1129"/>
      <c r="E243" s="1129"/>
      <c r="F243" s="1129"/>
      <c r="G243" s="1129"/>
      <c r="H243" s="1129"/>
      <c r="I243" s="1129"/>
      <c r="J243" s="1129"/>
      <c r="K243" s="1129"/>
      <c r="L243" s="1129"/>
      <c r="M243" s="1151"/>
      <c r="N243" s="1151"/>
    </row>
    <row r="244" spans="1:14" x14ac:dyDescent="0.2">
      <c r="A244" s="2011" t="s">
        <v>1688</v>
      </c>
      <c r="B244" s="1130"/>
      <c r="C244" s="1129"/>
      <c r="D244" s="2013" t="s">
        <v>1447</v>
      </c>
      <c r="E244" s="2014"/>
      <c r="F244" s="2014"/>
      <c r="G244" s="2014"/>
      <c r="H244" s="2014"/>
      <c r="I244" s="2014"/>
      <c r="J244" s="2014"/>
      <c r="K244" s="2014"/>
      <c r="L244" s="2015"/>
      <c r="M244" s="1151"/>
      <c r="N244" s="1151"/>
    </row>
    <row r="245" spans="1:14" x14ac:dyDescent="0.2">
      <c r="A245" s="2012"/>
      <c r="B245" s="1131"/>
      <c r="C245" s="1132"/>
      <c r="D245" s="1133" t="s">
        <v>672</v>
      </c>
      <c r="E245" s="1133" t="s">
        <v>920</v>
      </c>
      <c r="F245" s="1133" t="s">
        <v>921</v>
      </c>
      <c r="G245" s="1133" t="s">
        <v>922</v>
      </c>
      <c r="H245" s="1133" t="s">
        <v>923</v>
      </c>
      <c r="I245" s="1133" t="s">
        <v>924</v>
      </c>
      <c r="J245" s="1133" t="s">
        <v>925</v>
      </c>
      <c r="K245" s="1133" t="s">
        <v>926</v>
      </c>
      <c r="L245" s="1134" t="s">
        <v>201</v>
      </c>
      <c r="M245" s="1151"/>
      <c r="N245" s="1151"/>
    </row>
    <row r="246" spans="1:14" ht="24" x14ac:dyDescent="0.2">
      <c r="A246" s="2012"/>
      <c r="B246" s="1135"/>
      <c r="C246" s="1136"/>
      <c r="D246" s="1137" t="s">
        <v>153</v>
      </c>
      <c r="E246" s="1137" t="s">
        <v>49</v>
      </c>
      <c r="F246" s="1137" t="s">
        <v>942</v>
      </c>
      <c r="G246" s="1137" t="s">
        <v>936</v>
      </c>
      <c r="H246" s="1137" t="s">
        <v>937</v>
      </c>
      <c r="I246" s="1137" t="s">
        <v>907</v>
      </c>
      <c r="J246" s="1138" t="s">
        <v>229</v>
      </c>
      <c r="K246" s="1138" t="s">
        <v>230</v>
      </c>
      <c r="L246" s="1139" t="s">
        <v>421</v>
      </c>
      <c r="M246" s="1151"/>
      <c r="N246" s="1151"/>
    </row>
    <row r="247" spans="1:14" ht="13.5" thickBot="1" x14ac:dyDescent="0.25">
      <c r="A247" s="2006" t="s">
        <v>1448</v>
      </c>
      <c r="B247" s="2007"/>
      <c r="C247" s="1143"/>
      <c r="D247" s="1144"/>
      <c r="E247" s="1144"/>
      <c r="F247" s="1144"/>
      <c r="G247" s="1144"/>
      <c r="H247" s="1144"/>
      <c r="I247" s="1144"/>
      <c r="J247" s="1144"/>
      <c r="K247" s="1145"/>
      <c r="L247" s="1146"/>
      <c r="M247" s="1151"/>
      <c r="N247" s="1151"/>
    </row>
    <row r="248" spans="1:14" ht="14.25" thickTop="1" thickBot="1" x14ac:dyDescent="0.25">
      <c r="A248" s="2016" t="s">
        <v>1449</v>
      </c>
      <c r="B248" s="2017"/>
      <c r="C248" s="1143"/>
      <c r="D248" s="1213"/>
      <c r="E248" s="1213"/>
      <c r="F248" s="1213"/>
      <c r="G248" s="1213"/>
      <c r="H248" s="1213"/>
      <c r="I248" s="1213"/>
      <c r="J248" s="1213"/>
      <c r="K248" s="1145"/>
      <c r="L248" s="1146"/>
      <c r="M248" s="1151"/>
      <c r="N248" s="1151"/>
    </row>
    <row r="249" spans="1:14" ht="14.25" thickTop="1" thickBot="1" x14ac:dyDescent="0.25">
      <c r="A249" s="1148" t="s">
        <v>1450</v>
      </c>
      <c r="B249" s="1149" t="s">
        <v>487</v>
      </c>
      <c r="C249" s="1207"/>
      <c r="D249" s="1209"/>
      <c r="E249" s="1209"/>
      <c r="F249" s="1209"/>
      <c r="G249" s="1209"/>
      <c r="H249" s="1209"/>
      <c r="I249" s="1209"/>
      <c r="J249" s="1209"/>
      <c r="K249" s="1211"/>
      <c r="L249" s="1150">
        <f>SUM(D249:J249)</f>
        <v>0</v>
      </c>
      <c r="M249" s="1151"/>
      <c r="N249" s="1151"/>
    </row>
    <row r="250" spans="1:14" ht="14.25" thickTop="1" thickBot="1" x14ac:dyDescent="0.25">
      <c r="A250" s="1152" t="s">
        <v>1451</v>
      </c>
      <c r="B250" s="1153">
        <v>2000</v>
      </c>
      <c r="C250" s="1207"/>
      <c r="D250" s="1209"/>
      <c r="E250" s="1209"/>
      <c r="F250" s="1209"/>
      <c r="G250" s="1209"/>
      <c r="H250" s="1209"/>
      <c r="I250" s="1209"/>
      <c r="J250" s="1209"/>
      <c r="K250" s="1211"/>
      <c r="L250" s="1150">
        <f>SUM(D250:J250)</f>
        <v>0</v>
      </c>
      <c r="M250" s="1151"/>
      <c r="N250" s="1151"/>
    </row>
    <row r="251" spans="1:14" ht="6.75" customHeight="1" thickTop="1" thickBot="1" x14ac:dyDescent="0.25">
      <c r="A251" s="1154"/>
      <c r="B251" s="1155"/>
      <c r="C251" s="1156"/>
      <c r="D251" s="1214"/>
      <c r="E251" s="1214"/>
      <c r="F251" s="1214"/>
      <c r="G251" s="1214"/>
      <c r="H251" s="1214"/>
      <c r="I251" s="1214"/>
      <c r="J251" s="1214"/>
      <c r="K251" s="1157"/>
      <c r="L251" s="1158"/>
      <c r="M251" s="1151"/>
      <c r="N251" s="1151"/>
    </row>
    <row r="252" spans="1:14" ht="31.5" customHeight="1" thickTop="1" thickBot="1" x14ac:dyDescent="0.25">
      <c r="A252" s="2018" t="s">
        <v>1452</v>
      </c>
      <c r="B252" s="2019"/>
      <c r="C252" s="1143"/>
      <c r="D252" s="1213"/>
      <c r="E252" s="1213"/>
      <c r="F252" s="1213"/>
      <c r="G252" s="1213"/>
      <c r="H252" s="1213"/>
      <c r="I252" s="1213"/>
      <c r="J252" s="1213"/>
      <c r="K252" s="1145"/>
      <c r="L252" s="1146"/>
      <c r="M252" s="1151"/>
      <c r="N252" s="1151"/>
    </row>
    <row r="253" spans="1:14" ht="14.25" thickTop="1" thickBot="1" x14ac:dyDescent="0.25">
      <c r="A253" s="1159" t="s">
        <v>1453</v>
      </c>
      <c r="B253" s="1149" t="s">
        <v>1454</v>
      </c>
      <c r="C253" s="1207"/>
      <c r="D253" s="1209"/>
      <c r="E253" s="1209"/>
      <c r="F253" s="1209"/>
      <c r="G253" s="1209"/>
      <c r="H253" s="1209"/>
      <c r="I253" s="1209"/>
      <c r="J253" s="1209"/>
      <c r="K253" s="1211"/>
      <c r="L253" s="1150">
        <f>D253+E253+F253+G253+H253+I253+J253</f>
        <v>0</v>
      </c>
      <c r="M253" s="1151"/>
      <c r="N253" s="1151"/>
    </row>
    <row r="254" spans="1:14" ht="14.25" thickTop="1" thickBot="1" x14ac:dyDescent="0.25">
      <c r="A254" s="1159" t="s">
        <v>1455</v>
      </c>
      <c r="B254" s="1149" t="s">
        <v>1456</v>
      </c>
      <c r="C254" s="1207"/>
      <c r="D254" s="1209"/>
      <c r="E254" s="1209"/>
      <c r="F254" s="1209"/>
      <c r="G254" s="1209"/>
      <c r="H254" s="1209"/>
      <c r="I254" s="1209"/>
      <c r="J254" s="1209"/>
      <c r="K254" s="1211"/>
      <c r="L254" s="1150">
        <f>SUM(D254:J254)</f>
        <v>0</v>
      </c>
      <c r="M254" s="1151"/>
      <c r="N254" s="1151"/>
    </row>
    <row r="255" spans="1:14" ht="14.25" thickTop="1" thickBot="1" x14ac:dyDescent="0.25">
      <c r="A255" s="1159" t="s">
        <v>1457</v>
      </c>
      <c r="B255" s="1149" t="s">
        <v>1458</v>
      </c>
      <c r="C255" s="1207"/>
      <c r="D255" s="1209"/>
      <c r="E255" s="1209"/>
      <c r="F255" s="1209"/>
      <c r="G255" s="1209"/>
      <c r="H255" s="1209"/>
      <c r="I255" s="1209"/>
      <c r="J255" s="1209"/>
      <c r="K255" s="1211"/>
      <c r="L255" s="1150">
        <f>SUM(D255:J255)</f>
        <v>0</v>
      </c>
      <c r="M255" s="1151"/>
      <c r="N255" s="1151"/>
    </row>
    <row r="256" spans="1:14" ht="7.5" customHeight="1" thickTop="1" thickBot="1" x14ac:dyDescent="0.25">
      <c r="A256" s="1160"/>
      <c r="B256" s="1161"/>
      <c r="C256" s="1156"/>
      <c r="D256" s="1217"/>
      <c r="E256" s="1217"/>
      <c r="F256" s="1217"/>
      <c r="G256" s="1217"/>
      <c r="H256" s="1217"/>
      <c r="I256" s="1217"/>
      <c r="J256" s="1217"/>
      <c r="K256" s="1157"/>
      <c r="L256" s="1158"/>
      <c r="M256" s="1151"/>
      <c r="N256" s="1151"/>
    </row>
    <row r="257" spans="1:14" ht="24.75" customHeight="1" thickTop="1" thickBot="1" x14ac:dyDescent="0.25">
      <c r="A257" s="2018" t="s">
        <v>1459</v>
      </c>
      <c r="B257" s="2019"/>
      <c r="C257" s="1143"/>
      <c r="D257" s="1144"/>
      <c r="E257" s="1144"/>
      <c r="F257" s="1213"/>
      <c r="G257" s="1213"/>
      <c r="H257" s="1213"/>
      <c r="I257" s="1144"/>
      <c r="J257" s="1213"/>
      <c r="K257" s="1145"/>
      <c r="L257" s="1146"/>
      <c r="M257" s="1151"/>
      <c r="N257" s="1151"/>
    </row>
    <row r="258" spans="1:14" ht="24" thickTop="1" thickBot="1" x14ac:dyDescent="0.25">
      <c r="A258" s="1159" t="s">
        <v>1460</v>
      </c>
      <c r="B258" s="1149" t="s">
        <v>487</v>
      </c>
      <c r="C258" s="1144"/>
      <c r="D258" s="1144"/>
      <c r="E258" s="1207"/>
      <c r="F258" s="1209"/>
      <c r="G258" s="1209"/>
      <c r="H258" s="1209"/>
      <c r="I258" s="1208"/>
      <c r="J258" s="1209"/>
      <c r="K258" s="1211"/>
      <c r="L258" s="1150">
        <f>F258+G258+H258+J258</f>
        <v>0</v>
      </c>
      <c r="M258" s="1151"/>
      <c r="N258" s="1151"/>
    </row>
    <row r="259" spans="1:14" ht="24" thickTop="1" thickBot="1" x14ac:dyDescent="0.25">
      <c r="A259" s="1159" t="s">
        <v>1461</v>
      </c>
      <c r="B259" s="1162">
        <v>2000</v>
      </c>
      <c r="C259" s="1144"/>
      <c r="D259" s="1144"/>
      <c r="E259" s="1207"/>
      <c r="F259" s="1209"/>
      <c r="G259" s="1209"/>
      <c r="H259" s="1209"/>
      <c r="I259" s="1208"/>
      <c r="J259" s="1209"/>
      <c r="K259" s="1211"/>
      <c r="L259" s="1150">
        <f>F259+G259+H259+J259</f>
        <v>0</v>
      </c>
      <c r="M259" s="1151"/>
      <c r="N259" s="1151"/>
    </row>
    <row r="260" spans="1:14" ht="37.5" thickTop="1" thickBot="1" x14ac:dyDescent="0.25">
      <c r="A260" s="1109" t="s">
        <v>1462</v>
      </c>
      <c r="B260" s="1163" t="s">
        <v>1463</v>
      </c>
      <c r="C260" s="1143"/>
      <c r="D260" s="1144"/>
      <c r="E260" s="1207"/>
      <c r="F260" s="1109">
        <f>SUM(F258:F259)</f>
        <v>0</v>
      </c>
      <c r="G260" s="1109">
        <f>SUM(G258:G259)</f>
        <v>0</v>
      </c>
      <c r="H260" s="1109">
        <f>SUM(H258:H259)</f>
        <v>0</v>
      </c>
      <c r="I260" s="1208"/>
      <c r="J260" s="1109">
        <f>SUM(J258:J259)</f>
        <v>0</v>
      </c>
      <c r="K260" s="1211"/>
      <c r="L260" s="1150">
        <f>F260+G260+H260+J260</f>
        <v>0</v>
      </c>
      <c r="M260" s="1151"/>
      <c r="N260" s="1151"/>
    </row>
    <row r="261" spans="1:14" ht="21" thickTop="1" thickBot="1" x14ac:dyDescent="0.25">
      <c r="A261" s="1128" t="s">
        <v>1685</v>
      </c>
      <c r="B261" s="1129"/>
      <c r="C261" s="1129"/>
      <c r="D261" s="1129"/>
      <c r="E261" s="1129"/>
      <c r="F261" s="1129"/>
      <c r="G261" s="1129"/>
      <c r="H261" s="1129"/>
      <c r="I261" s="1129"/>
      <c r="J261" s="1129"/>
      <c r="K261" s="1129"/>
      <c r="L261" s="1129"/>
      <c r="M261" s="1151"/>
      <c r="N261" s="1151"/>
    </row>
    <row r="262" spans="1:14" x14ac:dyDescent="0.2">
      <c r="A262" s="2011" t="s">
        <v>1689</v>
      </c>
      <c r="B262" s="1130"/>
      <c r="C262" s="1129"/>
      <c r="D262" s="2013" t="s">
        <v>1447</v>
      </c>
      <c r="E262" s="2014"/>
      <c r="F262" s="2014"/>
      <c r="G262" s="2014"/>
      <c r="H262" s="2014"/>
      <c r="I262" s="2014"/>
      <c r="J262" s="2014"/>
      <c r="K262" s="2014"/>
      <c r="L262" s="2015"/>
      <c r="M262" s="1151"/>
      <c r="N262" s="1151"/>
    </row>
    <row r="263" spans="1:14" x14ac:dyDescent="0.2">
      <c r="A263" s="2012"/>
      <c r="B263" s="1131"/>
      <c r="C263" s="1132"/>
      <c r="D263" s="1133" t="s">
        <v>672</v>
      </c>
      <c r="E263" s="1133" t="s">
        <v>920</v>
      </c>
      <c r="F263" s="1133" t="s">
        <v>921</v>
      </c>
      <c r="G263" s="1133" t="s">
        <v>922</v>
      </c>
      <c r="H263" s="1133" t="s">
        <v>923</v>
      </c>
      <c r="I263" s="1133" t="s">
        <v>924</v>
      </c>
      <c r="J263" s="1133" t="s">
        <v>925</v>
      </c>
      <c r="K263" s="1133" t="s">
        <v>926</v>
      </c>
      <c r="L263" s="1134" t="s">
        <v>201</v>
      </c>
      <c r="M263" s="1151"/>
      <c r="N263" s="1151"/>
    </row>
    <row r="264" spans="1:14" ht="24" x14ac:dyDescent="0.2">
      <c r="A264" s="2012"/>
      <c r="B264" s="1135"/>
      <c r="C264" s="1136"/>
      <c r="D264" s="1137" t="s">
        <v>153</v>
      </c>
      <c r="E264" s="1137" t="s">
        <v>49</v>
      </c>
      <c r="F264" s="1137" t="s">
        <v>942</v>
      </c>
      <c r="G264" s="1137" t="s">
        <v>936</v>
      </c>
      <c r="H264" s="1137" t="s">
        <v>937</v>
      </c>
      <c r="I264" s="1137" t="s">
        <v>907</v>
      </c>
      <c r="J264" s="1138" t="s">
        <v>229</v>
      </c>
      <c r="K264" s="1138" t="s">
        <v>230</v>
      </c>
      <c r="L264" s="1139" t="s">
        <v>421</v>
      </c>
      <c r="M264" s="1151"/>
      <c r="N264" s="1151"/>
    </row>
    <row r="265" spans="1:14" ht="13.5" thickBot="1" x14ac:dyDescent="0.25">
      <c r="A265" s="2006" t="s">
        <v>1448</v>
      </c>
      <c r="B265" s="2007"/>
      <c r="C265" s="1143"/>
      <c r="D265" s="1144"/>
      <c r="E265" s="1144"/>
      <c r="F265" s="1144"/>
      <c r="G265" s="1144"/>
      <c r="H265" s="1144"/>
      <c r="I265" s="1144"/>
      <c r="J265" s="1144"/>
      <c r="K265" s="1145"/>
      <c r="L265" s="1146"/>
      <c r="M265" s="1151"/>
      <c r="N265" s="1151"/>
    </row>
    <row r="266" spans="1:14" ht="14.25" thickTop="1" thickBot="1" x14ac:dyDescent="0.25">
      <c r="A266" s="2016" t="s">
        <v>1449</v>
      </c>
      <c r="B266" s="2017"/>
      <c r="C266" s="1143"/>
      <c r="D266" s="1213"/>
      <c r="E266" s="1213"/>
      <c r="F266" s="1213"/>
      <c r="G266" s="1213"/>
      <c r="H266" s="1213"/>
      <c r="I266" s="1213"/>
      <c r="J266" s="1213"/>
      <c r="K266" s="1145"/>
      <c r="L266" s="1146"/>
      <c r="M266" s="1151"/>
      <c r="N266" s="1151"/>
    </row>
    <row r="267" spans="1:14" ht="14.25" thickTop="1" thickBot="1" x14ac:dyDescent="0.25">
      <c r="A267" s="1148" t="s">
        <v>1450</v>
      </c>
      <c r="B267" s="1149" t="s">
        <v>487</v>
      </c>
      <c r="C267" s="1207"/>
      <c r="D267" s="1209"/>
      <c r="E267" s="1209"/>
      <c r="F267" s="1209"/>
      <c r="G267" s="1209"/>
      <c r="H267" s="1209"/>
      <c r="I267" s="1209"/>
      <c r="J267" s="1209"/>
      <c r="K267" s="1211"/>
      <c r="L267" s="1150">
        <f>SUM(D267:J267)</f>
        <v>0</v>
      </c>
      <c r="M267" s="1151"/>
      <c r="N267" s="1151"/>
    </row>
    <row r="268" spans="1:14" ht="14.25" thickTop="1" thickBot="1" x14ac:dyDescent="0.25">
      <c r="A268" s="1152" t="s">
        <v>1451</v>
      </c>
      <c r="B268" s="1153">
        <v>2000</v>
      </c>
      <c r="C268" s="1207"/>
      <c r="D268" s="1209"/>
      <c r="E268" s="1209"/>
      <c r="F268" s="1209"/>
      <c r="G268" s="1209"/>
      <c r="H268" s="1209"/>
      <c r="I268" s="1209"/>
      <c r="J268" s="1209"/>
      <c r="K268" s="1211"/>
      <c r="L268" s="1150">
        <f>SUM(D268:J268)</f>
        <v>0</v>
      </c>
      <c r="M268" s="1151"/>
      <c r="N268" s="1151"/>
    </row>
    <row r="269" spans="1:14" ht="8.25" customHeight="1" thickTop="1" thickBot="1" x14ac:dyDescent="0.25">
      <c r="A269" s="1154"/>
      <c r="B269" s="1155"/>
      <c r="C269" s="1156"/>
      <c r="D269" s="1214"/>
      <c r="E269" s="1214"/>
      <c r="F269" s="1214"/>
      <c r="G269" s="1214"/>
      <c r="H269" s="1214"/>
      <c r="I269" s="1214"/>
      <c r="J269" s="1214"/>
      <c r="K269" s="1157"/>
      <c r="L269" s="1158"/>
      <c r="M269" s="1151"/>
      <c r="N269" s="1151"/>
    </row>
    <row r="270" spans="1:14" ht="27.75" customHeight="1" thickTop="1" thickBot="1" x14ac:dyDescent="0.25">
      <c r="A270" s="2018" t="s">
        <v>1452</v>
      </c>
      <c r="B270" s="2019"/>
      <c r="C270" s="1143"/>
      <c r="D270" s="1213"/>
      <c r="E270" s="1213"/>
      <c r="F270" s="1213"/>
      <c r="G270" s="1213"/>
      <c r="H270" s="1213"/>
      <c r="I270" s="1213"/>
      <c r="J270" s="1213"/>
      <c r="K270" s="1145"/>
      <c r="L270" s="1146"/>
      <c r="M270" s="1151"/>
      <c r="N270" s="1151"/>
    </row>
    <row r="271" spans="1:14" ht="14.25" thickTop="1" thickBot="1" x14ac:dyDescent="0.25">
      <c r="A271" s="1159" t="s">
        <v>1453</v>
      </c>
      <c r="B271" s="1149" t="s">
        <v>1454</v>
      </c>
      <c r="C271" s="1207"/>
      <c r="D271" s="1209"/>
      <c r="E271" s="1209"/>
      <c r="F271" s="1209"/>
      <c r="G271" s="1209"/>
      <c r="H271" s="1209"/>
      <c r="I271" s="1209"/>
      <c r="J271" s="1209"/>
      <c r="K271" s="1211"/>
      <c r="L271" s="1150">
        <f>D271+E271+F271+G271+H271+I271+J271</f>
        <v>0</v>
      </c>
      <c r="M271" s="1151"/>
      <c r="N271" s="1151"/>
    </row>
    <row r="272" spans="1:14" ht="14.25" thickTop="1" thickBot="1" x14ac:dyDescent="0.25">
      <c r="A272" s="1159" t="s">
        <v>1455</v>
      </c>
      <c r="B272" s="1149" t="s">
        <v>1456</v>
      </c>
      <c r="C272" s="1207"/>
      <c r="D272" s="1209"/>
      <c r="E272" s="1209"/>
      <c r="F272" s="1209"/>
      <c r="G272" s="1209"/>
      <c r="H272" s="1209"/>
      <c r="I272" s="1209"/>
      <c r="J272" s="1209"/>
      <c r="K272" s="1211"/>
      <c r="L272" s="1150">
        <f>SUM(D272:J272)</f>
        <v>0</v>
      </c>
      <c r="M272" s="1151"/>
      <c r="N272" s="1151"/>
    </row>
    <row r="273" spans="1:14" ht="14.25" thickTop="1" thickBot="1" x14ac:dyDescent="0.25">
      <c r="A273" s="1159" t="s">
        <v>1457</v>
      </c>
      <c r="B273" s="1149" t="s">
        <v>1458</v>
      </c>
      <c r="C273" s="1207"/>
      <c r="D273" s="1209"/>
      <c r="E273" s="1209"/>
      <c r="F273" s="1209"/>
      <c r="G273" s="1209"/>
      <c r="H273" s="1209"/>
      <c r="I273" s="1209"/>
      <c r="J273" s="1209"/>
      <c r="K273" s="1211"/>
      <c r="L273" s="1150">
        <f>SUM(D273:J273)</f>
        <v>0</v>
      </c>
      <c r="M273" s="1151"/>
      <c r="N273" s="1151"/>
    </row>
    <row r="274" spans="1:14" ht="6.75" customHeight="1" thickTop="1" thickBot="1" x14ac:dyDescent="0.25">
      <c r="A274" s="1160"/>
      <c r="B274" s="1161"/>
      <c r="C274" s="1156"/>
      <c r="D274" s="1217"/>
      <c r="E274" s="1217"/>
      <c r="F274" s="1217"/>
      <c r="G274" s="1217"/>
      <c r="H274" s="1217"/>
      <c r="I274" s="1217"/>
      <c r="J274" s="1217"/>
      <c r="K274" s="1157"/>
      <c r="L274" s="1158"/>
      <c r="M274" s="1151"/>
      <c r="N274" s="1151"/>
    </row>
    <row r="275" spans="1:14" ht="30" customHeight="1" thickTop="1" thickBot="1" x14ac:dyDescent="0.25">
      <c r="A275" s="2018" t="s">
        <v>1459</v>
      </c>
      <c r="B275" s="2019"/>
      <c r="C275" s="1143"/>
      <c r="D275" s="1144"/>
      <c r="E275" s="1144"/>
      <c r="F275" s="1213"/>
      <c r="G275" s="1213"/>
      <c r="H275" s="1213"/>
      <c r="I275" s="1144"/>
      <c r="J275" s="1213"/>
      <c r="K275" s="1145"/>
      <c r="L275" s="1146"/>
      <c r="M275" s="1151"/>
      <c r="N275" s="1151"/>
    </row>
    <row r="276" spans="1:14" ht="24" thickTop="1" thickBot="1" x14ac:dyDescent="0.25">
      <c r="A276" s="1159" t="s">
        <v>1460</v>
      </c>
      <c r="B276" s="1149" t="s">
        <v>487</v>
      </c>
      <c r="C276" s="1144"/>
      <c r="D276" s="1144"/>
      <c r="E276" s="1207"/>
      <c r="F276" s="1209"/>
      <c r="G276" s="1209"/>
      <c r="H276" s="1209"/>
      <c r="I276" s="1208"/>
      <c r="J276" s="1209"/>
      <c r="K276" s="1211"/>
      <c r="L276" s="1150">
        <f>F276+G276+H276+J276</f>
        <v>0</v>
      </c>
      <c r="M276" s="1151"/>
      <c r="N276" s="1151"/>
    </row>
    <row r="277" spans="1:14" ht="24" thickTop="1" thickBot="1" x14ac:dyDescent="0.25">
      <c r="A277" s="1159" t="s">
        <v>1461</v>
      </c>
      <c r="B277" s="1162">
        <v>2000</v>
      </c>
      <c r="C277" s="1144"/>
      <c r="D277" s="1144"/>
      <c r="E277" s="1207"/>
      <c r="F277" s="1209"/>
      <c r="G277" s="1209"/>
      <c r="H277" s="1209"/>
      <c r="I277" s="1208"/>
      <c r="J277" s="1209"/>
      <c r="K277" s="1211"/>
      <c r="L277" s="1150">
        <f>F277+G277+H277+J277</f>
        <v>0</v>
      </c>
      <c r="M277" s="1151"/>
      <c r="N277" s="1151"/>
    </row>
    <row r="278" spans="1:14" ht="37.5" thickTop="1" thickBot="1" x14ac:dyDescent="0.25">
      <c r="A278" s="1109" t="s">
        <v>1462</v>
      </c>
      <c r="B278" s="1163" t="s">
        <v>1463</v>
      </c>
      <c r="C278" s="1143"/>
      <c r="D278" s="1144"/>
      <c r="E278" s="1207"/>
      <c r="F278" s="1109">
        <f>SUM(F276:F277)</f>
        <v>0</v>
      </c>
      <c r="G278" s="1109">
        <f>SUM(G276:G277)</f>
        <v>0</v>
      </c>
      <c r="H278" s="1109">
        <f>SUM(H276:H277)</f>
        <v>0</v>
      </c>
      <c r="I278" s="1208"/>
      <c r="J278" s="1109">
        <f>SUM(J276:J277)</f>
        <v>0</v>
      </c>
      <c r="K278" s="1211"/>
      <c r="L278" s="1150">
        <f>F278+G278+H278+J278</f>
        <v>0</v>
      </c>
      <c r="M278" s="1151"/>
      <c r="N278" s="1151"/>
    </row>
    <row r="279" spans="1:14" ht="17.25" customHeight="1" thickTop="1" thickBot="1" x14ac:dyDescent="0.25">
      <c r="A279" s="1164"/>
      <c r="B279" s="1165"/>
      <c r="C279" s="1166"/>
      <c r="D279" s="1167"/>
      <c r="E279" s="1168"/>
      <c r="F279" s="1218"/>
      <c r="G279" s="1218"/>
      <c r="H279" s="1218"/>
      <c r="I279" s="1168"/>
      <c r="J279" s="1218"/>
      <c r="K279" s="1169"/>
      <c r="L279" s="1170"/>
      <c r="M279" s="1151"/>
      <c r="N279" s="1151"/>
    </row>
    <row r="280" spans="1:14" ht="18.75" customHeight="1" thickBot="1" x14ac:dyDescent="0.25">
      <c r="A280" s="1128" t="s">
        <v>1686</v>
      </c>
      <c r="B280" s="1129"/>
      <c r="C280" s="1129"/>
      <c r="D280" s="1129"/>
      <c r="E280" s="1129"/>
      <c r="F280" s="1129"/>
      <c r="G280" s="1129"/>
      <c r="H280" s="1129"/>
      <c r="I280" s="1129"/>
      <c r="J280" s="1129"/>
      <c r="K280" s="1129"/>
      <c r="L280" s="1129"/>
    </row>
    <row r="281" spans="1:14" x14ac:dyDescent="0.2">
      <c r="A281" s="2020" t="s">
        <v>1464</v>
      </c>
      <c r="B281" s="1171"/>
      <c r="C281" s="1172"/>
      <c r="D281" s="2022" t="s">
        <v>1447</v>
      </c>
      <c r="E281" s="2023"/>
      <c r="F281" s="2023"/>
      <c r="G281" s="2023"/>
      <c r="H281" s="2023"/>
      <c r="I281" s="2023"/>
      <c r="J281" s="2023"/>
      <c r="K281" s="2023"/>
      <c r="L281" s="2024"/>
    </row>
    <row r="282" spans="1:14" x14ac:dyDescent="0.2">
      <c r="A282" s="2021"/>
      <c r="B282" s="1171"/>
      <c r="C282" s="1132"/>
      <c r="D282" s="1133" t="s">
        <v>672</v>
      </c>
      <c r="E282" s="1133" t="s">
        <v>920</v>
      </c>
      <c r="F282" s="1133" t="s">
        <v>921</v>
      </c>
      <c r="G282" s="1133" t="s">
        <v>922</v>
      </c>
      <c r="H282" s="1133" t="s">
        <v>923</v>
      </c>
      <c r="I282" s="1133" t="s">
        <v>924</v>
      </c>
      <c r="J282" s="1133" t="s">
        <v>925</v>
      </c>
      <c r="K282" s="1133" t="s">
        <v>926</v>
      </c>
      <c r="L282" s="1134" t="s">
        <v>201</v>
      </c>
    </row>
    <row r="283" spans="1:14" ht="24" x14ac:dyDescent="0.2">
      <c r="A283" s="2021"/>
      <c r="B283" s="1173"/>
      <c r="C283" s="1136"/>
      <c r="D283" s="1137" t="s">
        <v>153</v>
      </c>
      <c r="E283" s="1137" t="s">
        <v>49</v>
      </c>
      <c r="F283" s="1137" t="s">
        <v>942</v>
      </c>
      <c r="G283" s="1137" t="s">
        <v>936</v>
      </c>
      <c r="H283" s="1137" t="s">
        <v>937</v>
      </c>
      <c r="I283" s="1137" t="s">
        <v>907</v>
      </c>
      <c r="J283" s="1138" t="s">
        <v>229</v>
      </c>
      <c r="K283" s="1138" t="s">
        <v>230</v>
      </c>
      <c r="L283" s="1139" t="s">
        <v>421</v>
      </c>
    </row>
    <row r="284" spans="1:14" ht="13.5" thickBot="1" x14ac:dyDescent="0.25">
      <c r="A284" s="2006" t="s">
        <v>1448</v>
      </c>
      <c r="B284" s="2007"/>
      <c r="C284" s="1143"/>
      <c r="D284" s="1213"/>
      <c r="E284" s="1213"/>
      <c r="F284" s="1213"/>
      <c r="G284" s="1213"/>
      <c r="H284" s="1213"/>
      <c r="I284" s="1213"/>
      <c r="J284" s="1213"/>
      <c r="K284" s="1145"/>
      <c r="L284" s="1146"/>
    </row>
    <row r="285" spans="1:14" ht="14.25" thickTop="1" thickBot="1" x14ac:dyDescent="0.25">
      <c r="A285" s="1148" t="s">
        <v>1465</v>
      </c>
      <c r="B285" s="1174" t="s">
        <v>487</v>
      </c>
      <c r="C285" s="1207"/>
      <c r="D285" s="1109">
        <f>SUM(D51+D69+D87+D105+D123+D141+D159+D177+D195+D213+D231+D249+D267)</f>
        <v>96608</v>
      </c>
      <c r="E285" s="1109">
        <f t="shared" ref="E285:J285" si="3">SUM(E51+E69+E87+E105+E123+E141+E159+E177+E195+E213+E231+E249+E267)</f>
        <v>14935</v>
      </c>
      <c r="F285" s="1109">
        <f t="shared" si="3"/>
        <v>0</v>
      </c>
      <c r="G285" s="1109">
        <f t="shared" si="3"/>
        <v>0</v>
      </c>
      <c r="H285" s="1109">
        <f t="shared" si="3"/>
        <v>0</v>
      </c>
      <c r="I285" s="1109">
        <f t="shared" si="3"/>
        <v>0</v>
      </c>
      <c r="J285" s="1109">
        <f t="shared" si="3"/>
        <v>0</v>
      </c>
      <c r="K285" s="1145"/>
      <c r="L285" s="1150">
        <f>SUM(D285:J285)</f>
        <v>111543</v>
      </c>
    </row>
    <row r="286" spans="1:14" ht="14.25" thickTop="1" thickBot="1" x14ac:dyDescent="0.25">
      <c r="A286" s="1152" t="s">
        <v>1466</v>
      </c>
      <c r="B286" s="1175">
        <v>2000</v>
      </c>
      <c r="C286" s="1207"/>
      <c r="D286" s="1109">
        <f>SUM(D52+D70+D88+D106+D124+D142+D160+D178+D196+D214+D232+D250+D268)</f>
        <v>0</v>
      </c>
      <c r="E286" s="1109">
        <f t="shared" ref="E286:J286" si="4">SUM(E52+E70+E88+E106+E124+E142+E160+E178+E196+E214+E232+E250+E268)</f>
        <v>0</v>
      </c>
      <c r="F286" s="1109">
        <f t="shared" si="4"/>
        <v>0</v>
      </c>
      <c r="G286" s="1109">
        <f t="shared" si="4"/>
        <v>0</v>
      </c>
      <c r="H286" s="1109">
        <f t="shared" si="4"/>
        <v>0</v>
      </c>
      <c r="I286" s="1109">
        <f t="shared" si="4"/>
        <v>0</v>
      </c>
      <c r="J286" s="1109">
        <f t="shared" si="4"/>
        <v>0</v>
      </c>
      <c r="K286" s="1145"/>
      <c r="L286" s="1150">
        <f>SUM(D286:J286)</f>
        <v>0</v>
      </c>
    </row>
    <row r="287" spans="1:14" ht="14.25" thickTop="1" thickBot="1" x14ac:dyDescent="0.25">
      <c r="A287" s="1159" t="s">
        <v>1453</v>
      </c>
      <c r="B287" s="1175">
        <v>2530</v>
      </c>
      <c r="C287" s="1207"/>
      <c r="D287" s="1109">
        <f>SUM(D55+D73+D91+D109+D127+D145+D163+D181+D199+D217+D235+D253+D271)</f>
        <v>0</v>
      </c>
      <c r="E287" s="1109">
        <f t="shared" ref="E287:J287" si="5">SUM(E55+E73+E91+E109+E127+E145+E163+E181+E199+E217+E235+E253+E271)</f>
        <v>0</v>
      </c>
      <c r="F287" s="1109">
        <f t="shared" si="5"/>
        <v>0</v>
      </c>
      <c r="G287" s="1109">
        <f t="shared" si="5"/>
        <v>0</v>
      </c>
      <c r="H287" s="1109">
        <f t="shared" si="5"/>
        <v>0</v>
      </c>
      <c r="I287" s="1109">
        <f t="shared" si="5"/>
        <v>0</v>
      </c>
      <c r="J287" s="1109">
        <f t="shared" si="5"/>
        <v>0</v>
      </c>
      <c r="K287" s="1145"/>
      <c r="L287" s="1150">
        <f>SUM(D287:J287)</f>
        <v>0</v>
      </c>
    </row>
    <row r="288" spans="1:14" ht="14.25" thickTop="1" thickBot="1" x14ac:dyDescent="0.25">
      <c r="A288" s="1159" t="s">
        <v>1455</v>
      </c>
      <c r="B288" s="1175">
        <v>2540</v>
      </c>
      <c r="C288" s="1207"/>
      <c r="D288" s="1109">
        <f>SUM(D56+D74+D92+D110+D128+D146+D164+D182+D200+D218+D236+D254+D272)</f>
        <v>0</v>
      </c>
      <c r="E288" s="1109">
        <f t="shared" ref="E288:J288" si="6">SUM(E56+E74+E92+E110+E128+E146+E164+E182+E200+E218+E236+E254+E272)</f>
        <v>0</v>
      </c>
      <c r="F288" s="1109">
        <f t="shared" si="6"/>
        <v>0</v>
      </c>
      <c r="G288" s="1109">
        <f t="shared" si="6"/>
        <v>0</v>
      </c>
      <c r="H288" s="1109">
        <f t="shared" si="6"/>
        <v>0</v>
      </c>
      <c r="I288" s="1109">
        <f t="shared" si="6"/>
        <v>0</v>
      </c>
      <c r="J288" s="1109">
        <f t="shared" si="6"/>
        <v>0</v>
      </c>
      <c r="K288" s="1145"/>
      <c r="L288" s="1150">
        <f>SUM(D288:J288)</f>
        <v>0</v>
      </c>
    </row>
    <row r="289" spans="1:12" ht="14.25" thickTop="1" thickBot="1" x14ac:dyDescent="0.25">
      <c r="A289" s="1159" t="s">
        <v>1457</v>
      </c>
      <c r="B289" s="1175">
        <v>2560</v>
      </c>
      <c r="C289" s="1207"/>
      <c r="D289" s="1109">
        <f>SUM(D57+D75+D93+D111+D129+D147+D165+D183+D201+D219+D237+D255+D273)</f>
        <v>0</v>
      </c>
      <c r="E289" s="1109">
        <f t="shared" ref="E289:J289" si="7">SUM(E57+E75+E93+E111+E129+E147+E165+E183+E201+E219+E237+E255+E273)</f>
        <v>0</v>
      </c>
      <c r="F289" s="1109">
        <f t="shared" si="7"/>
        <v>0</v>
      </c>
      <c r="G289" s="1109">
        <f t="shared" si="7"/>
        <v>0</v>
      </c>
      <c r="H289" s="1109">
        <f t="shared" si="7"/>
        <v>0</v>
      </c>
      <c r="I289" s="1109">
        <f t="shared" si="7"/>
        <v>0</v>
      </c>
      <c r="J289" s="1109">
        <f t="shared" si="7"/>
        <v>0</v>
      </c>
      <c r="K289" s="1145"/>
      <c r="L289" s="1150">
        <f>SUM(D289:J289)</f>
        <v>0</v>
      </c>
    </row>
    <row r="290" spans="1:12" ht="14.25" thickTop="1" thickBot="1" x14ac:dyDescent="0.25">
      <c r="A290" s="2025" t="s">
        <v>1467</v>
      </c>
      <c r="B290" s="2026"/>
      <c r="C290" s="1144"/>
      <c r="D290" s="1215"/>
      <c r="E290" s="1215"/>
      <c r="F290" s="1215"/>
      <c r="G290" s="1215"/>
      <c r="H290" s="1215"/>
      <c r="I290" s="1215"/>
      <c r="J290" s="1215"/>
      <c r="K290" s="1325" t="s">
        <v>3714</v>
      </c>
      <c r="L290" s="1150">
        <f>SUM(L285:L286)</f>
        <v>111543</v>
      </c>
    </row>
    <row r="291" spans="1:12" ht="15" customHeight="1" thickTop="1" thickBot="1" x14ac:dyDescent="0.25">
      <c r="A291" s="1176"/>
      <c r="B291" s="1177"/>
      <c r="C291" s="1178"/>
      <c r="D291" s="1179"/>
      <c r="E291" s="1179"/>
      <c r="F291" s="1179"/>
      <c r="G291" s="1179"/>
      <c r="H291" s="1179"/>
      <c r="I291" s="1179"/>
      <c r="J291" s="1178"/>
      <c r="K291" s="1178"/>
      <c r="L291" s="1180"/>
    </row>
    <row r="292" spans="1:12" ht="18.75" customHeight="1" thickBot="1" x14ac:dyDescent="0.25">
      <c r="A292" s="1128" t="s">
        <v>3740</v>
      </c>
      <c r="B292" s="1129"/>
      <c r="C292" s="1129"/>
      <c r="D292" s="1129"/>
      <c r="E292" s="1129"/>
      <c r="F292" s="1129"/>
      <c r="G292" s="1129"/>
      <c r="H292" s="1129"/>
      <c r="I292" s="1129"/>
      <c r="J292" s="1129"/>
      <c r="K292" s="1129"/>
      <c r="L292" s="1129"/>
    </row>
    <row r="293" spans="1:12" x14ac:dyDescent="0.2">
      <c r="A293" s="2020" t="s">
        <v>1468</v>
      </c>
      <c r="B293" s="1181"/>
      <c r="C293" s="1182"/>
      <c r="D293" s="2027" t="s">
        <v>1447</v>
      </c>
      <c r="E293" s="2028"/>
      <c r="F293" s="2028"/>
      <c r="G293" s="2028"/>
      <c r="H293" s="2028"/>
      <c r="I293" s="2028"/>
      <c r="J293" s="2028"/>
      <c r="K293" s="2028"/>
      <c r="L293" s="2029"/>
    </row>
    <row r="294" spans="1:12" x14ac:dyDescent="0.2">
      <c r="A294" s="2021"/>
      <c r="B294" s="1171"/>
      <c r="C294" s="1132"/>
      <c r="D294" s="1133" t="s">
        <v>672</v>
      </c>
      <c r="E294" s="1133" t="s">
        <v>920</v>
      </c>
      <c r="F294" s="1133" t="s">
        <v>921</v>
      </c>
      <c r="G294" s="1133" t="s">
        <v>922</v>
      </c>
      <c r="H294" s="1133" t="s">
        <v>923</v>
      </c>
      <c r="I294" s="1133" t="s">
        <v>924</v>
      </c>
      <c r="J294" s="1133" t="s">
        <v>925</v>
      </c>
      <c r="K294" s="1133" t="s">
        <v>926</v>
      </c>
      <c r="L294" s="1134" t="s">
        <v>201</v>
      </c>
    </row>
    <row r="295" spans="1:12" ht="33" customHeight="1" x14ac:dyDescent="0.2">
      <c r="A295" s="2021"/>
      <c r="B295" s="1173"/>
      <c r="C295" s="1136"/>
      <c r="D295" s="1137" t="s">
        <v>153</v>
      </c>
      <c r="E295" s="1137" t="s">
        <v>49</v>
      </c>
      <c r="F295" s="1137" t="s">
        <v>942</v>
      </c>
      <c r="G295" s="1137" t="s">
        <v>936</v>
      </c>
      <c r="H295" s="1137" t="s">
        <v>937</v>
      </c>
      <c r="I295" s="1137" t="s">
        <v>907</v>
      </c>
      <c r="J295" s="1138" t="s">
        <v>229</v>
      </c>
      <c r="K295" s="1138" t="s">
        <v>230</v>
      </c>
      <c r="L295" s="1139" t="s">
        <v>421</v>
      </c>
    </row>
    <row r="296" spans="1:12" x14ac:dyDescent="0.2">
      <c r="A296" s="2006" t="s">
        <v>1448</v>
      </c>
      <c r="B296" s="2007"/>
      <c r="C296" s="1143"/>
      <c r="D296" s="1144"/>
      <c r="E296" s="1144"/>
      <c r="F296" s="1213"/>
      <c r="G296" s="1213"/>
      <c r="H296" s="1213"/>
      <c r="I296" s="1144"/>
      <c r="J296" s="1213"/>
      <c r="K296" s="1145"/>
      <c r="L296" s="1220"/>
    </row>
    <row r="297" spans="1:12" ht="33.75" x14ac:dyDescent="0.2">
      <c r="A297" s="1183" t="s">
        <v>1469</v>
      </c>
      <c r="B297" s="1184" t="s">
        <v>1463</v>
      </c>
      <c r="C297" s="1185"/>
      <c r="D297" s="1185"/>
      <c r="E297" s="1219"/>
      <c r="F297" s="1109">
        <f>SUM(F62+F80+F98+F116+F134+F152+F170+F188+F206+F224+F242+F260+F278)</f>
        <v>0</v>
      </c>
      <c r="G297" s="1109">
        <f>SUM(G62+G80+G98+G116+G134+G152+G170+G188+G206+G224+G242+G260+G278)</f>
        <v>0</v>
      </c>
      <c r="H297" s="1109">
        <f>SUM(H62+H80+H98+H116+H134+H152+H170+H188+H206+H224+H242+H260+H278)</f>
        <v>0</v>
      </c>
      <c r="I297" s="1185"/>
      <c r="J297" s="1109">
        <f>SUM(J62+J80+J98+J116+J134+J152+J170+J188+J206+J224+J242+J260+J278)</f>
        <v>0</v>
      </c>
      <c r="K297" s="1185"/>
      <c r="L297" s="1109">
        <f>SUM(F297+G297+H297+J297)</f>
        <v>0</v>
      </c>
    </row>
    <row r="304" spans="1:12" x14ac:dyDescent="0.2">
      <c r="A304" s="1186"/>
    </row>
  </sheetData>
  <sheetProtection algorithmName="SHA-512" hashValue="hTBYtfE9xRK8igzePkicOXPuaxaevRBtz6McZGuOOHFEoKDX5/46uJhLoCX7Wij4LiYoRKlQ+yEkENUU3rpqJw==" saltValue="YOqiXUR3+8bmzur9naFtwg==" spinCount="100000" sheet="1" objects="1" scenarios="1"/>
  <mergeCells count="97">
    <mergeCell ref="A266:B266"/>
    <mergeCell ref="A270:B270"/>
    <mergeCell ref="A275:B275"/>
    <mergeCell ref="A252:B252"/>
    <mergeCell ref="A257:B257"/>
    <mergeCell ref="A262:A264"/>
    <mergeCell ref="D262:L262"/>
    <mergeCell ref="A265:B265"/>
    <mergeCell ref="A239:B239"/>
    <mergeCell ref="A244:A246"/>
    <mergeCell ref="D244:L244"/>
    <mergeCell ref="A247:B247"/>
    <mergeCell ref="A248:B248"/>
    <mergeCell ref="A226:A228"/>
    <mergeCell ref="D226:L226"/>
    <mergeCell ref="A229:B229"/>
    <mergeCell ref="A230:B230"/>
    <mergeCell ref="A234:B234"/>
    <mergeCell ref="D208:L208"/>
    <mergeCell ref="A211:B211"/>
    <mergeCell ref="A212:B212"/>
    <mergeCell ref="A216:B216"/>
    <mergeCell ref="A221:B221"/>
    <mergeCell ref="A193:B193"/>
    <mergeCell ref="A194:B194"/>
    <mergeCell ref="A198:B198"/>
    <mergeCell ref="A203:B203"/>
    <mergeCell ref="A208:A210"/>
    <mergeCell ref="A176:B176"/>
    <mergeCell ref="A180:B180"/>
    <mergeCell ref="A185:B185"/>
    <mergeCell ref="A190:A192"/>
    <mergeCell ref="D190:L190"/>
    <mergeCell ref="A162:B162"/>
    <mergeCell ref="A167:B167"/>
    <mergeCell ref="A172:A174"/>
    <mergeCell ref="D172:L172"/>
    <mergeCell ref="A175:B175"/>
    <mergeCell ref="A131:B131"/>
    <mergeCell ref="A154:A156"/>
    <mergeCell ref="D154:L154"/>
    <mergeCell ref="A157:B157"/>
    <mergeCell ref="A158:B158"/>
    <mergeCell ref="A136:A138"/>
    <mergeCell ref="D136:L136"/>
    <mergeCell ref="A139:B139"/>
    <mergeCell ref="A140:B140"/>
    <mergeCell ref="A144:B144"/>
    <mergeCell ref="A149:B149"/>
    <mergeCell ref="A118:A120"/>
    <mergeCell ref="D118:L118"/>
    <mergeCell ref="A121:B121"/>
    <mergeCell ref="A122:B122"/>
    <mergeCell ref="A126:B126"/>
    <mergeCell ref="A44:L44"/>
    <mergeCell ref="A1:L2"/>
    <mergeCell ref="A3:L3"/>
    <mergeCell ref="A5:L5"/>
    <mergeCell ref="B8:H8"/>
    <mergeCell ref="A9:A11"/>
    <mergeCell ref="A23:A25"/>
    <mergeCell ref="A37:L37"/>
    <mergeCell ref="A43:L43"/>
    <mergeCell ref="A4:C4"/>
    <mergeCell ref="B22:L22"/>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zoomScaleNormal="100" workbookViewId="0">
      <selection activeCell="P34" sqref="P34"/>
    </sheetView>
  </sheetViews>
  <sheetFormatPr defaultColWidth="9.140625" defaultRowHeight="12.75" x14ac:dyDescent="0.2"/>
  <cols>
    <col min="1" max="1" width="28.85546875" style="35" customWidth="1"/>
    <col min="2" max="2" width="5.710937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059" t="s">
        <v>1302</v>
      </c>
      <c r="B1" s="2060"/>
      <c r="C1" s="2061"/>
      <c r="D1" s="196"/>
      <c r="E1" s="197"/>
      <c r="F1" s="197"/>
      <c r="G1" s="198"/>
      <c r="H1" s="199"/>
      <c r="I1" s="197"/>
      <c r="J1" s="2057"/>
      <c r="K1" s="2058"/>
      <c r="L1" s="2058"/>
    </row>
    <row r="2" spans="1:14" ht="69.75" customHeight="1" x14ac:dyDescent="0.2">
      <c r="A2" s="200" t="s">
        <v>1232</v>
      </c>
      <c r="B2" s="201" t="s">
        <v>306</v>
      </c>
      <c r="C2" s="663" t="str">
        <f>"Cost                     Beginning                July 1, "&amp;'AFR24'!$L$2-1</f>
        <v>Cost                     Beginning                July 1, 2023</v>
      </c>
      <c r="D2" s="663" t="str">
        <f>"Add:                     Additions           July 1, "&amp;'AFR24'!L2-1&amp;" thru June 30, "&amp;'AFR24'!L2</f>
        <v>Add:                     Additions           July 1, 2023 thru June 30, 2024</v>
      </c>
      <c r="E2" s="663" t="str">
        <f>"Less:  Deletions   July 1, "&amp;'AFR24'!L2-1&amp;" thru June 30, "&amp;'AFR24'!L2</f>
        <v>Less:  Deletions   July 1, 2023 thru June 30, 2024</v>
      </c>
      <c r="F2" s="663" t="str">
        <f>"Cost Ending                      June 30, "&amp;'AFR24'!L2</f>
        <v>Cost Ending                      June 30, 2024</v>
      </c>
      <c r="G2" s="663" t="s">
        <v>517</v>
      </c>
      <c r="H2" s="663" t="str">
        <f>"Accumlated Depreciation Beginning                July 1, "&amp;'AFR24'!$L$2-1</f>
        <v>Accumlated Depreciation Beginning                July 1, 2023</v>
      </c>
      <c r="I2" s="663" t="str">
        <f>"Add:  Depreciation Allowable                 July 1, "&amp;'AFR24'!L2-1&amp;" thru June 30, "&amp;'AFR24'!L2</f>
        <v>Add:  Depreciation Allowable                 July 1, 2023 thru June 30, 2024</v>
      </c>
      <c r="J2" s="663" t="str">
        <f>"Less:  Depreciation Deletions                                   July 1, "&amp;'AFR24'!L2-1&amp;" thru               June 30, "&amp;'AFR24'!L2</f>
        <v>Less:  Depreciation Deletions                                   July 1, 2023 thru               June 30, 2024</v>
      </c>
      <c r="K2" s="663" t="str">
        <f>"Accumulated Depreciation Ending              June 30, "&amp;'AFR24'!L2</f>
        <v>Accumulated Depreciation Ending              June 30, 2024</v>
      </c>
      <c r="L2" s="663" t="str">
        <f>"Ending Balance Undepreciated           June 30, "&amp;'AFR24'!L2</f>
        <v>Ending Balance Undepreciated           June 30, 2024</v>
      </c>
      <c r="M2" s="202"/>
      <c r="N2" s="202"/>
    </row>
    <row r="3" spans="1:14" ht="13.5" thickBot="1" x14ac:dyDescent="0.25">
      <c r="A3" s="392" t="s">
        <v>767</v>
      </c>
      <c r="B3" s="393">
        <v>210</v>
      </c>
      <c r="C3" s="624"/>
      <c r="D3" s="624"/>
      <c r="E3" s="624"/>
      <c r="F3" s="620">
        <f>(C3+D3)-E3</f>
        <v>0</v>
      </c>
      <c r="G3" s="204"/>
      <c r="H3" s="203"/>
      <c r="I3" s="203"/>
      <c r="J3" s="203"/>
      <c r="K3" s="438">
        <f>(H3+I3)-J3</f>
        <v>0</v>
      </c>
      <c r="L3" s="438">
        <f>F3-K3</f>
        <v>0</v>
      </c>
      <c r="M3" s="202"/>
      <c r="N3" s="202"/>
    </row>
    <row r="4" spans="1:14" ht="15" customHeight="1" thickTop="1" x14ac:dyDescent="0.2">
      <c r="A4" s="394" t="s">
        <v>136</v>
      </c>
      <c r="B4" s="393">
        <v>220</v>
      </c>
      <c r="C4" s="607"/>
      <c r="D4" s="607"/>
      <c r="E4" s="607"/>
      <c r="F4" s="606"/>
      <c r="G4" s="205"/>
      <c r="H4" s="206"/>
      <c r="I4" s="206"/>
      <c r="J4" s="206"/>
      <c r="K4" s="207"/>
      <c r="L4" s="164"/>
    </row>
    <row r="5" spans="1:14" ht="13.5" thickBot="1" x14ac:dyDescent="0.25">
      <c r="A5" s="168" t="s">
        <v>768</v>
      </c>
      <c r="B5" s="208">
        <v>221</v>
      </c>
      <c r="C5" s="621">
        <v>12500</v>
      </c>
      <c r="D5" s="621"/>
      <c r="E5" s="621"/>
      <c r="F5" s="620">
        <f>(C5+D5)-E5</f>
        <v>12500</v>
      </c>
      <c r="G5" s="205"/>
      <c r="H5" s="209"/>
      <c r="I5" s="209"/>
      <c r="J5" s="209"/>
      <c r="K5" s="174"/>
      <c r="L5" s="438">
        <f>F5-K5</f>
        <v>12500</v>
      </c>
    </row>
    <row r="6" spans="1:14" ht="14.25" thickTop="1" thickBot="1" x14ac:dyDescent="0.25">
      <c r="A6" s="168" t="s">
        <v>957</v>
      </c>
      <c r="B6" s="208">
        <v>222</v>
      </c>
      <c r="C6" s="601"/>
      <c r="D6" s="601"/>
      <c r="E6" s="601"/>
      <c r="F6" s="620">
        <f>(C6+D6)-E6</f>
        <v>0</v>
      </c>
      <c r="G6" s="205">
        <v>50</v>
      </c>
      <c r="H6" s="159"/>
      <c r="I6" s="159"/>
      <c r="J6" s="159"/>
      <c r="K6" s="438">
        <f>(H6+I6)-J6</f>
        <v>0</v>
      </c>
      <c r="L6" s="438">
        <f>F6-K6</f>
        <v>0</v>
      </c>
    </row>
    <row r="7" spans="1:14" ht="15" customHeight="1" thickTop="1" x14ac:dyDescent="0.2">
      <c r="A7" s="394" t="s">
        <v>137</v>
      </c>
      <c r="B7" s="393">
        <v>230</v>
      </c>
      <c r="C7" s="607"/>
      <c r="D7" s="607"/>
      <c r="E7" s="607"/>
      <c r="F7" s="606"/>
      <c r="G7" s="210"/>
      <c r="H7" s="169"/>
      <c r="I7" s="169"/>
      <c r="J7" s="169"/>
      <c r="K7" s="164"/>
      <c r="L7" s="164"/>
    </row>
    <row r="8" spans="1:14" ht="13.5" thickBot="1" x14ac:dyDescent="0.25">
      <c r="A8" s="168" t="s">
        <v>958</v>
      </c>
      <c r="B8" s="208">
        <v>231</v>
      </c>
      <c r="C8" s="601">
        <v>7076720</v>
      </c>
      <c r="D8" s="601"/>
      <c r="E8" s="601"/>
      <c r="F8" s="620">
        <f>(C8+D8)-E8</f>
        <v>7076720</v>
      </c>
      <c r="G8" s="210">
        <v>50</v>
      </c>
      <c r="H8" s="159">
        <v>3017376</v>
      </c>
      <c r="I8" s="159">
        <v>141535</v>
      </c>
      <c r="J8" s="159"/>
      <c r="K8" s="438">
        <f>(H8+I8)-J8</f>
        <v>3158911</v>
      </c>
      <c r="L8" s="438">
        <f>F8-K8</f>
        <v>3917809</v>
      </c>
    </row>
    <row r="9" spans="1:14" ht="14.25" thickTop="1" thickBot="1" x14ac:dyDescent="0.25">
      <c r="A9" s="168" t="s">
        <v>959</v>
      </c>
      <c r="B9" s="208">
        <v>232</v>
      </c>
      <c r="C9" s="601"/>
      <c r="D9" s="601"/>
      <c r="E9" s="601"/>
      <c r="F9" s="620">
        <f>(C9+D9)-E9</f>
        <v>0</v>
      </c>
      <c r="G9" s="210">
        <v>20</v>
      </c>
      <c r="H9" s="159"/>
      <c r="I9" s="159"/>
      <c r="J9" s="159"/>
      <c r="K9" s="438">
        <f>(H9+I9)-J9</f>
        <v>0</v>
      </c>
      <c r="L9" s="438">
        <f>F9-K9</f>
        <v>0</v>
      </c>
    </row>
    <row r="10" spans="1:14" ht="24" thickTop="1" thickBot="1" x14ac:dyDescent="0.25">
      <c r="A10" s="211" t="s">
        <v>960</v>
      </c>
      <c r="B10" s="208">
        <v>240</v>
      </c>
      <c r="C10" s="625">
        <v>1087148</v>
      </c>
      <c r="D10" s="625">
        <v>196410</v>
      </c>
      <c r="E10" s="625"/>
      <c r="F10" s="626">
        <f>(C10+D10)-E10</f>
        <v>1283558</v>
      </c>
      <c r="G10" s="210">
        <v>20</v>
      </c>
      <c r="H10" s="212">
        <v>604606</v>
      </c>
      <c r="I10" s="212">
        <v>42014</v>
      </c>
      <c r="J10" s="212"/>
      <c r="K10" s="438">
        <f>(H10+I10)-J10</f>
        <v>646620</v>
      </c>
      <c r="L10" s="438">
        <f>F10-K10</f>
        <v>636938</v>
      </c>
    </row>
    <row r="11" spans="1:14" ht="13.5" thickTop="1" x14ac:dyDescent="0.2">
      <c r="A11" s="395" t="s">
        <v>972</v>
      </c>
      <c r="B11" s="393">
        <v>250</v>
      </c>
      <c r="C11" s="607"/>
      <c r="D11" s="607"/>
      <c r="E11" s="607"/>
      <c r="F11" s="606"/>
      <c r="G11" s="210"/>
      <c r="H11" s="169"/>
      <c r="I11" s="169"/>
      <c r="J11" s="169"/>
      <c r="K11" s="164"/>
      <c r="L11" s="164"/>
    </row>
    <row r="12" spans="1:14" ht="13.5" thickBot="1" x14ac:dyDescent="0.25">
      <c r="A12" s="213" t="s">
        <v>961</v>
      </c>
      <c r="B12" s="208">
        <v>251</v>
      </c>
      <c r="C12" s="601">
        <f>812933+9104</f>
        <v>822037</v>
      </c>
      <c r="D12" s="601">
        <v>18793</v>
      </c>
      <c r="E12" s="601"/>
      <c r="F12" s="620">
        <f>(C12+D12)-E12</f>
        <v>840830</v>
      </c>
      <c r="G12" s="210">
        <v>10</v>
      </c>
      <c r="H12" s="159">
        <f>803656+9104</f>
        <v>812760</v>
      </c>
      <c r="I12" s="159">
        <v>3429</v>
      </c>
      <c r="J12" s="159"/>
      <c r="K12" s="438">
        <f>(H12+I12)-J12</f>
        <v>816189</v>
      </c>
      <c r="L12" s="438">
        <f>F12-K12</f>
        <v>24641</v>
      </c>
    </row>
    <row r="13" spans="1:14" ht="14.25" thickTop="1" thickBot="1" x14ac:dyDescent="0.25">
      <c r="A13" s="213" t="s">
        <v>962</v>
      </c>
      <c r="B13" s="208">
        <v>252</v>
      </c>
      <c r="C13" s="601"/>
      <c r="D13" s="601"/>
      <c r="E13" s="601"/>
      <c r="F13" s="620">
        <f>(C13+D13)-E13</f>
        <v>0</v>
      </c>
      <c r="G13" s="210">
        <v>5</v>
      </c>
      <c r="H13" s="159"/>
      <c r="I13" s="159"/>
      <c r="J13" s="159"/>
      <c r="K13" s="438">
        <f>(H13+I13)-J13</f>
        <v>0</v>
      </c>
      <c r="L13" s="438">
        <f>F13-K13</f>
        <v>0</v>
      </c>
    </row>
    <row r="14" spans="1:14" ht="14.25" thickTop="1" thickBot="1" x14ac:dyDescent="0.25">
      <c r="A14" s="213" t="s">
        <v>963</v>
      </c>
      <c r="B14" s="208">
        <v>253</v>
      </c>
      <c r="C14" s="601"/>
      <c r="D14" s="601"/>
      <c r="E14" s="601"/>
      <c r="F14" s="620">
        <f>(C14+D14)-E14</f>
        <v>0</v>
      </c>
      <c r="G14" s="210">
        <v>3</v>
      </c>
      <c r="H14" s="159"/>
      <c r="I14" s="159"/>
      <c r="J14" s="159"/>
      <c r="K14" s="438">
        <f>(H14+I14)-J14</f>
        <v>0</v>
      </c>
      <c r="L14" s="438">
        <f>F14-K14</f>
        <v>0</v>
      </c>
    </row>
    <row r="15" spans="1:14" ht="15" customHeight="1" thickTop="1" thickBot="1" x14ac:dyDescent="0.25">
      <c r="A15" s="394" t="s">
        <v>447</v>
      </c>
      <c r="B15" s="393">
        <v>260</v>
      </c>
      <c r="C15" s="601"/>
      <c r="D15" s="601"/>
      <c r="E15" s="601"/>
      <c r="F15" s="620">
        <f>(C15+D15)-E15</f>
        <v>0</v>
      </c>
      <c r="G15" s="214" t="s">
        <v>740</v>
      </c>
      <c r="H15" s="169"/>
      <c r="I15" s="169"/>
      <c r="J15" s="169"/>
      <c r="K15" s="169"/>
      <c r="L15" s="438">
        <f>F15-K15</f>
        <v>0</v>
      </c>
    </row>
    <row r="16" spans="1:14" ht="15" customHeight="1" thickTop="1" thickBot="1" x14ac:dyDescent="0.25">
      <c r="A16" s="434" t="s">
        <v>551</v>
      </c>
      <c r="B16" s="435">
        <v>200</v>
      </c>
      <c r="C16" s="620">
        <f>SUM(C3,C5:C6,C8:C10,C12:C15)</f>
        <v>8998405</v>
      </c>
      <c r="D16" s="620">
        <f>SUM(D3,D5:D6,D8:D10,D12:D15)</f>
        <v>215203</v>
      </c>
      <c r="E16" s="620">
        <f>SUM(E3,E5:E6,E8:E10,E12:E15)</f>
        <v>0</v>
      </c>
      <c r="F16" s="620">
        <f>SUM(F3,F5:F6,F8:F10,F12:F15)</f>
        <v>9213608</v>
      </c>
      <c r="G16" s="210"/>
      <c r="H16" s="432">
        <f>SUM(H3,H6,H8:H10,H12:H14,)</f>
        <v>4434742</v>
      </c>
      <c r="I16" s="432">
        <f>SUM(I3,I6,I8:I10,I12:I14,)</f>
        <v>186978</v>
      </c>
      <c r="J16" s="432">
        <f>SUM(J3,J6,J8:J10,J12:J14,)</f>
        <v>0</v>
      </c>
      <c r="K16" s="432">
        <f>(H16+I16)-J16</f>
        <v>4621720</v>
      </c>
      <c r="L16" s="432">
        <f>F16-K16</f>
        <v>4591888</v>
      </c>
    </row>
    <row r="17" spans="1:12" ht="15" customHeight="1" thickTop="1" thickBot="1" x14ac:dyDescent="0.25">
      <c r="A17" s="396" t="s">
        <v>229</v>
      </c>
      <c r="B17" s="393">
        <v>700</v>
      </c>
      <c r="C17" s="604"/>
      <c r="D17" s="604"/>
      <c r="E17" s="604"/>
      <c r="F17" s="620">
        <f>SUM('Expenditures 16-24'!I116,'Expenditures 16-24'!I155,'Expenditures 16-24'!I214,'Expenditures 16-24'!I309,'Expenditures 16-24'!I429,'Expenditures 16-24'!I454)</f>
        <v>0</v>
      </c>
      <c r="G17" s="205">
        <v>10</v>
      </c>
      <c r="H17" s="161"/>
      <c r="I17" s="438">
        <f>F17/G17</f>
        <v>0</v>
      </c>
      <c r="J17" s="161"/>
      <c r="K17" s="175"/>
      <c r="L17" s="175"/>
    </row>
    <row r="18" spans="1:12" ht="14.25" thickTop="1" thickBot="1" x14ac:dyDescent="0.25">
      <c r="A18" s="436" t="s">
        <v>590</v>
      </c>
      <c r="B18" s="437"/>
      <c r="C18" s="163"/>
      <c r="D18" s="163"/>
      <c r="E18" s="163"/>
      <c r="F18" s="215"/>
      <c r="G18" s="216"/>
      <c r="H18" s="164"/>
      <c r="I18" s="432">
        <f>SUM(I16,I17)</f>
        <v>186978</v>
      </c>
      <c r="J18" s="164"/>
      <c r="K18" s="164"/>
      <c r="L18" s="164"/>
    </row>
    <row r="19" spans="1:12" ht="12" customHeight="1" thickTop="1" x14ac:dyDescent="0.2">
      <c r="F19" s="102"/>
      <c r="L19" s="102"/>
    </row>
    <row r="20" spans="1:12" ht="12" customHeight="1" x14ac:dyDescent="0.2">
      <c r="A20" s="217"/>
      <c r="B20" s="36"/>
      <c r="F20" s="102"/>
      <c r="L20" s="102"/>
    </row>
    <row r="21" spans="1:12" ht="12" customHeight="1" x14ac:dyDescent="0.2">
      <c r="B21" s="36"/>
      <c r="F21" s="102"/>
      <c r="L21" s="102"/>
    </row>
    <row r="22" spans="1:12" ht="12" customHeight="1" x14ac:dyDescent="0.2">
      <c r="B22" s="36"/>
      <c r="F22" s="102"/>
      <c r="L22" s="102"/>
    </row>
    <row r="23" spans="1:12" ht="12" customHeight="1" x14ac:dyDescent="0.2">
      <c r="A23" s="218"/>
      <c r="B23" s="36"/>
      <c r="F23" s="102"/>
      <c r="L23" s="102"/>
    </row>
    <row r="24" spans="1:12" ht="12" customHeight="1" x14ac:dyDescent="0.2">
      <c r="B24" s="36"/>
      <c r="F24" s="102"/>
      <c r="L24" s="102"/>
    </row>
    <row r="25" spans="1:12" x14ac:dyDescent="0.2">
      <c r="F25" s="102"/>
      <c r="L25" s="102"/>
    </row>
    <row r="26" spans="1:12" ht="11.1" customHeight="1" x14ac:dyDescent="0.2">
      <c r="A26" s="218"/>
      <c r="B26" s="34"/>
      <c r="D26" s="29"/>
    </row>
    <row r="27" spans="1:12" x14ac:dyDescent="0.2">
      <c r="A27" s="218"/>
      <c r="B27" s="34"/>
      <c r="D27" s="29"/>
    </row>
  </sheetData>
  <sheetProtection algorithmName="SHA-512" hashValue="wLx7lKkgnFo1S+3LF+uOdVZWWyEapDQWt9uUjdDUJHFBUDsb2SZjj8iaYzQodG31Kirco3KVQGlBJiDFp2rZEw==" saltValue="igliAbvHVqfyIx69ggomyQ==" spinCount="100000" sheet="1" objects="1" scenarios="1"/>
  <mergeCells count="2">
    <mergeCell ref="J1:L1"/>
    <mergeCell ref="A1:C1"/>
  </mergeCells>
  <phoneticPr fontId="25"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144" zoomScale="90" zoomScaleNormal="90" workbookViewId="0">
      <selection activeCell="F193" sqref="F193:F194"/>
    </sheetView>
  </sheetViews>
  <sheetFormatPr defaultColWidth="8.7109375" defaultRowHeight="11.25" x14ac:dyDescent="0.2"/>
  <cols>
    <col min="1" max="1" width="22.140625" style="779" customWidth="1"/>
    <col min="2" max="2" width="31.85546875" style="779" customWidth="1"/>
    <col min="3" max="3" width="6.7109375" style="782" customWidth="1"/>
    <col min="4" max="4" width="55.7109375" style="779" customWidth="1"/>
    <col min="5" max="5" width="3.140625" style="782" customWidth="1"/>
    <col min="6" max="6" width="17.42578125" style="779" customWidth="1"/>
    <col min="7" max="7" width="0.85546875" style="779" hidden="1" customWidth="1"/>
    <col min="8" max="8" width="2.28515625" style="779" customWidth="1"/>
    <col min="9" max="16384" width="8.7109375" style="779"/>
  </cols>
  <sheetData>
    <row r="1" spans="1:7" ht="19.5" customHeight="1" thickTop="1" x14ac:dyDescent="0.2">
      <c r="A1" s="2066" t="str">
        <f>"ESTIMATED OPERATING EXPENSE PER PUPIL (OEPP)/PER CAPITA TUITION CHARGE (PCTC) COMPUTATIONS ("&amp;'AFR24'!L2-1&amp;" - "&amp;'AFR24'!L2&amp;")"</f>
        <v>ESTIMATED OPERATING EXPENSE PER PUPIL (OEPP)/PER CAPITA TUITION CHARGE (PCTC) COMPUTATIONS (2023 - 2024)</v>
      </c>
      <c r="B1" s="2067"/>
      <c r="C1" s="2067"/>
      <c r="D1" s="2067"/>
      <c r="E1" s="2067"/>
      <c r="F1" s="2068"/>
      <c r="G1" s="778"/>
    </row>
    <row r="2" spans="1:7" ht="15" customHeight="1" thickBot="1" x14ac:dyDescent="0.25">
      <c r="A2" s="2069" t="s">
        <v>400</v>
      </c>
      <c r="B2" s="2070"/>
      <c r="C2" s="2070"/>
      <c r="D2" s="2070"/>
      <c r="E2" s="2070"/>
      <c r="F2" s="2071"/>
      <c r="G2" s="780"/>
    </row>
    <row r="3" spans="1:7" ht="5.25" customHeight="1" thickTop="1" x14ac:dyDescent="0.2">
      <c r="A3" s="781"/>
    </row>
    <row r="4" spans="1:7" ht="12.2" customHeight="1" x14ac:dyDescent="0.2">
      <c r="A4" s="783" t="s">
        <v>919</v>
      </c>
      <c r="B4" s="784" t="s">
        <v>111</v>
      </c>
      <c r="D4" s="785" t="s">
        <v>430</v>
      </c>
      <c r="F4" s="784" t="s">
        <v>742</v>
      </c>
    </row>
    <row r="5" spans="1:7" ht="7.5" customHeight="1" x14ac:dyDescent="0.2">
      <c r="A5" s="2072"/>
      <c r="B5" s="2073"/>
      <c r="C5" s="2073"/>
      <c r="D5" s="2073"/>
      <c r="E5" s="2073"/>
      <c r="F5" s="2073"/>
    </row>
    <row r="6" spans="1:7" ht="13.5" customHeight="1" thickBot="1" x14ac:dyDescent="0.25">
      <c r="A6" s="2063" t="s">
        <v>945</v>
      </c>
      <c r="B6" s="2064"/>
      <c r="C6" s="2064"/>
      <c r="D6" s="2064"/>
      <c r="E6" s="2064"/>
      <c r="F6" s="2065"/>
    </row>
    <row r="7" spans="1:7" ht="12" thickTop="1" x14ac:dyDescent="0.2">
      <c r="A7" s="786" t="s">
        <v>422</v>
      </c>
    </row>
    <row r="8" spans="1:7" x14ac:dyDescent="0.2">
      <c r="A8" s="220" t="s">
        <v>384</v>
      </c>
      <c r="B8" s="787" t="s">
        <v>1511</v>
      </c>
      <c r="D8" s="220" t="s">
        <v>421</v>
      </c>
      <c r="E8" s="782" t="s">
        <v>825</v>
      </c>
      <c r="F8" s="627">
        <f>'Expenditures 16-24'!K116</f>
        <v>3169613</v>
      </c>
    </row>
    <row r="9" spans="1:7" x14ac:dyDescent="0.2">
      <c r="A9" s="220" t="s">
        <v>385</v>
      </c>
      <c r="B9" s="787" t="s">
        <v>1512</v>
      </c>
      <c r="D9" s="220" t="s">
        <v>421</v>
      </c>
      <c r="F9" s="628">
        <f>'Expenditures 16-24'!K155</f>
        <v>417882</v>
      </c>
      <c r="G9" s="788"/>
    </row>
    <row r="10" spans="1:7" x14ac:dyDescent="0.2">
      <c r="A10" s="220" t="s">
        <v>419</v>
      </c>
      <c r="B10" s="787" t="s">
        <v>1513</v>
      </c>
      <c r="D10" s="220" t="s">
        <v>421</v>
      </c>
      <c r="F10" s="628">
        <f>'Expenditures 16-24'!K178</f>
        <v>366634</v>
      </c>
      <c r="G10" s="788"/>
    </row>
    <row r="11" spans="1:7" x14ac:dyDescent="0.2">
      <c r="A11" s="220" t="s">
        <v>386</v>
      </c>
      <c r="B11" s="787" t="s">
        <v>1514</v>
      </c>
      <c r="D11" s="220" t="s">
        <v>421</v>
      </c>
      <c r="F11" s="628">
        <f>'Expenditures 16-24'!K214</f>
        <v>483052</v>
      </c>
      <c r="G11" s="788"/>
    </row>
    <row r="12" spans="1:7" x14ac:dyDescent="0.2">
      <c r="A12" s="220" t="s">
        <v>387</v>
      </c>
      <c r="B12" s="787" t="s">
        <v>1653</v>
      </c>
      <c r="D12" s="220" t="s">
        <v>421</v>
      </c>
      <c r="F12" s="628">
        <f>'Expenditures 16-24'!K292</f>
        <v>43538</v>
      </c>
      <c r="G12" s="788"/>
    </row>
    <row r="13" spans="1:7" x14ac:dyDescent="0.2">
      <c r="A13" s="220" t="s">
        <v>103</v>
      </c>
      <c r="B13" s="787" t="s">
        <v>6645</v>
      </c>
      <c r="D13" s="220" t="s">
        <v>421</v>
      </c>
      <c r="F13" s="628">
        <f>'Expenditures 16-24'!K429</f>
        <v>130572</v>
      </c>
      <c r="G13" s="788"/>
    </row>
    <row r="14" spans="1:7" ht="12" customHeight="1" thickBot="1" x14ac:dyDescent="0.25">
      <c r="A14" s="789"/>
      <c r="B14" s="790"/>
      <c r="C14" s="791"/>
      <c r="D14" s="792" t="s">
        <v>421</v>
      </c>
      <c r="E14" s="791" t="s">
        <v>825</v>
      </c>
      <c r="F14" s="629">
        <f>SUM(F8:F13)</f>
        <v>4611291</v>
      </c>
    </row>
    <row r="15" spans="1:7" ht="3.75" customHeight="1" thickTop="1" x14ac:dyDescent="0.2">
      <c r="F15" s="793"/>
    </row>
    <row r="16" spans="1:7" ht="12" customHeight="1" x14ac:dyDescent="0.2">
      <c r="A16" s="794" t="s">
        <v>431</v>
      </c>
      <c r="B16" s="34"/>
      <c r="C16" s="34"/>
      <c r="F16" s="793"/>
    </row>
    <row r="17" spans="1:6" ht="4.5" customHeight="1" x14ac:dyDescent="0.2">
      <c r="A17" s="794"/>
      <c r="B17" s="34"/>
      <c r="C17" s="34"/>
      <c r="F17" s="793"/>
    </row>
    <row r="18" spans="1:6" x14ac:dyDescent="0.2">
      <c r="A18" s="220" t="s">
        <v>386</v>
      </c>
      <c r="B18" s="787" t="s">
        <v>1559</v>
      </c>
      <c r="C18" s="795">
        <f>'Revenues 10-15'!B43</f>
        <v>1412</v>
      </c>
      <c r="D18" s="796" t="str">
        <f>'Revenues 10-15'!A43</f>
        <v>Regular - Transp Fees from Other Districts (In State)</v>
      </c>
      <c r="E18" s="782" t="s">
        <v>825</v>
      </c>
      <c r="F18" s="630">
        <f>'Revenues 10-15'!F43</f>
        <v>0</v>
      </c>
    </row>
    <row r="19" spans="1:6" x14ac:dyDescent="0.2">
      <c r="A19" s="220" t="s">
        <v>386</v>
      </c>
      <c r="B19" s="787" t="s">
        <v>1560</v>
      </c>
      <c r="C19" s="797">
        <f>'Revenues 10-15'!B47</f>
        <v>1421</v>
      </c>
      <c r="D19" s="798" t="str">
        <f>'Revenues 10-15'!A47</f>
        <v>Summer Sch - Transp. Fees from Pupils or Parents (In State)</v>
      </c>
      <c r="E19" s="799"/>
      <c r="F19" s="800">
        <f>'Revenues 10-15'!F47</f>
        <v>0</v>
      </c>
    </row>
    <row r="20" spans="1:6" x14ac:dyDescent="0.2">
      <c r="A20" s="220" t="s">
        <v>386</v>
      </c>
      <c r="B20" s="787" t="s">
        <v>3717</v>
      </c>
      <c r="C20" s="795">
        <f>'Revenues 10-15'!B48</f>
        <v>1422</v>
      </c>
      <c r="D20" s="796" t="str">
        <f>'Revenues 10-15'!A48</f>
        <v>Summer Sch - Transp. Fees from Other Districts (In State)</v>
      </c>
      <c r="F20" s="631">
        <f>'Revenues 10-15'!F48</f>
        <v>0</v>
      </c>
    </row>
    <row r="21" spans="1:6" x14ac:dyDescent="0.2">
      <c r="A21" s="220" t="s">
        <v>386</v>
      </c>
      <c r="B21" s="787" t="s">
        <v>1561</v>
      </c>
      <c r="C21" s="797">
        <f>'Revenues 10-15'!B49</f>
        <v>1423</v>
      </c>
      <c r="D21" s="796" t="str">
        <f>'Revenues 10-15'!A49</f>
        <v>Summer Sch - Transp. Fees from Other Sources (In State)</v>
      </c>
      <c r="F21" s="632">
        <f>'Revenues 10-15'!F49</f>
        <v>0</v>
      </c>
    </row>
    <row r="22" spans="1:6" x14ac:dyDescent="0.2">
      <c r="A22" s="220" t="s">
        <v>386</v>
      </c>
      <c r="B22" s="787" t="s">
        <v>1562</v>
      </c>
      <c r="C22" s="797">
        <f>'Revenues 10-15'!B50</f>
        <v>1424</v>
      </c>
      <c r="D22" s="796" t="str">
        <f>'Revenues 10-15'!A50</f>
        <v>Summer Sch - Transp. Fees from Other Sources (Out of State)</v>
      </c>
      <c r="F22" s="632">
        <f>'Revenues 10-15'!F50</f>
        <v>0</v>
      </c>
    </row>
    <row r="23" spans="1:6" x14ac:dyDescent="0.2">
      <c r="A23" s="220" t="s">
        <v>386</v>
      </c>
      <c r="B23" s="787" t="s">
        <v>1626</v>
      </c>
      <c r="C23" s="795">
        <f>'Revenues 10-15'!B52</f>
        <v>1432</v>
      </c>
      <c r="D23" s="796" t="str">
        <f>'Revenues 10-15'!A52</f>
        <v>CTE - Transp Fees from Other Districts (In State)</v>
      </c>
      <c r="F23" s="632">
        <f>'Revenues 10-15'!F52</f>
        <v>0</v>
      </c>
    </row>
    <row r="24" spans="1:6" x14ac:dyDescent="0.2">
      <c r="A24" s="220" t="s">
        <v>386</v>
      </c>
      <c r="B24" s="787" t="s">
        <v>1563</v>
      </c>
      <c r="C24" s="795">
        <f>'Revenues 10-15'!B56</f>
        <v>1442</v>
      </c>
      <c r="D24" s="796" t="str">
        <f>'Revenues 10-15'!A56</f>
        <v>Special Ed - Transp Fees from Other Districts (In State)</v>
      </c>
      <c r="F24" s="632">
        <f>'Revenues 10-15'!F56</f>
        <v>0</v>
      </c>
    </row>
    <row r="25" spans="1:6" x14ac:dyDescent="0.2">
      <c r="A25" s="220" t="s">
        <v>386</v>
      </c>
      <c r="B25" s="787" t="s">
        <v>1564</v>
      </c>
      <c r="C25" s="795">
        <f>'Revenues 10-15'!B59</f>
        <v>1451</v>
      </c>
      <c r="D25" s="796" t="str">
        <f>'Revenues 10-15'!A59</f>
        <v>Adult - Transp Fees from Pupils or Parents (In State)</v>
      </c>
      <c r="F25" s="632">
        <f>'Revenues 10-15'!F59</f>
        <v>0</v>
      </c>
    </row>
    <row r="26" spans="1:6" x14ac:dyDescent="0.2">
      <c r="A26" s="220" t="s">
        <v>386</v>
      </c>
      <c r="B26" s="787" t="s">
        <v>1565</v>
      </c>
      <c r="C26" s="795">
        <f>'Revenues 10-15'!B60</f>
        <v>1452</v>
      </c>
      <c r="D26" s="796" t="str">
        <f>'Revenues 10-15'!A60</f>
        <v>Adult - Transp Fees from Other Districts (In State)</v>
      </c>
      <c r="F26" s="632">
        <f>'Revenues 10-15'!F60</f>
        <v>0</v>
      </c>
    </row>
    <row r="27" spans="1:6" x14ac:dyDescent="0.2">
      <c r="A27" s="220" t="s">
        <v>386</v>
      </c>
      <c r="B27" s="787" t="s">
        <v>1566</v>
      </c>
      <c r="C27" s="795">
        <f>'Revenues 10-15'!B61</f>
        <v>1453</v>
      </c>
      <c r="D27" s="796" t="str">
        <f>'Revenues 10-15'!A61</f>
        <v>Adult - Transp Fees from Other Sources (In State)</v>
      </c>
      <c r="F27" s="632">
        <f>'Revenues 10-15'!F61</f>
        <v>0</v>
      </c>
    </row>
    <row r="28" spans="1:6" x14ac:dyDescent="0.2">
      <c r="A28" s="220" t="s">
        <v>386</v>
      </c>
      <c r="B28" s="787" t="s">
        <v>1567</v>
      </c>
      <c r="C28" s="795">
        <f>'Revenues 10-15'!B62</f>
        <v>1454</v>
      </c>
      <c r="D28" s="796" t="str">
        <f>'Revenues 10-15'!A62</f>
        <v>Adult - Transp Fees from Other Sources (Out of State)</v>
      </c>
      <c r="F28" s="632">
        <f>'Revenues 10-15'!F62</f>
        <v>0</v>
      </c>
    </row>
    <row r="29" spans="1:6" x14ac:dyDescent="0.2">
      <c r="A29" s="220" t="s">
        <v>939</v>
      </c>
      <c r="B29" s="787" t="s">
        <v>1568</v>
      </c>
      <c r="C29" s="801">
        <f>'Revenues 10-15'!B151</f>
        <v>3410</v>
      </c>
      <c r="D29" s="802" t="str">
        <f>'Revenues 10-15'!A151</f>
        <v>Adult Ed (from ICCB)</v>
      </c>
      <c r="F29" s="632">
        <f>SUM('Revenues 10-15'!D151,'Revenues 10-15'!F151)</f>
        <v>0</v>
      </c>
    </row>
    <row r="30" spans="1:6" x14ac:dyDescent="0.2">
      <c r="A30" s="220" t="s">
        <v>939</v>
      </c>
      <c r="B30" s="787" t="s">
        <v>1569</v>
      </c>
      <c r="C30" s="801">
        <f>'Revenues 10-15'!B152</f>
        <v>3499</v>
      </c>
      <c r="D30" s="802" t="str">
        <f>'Revenues 10-15'!A152</f>
        <v>Adult Ed - Other (Describe &amp; Itemize)</v>
      </c>
      <c r="F30" s="803">
        <f>('Revenues 10-15'!D152+'Revenues 10-15'!F152)</f>
        <v>0</v>
      </c>
    </row>
    <row r="31" spans="1:6" x14ac:dyDescent="0.2">
      <c r="A31" s="220" t="s">
        <v>939</v>
      </c>
      <c r="B31" s="787" t="s">
        <v>1570</v>
      </c>
      <c r="C31" s="795">
        <f>'Revenues 10-15'!B214</f>
        <v>4600</v>
      </c>
      <c r="D31" s="804" t="str">
        <f>'Revenues 10-15'!A214</f>
        <v>Fed - Spec Education - Preschool Flow-Through</v>
      </c>
      <c r="E31" s="219"/>
      <c r="F31" s="632">
        <f>SUM('Revenues 10-15'!D214,'Revenues 10-15'!F214)</f>
        <v>0</v>
      </c>
    </row>
    <row r="32" spans="1:6" x14ac:dyDescent="0.2">
      <c r="A32" s="220" t="s">
        <v>939</v>
      </c>
      <c r="B32" s="787" t="s">
        <v>3760</v>
      </c>
      <c r="C32" s="795">
        <f>'Revenues 10-15'!B215</f>
        <v>4605</v>
      </c>
      <c r="D32" s="805" t="str">
        <f>'Revenues 10-15'!A215</f>
        <v>Fed - Spec Education - Preschool Discretionary</v>
      </c>
      <c r="E32" s="219"/>
      <c r="F32" s="632">
        <f>SUM('Revenues 10-15'!D215,'Revenues 10-15'!F215)</f>
        <v>0</v>
      </c>
    </row>
    <row r="33" spans="1:6" x14ac:dyDescent="0.2">
      <c r="A33" s="220" t="s">
        <v>385</v>
      </c>
      <c r="B33" s="787" t="s">
        <v>3761</v>
      </c>
      <c r="C33" s="795">
        <f>'Revenues 10-15'!B225</f>
        <v>4810</v>
      </c>
      <c r="D33" s="804" t="str">
        <f>'Revenues 10-15'!A225</f>
        <v>Federal - Adult Education</v>
      </c>
      <c r="F33" s="632">
        <f>'Revenues 10-15'!D225</f>
        <v>0</v>
      </c>
    </row>
    <row r="34" spans="1:6" x14ac:dyDescent="0.2">
      <c r="A34" s="220" t="s">
        <v>384</v>
      </c>
      <c r="B34" s="220" t="s">
        <v>1515</v>
      </c>
      <c r="C34" s="806" t="str">
        <f>'Expenditures 16-24'!B7</f>
        <v>1125</v>
      </c>
      <c r="D34" s="807" t="str">
        <f>'Expenditures 16-24'!A7</f>
        <v>Pre-K Programs</v>
      </c>
      <c r="F34" s="632">
        <f>'Expenditures 16-24'!K7-SUM('Expenditures 16-24'!G7,'Expenditures 16-24'!I7)</f>
        <v>0</v>
      </c>
    </row>
    <row r="35" spans="1:6" x14ac:dyDescent="0.2">
      <c r="A35" s="220" t="s">
        <v>384</v>
      </c>
      <c r="B35" s="220" t="s">
        <v>1516</v>
      </c>
      <c r="C35" s="806" t="str">
        <f>'Expenditures 16-24'!B9</f>
        <v>1225</v>
      </c>
      <c r="D35" s="807" t="str">
        <f>'Expenditures 16-24'!A9</f>
        <v>Special Education Programs Pre-K</v>
      </c>
      <c r="F35" s="632">
        <f>'Expenditures 16-24'!K9-SUM('Expenditures 16-24'!G9+'Expenditures 16-24'!I9)</f>
        <v>0</v>
      </c>
    </row>
    <row r="36" spans="1:6" x14ac:dyDescent="0.2">
      <c r="A36" s="220" t="s">
        <v>384</v>
      </c>
      <c r="B36" s="220" t="s">
        <v>1517</v>
      </c>
      <c r="C36" s="806" t="str">
        <f>'Expenditures 16-24'!B11</f>
        <v>1275</v>
      </c>
      <c r="D36" s="807" t="str">
        <f>'Expenditures 16-24'!A11</f>
        <v>Remedial and Supplemental Programs Pre-K</v>
      </c>
      <c r="F36" s="632">
        <f>'Expenditures 16-24'!K11-SUM('Expenditures 16-24'!G11,'Expenditures 16-24'!I11)</f>
        <v>0</v>
      </c>
    </row>
    <row r="37" spans="1:6" x14ac:dyDescent="0.2">
      <c r="A37" s="220" t="s">
        <v>384</v>
      </c>
      <c r="B37" s="220" t="s">
        <v>1518</v>
      </c>
      <c r="C37" s="806">
        <f>'Expenditures 16-24'!B12</f>
        <v>1300</v>
      </c>
      <c r="D37" s="808" t="str">
        <f>'Expenditures 16-24'!A12</f>
        <v>Adult/Continuing Education Programs</v>
      </c>
      <c r="F37" s="632">
        <f>'Expenditures 16-24'!K12-SUM('Expenditures 16-24'!G12+'Expenditures 16-24'!I12)</f>
        <v>0</v>
      </c>
    </row>
    <row r="38" spans="1:6" x14ac:dyDescent="0.2">
      <c r="A38" s="220" t="s">
        <v>384</v>
      </c>
      <c r="B38" s="220" t="s">
        <v>1519</v>
      </c>
      <c r="C38" s="806">
        <f>'Expenditures 16-24'!B15</f>
        <v>1600</v>
      </c>
      <c r="D38" s="808" t="str">
        <f>'Expenditures 16-24'!A15</f>
        <v>Summer School Programs</v>
      </c>
      <c r="F38" s="632">
        <f>'Expenditures 16-24'!K15-SUM('Expenditures 16-24'!G15,'Expenditures 16-24'!I15)</f>
        <v>0</v>
      </c>
    </row>
    <row r="39" spans="1:6" x14ac:dyDescent="0.2">
      <c r="A39" s="220" t="s">
        <v>384</v>
      </c>
      <c r="B39" s="220" t="s">
        <v>1520</v>
      </c>
      <c r="C39" s="806" t="str">
        <f>'Expenditures 16-24'!B20</f>
        <v>1910</v>
      </c>
      <c r="D39" s="808" t="str">
        <f>'Expenditures 16-24'!A20</f>
        <v>Pre-K Programs - Private Tuition</v>
      </c>
      <c r="F39" s="632">
        <f>'Expenditures 16-24'!K20</f>
        <v>0</v>
      </c>
    </row>
    <row r="40" spans="1:6" x14ac:dyDescent="0.2">
      <c r="A40" s="220" t="s">
        <v>384</v>
      </c>
      <c r="B40" s="220" t="s">
        <v>1521</v>
      </c>
      <c r="C40" s="806" t="str">
        <f>'Expenditures 16-24'!B21</f>
        <v>1911</v>
      </c>
      <c r="D40" s="808" t="str">
        <f>'Expenditures 16-24'!A21</f>
        <v>Regular K-12 Programs - Private Tuition</v>
      </c>
      <c r="F40" s="632">
        <f>'Expenditures 16-24'!K21</f>
        <v>0</v>
      </c>
    </row>
    <row r="41" spans="1:6" x14ac:dyDescent="0.2">
      <c r="A41" s="220" t="s">
        <v>384</v>
      </c>
      <c r="B41" s="220" t="s">
        <v>1522</v>
      </c>
      <c r="C41" s="806" t="str">
        <f>'Expenditures 16-24'!B22</f>
        <v>1912</v>
      </c>
      <c r="D41" s="808" t="str">
        <f>'Expenditures 16-24'!A22</f>
        <v>Special Education Programs K-12 - Private Tuition</v>
      </c>
      <c r="F41" s="632">
        <f>'Expenditures 16-24'!K22</f>
        <v>0</v>
      </c>
    </row>
    <row r="42" spans="1:6" x14ac:dyDescent="0.2">
      <c r="A42" s="220" t="s">
        <v>384</v>
      </c>
      <c r="B42" s="220" t="s">
        <v>1523</v>
      </c>
      <c r="C42" s="795" t="str">
        <f>'Expenditures 16-24'!B23</f>
        <v>1913</v>
      </c>
      <c r="D42" s="808" t="str">
        <f>'Expenditures 16-24'!A23</f>
        <v>Special Education Programs Pre-K - Tuition</v>
      </c>
      <c r="F42" s="632">
        <f>'Expenditures 16-24'!K23</f>
        <v>0</v>
      </c>
    </row>
    <row r="43" spans="1:6" x14ac:dyDescent="0.2">
      <c r="A43" s="220" t="s">
        <v>384</v>
      </c>
      <c r="B43" s="220" t="s">
        <v>1524</v>
      </c>
      <c r="C43" s="806" t="str">
        <f>'Expenditures 16-24'!B24</f>
        <v>1914</v>
      </c>
      <c r="D43" s="808" t="str">
        <f>'Expenditures 16-24'!A24</f>
        <v>Remedial/Supplemental Programs K-12 - Private Tuition</v>
      </c>
      <c r="F43" s="632">
        <f>'Expenditures 16-24'!K24</f>
        <v>0</v>
      </c>
    </row>
    <row r="44" spans="1:6" x14ac:dyDescent="0.2">
      <c r="A44" s="220" t="s">
        <v>384</v>
      </c>
      <c r="B44" s="220" t="s">
        <v>1525</v>
      </c>
      <c r="C44" s="795" t="str">
        <f>'Expenditures 16-24'!B25</f>
        <v>1915</v>
      </c>
      <c r="D44" s="808" t="str">
        <f>'Expenditures 16-24'!A25</f>
        <v>Remedial/Supplemental Programs Pre-K - Private Tuition</v>
      </c>
      <c r="F44" s="632">
        <f>'Expenditures 16-24'!K25</f>
        <v>0</v>
      </c>
    </row>
    <row r="45" spans="1:6" x14ac:dyDescent="0.2">
      <c r="A45" s="220" t="s">
        <v>384</v>
      </c>
      <c r="B45" s="220" t="s">
        <v>1526</v>
      </c>
      <c r="C45" s="795" t="str">
        <f>'Expenditures 16-24'!B26</f>
        <v>1916</v>
      </c>
      <c r="D45" s="808" t="str">
        <f>'Expenditures 16-24'!A26</f>
        <v>Adult/Continuing Education Programs - Private Tuition</v>
      </c>
      <c r="F45" s="632">
        <f>'Expenditures 16-24'!K26</f>
        <v>0</v>
      </c>
    </row>
    <row r="46" spans="1:6" x14ac:dyDescent="0.2">
      <c r="A46" s="220" t="s">
        <v>384</v>
      </c>
      <c r="B46" s="220" t="s">
        <v>1527</v>
      </c>
      <c r="C46" s="806" t="str">
        <f>'Expenditures 16-24'!B27</f>
        <v>1917</v>
      </c>
      <c r="D46" s="808" t="str">
        <f>'Expenditures 16-24'!A27</f>
        <v>CTE Programs - Private Tuition</v>
      </c>
      <c r="F46" s="632">
        <f>'Expenditures 16-24'!K27</f>
        <v>0</v>
      </c>
    </row>
    <row r="47" spans="1:6" x14ac:dyDescent="0.2">
      <c r="A47" s="220" t="s">
        <v>384</v>
      </c>
      <c r="B47" s="220" t="s">
        <v>1528</v>
      </c>
      <c r="C47" s="809" t="str">
        <f>'Expenditures 16-24'!B28</f>
        <v>1918</v>
      </c>
      <c r="D47" s="788" t="str">
        <f>'Expenditures 16-24'!A28</f>
        <v>Interscholastic Programs - Private Tuition</v>
      </c>
      <c r="F47" s="632">
        <f>'Expenditures 16-24'!K28</f>
        <v>0</v>
      </c>
    </row>
    <row r="48" spans="1:6" x14ac:dyDescent="0.2">
      <c r="A48" s="220" t="s">
        <v>384</v>
      </c>
      <c r="B48" s="220" t="s">
        <v>1529</v>
      </c>
      <c r="C48" s="795" t="str">
        <f>'Expenditures 16-24'!B29</f>
        <v>1919</v>
      </c>
      <c r="D48" s="808" t="str">
        <f>'Expenditures 16-24'!A29</f>
        <v>Summer School Programs - Private Tuition</v>
      </c>
      <c r="F48" s="632">
        <f>'Expenditures 16-24'!K29</f>
        <v>0</v>
      </c>
    </row>
    <row r="49" spans="1:6" x14ac:dyDescent="0.2">
      <c r="A49" s="220" t="s">
        <v>384</v>
      </c>
      <c r="B49" s="220" t="s">
        <v>1530</v>
      </c>
      <c r="C49" s="806" t="str">
        <f>'Expenditures 16-24'!B30</f>
        <v>1920</v>
      </c>
      <c r="D49" s="808" t="str">
        <f>'Expenditures 16-24'!A30</f>
        <v>Gifted Programs - Private Tuition</v>
      </c>
      <c r="F49" s="632">
        <f>'Expenditures 16-24'!K30</f>
        <v>0</v>
      </c>
    </row>
    <row r="50" spans="1:6" x14ac:dyDescent="0.2">
      <c r="A50" s="220" t="s">
        <v>384</v>
      </c>
      <c r="B50" s="220" t="s">
        <v>1531</v>
      </c>
      <c r="C50" s="806" t="str">
        <f>'Expenditures 16-24'!B31</f>
        <v>1921</v>
      </c>
      <c r="D50" s="808" t="str">
        <f>'Expenditures 16-24'!A31</f>
        <v>Bilingual Programs - Private Tuition</v>
      </c>
      <c r="F50" s="632">
        <f>'Expenditures 16-24'!K31</f>
        <v>0</v>
      </c>
    </row>
    <row r="51" spans="1:6" x14ac:dyDescent="0.2">
      <c r="A51" s="220" t="s">
        <v>384</v>
      </c>
      <c r="B51" s="220" t="s">
        <v>1532</v>
      </c>
      <c r="C51" s="806" t="str">
        <f>'Expenditures 16-24'!B32</f>
        <v>1922</v>
      </c>
      <c r="D51" s="808" t="str">
        <f>'Expenditures 16-24'!A32</f>
        <v>Truants Alternative/Optional Ed Progms - Private Tuition</v>
      </c>
      <c r="F51" s="632">
        <f>'Expenditures 16-24'!K32</f>
        <v>0</v>
      </c>
    </row>
    <row r="52" spans="1:6" x14ac:dyDescent="0.2">
      <c r="A52" s="220" t="s">
        <v>384</v>
      </c>
      <c r="B52" s="220" t="s">
        <v>1533</v>
      </c>
      <c r="C52" s="795" t="str">
        <f>'Expenditures 16-24'!B77</f>
        <v>3000</v>
      </c>
      <c r="D52" s="808" t="s">
        <v>374</v>
      </c>
      <c r="F52" s="632">
        <f>'Expenditures 16-24'!K77-SUM('Expenditures 16-24'!G77,'Expenditures 16-24'!I77)</f>
        <v>0</v>
      </c>
    </row>
    <row r="53" spans="1:6" x14ac:dyDescent="0.2">
      <c r="A53" s="220" t="s">
        <v>384</v>
      </c>
      <c r="B53" s="220" t="s">
        <v>1534</v>
      </c>
      <c r="C53" s="795">
        <f>'Expenditures 16-24'!B104</f>
        <v>4000</v>
      </c>
      <c r="D53" s="808" t="str">
        <f>'Expenditures 16-24'!A104</f>
        <v>Total Payments to Other Govt Units</v>
      </c>
      <c r="F53" s="632">
        <f>'Expenditures 16-24'!K104</f>
        <v>971486</v>
      </c>
    </row>
    <row r="54" spans="1:6" x14ac:dyDescent="0.2">
      <c r="A54" s="220" t="s">
        <v>384</v>
      </c>
      <c r="B54" s="220" t="s">
        <v>1535</v>
      </c>
      <c r="C54" s="795" t="s">
        <v>845</v>
      </c>
      <c r="D54" s="805" t="s">
        <v>937</v>
      </c>
      <c r="F54" s="632">
        <f>'Expenditures 16-24'!G116</f>
        <v>18244</v>
      </c>
    </row>
    <row r="55" spans="1:6" x14ac:dyDescent="0.2">
      <c r="A55" s="220" t="s">
        <v>384</v>
      </c>
      <c r="B55" s="220" t="s">
        <v>1536</v>
      </c>
      <c r="C55" s="795" t="s">
        <v>845</v>
      </c>
      <c r="D55" s="805" t="s">
        <v>229</v>
      </c>
      <c r="F55" s="632">
        <f>'Expenditures 16-24'!I116</f>
        <v>0</v>
      </c>
    </row>
    <row r="56" spans="1:6" x14ac:dyDescent="0.2">
      <c r="A56" s="220" t="s">
        <v>385</v>
      </c>
      <c r="B56" s="220" t="s">
        <v>1537</v>
      </c>
      <c r="C56" s="806" t="str">
        <f>'Expenditures 16-24'!B134</f>
        <v>3000</v>
      </c>
      <c r="D56" s="810" t="s">
        <v>374</v>
      </c>
      <c r="F56" s="632">
        <f>'Expenditures 16-24'!K134-SUM('Expenditures 16-24'!G134+'Expenditures 16-24'!I134)</f>
        <v>0</v>
      </c>
    </row>
    <row r="57" spans="1:6" x14ac:dyDescent="0.2">
      <c r="A57" s="220" t="s">
        <v>385</v>
      </c>
      <c r="B57" s="220" t="s">
        <v>1538</v>
      </c>
      <c r="C57" s="795">
        <f>'Expenditures 16-24'!B143</f>
        <v>4000</v>
      </c>
      <c r="D57" s="807" t="str">
        <f>'Expenditures 16-24'!A143</f>
        <v>Total Payments to Other Govt Units</v>
      </c>
      <c r="F57" s="632">
        <f>'Expenditures 16-24'!K143</f>
        <v>0</v>
      </c>
    </row>
    <row r="58" spans="1:6" x14ac:dyDescent="0.2">
      <c r="A58" s="220" t="s">
        <v>385</v>
      </c>
      <c r="B58" s="220" t="s">
        <v>1539</v>
      </c>
      <c r="C58" s="806" t="s">
        <v>845</v>
      </c>
      <c r="D58" s="805" t="s">
        <v>937</v>
      </c>
      <c r="F58" s="633">
        <f>'Expenditures 16-24'!G155</f>
        <v>196959</v>
      </c>
    </row>
    <row r="59" spans="1:6" x14ac:dyDescent="0.2">
      <c r="A59" s="220" t="s">
        <v>385</v>
      </c>
      <c r="B59" s="779" t="s">
        <v>1540</v>
      </c>
      <c r="C59" s="795" t="s">
        <v>845</v>
      </c>
      <c r="D59" s="779" t="s">
        <v>229</v>
      </c>
      <c r="F59" s="632">
        <f>'Expenditures 16-24'!I155</f>
        <v>0</v>
      </c>
    </row>
    <row r="60" spans="1:6" x14ac:dyDescent="0.2">
      <c r="A60" s="220" t="s">
        <v>419</v>
      </c>
      <c r="B60" s="779" t="s">
        <v>1541</v>
      </c>
      <c r="C60" s="795">
        <v>4000</v>
      </c>
      <c r="D60" s="779" t="s">
        <v>244</v>
      </c>
      <c r="F60" s="803">
        <f>'Expenditures 16-24'!K164</f>
        <v>0</v>
      </c>
    </row>
    <row r="61" spans="1:6" x14ac:dyDescent="0.2">
      <c r="A61" s="811" t="s">
        <v>419</v>
      </c>
      <c r="B61" s="811" t="s">
        <v>1542</v>
      </c>
      <c r="C61" s="812" t="str">
        <f>'Expenditures 16-24'!B174</f>
        <v>5300</v>
      </c>
      <c r="D61" s="813" t="s">
        <v>243</v>
      </c>
      <c r="E61" s="799"/>
      <c r="F61" s="632">
        <f>'Expenditures 16-24'!K174</f>
        <v>300000</v>
      </c>
    </row>
    <row r="62" spans="1:6" x14ac:dyDescent="0.2">
      <c r="A62" s="220" t="s">
        <v>386</v>
      </c>
      <c r="B62" s="220" t="s">
        <v>1543</v>
      </c>
      <c r="C62" s="806">
        <f>'Expenditures 16-24'!B189</f>
        <v>3000</v>
      </c>
      <c r="D62" s="796" t="s">
        <v>374</v>
      </c>
      <c r="F62" s="632">
        <f>'Expenditures 16-24'!K189-SUM('Expenditures 16-24'!G189,'Expenditures 16-24'!I189)</f>
        <v>0</v>
      </c>
    </row>
    <row r="63" spans="1:6" x14ac:dyDescent="0.2">
      <c r="A63" s="220" t="s">
        <v>386</v>
      </c>
      <c r="B63" s="220" t="s">
        <v>1544</v>
      </c>
      <c r="C63" s="806" t="str">
        <f>'Expenditures 16-24'!B200</f>
        <v>4000</v>
      </c>
      <c r="D63" s="807" t="str">
        <f>'Expenditures 16-24'!A200</f>
        <v>Total Payments to Other Govt Units</v>
      </c>
      <c r="F63" s="632">
        <f>'Expenditures 16-24'!K200</f>
        <v>0</v>
      </c>
    </row>
    <row r="64" spans="1:6" x14ac:dyDescent="0.2">
      <c r="A64" s="811" t="s">
        <v>386</v>
      </c>
      <c r="B64" s="811" t="s">
        <v>1545</v>
      </c>
      <c r="C64" s="812" t="str">
        <f>'Expenditures 16-24'!B210</f>
        <v>5300</v>
      </c>
      <c r="D64" s="810" t="s">
        <v>243</v>
      </c>
      <c r="F64" s="632">
        <f>'Expenditures 16-24'!K210</f>
        <v>0</v>
      </c>
    </row>
    <row r="65" spans="1:6" x14ac:dyDescent="0.2">
      <c r="A65" s="220" t="s">
        <v>386</v>
      </c>
      <c r="B65" s="220" t="s">
        <v>1546</v>
      </c>
      <c r="C65" s="806" t="s">
        <v>845</v>
      </c>
      <c r="D65" s="805" t="s">
        <v>937</v>
      </c>
      <c r="F65" s="632">
        <f>'Expenditures 16-24'!G214</f>
        <v>0</v>
      </c>
    </row>
    <row r="66" spans="1:6" x14ac:dyDescent="0.2">
      <c r="A66" s="220" t="s">
        <v>386</v>
      </c>
      <c r="B66" s="220" t="s">
        <v>1547</v>
      </c>
      <c r="C66" s="806" t="s">
        <v>845</v>
      </c>
      <c r="D66" s="805" t="s">
        <v>229</v>
      </c>
      <c r="F66" s="632">
        <f>'Expenditures 16-24'!I214</f>
        <v>0</v>
      </c>
    </row>
    <row r="67" spans="1:6" x14ac:dyDescent="0.2">
      <c r="A67" s="220" t="s">
        <v>387</v>
      </c>
      <c r="B67" s="220" t="s">
        <v>1548</v>
      </c>
      <c r="C67" s="806" t="str">
        <f>'Expenditures 16-24'!B220</f>
        <v>1125</v>
      </c>
      <c r="D67" s="810" t="str">
        <f>'Expenditures 16-24'!A220</f>
        <v>Pre-K Programs</v>
      </c>
      <c r="F67" s="632">
        <f>'Expenditures 16-24'!K220</f>
        <v>0</v>
      </c>
    </row>
    <row r="68" spans="1:6" x14ac:dyDescent="0.2">
      <c r="A68" s="220" t="s">
        <v>387</v>
      </c>
      <c r="B68" s="220" t="s">
        <v>1549</v>
      </c>
      <c r="C68" s="806" t="str">
        <f>'Expenditures 16-24'!B222</f>
        <v>1225</v>
      </c>
      <c r="D68" s="810" t="str">
        <f>'Expenditures 16-24'!A222</f>
        <v>Special Education Programs - Pre-K</v>
      </c>
      <c r="F68" s="632">
        <f>'Expenditures 16-24'!K222</f>
        <v>0</v>
      </c>
    </row>
    <row r="69" spans="1:6" x14ac:dyDescent="0.2">
      <c r="A69" s="220" t="s">
        <v>387</v>
      </c>
      <c r="B69" s="220" t="s">
        <v>1550</v>
      </c>
      <c r="C69" s="806" t="str">
        <f>'Expenditures 16-24'!B224</f>
        <v>1275</v>
      </c>
      <c r="D69" s="810" t="str">
        <f>'Expenditures 16-24'!A224</f>
        <v>Remedial and Supplemental Programs - Pre-K</v>
      </c>
      <c r="F69" s="632">
        <f>'Expenditures 16-24'!K224</f>
        <v>0</v>
      </c>
    </row>
    <row r="70" spans="1:6" x14ac:dyDescent="0.2">
      <c r="A70" s="220" t="s">
        <v>387</v>
      </c>
      <c r="B70" s="220" t="s">
        <v>1551</v>
      </c>
      <c r="C70" s="806">
        <f>'Expenditures 16-24'!B225</f>
        <v>1300</v>
      </c>
      <c r="D70" s="807" t="str">
        <f>'Expenditures 16-24'!A225</f>
        <v>Adult/Continuing Education Programs</v>
      </c>
      <c r="F70" s="632">
        <f>'Expenditures 16-24'!K225</f>
        <v>0</v>
      </c>
    </row>
    <row r="71" spans="1:6" x14ac:dyDescent="0.2">
      <c r="A71" s="220" t="s">
        <v>387</v>
      </c>
      <c r="B71" s="220" t="s">
        <v>1552</v>
      </c>
      <c r="C71" s="806">
        <f>'Expenditures 16-24'!B228</f>
        <v>1600</v>
      </c>
      <c r="D71" s="807" t="str">
        <f>'Expenditures 16-24'!A228</f>
        <v>Summer School Programs</v>
      </c>
      <c r="F71" s="632">
        <f>'Expenditures 16-24'!K228</f>
        <v>0</v>
      </c>
    </row>
    <row r="72" spans="1:6" x14ac:dyDescent="0.2">
      <c r="A72" s="220" t="s">
        <v>387</v>
      </c>
      <c r="B72" s="220" t="s">
        <v>1654</v>
      </c>
      <c r="C72" s="806">
        <f>'Expenditures 16-24'!B277</f>
        <v>3000</v>
      </c>
      <c r="D72" s="796" t="s">
        <v>374</v>
      </c>
      <c r="F72" s="632">
        <f>'Expenditures 16-24'!K277</f>
        <v>0</v>
      </c>
    </row>
    <row r="73" spans="1:6" x14ac:dyDescent="0.2">
      <c r="A73" s="220" t="s">
        <v>387</v>
      </c>
      <c r="B73" s="220" t="s">
        <v>1655</v>
      </c>
      <c r="C73" s="806" t="str">
        <f>'Expenditures 16-24'!B282</f>
        <v>4000</v>
      </c>
      <c r="D73" s="807" t="str">
        <f>'Expenditures 16-24'!A282</f>
        <v>Total Payments to Other Govt Units</v>
      </c>
      <c r="F73" s="632">
        <f>'Expenditures 16-24'!K282</f>
        <v>0</v>
      </c>
    </row>
    <row r="74" spans="1:6" x14ac:dyDescent="0.2">
      <c r="A74" s="220" t="s">
        <v>363</v>
      </c>
      <c r="B74" s="220" t="s">
        <v>1656</v>
      </c>
      <c r="C74" s="806" t="s">
        <v>832</v>
      </c>
      <c r="D74" s="807" t="s">
        <v>141</v>
      </c>
      <c r="F74" s="634">
        <f>'Expenditures 16-24'!K318-SUM('Expenditures 16-24'!G318,'Expenditures 16-24'!I318)</f>
        <v>0</v>
      </c>
    </row>
    <row r="75" spans="1:6" x14ac:dyDescent="0.2">
      <c r="A75" s="220" t="s">
        <v>363</v>
      </c>
      <c r="B75" s="220" t="s">
        <v>1657</v>
      </c>
      <c r="C75" s="806" t="s">
        <v>833</v>
      </c>
      <c r="D75" s="807" t="s">
        <v>621</v>
      </c>
      <c r="F75" s="634">
        <f>'Expenditures 16-24'!K320-SUM('Expenditures 16-24'!G320,'Expenditures 16-24'!I320)</f>
        <v>0</v>
      </c>
    </row>
    <row r="76" spans="1:6" x14ac:dyDescent="0.2">
      <c r="A76" s="220" t="s">
        <v>363</v>
      </c>
      <c r="B76" s="220" t="s">
        <v>1658</v>
      </c>
      <c r="C76" s="806" t="s">
        <v>139</v>
      </c>
      <c r="D76" s="807" t="s">
        <v>969</v>
      </c>
      <c r="F76" s="634">
        <f>'Expenditures 16-24'!K322-SUM('Expenditures 16-24'!G322,'Expenditures 16-24'!I322)</f>
        <v>0</v>
      </c>
    </row>
    <row r="77" spans="1:6" x14ac:dyDescent="0.2">
      <c r="A77" s="220" t="s">
        <v>363</v>
      </c>
      <c r="B77" s="220" t="s">
        <v>1659</v>
      </c>
      <c r="C77" s="806">
        <v>1300</v>
      </c>
      <c r="D77" s="807" t="s">
        <v>827</v>
      </c>
      <c r="F77" s="634">
        <f>'Expenditures 16-24'!K323-SUM('Expenditures 16-24'!G323,'Expenditures 16-24'!I323)</f>
        <v>0</v>
      </c>
    </row>
    <row r="78" spans="1:6" x14ac:dyDescent="0.2">
      <c r="A78" s="220" t="s">
        <v>363</v>
      </c>
      <c r="B78" s="220" t="s">
        <v>1660</v>
      </c>
      <c r="C78" s="806">
        <v>1600</v>
      </c>
      <c r="D78" s="807" t="s">
        <v>829</v>
      </c>
      <c r="F78" s="634">
        <f>'Expenditures 16-24'!K326-SUM('Expenditures 16-24'!G326,'Expenditures 16-24'!I326)</f>
        <v>0</v>
      </c>
    </row>
    <row r="79" spans="1:6" x14ac:dyDescent="0.2">
      <c r="A79" s="220" t="s">
        <v>363</v>
      </c>
      <c r="B79" s="220" t="s">
        <v>1661</v>
      </c>
      <c r="C79" s="806" t="s">
        <v>625</v>
      </c>
      <c r="D79" s="807" t="s">
        <v>638</v>
      </c>
      <c r="F79" s="634">
        <f>'Expenditures 16-24'!K331</f>
        <v>0</v>
      </c>
    </row>
    <row r="80" spans="1:6" x14ac:dyDescent="0.2">
      <c r="A80" s="220" t="s">
        <v>363</v>
      </c>
      <c r="B80" s="220" t="s">
        <v>1662</v>
      </c>
      <c r="C80" s="806" t="s">
        <v>626</v>
      </c>
      <c r="D80" s="807" t="s">
        <v>639</v>
      </c>
      <c r="F80" s="634">
        <f>'Expenditures 16-24'!K332</f>
        <v>0</v>
      </c>
    </row>
    <row r="81" spans="1:6" x14ac:dyDescent="0.2">
      <c r="A81" s="220" t="s">
        <v>363</v>
      </c>
      <c r="B81" s="220" t="s">
        <v>1663</v>
      </c>
      <c r="C81" s="806" t="s">
        <v>627</v>
      </c>
      <c r="D81" s="807" t="s">
        <v>640</v>
      </c>
      <c r="F81" s="634">
        <f>'Expenditures 16-24'!K333</f>
        <v>0</v>
      </c>
    </row>
    <row r="82" spans="1:6" x14ac:dyDescent="0.2">
      <c r="A82" s="220" t="s">
        <v>363</v>
      </c>
      <c r="B82" s="220" t="s">
        <v>1664</v>
      </c>
      <c r="C82" s="806" t="s">
        <v>628</v>
      </c>
      <c r="D82" s="807" t="s">
        <v>641</v>
      </c>
      <c r="F82" s="634">
        <f>'Expenditures 16-24'!K334</f>
        <v>0</v>
      </c>
    </row>
    <row r="83" spans="1:6" x14ac:dyDescent="0.2">
      <c r="A83" s="220" t="s">
        <v>363</v>
      </c>
      <c r="B83" s="220" t="s">
        <v>1665</v>
      </c>
      <c r="C83" s="806" t="s">
        <v>629</v>
      </c>
      <c r="D83" s="807" t="s">
        <v>642</v>
      </c>
      <c r="F83" s="634">
        <f>'Expenditures 16-24'!K335</f>
        <v>0</v>
      </c>
    </row>
    <row r="84" spans="1:6" x14ac:dyDescent="0.2">
      <c r="A84" s="220" t="s">
        <v>363</v>
      </c>
      <c r="B84" s="220" t="s">
        <v>1666</v>
      </c>
      <c r="C84" s="806" t="s">
        <v>630</v>
      </c>
      <c r="D84" s="807" t="s">
        <v>691</v>
      </c>
      <c r="F84" s="634">
        <f>'Expenditures 16-24'!K336</f>
        <v>0</v>
      </c>
    </row>
    <row r="85" spans="1:6" x14ac:dyDescent="0.2">
      <c r="A85" s="220" t="s">
        <v>363</v>
      </c>
      <c r="B85" s="220" t="s">
        <v>1667</v>
      </c>
      <c r="C85" s="806" t="s">
        <v>631</v>
      </c>
      <c r="D85" s="807" t="s">
        <v>534</v>
      </c>
      <c r="F85" s="634">
        <f>'Expenditures 16-24'!K337</f>
        <v>0</v>
      </c>
    </row>
    <row r="86" spans="1:6" x14ac:dyDescent="0.2">
      <c r="A86" s="220" t="s">
        <v>363</v>
      </c>
      <c r="B86" s="220" t="s">
        <v>1553</v>
      </c>
      <c r="C86" s="806" t="s">
        <v>632</v>
      </c>
      <c r="D86" s="807" t="s">
        <v>535</v>
      </c>
      <c r="F86" s="634">
        <f>'Expenditures 16-24'!K338</f>
        <v>0</v>
      </c>
    </row>
    <row r="87" spans="1:6" x14ac:dyDescent="0.2">
      <c r="A87" s="220" t="s">
        <v>363</v>
      </c>
      <c r="B87" s="220" t="s">
        <v>1554</v>
      </c>
      <c r="C87" s="806" t="s">
        <v>633</v>
      </c>
      <c r="D87" s="807" t="s">
        <v>128</v>
      </c>
      <c r="F87" s="634">
        <f>'Expenditures 16-24'!K339</f>
        <v>0</v>
      </c>
    </row>
    <row r="88" spans="1:6" x14ac:dyDescent="0.2">
      <c r="A88" s="220" t="s">
        <v>363</v>
      </c>
      <c r="B88" s="220" t="s">
        <v>1555</v>
      </c>
      <c r="C88" s="806" t="s">
        <v>634</v>
      </c>
      <c r="D88" s="807" t="s">
        <v>129</v>
      </c>
      <c r="F88" s="634">
        <f>'Expenditures 16-24'!K340</f>
        <v>0</v>
      </c>
    </row>
    <row r="89" spans="1:6" x14ac:dyDescent="0.2">
      <c r="A89" s="220" t="s">
        <v>363</v>
      </c>
      <c r="B89" s="220" t="s">
        <v>1556</v>
      </c>
      <c r="C89" s="806" t="s">
        <v>635</v>
      </c>
      <c r="D89" s="807" t="s">
        <v>130</v>
      </c>
      <c r="F89" s="634">
        <f>'Expenditures 16-24'!K341</f>
        <v>0</v>
      </c>
    </row>
    <row r="90" spans="1:6" x14ac:dyDescent="0.2">
      <c r="A90" s="220" t="s">
        <v>363</v>
      </c>
      <c r="B90" s="220" t="s">
        <v>1557</v>
      </c>
      <c r="C90" s="806" t="s">
        <v>636</v>
      </c>
      <c r="D90" s="807" t="s">
        <v>131</v>
      </c>
      <c r="F90" s="634">
        <f>'Expenditures 16-24'!K342</f>
        <v>0</v>
      </c>
    </row>
    <row r="91" spans="1:6" x14ac:dyDescent="0.2">
      <c r="A91" s="220" t="s">
        <v>363</v>
      </c>
      <c r="B91" s="220" t="s">
        <v>1558</v>
      </c>
      <c r="C91" s="806" t="s">
        <v>637</v>
      </c>
      <c r="D91" s="807" t="s">
        <v>6753</v>
      </c>
      <c r="F91" s="634">
        <f>'Expenditures 16-24'!K343</f>
        <v>0</v>
      </c>
    </row>
    <row r="92" spans="1:6" x14ac:dyDescent="0.2">
      <c r="A92" s="220" t="s">
        <v>363</v>
      </c>
      <c r="B92" s="220" t="s">
        <v>6646</v>
      </c>
      <c r="C92" s="806" t="s">
        <v>492</v>
      </c>
      <c r="D92" s="807" t="s">
        <v>374</v>
      </c>
      <c r="F92" s="634">
        <f>'Expenditures 16-24'!K388-SUM('Expenditures 16-24'!G388,'Expenditures 16-24'!I388)</f>
        <v>0</v>
      </c>
    </row>
    <row r="93" spans="1:6" x14ac:dyDescent="0.2">
      <c r="A93" s="220" t="s">
        <v>363</v>
      </c>
      <c r="B93" s="220" t="s">
        <v>6647</v>
      </c>
      <c r="C93" s="806" t="s">
        <v>738</v>
      </c>
      <c r="D93" s="807" t="s">
        <v>1137</v>
      </c>
      <c r="F93" s="634">
        <f>'Expenditures 16-24'!K415</f>
        <v>0</v>
      </c>
    </row>
    <row r="94" spans="1:6" x14ac:dyDescent="0.2">
      <c r="A94" s="220" t="s">
        <v>1351</v>
      </c>
      <c r="B94" s="220" t="s">
        <v>6648</v>
      </c>
      <c r="C94" s="806" t="s">
        <v>845</v>
      </c>
      <c r="D94" s="807" t="s">
        <v>937</v>
      </c>
      <c r="F94" s="634">
        <f>'Expenditures 16-24'!G429</f>
        <v>0</v>
      </c>
    </row>
    <row r="95" spans="1:6" ht="10.5" customHeight="1" x14ac:dyDescent="0.2">
      <c r="A95" s="779" t="s">
        <v>363</v>
      </c>
      <c r="B95" s="220" t="s">
        <v>6649</v>
      </c>
      <c r="C95" s="795" t="s">
        <v>845</v>
      </c>
      <c r="D95" s="779" t="s">
        <v>229</v>
      </c>
      <c r="F95" s="634">
        <f>'Expenditures 16-24'!I429</f>
        <v>0</v>
      </c>
    </row>
    <row r="96" spans="1:6" ht="12" thickBot="1" x14ac:dyDescent="0.25">
      <c r="A96" s="789"/>
      <c r="B96" s="814"/>
      <c r="C96" s="791"/>
      <c r="D96" s="815" t="s">
        <v>1420</v>
      </c>
      <c r="E96" s="791" t="s">
        <v>825</v>
      </c>
      <c r="F96" s="816">
        <f>SUM(F18:F95)</f>
        <v>1486689</v>
      </c>
    </row>
    <row r="97" spans="1:7" s="220" customFormat="1" ht="12" customHeight="1" thickTop="1" thickBot="1" x14ac:dyDescent="0.25">
      <c r="A97" s="817"/>
      <c r="B97" s="814"/>
      <c r="C97" s="791"/>
      <c r="D97" s="815" t="s">
        <v>1421</v>
      </c>
      <c r="E97" s="791"/>
      <c r="F97" s="635">
        <f>(F14-F96)</f>
        <v>3124602</v>
      </c>
    </row>
    <row r="98" spans="1:7" s="220" customFormat="1" ht="12" customHeight="1" thickTop="1" x14ac:dyDescent="0.2">
      <c r="A98" s="818"/>
      <c r="B98" s="814"/>
      <c r="C98" s="791"/>
      <c r="D98" s="644" t="str">
        <f>"9 Month ADA from Average Daily Attendance - Student Information System (SIS) in IWAS-preliminary ADA "&amp;'AFR24'!$L$2-1&amp;"-"&amp;'AFR24'!$L$2</f>
        <v>9 Month ADA from Average Daily Attendance - Student Information System (SIS) in IWAS-preliminary ADA 2023-2024</v>
      </c>
      <c r="E98" s="791"/>
      <c r="F98" s="636">
        <v>223.74</v>
      </c>
    </row>
    <row r="99" spans="1:7" s="220" customFormat="1" ht="12" customHeight="1" thickBot="1" x14ac:dyDescent="0.25">
      <c r="A99" s="819"/>
      <c r="B99" s="814"/>
      <c r="C99" s="791"/>
      <c r="D99" s="815" t="s">
        <v>1422</v>
      </c>
      <c r="E99" s="791" t="s">
        <v>825</v>
      </c>
      <c r="F99" s="637">
        <f>IF(F98&gt;0,F97/F98," Complete Line 98")</f>
        <v>13965.325824617859</v>
      </c>
    </row>
    <row r="100" spans="1:7" s="220" customFormat="1" ht="8.25" customHeight="1" thickTop="1" x14ac:dyDescent="0.2">
      <c r="A100" s="820"/>
      <c r="C100" s="782"/>
      <c r="D100" s="821"/>
      <c r="E100" s="782"/>
      <c r="F100" s="638"/>
    </row>
    <row r="101" spans="1:7" s="220" customFormat="1" ht="12" thickBot="1" x14ac:dyDescent="0.25">
      <c r="A101" s="2063" t="s">
        <v>946</v>
      </c>
      <c r="B101" s="2064"/>
      <c r="C101" s="2064"/>
      <c r="D101" s="2064"/>
      <c r="E101" s="2064"/>
      <c r="F101" s="2065"/>
    </row>
    <row r="102" spans="1:7" s="220" customFormat="1" ht="1.5" customHeight="1" thickTop="1" x14ac:dyDescent="0.2">
      <c r="C102" s="782"/>
      <c r="E102" s="782"/>
    </row>
    <row r="103" spans="1:7" ht="12" customHeight="1" x14ac:dyDescent="0.2">
      <c r="A103" s="822" t="s">
        <v>699</v>
      </c>
      <c r="B103" s="222"/>
      <c r="C103" s="823"/>
      <c r="D103" s="824"/>
      <c r="E103" s="823"/>
      <c r="F103" s="222"/>
      <c r="G103" s="222"/>
    </row>
    <row r="104" spans="1:7" x14ac:dyDescent="0.2">
      <c r="A104" s="825" t="s">
        <v>386</v>
      </c>
      <c r="B104" s="826" t="s">
        <v>1571</v>
      </c>
      <c r="C104" s="827">
        <f>'Revenues 10-15'!B42</f>
        <v>1411</v>
      </c>
      <c r="D104" s="828" t="str">
        <f>'Revenues 10-15'!A42</f>
        <v>Regular -Transp Fees from Pupils or Parents (In State)</v>
      </c>
      <c r="E104" s="823" t="s">
        <v>825</v>
      </c>
      <c r="F104" s="639">
        <f>'Revenues 10-15'!F42</f>
        <v>0</v>
      </c>
      <c r="G104" s="222"/>
    </row>
    <row r="105" spans="1:7" x14ac:dyDescent="0.2">
      <c r="A105" s="825" t="s">
        <v>386</v>
      </c>
      <c r="B105" s="825" t="s">
        <v>1572</v>
      </c>
      <c r="C105" s="827">
        <f>'Revenues 10-15'!B44</f>
        <v>1413</v>
      </c>
      <c r="D105" s="828" t="str">
        <f>'Revenues 10-15'!A44</f>
        <v>Regular - Transp Fees from Other Sources (In State)</v>
      </c>
      <c r="E105" s="823"/>
      <c r="F105" s="640">
        <f>'Revenues 10-15'!F44</f>
        <v>0</v>
      </c>
      <c r="G105" s="829"/>
    </row>
    <row r="106" spans="1:7" x14ac:dyDescent="0.2">
      <c r="A106" s="825" t="s">
        <v>386</v>
      </c>
      <c r="B106" s="825" t="s">
        <v>1573</v>
      </c>
      <c r="C106" s="827">
        <f>'Revenues 10-15'!B45</f>
        <v>1415</v>
      </c>
      <c r="D106" s="828" t="str">
        <f>'Revenues 10-15'!A45</f>
        <v>Regular - Transp Fees from Co-curricular Activities (In State)</v>
      </c>
      <c r="E106" s="823"/>
      <c r="F106" s="640">
        <f>'Revenues 10-15'!F45</f>
        <v>0</v>
      </c>
      <c r="G106" s="829"/>
    </row>
    <row r="107" spans="1:7" x14ac:dyDescent="0.2">
      <c r="A107" s="825" t="s">
        <v>386</v>
      </c>
      <c r="B107" s="825" t="s">
        <v>1574</v>
      </c>
      <c r="C107" s="827">
        <v>1416</v>
      </c>
      <c r="D107" s="828" t="str">
        <f>'Revenues 10-15'!A46</f>
        <v>Regular Transp Fees from Other Sources (Out of State)</v>
      </c>
      <c r="E107" s="823"/>
      <c r="F107" s="640">
        <f>'Revenues 10-15'!F46</f>
        <v>0</v>
      </c>
      <c r="G107" s="829"/>
    </row>
    <row r="108" spans="1:7" x14ac:dyDescent="0.2">
      <c r="A108" s="825" t="s">
        <v>386</v>
      </c>
      <c r="B108" s="825" t="s">
        <v>1575</v>
      </c>
      <c r="C108" s="827">
        <f>'Revenues 10-15'!B51</f>
        <v>1431</v>
      </c>
      <c r="D108" s="828" t="str">
        <f>'Revenues 10-15'!A51</f>
        <v>CTE - Transp Fees from Pupils or Parents (In State)</v>
      </c>
      <c r="E108" s="823"/>
      <c r="F108" s="640">
        <f>'Revenues 10-15'!F51</f>
        <v>0</v>
      </c>
      <c r="G108" s="829"/>
    </row>
    <row r="109" spans="1:7" x14ac:dyDescent="0.2">
      <c r="A109" s="825" t="s">
        <v>386</v>
      </c>
      <c r="B109" s="825" t="s">
        <v>1576</v>
      </c>
      <c r="C109" s="827">
        <f>'Revenues 10-15'!B53</f>
        <v>1433</v>
      </c>
      <c r="D109" s="828" t="str">
        <f>'Revenues 10-15'!A53</f>
        <v>CTE - Transp Fees from Other Sources (In State)</v>
      </c>
      <c r="E109" s="823"/>
      <c r="F109" s="640">
        <f>'Revenues 10-15'!F53</f>
        <v>0</v>
      </c>
      <c r="G109" s="829"/>
    </row>
    <row r="110" spans="1:7" x14ac:dyDescent="0.2">
      <c r="A110" s="825" t="s">
        <v>386</v>
      </c>
      <c r="B110" s="825" t="s">
        <v>1577</v>
      </c>
      <c r="C110" s="827">
        <f>'Revenues 10-15'!B54</f>
        <v>1434</v>
      </c>
      <c r="D110" s="828" t="str">
        <f>'Revenues 10-15'!A54</f>
        <v>CTE - Transp Fees from Other Sources (Out of State)</v>
      </c>
      <c r="E110" s="823"/>
      <c r="F110" s="640">
        <f>'Revenues 10-15'!F54</f>
        <v>0</v>
      </c>
      <c r="G110" s="829"/>
    </row>
    <row r="111" spans="1:7" x14ac:dyDescent="0.2">
      <c r="A111" s="825" t="s">
        <v>386</v>
      </c>
      <c r="B111" s="825" t="s">
        <v>1578</v>
      </c>
      <c r="C111" s="830">
        <f>'Revenues 10-15'!B55</f>
        <v>1441</v>
      </c>
      <c r="D111" s="828" t="str">
        <f>'Revenues 10-15'!A55</f>
        <v>Special Ed - Transp Fees from Pupils or Parents (In State)</v>
      </c>
      <c r="E111" s="823"/>
      <c r="F111" s="640">
        <f>'Revenues 10-15'!F55</f>
        <v>0</v>
      </c>
      <c r="G111" s="829"/>
    </row>
    <row r="112" spans="1:7" x14ac:dyDescent="0.2">
      <c r="A112" s="825" t="s">
        <v>386</v>
      </c>
      <c r="B112" s="825" t="s">
        <v>1579</v>
      </c>
      <c r="C112" s="827">
        <f>'Revenues 10-15'!B57</f>
        <v>1443</v>
      </c>
      <c r="D112" s="828" t="str">
        <f>'Revenues 10-15'!A57</f>
        <v>Special Ed - Transp Fees from Other Sources (In State)</v>
      </c>
      <c r="E112" s="823"/>
      <c r="F112" s="640">
        <f>'Revenues 10-15'!F57</f>
        <v>0</v>
      </c>
      <c r="G112" s="829"/>
    </row>
    <row r="113" spans="1:7" x14ac:dyDescent="0.2">
      <c r="A113" s="825" t="s">
        <v>386</v>
      </c>
      <c r="B113" s="825" t="s">
        <v>1580</v>
      </c>
      <c r="C113" s="827">
        <f>'Revenues 10-15'!B58</f>
        <v>1444</v>
      </c>
      <c r="D113" s="828" t="str">
        <f>'Revenues 10-15'!A58</f>
        <v>Special Ed - Transp Fees from Other Sources (Out of State)</v>
      </c>
      <c r="E113" s="823"/>
      <c r="F113" s="640">
        <f>'Revenues 10-15'!F58</f>
        <v>0</v>
      </c>
      <c r="G113" s="829"/>
    </row>
    <row r="114" spans="1:7" x14ac:dyDescent="0.2">
      <c r="A114" s="825" t="s">
        <v>384</v>
      </c>
      <c r="B114" s="825" t="s">
        <v>1581</v>
      </c>
      <c r="C114" s="827">
        <v>1600</v>
      </c>
      <c r="D114" s="831" t="str">
        <f>'Revenues 10-15'!A75</f>
        <v>Total Food Service</v>
      </c>
      <c r="E114" s="823"/>
      <c r="F114" s="640">
        <f>'Revenues 10-15'!C75</f>
        <v>20043</v>
      </c>
      <c r="G114" s="222"/>
    </row>
    <row r="115" spans="1:7" x14ac:dyDescent="0.2">
      <c r="A115" s="825" t="s">
        <v>119</v>
      </c>
      <c r="B115" s="825" t="s">
        <v>1582</v>
      </c>
      <c r="C115" s="827">
        <v>1700</v>
      </c>
      <c r="D115" s="832" t="str">
        <f>'Revenues 10-15'!A83</f>
        <v>Total District/School Activity Income (without Student Activity Funds)</v>
      </c>
      <c r="E115" s="823"/>
      <c r="F115" s="640">
        <f>SUM('Revenues 10-15'!C83,'Revenues 10-15'!D83)</f>
        <v>37870</v>
      </c>
      <c r="G115" s="222"/>
    </row>
    <row r="116" spans="1:7" x14ac:dyDescent="0.2">
      <c r="A116" s="825" t="s">
        <v>384</v>
      </c>
      <c r="B116" s="825" t="s">
        <v>1583</v>
      </c>
      <c r="C116" s="827">
        <f>'Revenues 10-15'!B86</f>
        <v>1811</v>
      </c>
      <c r="D116" s="828" t="str">
        <f>'Revenues 10-15'!A86</f>
        <v>Rentals - Regular Textbooks</v>
      </c>
      <c r="E116" s="823"/>
      <c r="F116" s="640">
        <f>'Revenues 10-15'!C86</f>
        <v>0</v>
      </c>
      <c r="G116" s="222"/>
    </row>
    <row r="117" spans="1:7" x14ac:dyDescent="0.2">
      <c r="A117" s="825" t="s">
        <v>384</v>
      </c>
      <c r="B117" s="825" t="s">
        <v>1584</v>
      </c>
      <c r="C117" s="827">
        <f>'Revenues 10-15'!B89</f>
        <v>1819</v>
      </c>
      <c r="D117" s="828" t="str">
        <f>'Revenues 10-15'!A89</f>
        <v>Rentals - Other (Describe &amp; Itemize)</v>
      </c>
      <c r="E117" s="823"/>
      <c r="F117" s="640">
        <f>'Revenues 10-15'!C89</f>
        <v>0</v>
      </c>
      <c r="G117" s="222"/>
    </row>
    <row r="118" spans="1:7" x14ac:dyDescent="0.2">
      <c r="A118" s="825" t="s">
        <v>384</v>
      </c>
      <c r="B118" s="825" t="s">
        <v>1585</v>
      </c>
      <c r="C118" s="827">
        <f>'Revenues 10-15'!B90</f>
        <v>1821</v>
      </c>
      <c r="D118" s="828" t="str">
        <f>'Revenues 10-15'!A90</f>
        <v>Sales - Regular Textbooks</v>
      </c>
      <c r="E118" s="823"/>
      <c r="F118" s="640">
        <f>'Revenues 10-15'!C90</f>
        <v>0</v>
      </c>
      <c r="G118" s="222"/>
    </row>
    <row r="119" spans="1:7" x14ac:dyDescent="0.2">
      <c r="A119" s="825" t="s">
        <v>384</v>
      </c>
      <c r="B119" s="825" t="s">
        <v>1586</v>
      </c>
      <c r="C119" s="827">
        <f>'Revenues 10-15'!B93</f>
        <v>1829</v>
      </c>
      <c r="D119" s="828" t="str">
        <f>'Revenues 10-15'!A93</f>
        <v>Sales - Other (Describe &amp; Itemize)</v>
      </c>
      <c r="E119" s="823"/>
      <c r="F119" s="640">
        <f>'Revenues 10-15'!C93</f>
        <v>0</v>
      </c>
      <c r="G119" s="222"/>
    </row>
    <row r="120" spans="1:7" x14ac:dyDescent="0.2">
      <c r="A120" s="825" t="s">
        <v>384</v>
      </c>
      <c r="B120" s="825" t="s">
        <v>1587</v>
      </c>
      <c r="C120" s="827">
        <f>'Revenues 10-15'!B94</f>
        <v>1890</v>
      </c>
      <c r="D120" s="828" t="str">
        <f>'Revenues 10-15'!A94</f>
        <v>Other (Describe &amp; Itemize)</v>
      </c>
      <c r="E120" s="823"/>
      <c r="F120" s="640">
        <f>'Revenues 10-15'!C94</f>
        <v>0</v>
      </c>
      <c r="G120" s="222"/>
    </row>
    <row r="121" spans="1:7" x14ac:dyDescent="0.2">
      <c r="A121" s="825" t="s">
        <v>119</v>
      </c>
      <c r="B121" s="825" t="s">
        <v>1588</v>
      </c>
      <c r="C121" s="827">
        <f>'Revenues 10-15'!B97</f>
        <v>1910</v>
      </c>
      <c r="D121" s="828" t="str">
        <f>'Revenues 10-15'!A97</f>
        <v>Rentals</v>
      </c>
      <c r="E121" s="823"/>
      <c r="F121" s="640">
        <f>SUM('Revenues 10-15'!C97:D97)</f>
        <v>45000</v>
      </c>
      <c r="G121" s="222"/>
    </row>
    <row r="122" spans="1:7" x14ac:dyDescent="0.2">
      <c r="A122" s="825" t="s">
        <v>423</v>
      </c>
      <c r="B122" s="825" t="s">
        <v>1589</v>
      </c>
      <c r="C122" s="827">
        <f>'Revenues 10-15'!B100</f>
        <v>1940</v>
      </c>
      <c r="D122" s="828" t="str">
        <f>'Revenues 10-15'!A100</f>
        <v>Services Provided Other Districts</v>
      </c>
      <c r="E122" s="823"/>
      <c r="F122" s="640">
        <f>SUM('Revenues 10-15'!C100,'Revenues 10-15'!D100,'Revenues 10-15'!F100)</f>
        <v>0</v>
      </c>
      <c r="G122" s="222"/>
    </row>
    <row r="123" spans="1:7" x14ac:dyDescent="0.2">
      <c r="A123" s="825" t="s">
        <v>872</v>
      </c>
      <c r="B123" s="825" t="s">
        <v>1590</v>
      </c>
      <c r="C123" s="827">
        <f>'Revenues 10-15'!B106</f>
        <v>1991</v>
      </c>
      <c r="D123" s="833" t="str">
        <f>'Revenues 10-15'!A106</f>
        <v>Payment from Other Districts</v>
      </c>
      <c r="E123" s="823"/>
      <c r="F123" s="640">
        <f>SUM('Revenues 10-15'!C106,'Revenues 10-15'!D106,'Revenues 10-15'!E106,'Revenues 10-15'!F106,'Revenues 10-15'!G106)</f>
        <v>0</v>
      </c>
      <c r="G123" s="222"/>
    </row>
    <row r="124" spans="1:7" x14ac:dyDescent="0.2">
      <c r="A124" s="825" t="s">
        <v>384</v>
      </c>
      <c r="B124" s="825" t="s">
        <v>1591</v>
      </c>
      <c r="C124" s="827">
        <f>'Revenues 10-15'!B108</f>
        <v>1993</v>
      </c>
      <c r="D124" s="828" t="str">
        <f>'Revenues 10-15'!A108</f>
        <v>Other Local Fees (Describe &amp; Itemize)</v>
      </c>
      <c r="E124" s="823"/>
      <c r="F124" s="640">
        <f>('Revenues 10-15'!C108)</f>
        <v>0</v>
      </c>
      <c r="G124" s="222"/>
    </row>
    <row r="125" spans="1:7" x14ac:dyDescent="0.2">
      <c r="A125" s="825" t="s">
        <v>423</v>
      </c>
      <c r="B125" s="825" t="s">
        <v>1592</v>
      </c>
      <c r="C125" s="827">
        <v>3100</v>
      </c>
      <c r="D125" s="833" t="str">
        <f>'Revenues 10-15'!A134</f>
        <v>Total Special Education</v>
      </c>
      <c r="E125" s="823"/>
      <c r="F125" s="640">
        <f>SUM('Revenues 10-15'!C134:D134,'Revenues 10-15'!F134)</f>
        <v>67005</v>
      </c>
      <c r="G125" s="222"/>
    </row>
    <row r="126" spans="1:7" x14ac:dyDescent="0.2">
      <c r="A126" s="825" t="s">
        <v>580</v>
      </c>
      <c r="B126" s="825" t="s">
        <v>1593</v>
      </c>
      <c r="C126" s="834">
        <v>3200</v>
      </c>
      <c r="D126" s="828" t="str">
        <f>'Revenues 10-15'!A143</f>
        <v>Total Career and Technical Education</v>
      </c>
      <c r="E126" s="823"/>
      <c r="F126" s="640">
        <f>SUM('Revenues 10-15'!C143,'Revenues 10-15'!D143,'Revenues 10-15'!G143)</f>
        <v>0</v>
      </c>
      <c r="G126" s="222"/>
    </row>
    <row r="127" spans="1:7" x14ac:dyDescent="0.2">
      <c r="A127" s="835" t="s">
        <v>572</v>
      </c>
      <c r="B127" s="825" t="s">
        <v>1594</v>
      </c>
      <c r="C127" s="834">
        <v>3300</v>
      </c>
      <c r="D127" s="828" t="str">
        <f>'Revenues 10-15'!A147</f>
        <v>Total Bilingual Ed</v>
      </c>
      <c r="E127" s="823"/>
      <c r="F127" s="640">
        <f>SUM('Revenues 10-15'!C147,'Revenues 10-15'!G147)</f>
        <v>0</v>
      </c>
      <c r="G127" s="222"/>
    </row>
    <row r="128" spans="1:7" x14ac:dyDescent="0.2">
      <c r="A128" s="825" t="s">
        <v>384</v>
      </c>
      <c r="B128" s="825" t="s">
        <v>1595</v>
      </c>
      <c r="C128" s="834">
        <f>'Revenues 10-15'!B148</f>
        <v>3360</v>
      </c>
      <c r="D128" s="828" t="str">
        <f>'Revenues 10-15'!A148</f>
        <v>State Free Lunch &amp; Breakfast</v>
      </c>
      <c r="E128" s="823"/>
      <c r="F128" s="640">
        <f>'Revenues 10-15'!C148</f>
        <v>650</v>
      </c>
      <c r="G128" s="222"/>
    </row>
    <row r="129" spans="1:7" x14ac:dyDescent="0.2">
      <c r="A129" s="825" t="s">
        <v>580</v>
      </c>
      <c r="B129" s="825" t="s">
        <v>1596</v>
      </c>
      <c r="C129" s="834">
        <f>'Revenues 10-15'!B149</f>
        <v>3365</v>
      </c>
      <c r="D129" s="828" t="str">
        <f>'Revenues 10-15'!A149</f>
        <v>School Breakfast Initiative</v>
      </c>
      <c r="E129" s="823"/>
      <c r="F129" s="640">
        <f>SUM('Revenues 10-15'!C149,'Revenues 10-15'!D149,'Revenues 10-15'!G149)</f>
        <v>0</v>
      </c>
      <c r="G129" s="222"/>
    </row>
    <row r="130" spans="1:7" x14ac:dyDescent="0.2">
      <c r="A130" s="825" t="s">
        <v>119</v>
      </c>
      <c r="B130" s="825" t="s">
        <v>1597</v>
      </c>
      <c r="C130" s="834">
        <f>'Revenues 10-15'!B150</f>
        <v>3370</v>
      </c>
      <c r="D130" s="828" t="str">
        <f>'Revenues 10-15'!A150</f>
        <v>Driver Education</v>
      </c>
      <c r="E130" s="823"/>
      <c r="F130" s="640">
        <f>SUM('Revenues 10-15'!C150,'Revenues 10-15'!D150)</f>
        <v>0</v>
      </c>
      <c r="G130" s="222"/>
    </row>
    <row r="131" spans="1:7" x14ac:dyDescent="0.2">
      <c r="A131" s="825" t="s">
        <v>575</v>
      </c>
      <c r="B131" s="825" t="s">
        <v>1598</v>
      </c>
      <c r="C131" s="836">
        <v>3500</v>
      </c>
      <c r="D131" s="828" t="str">
        <f>'Revenues 10-15'!A157</f>
        <v>Total Transportation</v>
      </c>
      <c r="E131" s="823"/>
      <c r="F131" s="640">
        <f>SUM('Revenues 10-15'!C157,'Revenues 10-15'!D157,'Revenues 10-15'!F157,'Revenues 10-15'!G157)</f>
        <v>310553</v>
      </c>
      <c r="G131" s="222"/>
    </row>
    <row r="132" spans="1:7" x14ac:dyDescent="0.2">
      <c r="A132" s="825" t="s">
        <v>384</v>
      </c>
      <c r="B132" s="825" t="s">
        <v>1599</v>
      </c>
      <c r="C132" s="834">
        <f>'Revenues 10-15'!B158</f>
        <v>3610</v>
      </c>
      <c r="D132" s="828" t="str">
        <f>'Revenues 10-15'!A158</f>
        <v>Learning Improvement - Change Grants</v>
      </c>
      <c r="E132" s="823"/>
      <c r="F132" s="640">
        <f>'Revenues 10-15'!C158</f>
        <v>0</v>
      </c>
      <c r="G132" s="222"/>
    </row>
    <row r="133" spans="1:7" x14ac:dyDescent="0.2">
      <c r="A133" s="825" t="s">
        <v>575</v>
      </c>
      <c r="B133" s="825" t="s">
        <v>1600</v>
      </c>
      <c r="C133" s="834">
        <f>'Revenues 10-15'!B159</f>
        <v>3660</v>
      </c>
      <c r="D133" s="828" t="str">
        <f>'Revenues 10-15'!A159</f>
        <v>Scientific Literacy</v>
      </c>
      <c r="E133" s="823"/>
      <c r="F133" s="640">
        <f>SUM('Revenues 10-15'!C159,'Revenues 10-15'!D159,'Revenues 10-15'!F159,'Revenues 10-15'!G159)</f>
        <v>0</v>
      </c>
      <c r="G133" s="222"/>
    </row>
    <row r="134" spans="1:7" x14ac:dyDescent="0.2">
      <c r="A134" s="825" t="s">
        <v>5</v>
      </c>
      <c r="B134" s="825" t="s">
        <v>1601</v>
      </c>
      <c r="C134" s="834">
        <f>'Revenues 10-15'!B160</f>
        <v>3695</v>
      </c>
      <c r="D134" s="828" t="str">
        <f>'Revenues 10-15'!A160</f>
        <v>Truant Alternative/Optional Education</v>
      </c>
      <c r="E134" s="823"/>
      <c r="F134" s="640">
        <f>SUM('Revenues 10-15'!C160,'Revenues 10-15'!F160,'Revenues 10-15'!G160)</f>
        <v>0</v>
      </c>
      <c r="G134" s="222"/>
    </row>
    <row r="135" spans="1:7" x14ac:dyDescent="0.2">
      <c r="A135" s="825" t="s">
        <v>575</v>
      </c>
      <c r="B135" s="825" t="s">
        <v>1602</v>
      </c>
      <c r="C135" s="834">
        <f>'Revenues 10-15'!B162</f>
        <v>3766</v>
      </c>
      <c r="D135" s="828" t="str">
        <f>'Revenues 10-15'!A162</f>
        <v>Chicago General Education Block Grant</v>
      </c>
      <c r="E135" s="823"/>
      <c r="F135" s="640">
        <f>SUM('Revenues 10-15'!C162,'Revenues 10-15'!D162,'Revenues 10-15'!F162,'Revenues 10-15'!G162)</f>
        <v>0</v>
      </c>
      <c r="G135" s="222"/>
    </row>
    <row r="136" spans="1:7" x14ac:dyDescent="0.2">
      <c r="A136" s="825" t="s">
        <v>575</v>
      </c>
      <c r="B136" s="825" t="s">
        <v>1603</v>
      </c>
      <c r="C136" s="834">
        <f>'Revenues 10-15'!B163</f>
        <v>3767</v>
      </c>
      <c r="D136" s="828" t="str">
        <f>'Revenues 10-15'!A163</f>
        <v>Chicago Educational Services Block Grant</v>
      </c>
      <c r="E136" s="823"/>
      <c r="F136" s="640">
        <f>SUM('Revenues 10-15'!C163,'Revenues 10-15'!D163,'Revenues 10-15'!F163,'Revenues 10-15'!G163)</f>
        <v>0</v>
      </c>
      <c r="G136" s="222"/>
    </row>
    <row r="137" spans="1:7" x14ac:dyDescent="0.2">
      <c r="A137" s="837" t="s">
        <v>872</v>
      </c>
      <c r="B137" s="837" t="s">
        <v>1604</v>
      </c>
      <c r="C137" s="838">
        <f>'Revenues 10-15'!B164</f>
        <v>3775</v>
      </c>
      <c r="D137" s="839" t="str">
        <f>'Revenues 10-15'!A164</f>
        <v>School Safety &amp; Educational Improvement Block Grant</v>
      </c>
      <c r="E137" s="823"/>
      <c r="F137" s="639">
        <f>SUM('Revenues 10-15'!C164,'Revenues 10-15'!D164,'Revenues 10-15'!E164,'Revenues 10-15'!F164,'Revenues 10-15'!G164)</f>
        <v>0</v>
      </c>
      <c r="G137" s="222"/>
    </row>
    <row r="138" spans="1:7" x14ac:dyDescent="0.2">
      <c r="A138" s="837" t="s">
        <v>872</v>
      </c>
      <c r="B138" s="837" t="s">
        <v>1605</v>
      </c>
      <c r="C138" s="838">
        <f>'Revenues 10-15'!B165</f>
        <v>3780</v>
      </c>
      <c r="D138" s="839" t="str">
        <f>'Revenues 10-15'!A165</f>
        <v>Technology - Technology for Success</v>
      </c>
      <c r="E138" s="823"/>
      <c r="F138" s="639">
        <f>SUM('Revenues 10-15'!C165:G165)</f>
        <v>0</v>
      </c>
      <c r="G138" s="222"/>
    </row>
    <row r="139" spans="1:7" x14ac:dyDescent="0.2">
      <c r="A139" s="837" t="s">
        <v>424</v>
      </c>
      <c r="B139" s="837" t="s">
        <v>1606</v>
      </c>
      <c r="C139" s="838">
        <f>'Revenues 10-15'!B166</f>
        <v>3815</v>
      </c>
      <c r="D139" s="839" t="str">
        <f>'Revenues 10-15'!A166</f>
        <v>State Charter Schools</v>
      </c>
      <c r="E139" s="823"/>
      <c r="F139" s="639">
        <f>SUM('Revenues 10-15'!C166,'Revenues 10-15'!F166)</f>
        <v>0</v>
      </c>
      <c r="G139" s="222"/>
    </row>
    <row r="140" spans="1:7" x14ac:dyDescent="0.2">
      <c r="A140" s="825" t="s">
        <v>385</v>
      </c>
      <c r="B140" s="825" t="s">
        <v>1607</v>
      </c>
      <c r="C140" s="834">
        <f>'Revenues 10-15'!B169</f>
        <v>3925</v>
      </c>
      <c r="D140" s="828" t="str">
        <f>'Revenues 10-15'!A169</f>
        <v>School Infrastructure - Maintenance Projects</v>
      </c>
      <c r="E140" s="823"/>
      <c r="F140" s="640">
        <f>'Revenues 10-15'!D169</f>
        <v>150000</v>
      </c>
      <c r="G140" s="222"/>
    </row>
    <row r="141" spans="1:7" x14ac:dyDescent="0.2">
      <c r="A141" s="825" t="s">
        <v>420</v>
      </c>
      <c r="B141" s="825" t="s">
        <v>1608</v>
      </c>
      <c r="C141" s="834">
        <f>'Revenues 10-15'!B170</f>
        <v>3999</v>
      </c>
      <c r="D141" s="828" t="s">
        <v>462</v>
      </c>
      <c r="E141" s="221"/>
      <c r="F141" s="640">
        <f>SUM('Revenues 10-15'!C170:G170,'Revenues 10-15'!J170)</f>
        <v>850</v>
      </c>
      <c r="G141" s="222"/>
    </row>
    <row r="142" spans="1:7" x14ac:dyDescent="0.2">
      <c r="A142" s="825" t="s">
        <v>384</v>
      </c>
      <c r="B142" s="825" t="s">
        <v>1609</v>
      </c>
      <c r="C142" s="827">
        <f>'Revenues 10-15'!B179</f>
        <v>4045</v>
      </c>
      <c r="D142" s="828" t="str">
        <f>'Revenues 10-15'!A179 &amp; " (Subtract)"</f>
        <v>Head Start (Subtract)</v>
      </c>
      <c r="E142" s="823"/>
      <c r="F142" s="640">
        <f>SUM(-'Revenues 10-15'!C179)</f>
        <v>0</v>
      </c>
      <c r="G142" s="222"/>
    </row>
    <row r="143" spans="1:7" x14ac:dyDescent="0.2">
      <c r="A143" s="825" t="s">
        <v>575</v>
      </c>
      <c r="B143" s="825" t="s">
        <v>1610</v>
      </c>
      <c r="C143" s="827" t="s">
        <v>845</v>
      </c>
      <c r="D143" s="828" t="str">
        <f>('Revenues 10-15'!A183)</f>
        <v>Total Restricted Grants-In-Aid Received Directly from Federal Govt</v>
      </c>
      <c r="E143" s="823"/>
      <c r="F143" s="640">
        <f>SUM('Revenues 10-15'!C183,'Revenues 10-15'!D183,'Revenues 10-15'!F183,'Revenues 10-15'!G183)</f>
        <v>0</v>
      </c>
      <c r="G143" s="222"/>
    </row>
    <row r="144" spans="1:7" x14ac:dyDescent="0.2">
      <c r="A144" s="825" t="s">
        <v>575</v>
      </c>
      <c r="B144" s="825" t="s">
        <v>1611</v>
      </c>
      <c r="C144" s="827">
        <v>4100</v>
      </c>
      <c r="D144" s="832" t="str">
        <f>'Revenues 10-15'!A190</f>
        <v>Total Title V</v>
      </c>
      <c r="E144" s="823"/>
      <c r="F144" s="640">
        <f>SUM('Revenues 10-15'!C190,'Revenues 10-15'!D190,'Revenues 10-15'!F190,'Revenues 10-15'!G190)</f>
        <v>0</v>
      </c>
      <c r="G144" s="222"/>
    </row>
    <row r="145" spans="1:7" x14ac:dyDescent="0.2">
      <c r="A145" s="825" t="s">
        <v>572</v>
      </c>
      <c r="B145" s="825" t="s">
        <v>1612</v>
      </c>
      <c r="C145" s="827">
        <v>4200</v>
      </c>
      <c r="D145" s="828" t="str">
        <f>'Revenues 10-15'!A200</f>
        <v>Total Food Service</v>
      </c>
      <c r="E145" s="823"/>
      <c r="F145" s="640">
        <f>SUM('Revenues 10-15'!C200,'Revenues 10-15'!G200)</f>
        <v>45316</v>
      </c>
      <c r="G145" s="222"/>
    </row>
    <row r="146" spans="1:7" x14ac:dyDescent="0.2">
      <c r="A146" s="825" t="s">
        <v>575</v>
      </c>
      <c r="B146" s="825" t="s">
        <v>1613</v>
      </c>
      <c r="C146" s="827">
        <v>4300</v>
      </c>
      <c r="D146" s="832" t="str">
        <f>'Revenues 10-15'!A206</f>
        <v>Total Title I</v>
      </c>
      <c r="E146" s="823"/>
      <c r="F146" s="640">
        <f>SUM('Revenues 10-15'!C206,'Revenues 10-15'!D206,'Revenues 10-15'!F206,'Revenues 10-15'!G206)</f>
        <v>79821</v>
      </c>
      <c r="G146" s="222"/>
    </row>
    <row r="147" spans="1:7" x14ac:dyDescent="0.2">
      <c r="A147" s="825" t="s">
        <v>575</v>
      </c>
      <c r="B147" s="825" t="s">
        <v>6650</v>
      </c>
      <c r="C147" s="827">
        <v>4400</v>
      </c>
      <c r="D147" s="832" t="str">
        <f>'Revenues 10-15'!A212</f>
        <v>Total Title IV</v>
      </c>
      <c r="E147" s="823"/>
      <c r="F147" s="640">
        <f>SUM('Revenues 10-15'!C212,'Revenues 10-15'!D212,'Revenues 10-15'!F212,'Revenues 10-15'!G212)</f>
        <v>0</v>
      </c>
      <c r="G147" s="222"/>
    </row>
    <row r="148" spans="1:7" x14ac:dyDescent="0.2">
      <c r="A148" s="825" t="s">
        <v>575</v>
      </c>
      <c r="B148" s="825" t="s">
        <v>1614</v>
      </c>
      <c r="C148" s="827">
        <f>'Revenues 10-15'!B216</f>
        <v>4620</v>
      </c>
      <c r="D148" s="832" t="str">
        <f>'Revenues 10-15'!A216</f>
        <v>Fed - Spec Education - IDEA - Flow Through</v>
      </c>
      <c r="E148" s="823"/>
      <c r="F148" s="640">
        <f>SUM('Revenues 10-15'!C216:D216,'Revenues 10-15'!F216:G216)</f>
        <v>111062</v>
      </c>
      <c r="G148" s="222"/>
    </row>
    <row r="149" spans="1:7" x14ac:dyDescent="0.2">
      <c r="A149" s="825" t="s">
        <v>575</v>
      </c>
      <c r="B149" s="825" t="s">
        <v>1615</v>
      </c>
      <c r="C149" s="827">
        <f>'Revenues 10-15'!B217</f>
        <v>4625</v>
      </c>
      <c r="D149" s="832" t="str">
        <f>'Revenues 10-15'!A217</f>
        <v>Fed - Spec Education - IDEA - Room &amp; Board</v>
      </c>
      <c r="E149" s="823"/>
      <c r="F149" s="640">
        <f>SUM('Revenues 10-15'!C217,'Revenues 10-15'!D217,'Revenues 10-15'!F217,'Revenues 10-15'!G217)</f>
        <v>0</v>
      </c>
      <c r="G149" s="222"/>
    </row>
    <row r="150" spans="1:7" x14ac:dyDescent="0.2">
      <c r="A150" s="825" t="s">
        <v>575</v>
      </c>
      <c r="B150" s="825" t="s">
        <v>1616</v>
      </c>
      <c r="C150" s="827">
        <f>'Revenues 10-15'!B218</f>
        <v>4630</v>
      </c>
      <c r="D150" s="832" t="str">
        <f>'Revenues 10-15'!A218</f>
        <v>Fed - Spec Education - IDEA - Discretionary</v>
      </c>
      <c r="E150" s="823"/>
      <c r="F150" s="640">
        <f>SUM('Revenues 10-15'!C218:D218,'Revenues 10-15'!F218:G218)</f>
        <v>0</v>
      </c>
      <c r="G150" s="222">
        <v>6297</v>
      </c>
    </row>
    <row r="151" spans="1:7" x14ac:dyDescent="0.2">
      <c r="A151" s="825" t="s">
        <v>575</v>
      </c>
      <c r="B151" s="825" t="s">
        <v>3762</v>
      </c>
      <c r="C151" s="827">
        <f>'Revenues 10-15'!B219</f>
        <v>4699</v>
      </c>
      <c r="D151" s="832" t="str">
        <f>'Revenues 10-15'!A219</f>
        <v>Fed - Spec Education - IDEA - Other (Describe &amp; Itemize)</v>
      </c>
      <c r="E151" s="823"/>
      <c r="F151" s="640">
        <f>SUM('Revenues 10-15'!C219:D219,'Revenues 10-15'!F219:G219)</f>
        <v>0</v>
      </c>
      <c r="G151" s="222"/>
    </row>
    <row r="152" spans="1:7" ht="15" customHeight="1" x14ac:dyDescent="0.2">
      <c r="A152" s="825" t="s">
        <v>580</v>
      </c>
      <c r="B152" s="825" t="s">
        <v>6651</v>
      </c>
      <c r="C152" s="827">
        <v>4700</v>
      </c>
      <c r="D152" s="828" t="str">
        <f>'Revenues 10-15'!A224</f>
        <v>Total CTE - Perkins</v>
      </c>
      <c r="E152" s="823"/>
      <c r="F152" s="640">
        <f>SUM('Revenues 10-15'!C224,'Revenues 10-15'!D224,'Revenues 10-15'!G224)</f>
        <v>0</v>
      </c>
      <c r="G152" s="222">
        <v>6303</v>
      </c>
    </row>
    <row r="153" spans="1:7" ht="48" hidden="1" customHeight="1" x14ac:dyDescent="0.2">
      <c r="A153" s="840" t="s">
        <v>162</v>
      </c>
      <c r="B153" s="840" t="s">
        <v>6652</v>
      </c>
      <c r="C153" s="841" t="s">
        <v>163</v>
      </c>
      <c r="D153" s="842" t="str">
        <f>'Revenues 10-15'!A227</f>
        <v>ARRA - Title I - Low Income</v>
      </c>
      <c r="E153" s="843"/>
      <c r="F153" s="639">
        <f>SUM('Revenues 10-15'!$C$227:$D$227,'Revenues 10-15'!$F$227:$G$227)</f>
        <v>0</v>
      </c>
      <c r="G153" s="222"/>
    </row>
    <row r="154" spans="1:7" ht="48" hidden="1" customHeight="1" x14ac:dyDescent="0.2">
      <c r="A154" s="840" t="s">
        <v>162</v>
      </c>
      <c r="B154" s="840" t="s">
        <v>6653</v>
      </c>
      <c r="C154" s="841" t="s">
        <v>164</v>
      </c>
      <c r="D154" s="842" t="str">
        <f>'Revenues 10-15'!A228</f>
        <v>ARRA - Title I - Neglected, Private</v>
      </c>
      <c r="E154" s="843"/>
      <c r="F154" s="640">
        <f>SUM('Revenues 10-15'!C228:G228,'Revenues 10-15'!J228)</f>
        <v>0</v>
      </c>
      <c r="G154" s="222"/>
    </row>
    <row r="155" spans="1:7" ht="34.5" hidden="1" customHeight="1" x14ac:dyDescent="0.2">
      <c r="A155" s="840" t="s">
        <v>162</v>
      </c>
      <c r="B155" s="840" t="s">
        <v>1318</v>
      </c>
      <c r="C155" s="841" t="s">
        <v>165</v>
      </c>
      <c r="D155" s="842" t="str">
        <f>'Revenues 10-15'!A229</f>
        <v>ARRA - Title I - Delinquent, Private</v>
      </c>
      <c r="E155" s="843"/>
      <c r="F155" s="640">
        <f>SUM('Revenues 10-15'!C229:G229,'Revenues 10-15'!J229)</f>
        <v>0</v>
      </c>
      <c r="G155" s="222"/>
    </row>
    <row r="156" spans="1:7" ht="53.25" hidden="1" customHeight="1" x14ac:dyDescent="0.2">
      <c r="A156" s="840" t="s">
        <v>162</v>
      </c>
      <c r="B156" s="840" t="s">
        <v>1319</v>
      </c>
      <c r="C156" s="841" t="s">
        <v>166</v>
      </c>
      <c r="D156" s="842" t="str">
        <f>'Revenues 10-15'!A230</f>
        <v>ARRA - Title I - School Improvement (Part A)</v>
      </c>
      <c r="E156" s="843"/>
      <c r="F156" s="640">
        <f>SUM('Revenues 10-15'!C230:G230,'Revenues 10-15'!J230)</f>
        <v>0</v>
      </c>
      <c r="G156" s="222"/>
    </row>
    <row r="157" spans="1:7" ht="38.25" hidden="1" customHeight="1" x14ac:dyDescent="0.2">
      <c r="A157" s="840" t="s">
        <v>162</v>
      </c>
      <c r="B157" s="840" t="s">
        <v>1320</v>
      </c>
      <c r="C157" s="841" t="s">
        <v>167</v>
      </c>
      <c r="D157" s="842" t="str">
        <f>'Revenues 10-15'!A231</f>
        <v>ARRA - Title I - School Improvement (Section 1003g)</v>
      </c>
      <c r="E157" s="843"/>
      <c r="F157" s="640">
        <f>SUM('Revenues 10-15'!C231:G231,'Revenues 10-15'!J231)</f>
        <v>0</v>
      </c>
      <c r="G157" s="222"/>
    </row>
    <row r="158" spans="1:7" ht="37.5" hidden="1" customHeight="1" x14ac:dyDescent="0.2">
      <c r="A158" s="840" t="s">
        <v>162</v>
      </c>
      <c r="B158" s="840" t="s">
        <v>1321</v>
      </c>
      <c r="C158" s="841" t="s">
        <v>168</v>
      </c>
      <c r="D158" s="842" t="str">
        <f>'Revenues 10-15'!A232</f>
        <v>ARRA - IDEA - Part B - Preschool</v>
      </c>
      <c r="E158" s="843"/>
      <c r="F158" s="640">
        <f>SUM('Revenues 10-15'!C232:G232,'Revenues 10-15'!J232)</f>
        <v>0</v>
      </c>
      <c r="G158" s="222"/>
    </row>
    <row r="159" spans="1:7" ht="46.5" hidden="1" customHeight="1" x14ac:dyDescent="0.2">
      <c r="A159" s="840" t="s">
        <v>162</v>
      </c>
      <c r="B159" s="840" t="s">
        <v>6654</v>
      </c>
      <c r="C159" s="841" t="s">
        <v>169</v>
      </c>
      <c r="D159" s="842" t="str">
        <f>'Revenues 10-15'!A233</f>
        <v>ARRA - IDEA - Part B - Flow-Through</v>
      </c>
      <c r="E159" s="843"/>
      <c r="F159" s="640">
        <f>SUM('Revenues 10-15'!C233:G233,'Revenues 10-15'!J233)</f>
        <v>0</v>
      </c>
      <c r="G159" s="222"/>
    </row>
    <row r="160" spans="1:7" ht="51" hidden="1" customHeight="1" x14ac:dyDescent="0.2">
      <c r="A160" s="840" t="s">
        <v>162</v>
      </c>
      <c r="B160" s="840" t="s">
        <v>6655</v>
      </c>
      <c r="C160" s="841" t="s">
        <v>170</v>
      </c>
      <c r="D160" s="842" t="str">
        <f>'Revenues 10-15'!A234</f>
        <v>ARRA - Title IID - Technology-Formula</v>
      </c>
      <c r="E160" s="843"/>
      <c r="F160" s="640">
        <f>SUM('Revenues 10-15'!C234:G234,'Revenues 10-15'!J234)</f>
        <v>0</v>
      </c>
      <c r="G160" s="222"/>
    </row>
    <row r="161" spans="1:7" ht="43.5" hidden="1" customHeight="1" x14ac:dyDescent="0.2">
      <c r="A161" s="840" t="s">
        <v>162</v>
      </c>
      <c r="B161" s="840" t="s">
        <v>6656</v>
      </c>
      <c r="C161" s="841" t="s">
        <v>171</v>
      </c>
      <c r="D161" s="842" t="str">
        <f>'Revenues 10-15'!A235</f>
        <v>ARRA - Title IID - Technology-Competitive</v>
      </c>
      <c r="E161" s="843"/>
      <c r="F161" s="640">
        <f>SUM('Revenues 10-15'!C235:G235,'Revenues 10-15'!J235)</f>
        <v>0</v>
      </c>
      <c r="G161" s="222"/>
    </row>
    <row r="162" spans="1:7" ht="48.75" hidden="1" customHeight="1" x14ac:dyDescent="0.2">
      <c r="A162" s="840" t="s">
        <v>575</v>
      </c>
      <c r="B162" s="840" t="s">
        <v>6657</v>
      </c>
      <c r="C162" s="841" t="s">
        <v>172</v>
      </c>
      <c r="D162" s="842" t="str">
        <f>'Revenues 10-15'!A236</f>
        <v>ARRA - McKinney - Vento Homeless Education</v>
      </c>
      <c r="E162" s="843"/>
      <c r="F162" s="640">
        <f>SUM('Revenues 10-15'!C236:G236,'Revenues 10-15'!J236)</f>
        <v>0</v>
      </c>
      <c r="G162" s="222"/>
    </row>
    <row r="163" spans="1:7" ht="57" hidden="1" customHeight="1" x14ac:dyDescent="0.2">
      <c r="A163" s="840" t="s">
        <v>162</v>
      </c>
      <c r="B163" s="840" t="s">
        <v>1322</v>
      </c>
      <c r="C163" s="841" t="s">
        <v>173</v>
      </c>
      <c r="D163" s="842" t="str">
        <f>'Revenues 10-15'!A240</f>
        <v>Qualified Zone Academy Bond Tax Credits</v>
      </c>
      <c r="E163" s="843"/>
      <c r="F163" s="640">
        <f>SUM('Revenues 10-15'!C240:G240,'Revenues 10-15'!J240)</f>
        <v>0</v>
      </c>
      <c r="G163" s="222"/>
    </row>
    <row r="164" spans="1:7" ht="23.25" hidden="1" customHeight="1" x14ac:dyDescent="0.2">
      <c r="A164" s="840" t="s">
        <v>162</v>
      </c>
      <c r="B164" s="840" t="s">
        <v>6658</v>
      </c>
      <c r="C164" s="841" t="s">
        <v>174</v>
      </c>
      <c r="D164" s="842" t="str">
        <f>'Revenues 10-15'!A241</f>
        <v>Qualified School Construction Bond Credits</v>
      </c>
      <c r="E164" s="843"/>
      <c r="F164" s="640">
        <f>SUM('Revenues 10-15'!C241:G241,'Revenues 10-15'!J241)</f>
        <v>0</v>
      </c>
      <c r="G164" s="222"/>
    </row>
    <row r="165" spans="1:7" ht="46.5" hidden="1" customHeight="1" x14ac:dyDescent="0.2">
      <c r="A165" s="840" t="s">
        <v>162</v>
      </c>
      <c r="B165" s="840" t="s">
        <v>1323</v>
      </c>
      <c r="C165" s="841" t="s">
        <v>175</v>
      </c>
      <c r="D165" s="842" t="str">
        <f>'Revenues 10-15'!A242</f>
        <v>Build America Bond Tax Credits</v>
      </c>
      <c r="E165" s="843"/>
      <c r="F165" s="640">
        <f>SUM('Revenues 10-15'!C242:G242,'Revenues 10-15'!J242)</f>
        <v>0</v>
      </c>
      <c r="G165" s="222"/>
    </row>
    <row r="166" spans="1:7" ht="37.5" hidden="1" customHeight="1" x14ac:dyDescent="0.2">
      <c r="A166" s="840" t="s">
        <v>162</v>
      </c>
      <c r="B166" s="840" t="s">
        <v>1324</v>
      </c>
      <c r="C166" s="841" t="s">
        <v>177</v>
      </c>
      <c r="D166" s="842" t="str">
        <f>'Revenues 10-15'!A243</f>
        <v>Build America Bond Interest Reimbursement</v>
      </c>
      <c r="E166" s="843"/>
      <c r="F166" s="640">
        <f>SUM('Revenues 10-15'!C243:G243,'Revenues 10-15'!J243)</f>
        <v>0</v>
      </c>
      <c r="G166" s="222"/>
    </row>
    <row r="167" spans="1:7" ht="33" hidden="1" customHeight="1" x14ac:dyDescent="0.2">
      <c r="A167" s="840" t="s">
        <v>162</v>
      </c>
      <c r="B167" s="840" t="s">
        <v>176</v>
      </c>
      <c r="C167" s="841" t="s">
        <v>179</v>
      </c>
      <c r="D167" s="842" t="str">
        <f>'Revenues 10-15'!A245</f>
        <v>Other ARRA Funds - II</v>
      </c>
      <c r="E167" s="843"/>
      <c r="F167" s="640">
        <f>SUM('Revenues 10-15'!C245:G245,'Revenues 10-15'!J245)</f>
        <v>0</v>
      </c>
      <c r="G167" s="222"/>
    </row>
    <row r="168" spans="1:7" ht="38.25" hidden="1" customHeight="1" x14ac:dyDescent="0.2">
      <c r="A168" s="840" t="s">
        <v>162</v>
      </c>
      <c r="B168" s="840" t="s">
        <v>178</v>
      </c>
      <c r="C168" s="841" t="s">
        <v>180</v>
      </c>
      <c r="D168" s="842" t="str">
        <f>'Revenues 10-15'!A246</f>
        <v>Other ARRA Funds - III</v>
      </c>
      <c r="E168" s="843"/>
      <c r="F168" s="640">
        <f>SUM('Revenues 10-15'!C246:G246,'Revenues 10-15'!J246)</f>
        <v>0</v>
      </c>
      <c r="G168" s="222"/>
    </row>
    <row r="169" spans="1:7" ht="52.5" hidden="1" customHeight="1" x14ac:dyDescent="0.2">
      <c r="A169" s="840" t="s">
        <v>162</v>
      </c>
      <c r="B169" s="840" t="s">
        <v>1097</v>
      </c>
      <c r="C169" s="841" t="s">
        <v>182</v>
      </c>
      <c r="D169" s="842" t="str">
        <f>'Revenues 10-15'!A247</f>
        <v>Other ARRA Funds - IV</v>
      </c>
      <c r="E169" s="843"/>
      <c r="F169" s="640">
        <f>SUM('Revenues 10-15'!C247:G247,'Revenues 10-15'!J247)</f>
        <v>0</v>
      </c>
      <c r="G169" s="222"/>
    </row>
    <row r="170" spans="1:7" ht="10.5" hidden="1" customHeight="1" x14ac:dyDescent="0.2">
      <c r="A170" s="840" t="s">
        <v>162</v>
      </c>
      <c r="B170" s="840" t="s">
        <v>1325</v>
      </c>
      <c r="C170" s="841" t="s">
        <v>184</v>
      </c>
      <c r="D170" s="842" t="str">
        <f>'Revenues 10-15'!A248</f>
        <v>Other ARRA Funds - V</v>
      </c>
      <c r="E170" s="843"/>
      <c r="F170" s="640">
        <f>SUM('Revenues 10-15'!C248:G248,'Revenues 10-15'!J248)</f>
        <v>0</v>
      </c>
      <c r="G170" s="222"/>
    </row>
    <row r="171" spans="1:7" ht="51.75" hidden="1" customHeight="1" x14ac:dyDescent="0.2">
      <c r="A171" s="840" t="s">
        <v>162</v>
      </c>
      <c r="B171" s="840" t="s">
        <v>181</v>
      </c>
      <c r="C171" s="841" t="s">
        <v>186</v>
      </c>
      <c r="D171" s="842" t="str">
        <f>'Revenues 10-15'!A249</f>
        <v>ARRA - Early Childhood</v>
      </c>
      <c r="E171" s="843"/>
      <c r="F171" s="640">
        <f>SUM('Revenues 10-15'!C249:G249,'Revenues 10-15'!J249)</f>
        <v>0</v>
      </c>
      <c r="G171" s="222"/>
    </row>
    <row r="172" spans="1:7" ht="44.25" hidden="1" customHeight="1" x14ac:dyDescent="0.2">
      <c r="A172" s="840" t="s">
        <v>162</v>
      </c>
      <c r="B172" s="840" t="s">
        <v>183</v>
      </c>
      <c r="C172" s="841" t="s">
        <v>187</v>
      </c>
      <c r="D172" s="842" t="str">
        <f>'Revenues 10-15'!A250</f>
        <v>Other ARRA Funds VII</v>
      </c>
      <c r="E172" s="843"/>
      <c r="F172" s="640">
        <f>SUM('Revenues 10-15'!C250:G250,'Revenues 10-15'!J250)</f>
        <v>0</v>
      </c>
      <c r="G172" s="222"/>
    </row>
    <row r="173" spans="1:7" ht="53.25" hidden="1" customHeight="1" x14ac:dyDescent="0.2">
      <c r="A173" s="840" t="s">
        <v>162</v>
      </c>
      <c r="B173" s="840" t="s">
        <v>185</v>
      </c>
      <c r="C173" s="841" t="s">
        <v>188</v>
      </c>
      <c r="D173" s="842" t="str">
        <f>'Revenues 10-15'!A251</f>
        <v>Other ARRA Funds VIII</v>
      </c>
      <c r="E173" s="843"/>
      <c r="F173" s="640">
        <f>SUM('Revenues 10-15'!C251:G251,'Revenues 10-15'!J251)</f>
        <v>0</v>
      </c>
      <c r="G173" s="222"/>
    </row>
    <row r="174" spans="1:7" ht="46.5" hidden="1" customHeight="1" x14ac:dyDescent="0.2">
      <c r="A174" s="840" t="s">
        <v>162</v>
      </c>
      <c r="B174" s="840" t="s">
        <v>6661</v>
      </c>
      <c r="C174" s="841" t="s">
        <v>189</v>
      </c>
      <c r="D174" s="842" t="str">
        <f>'Revenues 10-15'!A252</f>
        <v>Other ARRA Funds IX</v>
      </c>
      <c r="E174" s="843"/>
      <c r="F174" s="640">
        <f>SUM('Revenues 10-15'!C252:G252,'Revenues 10-15'!J252)</f>
        <v>0</v>
      </c>
      <c r="G174" s="222"/>
    </row>
    <row r="175" spans="1:7" ht="30.75" hidden="1" customHeight="1" x14ac:dyDescent="0.2">
      <c r="A175" s="840" t="s">
        <v>162</v>
      </c>
      <c r="B175" s="840" t="s">
        <v>6659</v>
      </c>
      <c r="C175" s="841" t="s">
        <v>190</v>
      </c>
      <c r="D175" s="842" t="str">
        <f>'Revenues 10-15'!A253</f>
        <v>Other ARRA Funds X</v>
      </c>
      <c r="E175" s="843"/>
      <c r="F175" s="640">
        <f>SUM('Revenues 10-15'!C253:G253,'Revenues 10-15'!J253)</f>
        <v>0</v>
      </c>
      <c r="G175" s="222"/>
    </row>
    <row r="176" spans="1:7" ht="171.75" hidden="1" customHeight="1" x14ac:dyDescent="0.2">
      <c r="A176" s="840" t="s">
        <v>162</v>
      </c>
      <c r="B176" s="840" t="s">
        <v>6660</v>
      </c>
      <c r="C176" s="841" t="s">
        <v>191</v>
      </c>
      <c r="D176" s="842" t="str">
        <f>'Revenues 10-15'!A254</f>
        <v>Other ARRA Funds Ed Job Fund Program</v>
      </c>
      <c r="E176" s="843"/>
      <c r="F176" s="640">
        <f>SUM('Revenues 10-15'!C254:G254,'Revenues 10-15'!J254)</f>
        <v>0</v>
      </c>
      <c r="G176" s="222"/>
    </row>
    <row r="177" spans="1:7" x14ac:dyDescent="0.2">
      <c r="A177" s="826" t="s">
        <v>420</v>
      </c>
      <c r="B177" s="777" t="s">
        <v>3763</v>
      </c>
      <c r="C177" s="844" t="s">
        <v>725</v>
      </c>
      <c r="D177" s="828" t="s">
        <v>673</v>
      </c>
      <c r="E177" s="845"/>
      <c r="F177" s="640">
        <f>SUM(F153:F176)</f>
        <v>0</v>
      </c>
      <c r="G177" s="222"/>
    </row>
    <row r="178" spans="1:7" x14ac:dyDescent="0.2">
      <c r="A178" s="826" t="s">
        <v>384</v>
      </c>
      <c r="B178" s="777" t="s">
        <v>3764</v>
      </c>
      <c r="C178" s="844" t="s">
        <v>1103</v>
      </c>
      <c r="D178" s="828" t="s">
        <v>1104</v>
      </c>
      <c r="E178" s="845"/>
      <c r="F178" s="640">
        <f>SUM('Revenues 10-15'!C256)</f>
        <v>0</v>
      </c>
      <c r="G178" s="222"/>
    </row>
    <row r="179" spans="1:7" x14ac:dyDescent="0.2">
      <c r="A179" s="826" t="s">
        <v>575</v>
      </c>
      <c r="B179" s="777" t="s">
        <v>3765</v>
      </c>
      <c r="C179" s="844" t="s">
        <v>1129</v>
      </c>
      <c r="D179" s="828" t="s">
        <v>1130</v>
      </c>
      <c r="E179" s="845"/>
      <c r="F179" s="640">
        <f>SUM('Revenues 10-15'!C257,'Revenues 10-15'!D257,'Revenues 10-15'!F257,'Revenues 10-15'!G257)</f>
        <v>0</v>
      </c>
      <c r="G179" s="222"/>
    </row>
    <row r="180" spans="1:7" x14ac:dyDescent="0.2">
      <c r="A180" s="825" t="s">
        <v>5</v>
      </c>
      <c r="B180" s="825" t="s">
        <v>1617</v>
      </c>
      <c r="C180" s="827">
        <f>'Revenues 10-15'!B258</f>
        <v>4905</v>
      </c>
      <c r="D180" s="828" t="str">
        <f>'Revenues 10-15'!A258</f>
        <v>Title III - Immigrant Education Program (IEP)</v>
      </c>
      <c r="E180" s="823"/>
      <c r="F180" s="640">
        <f>SUM('Revenues 10-15'!C258,'Revenues 10-15'!F258,'Revenues 10-15'!G258)</f>
        <v>0</v>
      </c>
      <c r="G180" s="222">
        <v>6306</v>
      </c>
    </row>
    <row r="181" spans="1:7" x14ac:dyDescent="0.2">
      <c r="A181" s="825" t="s">
        <v>5</v>
      </c>
      <c r="B181" s="825" t="s">
        <v>3766</v>
      </c>
      <c r="C181" s="827">
        <f>'Revenues 10-15'!B259</f>
        <v>4909</v>
      </c>
      <c r="D181" s="828" t="str">
        <f>'Revenues 10-15'!A259</f>
        <v>Title III - Language Inst Program - Limited Eng (LIPLEP)</v>
      </c>
      <c r="E181" s="823"/>
      <c r="F181" s="640">
        <f>SUM('Revenues 10-15'!C259,'Revenues 10-15'!F259,'Revenues 10-15'!G259)</f>
        <v>0</v>
      </c>
      <c r="G181" s="222"/>
    </row>
    <row r="182" spans="1:7" x14ac:dyDescent="0.2">
      <c r="A182" s="825" t="s">
        <v>575</v>
      </c>
      <c r="B182" s="825" t="s">
        <v>1618</v>
      </c>
      <c r="C182" s="827">
        <f>'Revenues 10-15'!B260</f>
        <v>4920</v>
      </c>
      <c r="D182" s="828" t="str">
        <f>'Revenues 10-15'!A260</f>
        <v>McKinney Education for Homeless Children</v>
      </c>
      <c r="E182" s="823"/>
      <c r="F182" s="640">
        <f>SUM('Revenues 10-15'!C260,'Revenues 10-15'!D260,'Revenues 10-15'!F260,'Revenues 10-15'!G260)</f>
        <v>0</v>
      </c>
      <c r="G182" s="222"/>
    </row>
    <row r="183" spans="1:7" x14ac:dyDescent="0.2">
      <c r="A183" s="837" t="s">
        <v>575</v>
      </c>
      <c r="B183" s="837" t="s">
        <v>1619</v>
      </c>
      <c r="C183" s="830">
        <f>'Revenues 10-15'!B261</f>
        <v>4930</v>
      </c>
      <c r="D183" s="846" t="str">
        <f>'Revenues 10-15'!A261</f>
        <v>Title II - Eisenhower Professional Development Formula</v>
      </c>
      <c r="E183" s="847"/>
      <c r="F183" s="639">
        <f>SUM('Revenues 10-15'!C261:D261,'Revenues 10-15'!F261,'Revenues 10-15'!G261)</f>
        <v>0</v>
      </c>
      <c r="G183" s="222"/>
    </row>
    <row r="184" spans="1:7" x14ac:dyDescent="0.2">
      <c r="A184" s="825" t="s">
        <v>575</v>
      </c>
      <c r="B184" s="825" t="s">
        <v>1620</v>
      </c>
      <c r="C184" s="827">
        <f>'Revenues 10-15'!B262</f>
        <v>4932</v>
      </c>
      <c r="D184" s="832" t="str">
        <f>'Revenues 10-15'!A262</f>
        <v>Title II - Teacher Quality</v>
      </c>
      <c r="E184" s="823"/>
      <c r="F184" s="639">
        <f>SUM('Revenues 10-15'!C262,'Revenues 10-15'!D262,'Revenues 10-15'!F262,'Revenues 10-15'!G262)</f>
        <v>5162</v>
      </c>
      <c r="G184" s="222"/>
    </row>
    <row r="185" spans="1:7" x14ac:dyDescent="0.2">
      <c r="A185" s="825" t="s">
        <v>575</v>
      </c>
      <c r="B185" s="825" t="s">
        <v>1621</v>
      </c>
      <c r="C185" s="827">
        <f>'Revenues 10-15'!B263</f>
        <v>4935</v>
      </c>
      <c r="D185" s="832" t="str">
        <f>'Revenues 10-15'!A263</f>
        <v>Title II - Part A − Supporting Effective Instruction − State Grants</v>
      </c>
      <c r="E185" s="823"/>
      <c r="F185" s="639">
        <f>SUM('Revenues 10-15'!C263,'Revenues 10-15'!D263,'Revenues 10-15'!F263,'Revenues 10-15'!G263)</f>
        <v>0</v>
      </c>
      <c r="G185" s="222"/>
    </row>
    <row r="186" spans="1:7" x14ac:dyDescent="0.2">
      <c r="A186" s="825" t="s">
        <v>575</v>
      </c>
      <c r="B186" s="825" t="s">
        <v>1622</v>
      </c>
      <c r="C186" s="827">
        <f>'Revenues 10-15'!B264</f>
        <v>4960</v>
      </c>
      <c r="D186" s="828" t="str">
        <f>'Revenues 10-15'!A264</f>
        <v>Federal Charter Schools</v>
      </c>
      <c r="E186" s="823"/>
      <c r="F186" s="640">
        <f>SUM('Revenues 10-15'!C264:D264,'Revenues 10-15'!F264:G264)</f>
        <v>0</v>
      </c>
      <c r="G186" s="222"/>
    </row>
    <row r="187" spans="1:7" x14ac:dyDescent="0.2">
      <c r="A187" s="825" t="s">
        <v>575</v>
      </c>
      <c r="B187" s="825" t="s">
        <v>1623</v>
      </c>
      <c r="C187" s="827">
        <f>'Revenues 10-15'!B265</f>
        <v>4981</v>
      </c>
      <c r="D187" s="828" t="str">
        <f>'Revenues 10-15'!A265</f>
        <v>State Assessment Grants</v>
      </c>
      <c r="E187" s="823"/>
      <c r="F187" s="640">
        <f>SUM('Revenues 10-15'!C265:D265,'Revenues 10-15'!F265:G265)</f>
        <v>0</v>
      </c>
      <c r="G187" s="222"/>
    </row>
    <row r="188" spans="1:7" x14ac:dyDescent="0.2">
      <c r="A188" s="825" t="s">
        <v>575</v>
      </c>
      <c r="B188" s="825" t="s">
        <v>1624</v>
      </c>
      <c r="C188" s="827">
        <f>'Revenues 10-15'!B266</f>
        <v>4982</v>
      </c>
      <c r="D188" s="828" t="str">
        <f>'Revenues 10-15'!A266</f>
        <v>Grant for State Assessments and Related Activities</v>
      </c>
      <c r="E188" s="823"/>
      <c r="F188" s="640">
        <f>SUM('Revenues 10-15'!C266:D266,'Revenues 10-15'!F266:G266)</f>
        <v>0</v>
      </c>
      <c r="G188" s="222"/>
    </row>
    <row r="189" spans="1:7" x14ac:dyDescent="0.2">
      <c r="A189" s="848" t="s">
        <v>575</v>
      </c>
      <c r="B189" s="837" t="s">
        <v>1625</v>
      </c>
      <c r="C189" s="830">
        <f>'Revenues 10-15'!B267</f>
        <v>4991</v>
      </c>
      <c r="D189" s="846" t="str">
        <f>'Revenues 10-15'!A267</f>
        <v>Medicaid Matching Funds - Administrative Outreach</v>
      </c>
      <c r="E189" s="823"/>
      <c r="F189" s="640">
        <f>SUM('Revenues 10-15'!C267:D267,'Revenues 10-15'!F267:G267)</f>
        <v>4199</v>
      </c>
      <c r="G189" s="825">
        <v>6320</v>
      </c>
    </row>
    <row r="190" spans="1:7" x14ac:dyDescent="0.2">
      <c r="A190" s="825" t="s">
        <v>575</v>
      </c>
      <c r="B190" s="825" t="s">
        <v>3767</v>
      </c>
      <c r="C190" s="827">
        <f>'Revenues 10-15'!B268</f>
        <v>4992</v>
      </c>
      <c r="D190" s="832" t="str">
        <f>'Revenues 10-15'!A268</f>
        <v>Medicaid Matching Funds - Fee-for-Service Program</v>
      </c>
      <c r="E190" s="823"/>
      <c r="F190" s="640">
        <f>SUM('Revenues 10-15'!C268:D268,'Revenues 10-15'!F268:G268)</f>
        <v>3265</v>
      </c>
      <c r="G190" s="825"/>
    </row>
    <row r="191" spans="1:7" x14ac:dyDescent="0.2">
      <c r="A191" s="848" t="s">
        <v>575</v>
      </c>
      <c r="B191" s="837" t="s">
        <v>3768</v>
      </c>
      <c r="C191" s="830">
        <f>'Revenues 10-15'!B269</f>
        <v>4998</v>
      </c>
      <c r="D191" s="846" t="str">
        <f>'Revenues 10-15'!A269</f>
        <v>Other Restricted Revenue from Federal Sources (Describe &amp; Itemize)</v>
      </c>
      <c r="E191" s="823"/>
      <c r="F191" s="640">
        <f>SUM('Revenues 10-15'!C269:D269,'Revenues 10-15'!F269:G269)</f>
        <v>148810</v>
      </c>
      <c r="G191" s="825"/>
    </row>
    <row r="192" spans="1:7" ht="22.5" customHeight="1" x14ac:dyDescent="0.2">
      <c r="A192" s="848" t="s">
        <v>1477</v>
      </c>
      <c r="B192" s="837" t="s">
        <v>1478</v>
      </c>
      <c r="C192" s="830"/>
      <c r="D192" s="846" t="str">
        <f>"Adjusting for FY"&amp;MID('AFR24'!L2,3,2)-4&amp;", FY"&amp;MID('AFR24'!L2,3,2)-3&amp;", FY"&amp;MID('AFR24'!L2,3,2)-2&amp;", FY"&amp;MID('AFR24'!L2,3,2)-1&amp;", or FY"&amp;MID('AFR24'!L2,3,2)&amp;" revenue received in FY"&amp;MID('AFR24'!L2,3,2)&amp;" for FY"&amp;MID('AFR24'!L2,3,2)-4&amp;", FY"&amp;MID('AFR24'!L2,3,2)-3&amp;", FY"&amp;MID('AFR24'!L2,3,2)-2&amp;", FY"&amp;MID('AFR24'!L2,3,2)-1&amp;", or FY"&amp;MID('AFR24'!L2,3,2)&amp;" Expenses"</f>
        <v>Adjusting for FY20, FY21, FY22, FY23, or FY24 revenue received in FY24 for FY20, FY21, FY22, FY23, or FY24 Expenses</v>
      </c>
      <c r="E192" s="823"/>
      <c r="F192" s="640">
        <f>-'CARES CRRSA ARP 28-35'!L21</f>
        <v>-10643</v>
      </c>
      <c r="G192" s="825"/>
    </row>
    <row r="193" spans="1:8" x14ac:dyDescent="0.2">
      <c r="A193" s="849" t="s">
        <v>5</v>
      </c>
      <c r="B193" s="850" t="s">
        <v>1306</v>
      </c>
      <c r="C193" s="851">
        <v>3100</v>
      </c>
      <c r="D193" s="852" t="s">
        <v>1307</v>
      </c>
      <c r="E193" s="823"/>
      <c r="F193" s="641">
        <v>128441</v>
      </c>
      <c r="G193" s="825"/>
    </row>
    <row r="194" spans="1:8" ht="16.5" customHeight="1" x14ac:dyDescent="0.2">
      <c r="A194" s="849" t="s">
        <v>572</v>
      </c>
      <c r="B194" s="850" t="s">
        <v>1306</v>
      </c>
      <c r="C194" s="851">
        <v>3300</v>
      </c>
      <c r="D194" s="852" t="s">
        <v>1486</v>
      </c>
      <c r="E194" s="823"/>
      <c r="F194" s="641">
        <v>7968</v>
      </c>
      <c r="G194" s="825"/>
    </row>
    <row r="195" spans="1:8" ht="16.5" hidden="1" customHeight="1" x14ac:dyDescent="0.2">
      <c r="A195" s="825"/>
      <c r="B195" s="825"/>
      <c r="C195" s="823"/>
      <c r="D195" s="825"/>
      <c r="E195" s="823"/>
      <c r="F195" s="853"/>
      <c r="G195" s="825"/>
    </row>
    <row r="196" spans="1:8" x14ac:dyDescent="0.2">
      <c r="A196" s="789"/>
      <c r="B196" s="854"/>
      <c r="C196" s="855"/>
      <c r="D196" s="856" t="s">
        <v>6730</v>
      </c>
      <c r="E196" s="855" t="s">
        <v>825</v>
      </c>
      <c r="F196" s="642">
        <f>SUM(F104:F152,F177:F194)</f>
        <v>1155372</v>
      </c>
    </row>
    <row r="197" spans="1:8" ht="12" customHeight="1" x14ac:dyDescent="0.2">
      <c r="A197" s="789"/>
      <c r="B197" s="854"/>
      <c r="C197" s="855"/>
      <c r="D197" s="856" t="s">
        <v>6644</v>
      </c>
      <c r="E197" s="855"/>
      <c r="F197" s="640">
        <f>'PCTC-OEPP 37-39'!F97-F196</f>
        <v>1969230</v>
      </c>
    </row>
    <row r="198" spans="1:8" ht="12" customHeight="1" x14ac:dyDescent="0.2">
      <c r="A198" s="789"/>
      <c r="B198" s="854"/>
      <c r="C198" s="855"/>
      <c r="D198" s="856" t="s">
        <v>3718</v>
      </c>
      <c r="E198" s="855"/>
      <c r="F198" s="640">
        <f>'Cap Outlay Deprec 36'!I18</f>
        <v>186978</v>
      </c>
    </row>
    <row r="199" spans="1:8" ht="12" customHeight="1" x14ac:dyDescent="0.2">
      <c r="A199" s="789"/>
      <c r="B199" s="854"/>
      <c r="C199" s="855"/>
      <c r="D199" s="856" t="s">
        <v>6643</v>
      </c>
      <c r="E199" s="855"/>
      <c r="F199" s="640">
        <f>F197+F198</f>
        <v>2156208</v>
      </c>
    </row>
    <row r="200" spans="1:8" ht="12" customHeight="1" x14ac:dyDescent="0.2">
      <c r="A200" s="789"/>
      <c r="B200" s="857"/>
      <c r="C200" s="855"/>
      <c r="D200" s="644" t="str">
        <f>D98</f>
        <v>9 Month ADA from Average Daily Attendance - Student Information System (SIS) in IWAS-preliminary ADA 2023-2024</v>
      </c>
      <c r="E200" s="855"/>
      <c r="F200" s="643">
        <f>'PCTC-OEPP 37-39'!F98</f>
        <v>223.74</v>
      </c>
      <c r="G200" s="222"/>
    </row>
    <row r="201" spans="1:8" ht="12" customHeight="1" thickBot="1" x14ac:dyDescent="0.25">
      <c r="A201" s="789"/>
      <c r="B201" s="857"/>
      <c r="C201" s="855"/>
      <c r="D201" s="856" t="s">
        <v>6642</v>
      </c>
      <c r="E201" s="855" t="s">
        <v>1175</v>
      </c>
      <c r="F201" s="637">
        <f>IF(F200&gt;0,F199/F200," Complete Line 98")</f>
        <v>9637.1145079109683</v>
      </c>
      <c r="G201" s="779">
        <v>6323</v>
      </c>
    </row>
    <row r="202" spans="1:8" ht="12" thickTop="1" x14ac:dyDescent="0.2">
      <c r="A202" s="858"/>
      <c r="B202" s="222"/>
      <c r="C202" s="823"/>
      <c r="D202" s="222"/>
      <c r="E202" s="823"/>
      <c r="F202" s="222"/>
      <c r="G202" s="222">
        <v>6326</v>
      </c>
    </row>
    <row r="203" spans="1:8" ht="12.2" customHeight="1" x14ac:dyDescent="0.2">
      <c r="A203" s="859" t="s">
        <v>1499</v>
      </c>
      <c r="B203" s="860"/>
      <c r="C203" s="861"/>
      <c r="D203" s="860"/>
      <c r="E203" s="861"/>
      <c r="F203" s="862"/>
      <c r="G203" s="862"/>
      <c r="H203" s="863"/>
    </row>
    <row r="204" spans="1:8" s="858" customFormat="1" ht="12.2" customHeight="1" x14ac:dyDescent="0.2">
      <c r="A204" s="1327" t="s">
        <v>3722</v>
      </c>
      <c r="B204" s="822"/>
      <c r="C204" s="864"/>
      <c r="D204" s="822"/>
      <c r="E204" s="864"/>
      <c r="F204" s="822"/>
      <c r="G204" s="822"/>
    </row>
    <row r="205" spans="1:8" s="858" customFormat="1" ht="33.75" customHeight="1" x14ac:dyDescent="0.2">
      <c r="A205" s="2062" t="s">
        <v>6682</v>
      </c>
      <c r="B205" s="2062"/>
      <c r="C205" s="2062"/>
      <c r="D205" s="2062"/>
      <c r="E205" s="2062"/>
      <c r="F205" s="2062"/>
      <c r="G205" s="1326"/>
    </row>
    <row r="206" spans="1:8" x14ac:dyDescent="0.2">
      <c r="A206" s="1326"/>
      <c r="B206" s="1326"/>
      <c r="C206" s="1326"/>
      <c r="D206" s="1326"/>
      <c r="E206" s="1326"/>
      <c r="F206" s="1326"/>
      <c r="G206" s="1326"/>
    </row>
    <row r="207" spans="1:8" x14ac:dyDescent="0.2">
      <c r="A207" s="222"/>
      <c r="B207" s="222"/>
      <c r="C207" s="823"/>
      <c r="D207" s="222"/>
      <c r="E207" s="823"/>
      <c r="F207" s="222"/>
      <c r="G207" s="222"/>
    </row>
    <row r="208" spans="1:8" x14ac:dyDescent="0.2">
      <c r="A208" s="222"/>
      <c r="B208" s="222"/>
      <c r="C208" s="823"/>
      <c r="D208" s="222"/>
      <c r="E208" s="823"/>
      <c r="F208" s="222"/>
      <c r="G208" s="222"/>
    </row>
    <row r="209" spans="1:7" x14ac:dyDescent="0.2">
      <c r="A209" s="222"/>
      <c r="B209" s="222"/>
      <c r="C209" s="823"/>
      <c r="D209" s="222"/>
      <c r="E209" s="823"/>
      <c r="F209" s="222"/>
      <c r="G209" s="222"/>
    </row>
    <row r="210" spans="1:7" x14ac:dyDescent="0.2">
      <c r="A210" s="222"/>
      <c r="B210" s="222"/>
      <c r="C210" s="823"/>
      <c r="D210" s="222"/>
      <c r="E210" s="823"/>
      <c r="F210" s="222"/>
      <c r="G210" s="222"/>
    </row>
    <row r="211" spans="1:7" x14ac:dyDescent="0.2">
      <c r="A211" s="222"/>
      <c r="B211" s="222"/>
      <c r="C211" s="823"/>
      <c r="D211" s="222"/>
      <c r="E211" s="823"/>
      <c r="F211" s="222"/>
      <c r="G211" s="222"/>
    </row>
    <row r="212" spans="1:7" x14ac:dyDescent="0.2">
      <c r="A212" s="222"/>
      <c r="B212" s="222"/>
      <c r="C212" s="823"/>
      <c r="D212" s="222"/>
      <c r="E212" s="823"/>
      <c r="F212" s="222"/>
      <c r="G212" s="222"/>
    </row>
    <row r="213" spans="1:7" x14ac:dyDescent="0.2">
      <c r="A213" s="222"/>
      <c r="B213" s="222"/>
      <c r="C213" s="823"/>
      <c r="D213" s="222"/>
      <c r="E213" s="823"/>
      <c r="F213" s="222"/>
      <c r="G213" s="222"/>
    </row>
    <row r="214" spans="1:7" x14ac:dyDescent="0.2">
      <c r="A214" s="222"/>
      <c r="B214" s="222"/>
      <c r="C214" s="823"/>
      <c r="D214" s="222"/>
      <c r="E214" s="823"/>
      <c r="F214" s="222"/>
      <c r="G214" s="222"/>
    </row>
    <row r="215" spans="1:7" x14ac:dyDescent="0.2">
      <c r="A215" s="222"/>
      <c r="B215" s="222"/>
      <c r="C215" s="823"/>
      <c r="D215" s="222"/>
      <c r="E215" s="823"/>
      <c r="F215" s="222"/>
      <c r="G215" s="222"/>
    </row>
    <row r="216" spans="1:7" x14ac:dyDescent="0.2">
      <c r="A216" s="222"/>
      <c r="B216" s="222"/>
      <c r="C216" s="823"/>
      <c r="D216" s="222"/>
      <c r="E216" s="823"/>
      <c r="F216" s="222"/>
      <c r="G216" s="222"/>
    </row>
    <row r="217" spans="1:7" x14ac:dyDescent="0.2">
      <c r="A217" s="222"/>
      <c r="B217" s="222"/>
      <c r="C217" s="823"/>
      <c r="D217" s="222"/>
      <c r="E217" s="823"/>
      <c r="F217" s="222"/>
      <c r="G217" s="222"/>
    </row>
    <row r="218" spans="1:7" x14ac:dyDescent="0.2">
      <c r="A218" s="222"/>
      <c r="B218" s="222"/>
      <c r="C218" s="823"/>
      <c r="D218" s="222"/>
      <c r="E218" s="823"/>
      <c r="F218" s="222"/>
      <c r="G218" s="222"/>
    </row>
    <row r="219" spans="1:7" x14ac:dyDescent="0.2">
      <c r="A219" s="222"/>
      <c r="B219" s="222"/>
      <c r="C219" s="823"/>
      <c r="D219" s="222"/>
      <c r="E219" s="823"/>
      <c r="F219" s="222"/>
      <c r="G219" s="222"/>
    </row>
    <row r="220" spans="1:7" x14ac:dyDescent="0.2">
      <c r="A220" s="222"/>
      <c r="B220" s="222"/>
      <c r="C220" s="823"/>
      <c r="D220" s="222"/>
      <c r="E220" s="823"/>
      <c r="F220" s="222"/>
      <c r="G220" s="222"/>
    </row>
    <row r="221" spans="1:7" x14ac:dyDescent="0.2">
      <c r="A221" s="222"/>
      <c r="B221" s="222"/>
      <c r="C221" s="823"/>
      <c r="D221" s="222"/>
      <c r="E221" s="823"/>
      <c r="F221" s="222"/>
      <c r="G221" s="222"/>
    </row>
    <row r="222" spans="1:7" x14ac:dyDescent="0.2">
      <c r="A222" s="222"/>
      <c r="B222" s="222"/>
      <c r="C222" s="823"/>
      <c r="D222" s="222"/>
      <c r="E222" s="823"/>
      <c r="F222" s="222"/>
      <c r="G222" s="222"/>
    </row>
    <row r="223" spans="1:7" x14ac:dyDescent="0.2">
      <c r="A223" s="222"/>
      <c r="B223" s="222"/>
      <c r="C223" s="823"/>
      <c r="D223" s="222"/>
      <c r="E223" s="823"/>
      <c r="F223" s="222"/>
      <c r="G223" s="222"/>
    </row>
  </sheetData>
  <sheetProtection algorithmName="SHA-512" hashValue="JtOF2oo8XQcReaLy37/1+QneCBU3vlVq+AMN+7x5MjzlqWQdC0imErBPjaAfRSgPHLB2jKcqQy5EX0yfiEIg+g==" saltValue="kuVziQJusWVH9A6KMkP80w==" spinCount="100000" sheet="1" objects="1" scenarios="1"/>
  <mergeCells count="6">
    <mergeCell ref="A205:F205"/>
    <mergeCell ref="A6:F6"/>
    <mergeCell ref="A1:F1"/>
    <mergeCell ref="A101:F101"/>
    <mergeCell ref="A2:F2"/>
    <mergeCell ref="A5:F5"/>
  </mergeCells>
  <phoneticPr fontId="25"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zoomScale="90" zoomScaleNormal="90" workbookViewId="0">
      <selection activeCell="A21" sqref="A21"/>
    </sheetView>
  </sheetViews>
  <sheetFormatPr defaultColWidth="9.140625" defaultRowHeight="15" x14ac:dyDescent="0.25"/>
  <cols>
    <col min="1" max="1" width="52" style="685" customWidth="1"/>
    <col min="2" max="2" width="19.85546875" style="685" customWidth="1"/>
    <col min="3" max="3" width="33.7109375" style="686" customWidth="1"/>
    <col min="4" max="4" width="17.7109375" style="687" customWidth="1"/>
    <col min="5" max="5" width="23.42578125" style="687" customWidth="1"/>
    <col min="6" max="6" width="23.28515625" style="686" customWidth="1"/>
    <col min="7" max="16384" width="9.140625" style="665"/>
  </cols>
  <sheetData>
    <row r="1" spans="1:9" ht="15" customHeight="1" x14ac:dyDescent="0.25">
      <c r="A1" s="2074" t="s">
        <v>6683</v>
      </c>
      <c r="B1" s="2075"/>
      <c r="C1" s="2075"/>
      <c r="D1" s="2075"/>
      <c r="E1" s="2075"/>
      <c r="F1" s="2075"/>
    </row>
    <row r="2" spans="1:9" x14ac:dyDescent="0.25">
      <c r="A2" s="2076" t="s">
        <v>1347</v>
      </c>
      <c r="B2" s="2077"/>
      <c r="C2" s="2077"/>
      <c r="D2" s="2077"/>
      <c r="E2" s="2077"/>
      <c r="F2" s="2077"/>
    </row>
    <row r="3" spans="1:9" ht="5.25" customHeight="1" x14ac:dyDescent="0.25">
      <c r="A3" s="666"/>
      <c r="B3" s="666"/>
      <c r="C3" s="666"/>
      <c r="D3" s="666"/>
      <c r="E3" s="666"/>
      <c r="F3" s="666"/>
    </row>
    <row r="4" spans="1:9" ht="18.75" customHeight="1" x14ac:dyDescent="0.25">
      <c r="A4" s="2082" t="s">
        <v>1265</v>
      </c>
      <c r="B4" s="2083"/>
      <c r="C4" s="2083"/>
      <c r="D4" s="2083"/>
      <c r="E4" s="2083"/>
      <c r="F4" s="2084"/>
    </row>
    <row r="5" spans="1:9" x14ac:dyDescent="0.25">
      <c r="A5" s="2085"/>
      <c r="B5" s="2086"/>
      <c r="C5" s="2086"/>
      <c r="D5" s="2086"/>
      <c r="E5" s="2086"/>
      <c r="F5" s="2087"/>
    </row>
    <row r="6" spans="1:9" ht="18.75" customHeight="1" x14ac:dyDescent="0.25">
      <c r="A6" s="2101" t="s">
        <v>6684</v>
      </c>
      <c r="B6" s="2102"/>
      <c r="C6" s="2102"/>
      <c r="D6" s="2102"/>
      <c r="E6" s="2102"/>
      <c r="F6" s="2103"/>
    </row>
    <row r="7" spans="1:9" ht="53.25" customHeight="1" x14ac:dyDescent="0.25">
      <c r="A7" s="2088" t="s">
        <v>6685</v>
      </c>
      <c r="B7" s="2089"/>
      <c r="C7" s="2090"/>
      <c r="D7" s="2090"/>
      <c r="E7" s="2090"/>
      <c r="F7" s="2091"/>
    </row>
    <row r="8" spans="1:9" ht="20.25" customHeight="1" x14ac:dyDescent="0.25">
      <c r="A8" s="2104" t="s">
        <v>1416</v>
      </c>
      <c r="B8" s="2105"/>
      <c r="C8" s="2105"/>
      <c r="D8" s="2105"/>
      <c r="E8" s="2105"/>
      <c r="F8" s="2106"/>
    </row>
    <row r="9" spans="1:9" ht="18" customHeight="1" x14ac:dyDescent="0.25">
      <c r="A9" s="745" t="s">
        <v>3693</v>
      </c>
      <c r="B9" s="746"/>
      <c r="C9" s="746"/>
      <c r="D9" s="746"/>
      <c r="E9" s="747"/>
      <c r="F9" s="748"/>
      <c r="I9" s="701"/>
    </row>
    <row r="10" spans="1:9" ht="15.75" customHeight="1" x14ac:dyDescent="0.25">
      <c r="A10" s="2092" t="s">
        <v>3694</v>
      </c>
      <c r="B10" s="2093"/>
      <c r="C10" s="2093"/>
      <c r="D10" s="2093"/>
      <c r="E10" s="2093"/>
      <c r="F10" s="2094"/>
      <c r="I10" s="701"/>
    </row>
    <row r="11" spans="1:9" ht="15.75" customHeight="1" x14ac:dyDescent="0.25">
      <c r="A11" s="745" t="s">
        <v>1425</v>
      </c>
      <c r="B11" s="746"/>
      <c r="C11" s="746"/>
      <c r="D11" s="746"/>
      <c r="E11" s="746"/>
      <c r="F11" s="749"/>
      <c r="I11" s="701"/>
    </row>
    <row r="12" spans="1:9" ht="33" customHeight="1" x14ac:dyDescent="0.25">
      <c r="A12" s="2095"/>
      <c r="B12" s="2096"/>
      <c r="C12" s="2096"/>
      <c r="D12" s="2096"/>
      <c r="E12" s="2096"/>
      <c r="F12" s="2097"/>
      <c r="I12" s="701"/>
    </row>
    <row r="13" spans="1:9" ht="33" customHeight="1" x14ac:dyDescent="0.25">
      <c r="A13" s="697"/>
      <c r="B13" s="698"/>
      <c r="C13" s="1618" t="s">
        <v>3692</v>
      </c>
      <c r="D13" s="698"/>
      <c r="E13" s="698"/>
      <c r="F13" s="699"/>
      <c r="I13" s="701"/>
    </row>
    <row r="14" spans="1:9" ht="15" customHeight="1" x14ac:dyDescent="0.25">
      <c r="A14" s="667"/>
      <c r="B14" s="668"/>
      <c r="C14" s="668"/>
      <c r="D14" s="668"/>
      <c r="E14" s="668"/>
      <c r="F14" s="669"/>
    </row>
    <row r="15" spans="1:9" ht="17.25" customHeight="1" x14ac:dyDescent="0.25">
      <c r="A15" s="2098" t="s">
        <v>6686</v>
      </c>
      <c r="B15" s="2099"/>
      <c r="C15" s="2099"/>
      <c r="D15" s="2099"/>
      <c r="E15" s="2099"/>
      <c r="F15" s="2100"/>
    </row>
    <row r="16" spans="1:9" ht="15" customHeight="1" x14ac:dyDescent="0.25">
      <c r="A16" s="691" t="s">
        <v>1359</v>
      </c>
      <c r="B16" s="750"/>
      <c r="C16" s="668"/>
      <c r="D16" s="668"/>
      <c r="E16" s="668"/>
      <c r="F16" s="669"/>
    </row>
    <row r="17" spans="1:7" ht="32.25" customHeight="1" x14ac:dyDescent="0.25">
      <c r="A17" s="2079" t="str">
        <f>"The amount in column (E) is the amount allowed on each contract in the Indirect Cost Rate calculation. The amount in column (F) is the amount that will be deducted from the base in the indirect cost rate (tab 41) for Program Year "&amp;'AFR24'!L2+2&amp;"."</f>
        <v>The amount in column (E) is the amount allowed on each contract in the Indirect Cost Rate calculation. The amount in column (F) is the amount that will be deducted from the base in the indirect cost rate (tab 41) for Program Year 2026.</v>
      </c>
      <c r="B17" s="2080"/>
      <c r="C17" s="2080"/>
      <c r="D17" s="2080"/>
      <c r="E17" s="2080"/>
      <c r="F17" s="2081"/>
    </row>
    <row r="18" spans="1:7" ht="100.5" customHeight="1" x14ac:dyDescent="0.25">
      <c r="A18" s="670" t="s">
        <v>1627</v>
      </c>
      <c r="B18" s="671" t="s">
        <v>1268</v>
      </c>
      <c r="C18" s="670" t="s">
        <v>1357</v>
      </c>
      <c r="D18" s="672" t="s">
        <v>3704</v>
      </c>
      <c r="E18" s="700" t="s">
        <v>1358</v>
      </c>
      <c r="F18" s="700" t="s">
        <v>1269</v>
      </c>
    </row>
    <row r="19" spans="1:7" x14ac:dyDescent="0.25">
      <c r="A19" s="673" t="s">
        <v>1270</v>
      </c>
      <c r="B19" s="673" t="s">
        <v>1267</v>
      </c>
      <c r="C19" s="674" t="s">
        <v>1266</v>
      </c>
      <c r="D19" s="675">
        <v>500000</v>
      </c>
      <c r="E19" s="675" t="str">
        <f>IF(D19&lt;25000,D19,"25,000")</f>
        <v>25,000</v>
      </c>
      <c r="F19" s="676">
        <f>IF(D19&gt;=25000,(D19-E19),"0")</f>
        <v>475000</v>
      </c>
    </row>
    <row r="20" spans="1:7" x14ac:dyDescent="0.25">
      <c r="A20" s="1672" t="s">
        <v>8040</v>
      </c>
      <c r="B20" s="751"/>
      <c r="C20" s="693"/>
      <c r="D20" s="679"/>
      <c r="E20" s="692">
        <f>IF(D20&lt;25000,D20,"25,000")</f>
        <v>0</v>
      </c>
      <c r="F20" s="692" t="str">
        <f>IF(D20&gt;=25000,(D20-E20),"0")</f>
        <v>0</v>
      </c>
      <c r="G20" s="680"/>
    </row>
    <row r="21" spans="1:7" x14ac:dyDescent="0.25">
      <c r="A21" s="677"/>
      <c r="B21" s="752"/>
      <c r="C21" s="678"/>
      <c r="D21" s="679"/>
      <c r="E21" s="692">
        <f>IF(D21&lt;25000,D21,"25,000")</f>
        <v>0</v>
      </c>
      <c r="F21" s="692" t="str">
        <f>IF(D21&gt;=25000,(D21-E21),"0")</f>
        <v>0</v>
      </c>
    </row>
    <row r="22" spans="1:7" x14ac:dyDescent="0.25">
      <c r="A22" s="677"/>
      <c r="B22" s="752"/>
      <c r="C22" s="678"/>
      <c r="D22" s="679"/>
      <c r="E22" s="692">
        <f t="shared" ref="E22:E83" si="0">IF(D22&lt;25000,D22,"25,000")</f>
        <v>0</v>
      </c>
      <c r="F22" s="692" t="str">
        <f t="shared" ref="F22:F83" si="1">IF(D22&gt;=25000,(D22-E22),"0")</f>
        <v>0</v>
      </c>
    </row>
    <row r="23" spans="1:7" x14ac:dyDescent="0.25">
      <c r="A23" s="677"/>
      <c r="B23" s="752"/>
      <c r="C23" s="678"/>
      <c r="D23" s="679"/>
      <c r="E23" s="692">
        <f>IF(D23&lt;25000,D23,"25,000")</f>
        <v>0</v>
      </c>
      <c r="F23" s="692" t="str">
        <f t="shared" si="1"/>
        <v>0</v>
      </c>
    </row>
    <row r="24" spans="1:7" x14ac:dyDescent="0.25">
      <c r="A24" s="677"/>
      <c r="B24" s="752"/>
      <c r="C24" s="678"/>
      <c r="D24" s="679"/>
      <c r="E24" s="692">
        <f t="shared" si="0"/>
        <v>0</v>
      </c>
      <c r="F24" s="692" t="str">
        <f t="shared" si="1"/>
        <v>0</v>
      </c>
    </row>
    <row r="25" spans="1:7" x14ac:dyDescent="0.25">
      <c r="A25" s="677"/>
      <c r="B25" s="752"/>
      <c r="C25" s="678"/>
      <c r="D25" s="679"/>
      <c r="E25" s="692">
        <f t="shared" si="0"/>
        <v>0</v>
      </c>
      <c r="F25" s="692" t="str">
        <f t="shared" si="1"/>
        <v>0</v>
      </c>
    </row>
    <row r="26" spans="1:7" x14ac:dyDescent="0.25">
      <c r="A26" s="677"/>
      <c r="B26" s="752"/>
      <c r="C26" s="678"/>
      <c r="D26" s="679"/>
      <c r="E26" s="692">
        <f t="shared" si="0"/>
        <v>0</v>
      </c>
      <c r="F26" s="692" t="str">
        <f t="shared" si="1"/>
        <v>0</v>
      </c>
    </row>
    <row r="27" spans="1:7" x14ac:dyDescent="0.25">
      <c r="A27" s="677"/>
      <c r="B27" s="752"/>
      <c r="C27" s="678"/>
      <c r="D27" s="679"/>
      <c r="E27" s="692">
        <f t="shared" si="0"/>
        <v>0</v>
      </c>
      <c r="F27" s="692" t="str">
        <f t="shared" si="1"/>
        <v>0</v>
      </c>
    </row>
    <row r="28" spans="1:7" x14ac:dyDescent="0.25">
      <c r="A28" s="677"/>
      <c r="B28" s="752"/>
      <c r="C28" s="678"/>
      <c r="D28" s="679"/>
      <c r="E28" s="692">
        <f t="shared" si="0"/>
        <v>0</v>
      </c>
      <c r="F28" s="692" t="str">
        <f t="shared" si="1"/>
        <v>0</v>
      </c>
    </row>
    <row r="29" spans="1:7" x14ac:dyDescent="0.25">
      <c r="A29" s="677"/>
      <c r="B29" s="752"/>
      <c r="C29" s="678"/>
      <c r="D29" s="679"/>
      <c r="E29" s="692">
        <f t="shared" si="0"/>
        <v>0</v>
      </c>
      <c r="F29" s="692" t="str">
        <f t="shared" si="1"/>
        <v>0</v>
      </c>
    </row>
    <row r="30" spans="1:7" x14ac:dyDescent="0.25">
      <c r="A30" s="677"/>
      <c r="B30" s="752"/>
      <c r="C30" s="678"/>
      <c r="D30" s="679"/>
      <c r="E30" s="692">
        <f t="shared" si="0"/>
        <v>0</v>
      </c>
      <c r="F30" s="692" t="str">
        <f t="shared" si="1"/>
        <v>0</v>
      </c>
    </row>
    <row r="31" spans="1:7" x14ac:dyDescent="0.25">
      <c r="A31" s="677"/>
      <c r="B31" s="752"/>
      <c r="C31" s="678"/>
      <c r="D31" s="679"/>
      <c r="E31" s="692">
        <f t="shared" si="0"/>
        <v>0</v>
      </c>
      <c r="F31" s="692" t="str">
        <f t="shared" si="1"/>
        <v>0</v>
      </c>
    </row>
    <row r="32" spans="1:7" x14ac:dyDescent="0.25">
      <c r="A32" s="677"/>
      <c r="B32" s="752"/>
      <c r="C32" s="678"/>
      <c r="D32" s="679"/>
      <c r="E32" s="692">
        <f t="shared" si="0"/>
        <v>0</v>
      </c>
      <c r="F32" s="692" t="str">
        <f t="shared" si="1"/>
        <v>0</v>
      </c>
    </row>
    <row r="33" spans="1:6" x14ac:dyDescent="0.25">
      <c r="A33" s="677"/>
      <c r="B33" s="752"/>
      <c r="C33" s="678"/>
      <c r="D33" s="679"/>
      <c r="E33" s="692">
        <f t="shared" si="0"/>
        <v>0</v>
      </c>
      <c r="F33" s="692" t="str">
        <f t="shared" si="1"/>
        <v>0</v>
      </c>
    </row>
    <row r="34" spans="1:6" x14ac:dyDescent="0.25">
      <c r="A34" s="677"/>
      <c r="B34" s="752"/>
      <c r="C34" s="678"/>
      <c r="D34" s="679"/>
      <c r="E34" s="692">
        <f t="shared" si="0"/>
        <v>0</v>
      </c>
      <c r="F34" s="692" t="str">
        <f t="shared" si="1"/>
        <v>0</v>
      </c>
    </row>
    <row r="35" spans="1:6" x14ac:dyDescent="0.25">
      <c r="A35" s="677"/>
      <c r="B35" s="752"/>
      <c r="C35" s="678"/>
      <c r="D35" s="679"/>
      <c r="E35" s="692">
        <f t="shared" si="0"/>
        <v>0</v>
      </c>
      <c r="F35" s="692" t="str">
        <f t="shared" si="1"/>
        <v>0</v>
      </c>
    </row>
    <row r="36" spans="1:6" x14ac:dyDescent="0.25">
      <c r="A36" s="677"/>
      <c r="B36" s="752"/>
      <c r="C36" s="678"/>
      <c r="D36" s="679"/>
      <c r="E36" s="692">
        <f t="shared" si="0"/>
        <v>0</v>
      </c>
      <c r="F36" s="692" t="str">
        <f t="shared" si="1"/>
        <v>0</v>
      </c>
    </row>
    <row r="37" spans="1:6" x14ac:dyDescent="0.25">
      <c r="A37" s="677"/>
      <c r="B37" s="752"/>
      <c r="C37" s="678"/>
      <c r="D37" s="679"/>
      <c r="E37" s="692">
        <f t="shared" si="0"/>
        <v>0</v>
      </c>
      <c r="F37" s="692" t="str">
        <f t="shared" si="1"/>
        <v>0</v>
      </c>
    </row>
    <row r="38" spans="1:6" x14ac:dyDescent="0.25">
      <c r="A38" s="677"/>
      <c r="B38" s="752"/>
      <c r="C38" s="678"/>
      <c r="D38" s="679"/>
      <c r="E38" s="692">
        <f t="shared" si="0"/>
        <v>0</v>
      </c>
      <c r="F38" s="692" t="str">
        <f t="shared" si="1"/>
        <v>0</v>
      </c>
    </row>
    <row r="39" spans="1:6" x14ac:dyDescent="0.25">
      <c r="A39" s="677"/>
      <c r="B39" s="752"/>
      <c r="C39" s="678"/>
      <c r="D39" s="679"/>
      <c r="E39" s="692">
        <f t="shared" si="0"/>
        <v>0</v>
      </c>
      <c r="F39" s="692" t="str">
        <f t="shared" si="1"/>
        <v>0</v>
      </c>
    </row>
    <row r="40" spans="1:6" x14ac:dyDescent="0.25">
      <c r="A40" s="677"/>
      <c r="B40" s="752"/>
      <c r="C40" s="678"/>
      <c r="D40" s="679"/>
      <c r="E40" s="692">
        <f t="shared" si="0"/>
        <v>0</v>
      </c>
      <c r="F40" s="692" t="str">
        <f t="shared" si="1"/>
        <v>0</v>
      </c>
    </row>
    <row r="41" spans="1:6" x14ac:dyDescent="0.25">
      <c r="A41" s="677"/>
      <c r="B41" s="752"/>
      <c r="C41" s="678"/>
      <c r="D41" s="679"/>
      <c r="E41" s="692">
        <f t="shared" si="0"/>
        <v>0</v>
      </c>
      <c r="F41" s="692" t="str">
        <f t="shared" si="1"/>
        <v>0</v>
      </c>
    </row>
    <row r="42" spans="1:6" x14ac:dyDescent="0.25">
      <c r="A42" s="677"/>
      <c r="B42" s="752"/>
      <c r="C42" s="678"/>
      <c r="D42" s="679"/>
      <c r="E42" s="692">
        <f t="shared" si="0"/>
        <v>0</v>
      </c>
      <c r="F42" s="692" t="str">
        <f t="shared" si="1"/>
        <v>0</v>
      </c>
    </row>
    <row r="43" spans="1:6" x14ac:dyDescent="0.25">
      <c r="A43" s="677"/>
      <c r="B43" s="752"/>
      <c r="C43" s="678"/>
      <c r="D43" s="679"/>
      <c r="E43" s="692">
        <f t="shared" si="0"/>
        <v>0</v>
      </c>
      <c r="F43" s="692" t="str">
        <f t="shared" si="1"/>
        <v>0</v>
      </c>
    </row>
    <row r="44" spans="1:6" x14ac:dyDescent="0.25">
      <c r="A44" s="677"/>
      <c r="B44" s="752"/>
      <c r="C44" s="678"/>
      <c r="D44" s="679"/>
      <c r="E44" s="692">
        <f t="shared" si="0"/>
        <v>0</v>
      </c>
      <c r="F44" s="692" t="str">
        <f t="shared" si="1"/>
        <v>0</v>
      </c>
    </row>
    <row r="45" spans="1:6" x14ac:dyDescent="0.25">
      <c r="A45" s="677"/>
      <c r="B45" s="752"/>
      <c r="C45" s="678"/>
      <c r="D45" s="679"/>
      <c r="E45" s="692">
        <f t="shared" si="0"/>
        <v>0</v>
      </c>
      <c r="F45" s="692" t="str">
        <f t="shared" si="1"/>
        <v>0</v>
      </c>
    </row>
    <row r="46" spans="1:6" x14ac:dyDescent="0.25">
      <c r="A46" s="677"/>
      <c r="B46" s="752"/>
      <c r="C46" s="678"/>
      <c r="D46" s="679"/>
      <c r="E46" s="692">
        <f t="shared" si="0"/>
        <v>0</v>
      </c>
      <c r="F46" s="692" t="str">
        <f t="shared" si="1"/>
        <v>0</v>
      </c>
    </row>
    <row r="47" spans="1:6" x14ac:dyDescent="0.25">
      <c r="A47" s="677"/>
      <c r="B47" s="752"/>
      <c r="C47" s="678"/>
      <c r="D47" s="679"/>
      <c r="E47" s="692">
        <f t="shared" si="0"/>
        <v>0</v>
      </c>
      <c r="F47" s="692" t="str">
        <f t="shared" si="1"/>
        <v>0</v>
      </c>
    </row>
    <row r="48" spans="1:6" x14ac:dyDescent="0.25">
      <c r="A48" s="677"/>
      <c r="B48" s="752"/>
      <c r="C48" s="678"/>
      <c r="D48" s="679"/>
      <c r="E48" s="692">
        <f t="shared" si="0"/>
        <v>0</v>
      </c>
      <c r="F48" s="692" t="str">
        <f t="shared" si="1"/>
        <v>0</v>
      </c>
    </row>
    <row r="49" spans="1:6" x14ac:dyDescent="0.25">
      <c r="A49" s="677"/>
      <c r="B49" s="752"/>
      <c r="C49" s="678"/>
      <c r="D49" s="679"/>
      <c r="E49" s="692">
        <f t="shared" si="0"/>
        <v>0</v>
      </c>
      <c r="F49" s="692" t="str">
        <f t="shared" si="1"/>
        <v>0</v>
      </c>
    </row>
    <row r="50" spans="1:6" x14ac:dyDescent="0.25">
      <c r="A50" s="677"/>
      <c r="B50" s="752"/>
      <c r="C50" s="678"/>
      <c r="D50" s="679"/>
      <c r="E50" s="692">
        <f t="shared" si="0"/>
        <v>0</v>
      </c>
      <c r="F50" s="692" t="str">
        <f t="shared" si="1"/>
        <v>0</v>
      </c>
    </row>
    <row r="51" spans="1:6" x14ac:dyDescent="0.25">
      <c r="A51" s="677"/>
      <c r="B51" s="752"/>
      <c r="C51" s="678"/>
      <c r="D51" s="679"/>
      <c r="E51" s="692">
        <f t="shared" si="0"/>
        <v>0</v>
      </c>
      <c r="F51" s="692" t="str">
        <f t="shared" si="1"/>
        <v>0</v>
      </c>
    </row>
    <row r="52" spans="1:6" x14ac:dyDescent="0.25">
      <c r="A52" s="677"/>
      <c r="B52" s="752"/>
      <c r="C52" s="678"/>
      <c r="D52" s="679"/>
      <c r="E52" s="692">
        <f t="shared" si="0"/>
        <v>0</v>
      </c>
      <c r="F52" s="692" t="str">
        <f t="shared" si="1"/>
        <v>0</v>
      </c>
    </row>
    <row r="53" spans="1:6" x14ac:dyDescent="0.25">
      <c r="A53" s="677"/>
      <c r="B53" s="752"/>
      <c r="C53" s="678"/>
      <c r="D53" s="679"/>
      <c r="E53" s="692">
        <f t="shared" si="0"/>
        <v>0</v>
      </c>
      <c r="F53" s="692" t="str">
        <f t="shared" si="1"/>
        <v>0</v>
      </c>
    </row>
    <row r="54" spans="1:6" x14ac:dyDescent="0.25">
      <c r="A54" s="677"/>
      <c r="B54" s="752"/>
      <c r="C54" s="678"/>
      <c r="D54" s="679"/>
      <c r="E54" s="692">
        <f t="shared" si="0"/>
        <v>0</v>
      </c>
      <c r="F54" s="692" t="str">
        <f t="shared" si="1"/>
        <v>0</v>
      </c>
    </row>
    <row r="55" spans="1:6" x14ac:dyDescent="0.25">
      <c r="A55" s="677"/>
      <c r="B55" s="752"/>
      <c r="C55" s="678"/>
      <c r="D55" s="679"/>
      <c r="E55" s="692">
        <f t="shared" si="0"/>
        <v>0</v>
      </c>
      <c r="F55" s="692" t="str">
        <f t="shared" si="1"/>
        <v>0</v>
      </c>
    </row>
    <row r="56" spans="1:6" x14ac:dyDescent="0.25">
      <c r="A56" s="677"/>
      <c r="B56" s="752"/>
      <c r="C56" s="678"/>
      <c r="D56" s="679"/>
      <c r="E56" s="692">
        <f t="shared" si="0"/>
        <v>0</v>
      </c>
      <c r="F56" s="692" t="str">
        <f t="shared" si="1"/>
        <v>0</v>
      </c>
    </row>
    <row r="57" spans="1:6" x14ac:dyDescent="0.25">
      <c r="A57" s="677"/>
      <c r="B57" s="752"/>
      <c r="C57" s="678"/>
      <c r="D57" s="679"/>
      <c r="E57" s="692">
        <f t="shared" si="0"/>
        <v>0</v>
      </c>
      <c r="F57" s="692" t="str">
        <f t="shared" si="1"/>
        <v>0</v>
      </c>
    </row>
    <row r="58" spans="1:6" x14ac:dyDescent="0.25">
      <c r="A58" s="677"/>
      <c r="B58" s="752"/>
      <c r="C58" s="678"/>
      <c r="D58" s="679"/>
      <c r="E58" s="692">
        <f t="shared" si="0"/>
        <v>0</v>
      </c>
      <c r="F58" s="692" t="str">
        <f t="shared" si="1"/>
        <v>0</v>
      </c>
    </row>
    <row r="59" spans="1:6" x14ac:dyDescent="0.25">
      <c r="A59" s="677"/>
      <c r="B59" s="752"/>
      <c r="C59" s="678"/>
      <c r="D59" s="679"/>
      <c r="E59" s="692">
        <f t="shared" si="0"/>
        <v>0</v>
      </c>
      <c r="F59" s="692" t="str">
        <f t="shared" si="1"/>
        <v>0</v>
      </c>
    </row>
    <row r="60" spans="1:6" x14ac:dyDescent="0.25">
      <c r="A60" s="677"/>
      <c r="B60" s="752"/>
      <c r="C60" s="678"/>
      <c r="D60" s="679"/>
      <c r="E60" s="692">
        <f t="shared" si="0"/>
        <v>0</v>
      </c>
      <c r="F60" s="692" t="str">
        <f t="shared" si="1"/>
        <v>0</v>
      </c>
    </row>
    <row r="61" spans="1:6" x14ac:dyDescent="0.25">
      <c r="A61" s="677"/>
      <c r="B61" s="752"/>
      <c r="C61" s="678"/>
      <c r="D61" s="679"/>
      <c r="E61" s="692">
        <f t="shared" si="0"/>
        <v>0</v>
      </c>
      <c r="F61" s="692" t="str">
        <f t="shared" si="1"/>
        <v>0</v>
      </c>
    </row>
    <row r="62" spans="1:6" x14ac:dyDescent="0.25">
      <c r="A62" s="677"/>
      <c r="B62" s="752"/>
      <c r="C62" s="678"/>
      <c r="D62" s="679"/>
      <c r="E62" s="692">
        <f t="shared" si="0"/>
        <v>0</v>
      </c>
      <c r="F62" s="692" t="str">
        <f t="shared" si="1"/>
        <v>0</v>
      </c>
    </row>
    <row r="63" spans="1:6" x14ac:dyDescent="0.25">
      <c r="A63" s="677"/>
      <c r="B63" s="752"/>
      <c r="C63" s="678"/>
      <c r="D63" s="679"/>
      <c r="E63" s="692">
        <f t="shared" si="0"/>
        <v>0</v>
      </c>
      <c r="F63" s="692" t="str">
        <f t="shared" si="1"/>
        <v>0</v>
      </c>
    </row>
    <row r="64" spans="1:6" x14ac:dyDescent="0.25">
      <c r="A64" s="677"/>
      <c r="B64" s="752"/>
      <c r="C64" s="678"/>
      <c r="D64" s="679"/>
      <c r="E64" s="692">
        <f t="shared" si="0"/>
        <v>0</v>
      </c>
      <c r="F64" s="692" t="str">
        <f t="shared" si="1"/>
        <v>0</v>
      </c>
    </row>
    <row r="65" spans="1:6" x14ac:dyDescent="0.25">
      <c r="A65" s="677"/>
      <c r="B65" s="752"/>
      <c r="C65" s="678"/>
      <c r="D65" s="679"/>
      <c r="E65" s="692">
        <f t="shared" si="0"/>
        <v>0</v>
      </c>
      <c r="F65" s="692" t="str">
        <f t="shared" si="1"/>
        <v>0</v>
      </c>
    </row>
    <row r="66" spans="1:6" x14ac:dyDescent="0.25">
      <c r="A66" s="677"/>
      <c r="B66" s="752"/>
      <c r="C66" s="678"/>
      <c r="D66" s="679"/>
      <c r="E66" s="692">
        <f t="shared" si="0"/>
        <v>0</v>
      </c>
      <c r="F66" s="692" t="str">
        <f t="shared" si="1"/>
        <v>0</v>
      </c>
    </row>
    <row r="67" spans="1:6" x14ac:dyDescent="0.25">
      <c r="A67" s="677"/>
      <c r="B67" s="752"/>
      <c r="C67" s="678"/>
      <c r="D67" s="679"/>
      <c r="E67" s="692">
        <f t="shared" si="0"/>
        <v>0</v>
      </c>
      <c r="F67" s="692" t="str">
        <f t="shared" si="1"/>
        <v>0</v>
      </c>
    </row>
    <row r="68" spans="1:6" x14ac:dyDescent="0.25">
      <c r="A68" s="677"/>
      <c r="B68" s="752"/>
      <c r="C68" s="678"/>
      <c r="D68" s="679"/>
      <c r="E68" s="692">
        <f t="shared" si="0"/>
        <v>0</v>
      </c>
      <c r="F68" s="692" t="str">
        <f t="shared" si="1"/>
        <v>0</v>
      </c>
    </row>
    <row r="69" spans="1:6" x14ac:dyDescent="0.25">
      <c r="A69" s="677"/>
      <c r="B69" s="752"/>
      <c r="C69" s="678"/>
      <c r="D69" s="679"/>
      <c r="E69" s="692">
        <f t="shared" si="0"/>
        <v>0</v>
      </c>
      <c r="F69" s="692" t="str">
        <f t="shared" si="1"/>
        <v>0</v>
      </c>
    </row>
    <row r="70" spans="1:6" x14ac:dyDescent="0.25">
      <c r="A70" s="677"/>
      <c r="B70" s="752"/>
      <c r="C70" s="678"/>
      <c r="D70" s="679"/>
      <c r="E70" s="692">
        <f t="shared" si="0"/>
        <v>0</v>
      </c>
      <c r="F70" s="692" t="str">
        <f t="shared" si="1"/>
        <v>0</v>
      </c>
    </row>
    <row r="71" spans="1:6" x14ac:dyDescent="0.25">
      <c r="A71" s="677"/>
      <c r="B71" s="752"/>
      <c r="C71" s="678"/>
      <c r="D71" s="679"/>
      <c r="E71" s="692">
        <f t="shared" si="0"/>
        <v>0</v>
      </c>
      <c r="F71" s="692" t="str">
        <f t="shared" si="1"/>
        <v>0</v>
      </c>
    </row>
    <row r="72" spans="1:6" x14ac:dyDescent="0.25">
      <c r="A72" s="677"/>
      <c r="B72" s="752"/>
      <c r="C72" s="678"/>
      <c r="D72" s="679"/>
      <c r="E72" s="692">
        <f t="shared" si="0"/>
        <v>0</v>
      </c>
      <c r="F72" s="692" t="str">
        <f t="shared" si="1"/>
        <v>0</v>
      </c>
    </row>
    <row r="73" spans="1:6" x14ac:dyDescent="0.25">
      <c r="A73" s="677"/>
      <c r="B73" s="752"/>
      <c r="C73" s="678"/>
      <c r="D73" s="679"/>
      <c r="E73" s="692">
        <f t="shared" si="0"/>
        <v>0</v>
      </c>
      <c r="F73" s="692" t="str">
        <f t="shared" si="1"/>
        <v>0</v>
      </c>
    </row>
    <row r="74" spans="1:6" x14ac:dyDescent="0.25">
      <c r="A74" s="677"/>
      <c r="B74" s="752"/>
      <c r="C74" s="678"/>
      <c r="D74" s="679"/>
      <c r="E74" s="692">
        <f t="shared" si="0"/>
        <v>0</v>
      </c>
      <c r="F74" s="692" t="str">
        <f t="shared" si="1"/>
        <v>0</v>
      </c>
    </row>
    <row r="75" spans="1:6" x14ac:dyDescent="0.25">
      <c r="A75" s="677"/>
      <c r="B75" s="752"/>
      <c r="C75" s="678"/>
      <c r="D75" s="679"/>
      <c r="E75" s="692">
        <f t="shared" si="0"/>
        <v>0</v>
      </c>
      <c r="F75" s="692" t="str">
        <f t="shared" si="1"/>
        <v>0</v>
      </c>
    </row>
    <row r="76" spans="1:6" x14ac:dyDescent="0.25">
      <c r="A76" s="677"/>
      <c r="B76" s="752"/>
      <c r="C76" s="678"/>
      <c r="D76" s="679"/>
      <c r="E76" s="692">
        <f t="shared" si="0"/>
        <v>0</v>
      </c>
      <c r="F76" s="692" t="str">
        <f t="shared" si="1"/>
        <v>0</v>
      </c>
    </row>
    <row r="77" spans="1:6" x14ac:dyDescent="0.25">
      <c r="A77" s="677"/>
      <c r="B77" s="752"/>
      <c r="C77" s="678"/>
      <c r="D77" s="679"/>
      <c r="E77" s="692">
        <f t="shared" si="0"/>
        <v>0</v>
      </c>
      <c r="F77" s="692" t="str">
        <f t="shared" si="1"/>
        <v>0</v>
      </c>
    </row>
    <row r="78" spans="1:6" x14ac:dyDescent="0.25">
      <c r="A78" s="677"/>
      <c r="B78" s="752"/>
      <c r="C78" s="678"/>
      <c r="D78" s="679"/>
      <c r="E78" s="692">
        <f t="shared" si="0"/>
        <v>0</v>
      </c>
      <c r="F78" s="692" t="str">
        <f t="shared" si="1"/>
        <v>0</v>
      </c>
    </row>
    <row r="79" spans="1:6" x14ac:dyDescent="0.25">
      <c r="A79" s="677"/>
      <c r="B79" s="752"/>
      <c r="C79" s="678"/>
      <c r="D79" s="679"/>
      <c r="E79" s="692">
        <f t="shared" si="0"/>
        <v>0</v>
      </c>
      <c r="F79" s="692" t="str">
        <f t="shared" si="1"/>
        <v>0</v>
      </c>
    </row>
    <row r="80" spans="1:6" x14ac:dyDescent="0.25">
      <c r="A80" s="677"/>
      <c r="B80" s="752"/>
      <c r="C80" s="678"/>
      <c r="D80" s="679"/>
      <c r="E80" s="692">
        <f t="shared" si="0"/>
        <v>0</v>
      </c>
      <c r="F80" s="692" t="str">
        <f t="shared" si="1"/>
        <v>0</v>
      </c>
    </row>
    <row r="81" spans="1:6" x14ac:dyDescent="0.25">
      <c r="A81" s="677"/>
      <c r="B81" s="752"/>
      <c r="C81" s="678"/>
      <c r="D81" s="679"/>
      <c r="E81" s="692">
        <f t="shared" si="0"/>
        <v>0</v>
      </c>
      <c r="F81" s="692" t="str">
        <f t="shared" si="1"/>
        <v>0</v>
      </c>
    </row>
    <row r="82" spans="1:6" x14ac:dyDescent="0.25">
      <c r="A82" s="677"/>
      <c r="B82" s="752"/>
      <c r="C82" s="678"/>
      <c r="D82" s="679"/>
      <c r="E82" s="692">
        <f t="shared" si="0"/>
        <v>0</v>
      </c>
      <c r="F82" s="692" t="str">
        <f t="shared" si="1"/>
        <v>0</v>
      </c>
    </row>
    <row r="83" spans="1:6" x14ac:dyDescent="0.25">
      <c r="A83" s="677"/>
      <c r="B83" s="752"/>
      <c r="C83" s="678"/>
      <c r="D83" s="679"/>
      <c r="E83" s="692">
        <f t="shared" si="0"/>
        <v>0</v>
      </c>
      <c r="F83" s="692" t="str">
        <f t="shared" si="1"/>
        <v>0</v>
      </c>
    </row>
    <row r="84" spans="1:6" x14ac:dyDescent="0.25">
      <c r="A84" s="677"/>
      <c r="B84" s="752"/>
      <c r="C84" s="678"/>
      <c r="D84" s="679"/>
      <c r="E84" s="692">
        <f t="shared" ref="E84:E143" si="2">IF(D84&lt;25000,D84,"25,000")</f>
        <v>0</v>
      </c>
      <c r="F84" s="692" t="str">
        <f t="shared" ref="F84:F143" si="3">IF(D84&gt;=25000,(D84-E84),"0")</f>
        <v>0</v>
      </c>
    </row>
    <row r="85" spans="1:6" x14ac:dyDescent="0.25">
      <c r="A85" s="677"/>
      <c r="B85" s="752"/>
      <c r="C85" s="678"/>
      <c r="D85" s="679"/>
      <c r="E85" s="692">
        <f t="shared" si="2"/>
        <v>0</v>
      </c>
      <c r="F85" s="692" t="str">
        <f t="shared" si="3"/>
        <v>0</v>
      </c>
    </row>
    <row r="86" spans="1:6" x14ac:dyDescent="0.25">
      <c r="A86" s="677"/>
      <c r="B86" s="752"/>
      <c r="C86" s="678"/>
      <c r="D86" s="679"/>
      <c r="E86" s="692">
        <f t="shared" si="2"/>
        <v>0</v>
      </c>
      <c r="F86" s="692" t="str">
        <f t="shared" si="3"/>
        <v>0</v>
      </c>
    </row>
    <row r="87" spans="1:6" x14ac:dyDescent="0.25">
      <c r="A87" s="677"/>
      <c r="B87" s="752"/>
      <c r="C87" s="678"/>
      <c r="D87" s="679"/>
      <c r="E87" s="692">
        <f t="shared" si="2"/>
        <v>0</v>
      </c>
      <c r="F87" s="692" t="str">
        <f t="shared" si="3"/>
        <v>0</v>
      </c>
    </row>
    <row r="88" spans="1:6" x14ac:dyDescent="0.25">
      <c r="A88" s="677"/>
      <c r="B88" s="752"/>
      <c r="C88" s="678"/>
      <c r="D88" s="679"/>
      <c r="E88" s="692">
        <f t="shared" si="2"/>
        <v>0</v>
      </c>
      <c r="F88" s="692" t="str">
        <f t="shared" si="3"/>
        <v>0</v>
      </c>
    </row>
    <row r="89" spans="1:6" x14ac:dyDescent="0.25">
      <c r="A89" s="677"/>
      <c r="B89" s="752"/>
      <c r="C89" s="678"/>
      <c r="D89" s="679"/>
      <c r="E89" s="692">
        <f t="shared" si="2"/>
        <v>0</v>
      </c>
      <c r="F89" s="692" t="str">
        <f t="shared" si="3"/>
        <v>0</v>
      </c>
    </row>
    <row r="90" spans="1:6" x14ac:dyDescent="0.25">
      <c r="A90" s="677"/>
      <c r="B90" s="752"/>
      <c r="C90" s="678"/>
      <c r="D90" s="679"/>
      <c r="E90" s="692">
        <f t="shared" si="2"/>
        <v>0</v>
      </c>
      <c r="F90" s="692" t="str">
        <f t="shared" si="3"/>
        <v>0</v>
      </c>
    </row>
    <row r="91" spans="1:6" x14ac:dyDescent="0.25">
      <c r="A91" s="677"/>
      <c r="B91" s="752"/>
      <c r="C91" s="678"/>
      <c r="D91" s="679"/>
      <c r="E91" s="692">
        <f t="shared" si="2"/>
        <v>0</v>
      </c>
      <c r="F91" s="692" t="str">
        <f t="shared" si="3"/>
        <v>0</v>
      </c>
    </row>
    <row r="92" spans="1:6" x14ac:dyDescent="0.25">
      <c r="A92" s="677"/>
      <c r="B92" s="752"/>
      <c r="C92" s="678"/>
      <c r="D92" s="679"/>
      <c r="E92" s="692">
        <f t="shared" si="2"/>
        <v>0</v>
      </c>
      <c r="F92" s="692" t="str">
        <f t="shared" si="3"/>
        <v>0</v>
      </c>
    </row>
    <row r="93" spans="1:6" x14ac:dyDescent="0.25">
      <c r="A93" s="677"/>
      <c r="B93" s="752"/>
      <c r="C93" s="678"/>
      <c r="D93" s="679"/>
      <c r="E93" s="692">
        <f t="shared" si="2"/>
        <v>0</v>
      </c>
      <c r="F93" s="692" t="str">
        <f t="shared" si="3"/>
        <v>0</v>
      </c>
    </row>
    <row r="94" spans="1:6" x14ac:dyDescent="0.25">
      <c r="A94" s="677"/>
      <c r="B94" s="752"/>
      <c r="C94" s="678"/>
      <c r="D94" s="679"/>
      <c r="E94" s="692">
        <f t="shared" si="2"/>
        <v>0</v>
      </c>
      <c r="F94" s="692" t="str">
        <f t="shared" si="3"/>
        <v>0</v>
      </c>
    </row>
    <row r="95" spans="1:6" x14ac:dyDescent="0.25">
      <c r="A95" s="677"/>
      <c r="B95" s="752"/>
      <c r="C95" s="678"/>
      <c r="D95" s="679"/>
      <c r="E95" s="692">
        <f t="shared" si="2"/>
        <v>0</v>
      </c>
      <c r="F95" s="692" t="str">
        <f t="shared" si="3"/>
        <v>0</v>
      </c>
    </row>
    <row r="96" spans="1:6" x14ac:dyDescent="0.25">
      <c r="A96" s="677"/>
      <c r="B96" s="752"/>
      <c r="C96" s="678"/>
      <c r="D96" s="679"/>
      <c r="E96" s="692">
        <f t="shared" si="2"/>
        <v>0</v>
      </c>
      <c r="F96" s="692" t="str">
        <f t="shared" si="3"/>
        <v>0</v>
      </c>
    </row>
    <row r="97" spans="1:6" x14ac:dyDescent="0.25">
      <c r="A97" s="677"/>
      <c r="B97" s="752"/>
      <c r="C97" s="678"/>
      <c r="D97" s="679"/>
      <c r="E97" s="692">
        <f t="shared" si="2"/>
        <v>0</v>
      </c>
      <c r="F97" s="692" t="str">
        <f t="shared" si="3"/>
        <v>0</v>
      </c>
    </row>
    <row r="98" spans="1:6" x14ac:dyDescent="0.25">
      <c r="A98" s="677"/>
      <c r="B98" s="752"/>
      <c r="C98" s="678"/>
      <c r="D98" s="679"/>
      <c r="E98" s="692">
        <f t="shared" si="2"/>
        <v>0</v>
      </c>
      <c r="F98" s="692" t="str">
        <f t="shared" si="3"/>
        <v>0</v>
      </c>
    </row>
    <row r="99" spans="1:6" x14ac:dyDescent="0.25">
      <c r="A99" s="677"/>
      <c r="B99" s="752"/>
      <c r="C99" s="678"/>
      <c r="D99" s="679"/>
      <c r="E99" s="692">
        <f t="shared" si="2"/>
        <v>0</v>
      </c>
      <c r="F99" s="692" t="str">
        <f t="shared" si="3"/>
        <v>0</v>
      </c>
    </row>
    <row r="100" spans="1:6" x14ac:dyDescent="0.25">
      <c r="A100" s="677"/>
      <c r="B100" s="752"/>
      <c r="C100" s="678"/>
      <c r="D100" s="679"/>
      <c r="E100" s="692">
        <f t="shared" si="2"/>
        <v>0</v>
      </c>
      <c r="F100" s="692" t="str">
        <f t="shared" si="3"/>
        <v>0</v>
      </c>
    </row>
    <row r="101" spans="1:6" x14ac:dyDescent="0.25">
      <c r="A101" s="677"/>
      <c r="B101" s="752"/>
      <c r="C101" s="678"/>
      <c r="D101" s="679"/>
      <c r="E101" s="692">
        <f t="shared" si="2"/>
        <v>0</v>
      </c>
      <c r="F101" s="692" t="str">
        <f t="shared" si="3"/>
        <v>0</v>
      </c>
    </row>
    <row r="102" spans="1:6" x14ac:dyDescent="0.25">
      <c r="A102" s="677"/>
      <c r="B102" s="752"/>
      <c r="C102" s="678"/>
      <c r="D102" s="679"/>
      <c r="E102" s="692">
        <f t="shared" si="2"/>
        <v>0</v>
      </c>
      <c r="F102" s="692" t="str">
        <f t="shared" si="3"/>
        <v>0</v>
      </c>
    </row>
    <row r="103" spans="1:6" x14ac:dyDescent="0.25">
      <c r="A103" s="677"/>
      <c r="B103" s="752"/>
      <c r="C103" s="678"/>
      <c r="D103" s="679"/>
      <c r="E103" s="692">
        <f t="shared" si="2"/>
        <v>0</v>
      </c>
      <c r="F103" s="692" t="str">
        <f t="shared" si="3"/>
        <v>0</v>
      </c>
    </row>
    <row r="104" spans="1:6" x14ac:dyDescent="0.25">
      <c r="A104" s="677"/>
      <c r="B104" s="752"/>
      <c r="C104" s="678"/>
      <c r="D104" s="679"/>
      <c r="E104" s="692">
        <f t="shared" si="2"/>
        <v>0</v>
      </c>
      <c r="F104" s="692" t="str">
        <f t="shared" si="3"/>
        <v>0</v>
      </c>
    </row>
    <row r="105" spans="1:6" x14ac:dyDescent="0.25">
      <c r="A105" s="677"/>
      <c r="B105" s="752"/>
      <c r="C105" s="678"/>
      <c r="D105" s="679"/>
      <c r="E105" s="692">
        <f t="shared" si="2"/>
        <v>0</v>
      </c>
      <c r="F105" s="692" t="str">
        <f t="shared" si="3"/>
        <v>0</v>
      </c>
    </row>
    <row r="106" spans="1:6" x14ac:dyDescent="0.25">
      <c r="A106" s="677"/>
      <c r="B106" s="752"/>
      <c r="C106" s="678"/>
      <c r="D106" s="679"/>
      <c r="E106" s="692">
        <f t="shared" si="2"/>
        <v>0</v>
      </c>
      <c r="F106" s="692" t="str">
        <f t="shared" si="3"/>
        <v>0</v>
      </c>
    </row>
    <row r="107" spans="1:6" x14ac:dyDescent="0.25">
      <c r="A107" s="677"/>
      <c r="B107" s="752"/>
      <c r="C107" s="678"/>
      <c r="D107" s="679"/>
      <c r="E107" s="692">
        <f t="shared" si="2"/>
        <v>0</v>
      </c>
      <c r="F107" s="692" t="str">
        <f t="shared" si="3"/>
        <v>0</v>
      </c>
    </row>
    <row r="108" spans="1:6" x14ac:dyDescent="0.25">
      <c r="A108" s="677"/>
      <c r="B108" s="752"/>
      <c r="C108" s="678"/>
      <c r="D108" s="679"/>
      <c r="E108" s="692">
        <f t="shared" si="2"/>
        <v>0</v>
      </c>
      <c r="F108" s="692" t="str">
        <f t="shared" si="3"/>
        <v>0</v>
      </c>
    </row>
    <row r="109" spans="1:6" x14ac:dyDescent="0.25">
      <c r="A109" s="677"/>
      <c r="B109" s="752"/>
      <c r="C109" s="678"/>
      <c r="D109" s="679"/>
      <c r="E109" s="692">
        <f t="shared" si="2"/>
        <v>0</v>
      </c>
      <c r="F109" s="692" t="str">
        <f t="shared" si="3"/>
        <v>0</v>
      </c>
    </row>
    <row r="110" spans="1:6" x14ac:dyDescent="0.25">
      <c r="A110" s="677"/>
      <c r="B110" s="752"/>
      <c r="C110" s="678"/>
      <c r="D110" s="679"/>
      <c r="E110" s="692">
        <f t="shared" si="2"/>
        <v>0</v>
      </c>
      <c r="F110" s="692" t="str">
        <f t="shared" si="3"/>
        <v>0</v>
      </c>
    </row>
    <row r="111" spans="1:6" x14ac:dyDescent="0.25">
      <c r="A111" s="677"/>
      <c r="B111" s="752"/>
      <c r="C111" s="678"/>
      <c r="D111" s="679"/>
      <c r="E111" s="692">
        <f t="shared" si="2"/>
        <v>0</v>
      </c>
      <c r="F111" s="692" t="str">
        <f t="shared" si="3"/>
        <v>0</v>
      </c>
    </row>
    <row r="112" spans="1:6" x14ac:dyDescent="0.25">
      <c r="A112" s="677"/>
      <c r="B112" s="752"/>
      <c r="C112" s="678"/>
      <c r="D112" s="679"/>
      <c r="E112" s="692">
        <f t="shared" si="2"/>
        <v>0</v>
      </c>
      <c r="F112" s="692" t="str">
        <f t="shared" si="3"/>
        <v>0</v>
      </c>
    </row>
    <row r="113" spans="1:6" x14ac:dyDescent="0.25">
      <c r="A113" s="677"/>
      <c r="B113" s="752"/>
      <c r="C113" s="678"/>
      <c r="D113" s="679"/>
      <c r="E113" s="692">
        <f t="shared" si="2"/>
        <v>0</v>
      </c>
      <c r="F113" s="692" t="str">
        <f t="shared" si="3"/>
        <v>0</v>
      </c>
    </row>
    <row r="114" spans="1:6" x14ac:dyDescent="0.25">
      <c r="A114" s="677"/>
      <c r="B114" s="752"/>
      <c r="C114" s="678"/>
      <c r="D114" s="679"/>
      <c r="E114" s="692">
        <f t="shared" si="2"/>
        <v>0</v>
      </c>
      <c r="F114" s="692" t="str">
        <f t="shared" si="3"/>
        <v>0</v>
      </c>
    </row>
    <row r="115" spans="1:6" x14ac:dyDescent="0.25">
      <c r="A115" s="677"/>
      <c r="B115" s="752"/>
      <c r="C115" s="678"/>
      <c r="D115" s="679"/>
      <c r="E115" s="692">
        <f t="shared" si="2"/>
        <v>0</v>
      </c>
      <c r="F115" s="692" t="str">
        <f t="shared" si="3"/>
        <v>0</v>
      </c>
    </row>
    <row r="116" spans="1:6" x14ac:dyDescent="0.25">
      <c r="A116" s="677"/>
      <c r="B116" s="752"/>
      <c r="C116" s="678"/>
      <c r="D116" s="679"/>
      <c r="E116" s="692">
        <f t="shared" si="2"/>
        <v>0</v>
      </c>
      <c r="F116" s="692" t="str">
        <f t="shared" si="3"/>
        <v>0</v>
      </c>
    </row>
    <row r="117" spans="1:6" x14ac:dyDescent="0.25">
      <c r="A117" s="677"/>
      <c r="B117" s="752"/>
      <c r="C117" s="678"/>
      <c r="D117" s="679"/>
      <c r="E117" s="692">
        <f t="shared" si="2"/>
        <v>0</v>
      </c>
      <c r="F117" s="692" t="str">
        <f t="shared" si="3"/>
        <v>0</v>
      </c>
    </row>
    <row r="118" spans="1:6" x14ac:dyDescent="0.25">
      <c r="A118" s="677"/>
      <c r="B118" s="752"/>
      <c r="C118" s="678"/>
      <c r="D118" s="679"/>
      <c r="E118" s="692">
        <f t="shared" si="2"/>
        <v>0</v>
      </c>
      <c r="F118" s="692" t="str">
        <f t="shared" si="3"/>
        <v>0</v>
      </c>
    </row>
    <row r="119" spans="1:6" x14ac:dyDescent="0.25">
      <c r="A119" s="677"/>
      <c r="B119" s="752"/>
      <c r="C119" s="678"/>
      <c r="D119" s="679"/>
      <c r="E119" s="692">
        <f t="shared" si="2"/>
        <v>0</v>
      </c>
      <c r="F119" s="692" t="str">
        <f t="shared" si="3"/>
        <v>0</v>
      </c>
    </row>
    <row r="120" spans="1:6" x14ac:dyDescent="0.25">
      <c r="A120" s="677"/>
      <c r="B120" s="752"/>
      <c r="C120" s="678"/>
      <c r="D120" s="679"/>
      <c r="E120" s="692">
        <f t="shared" si="2"/>
        <v>0</v>
      </c>
      <c r="F120" s="692" t="str">
        <f t="shared" si="3"/>
        <v>0</v>
      </c>
    </row>
    <row r="121" spans="1:6" x14ac:dyDescent="0.25">
      <c r="A121" s="677"/>
      <c r="B121" s="752"/>
      <c r="C121" s="678"/>
      <c r="D121" s="679"/>
      <c r="E121" s="692">
        <f t="shared" si="2"/>
        <v>0</v>
      </c>
      <c r="F121" s="692" t="str">
        <f t="shared" si="3"/>
        <v>0</v>
      </c>
    </row>
    <row r="122" spans="1:6" x14ac:dyDescent="0.25">
      <c r="A122" s="677"/>
      <c r="B122" s="752"/>
      <c r="C122" s="678"/>
      <c r="D122" s="679"/>
      <c r="E122" s="692">
        <f t="shared" si="2"/>
        <v>0</v>
      </c>
      <c r="F122" s="692" t="str">
        <f t="shared" si="3"/>
        <v>0</v>
      </c>
    </row>
    <row r="123" spans="1:6" x14ac:dyDescent="0.25">
      <c r="A123" s="677"/>
      <c r="B123" s="752"/>
      <c r="C123" s="678"/>
      <c r="D123" s="679"/>
      <c r="E123" s="692">
        <f t="shared" si="2"/>
        <v>0</v>
      </c>
      <c r="F123" s="692" t="str">
        <f t="shared" si="3"/>
        <v>0</v>
      </c>
    </row>
    <row r="124" spans="1:6" x14ac:dyDescent="0.25">
      <c r="A124" s="677"/>
      <c r="B124" s="752"/>
      <c r="C124" s="678"/>
      <c r="D124" s="679"/>
      <c r="E124" s="692">
        <f t="shared" si="2"/>
        <v>0</v>
      </c>
      <c r="F124" s="692" t="str">
        <f t="shared" si="3"/>
        <v>0</v>
      </c>
    </row>
    <row r="125" spans="1:6" x14ac:dyDescent="0.25">
      <c r="A125" s="677"/>
      <c r="B125" s="752"/>
      <c r="C125" s="678"/>
      <c r="D125" s="679"/>
      <c r="E125" s="692">
        <f t="shared" si="2"/>
        <v>0</v>
      </c>
      <c r="F125" s="692" t="str">
        <f t="shared" si="3"/>
        <v>0</v>
      </c>
    </row>
    <row r="126" spans="1:6" x14ac:dyDescent="0.25">
      <c r="A126" s="677"/>
      <c r="B126" s="752"/>
      <c r="C126" s="678"/>
      <c r="D126" s="679"/>
      <c r="E126" s="692">
        <f t="shared" si="2"/>
        <v>0</v>
      </c>
      <c r="F126" s="692" t="str">
        <f t="shared" si="3"/>
        <v>0</v>
      </c>
    </row>
    <row r="127" spans="1:6" x14ac:dyDescent="0.25">
      <c r="A127" s="677"/>
      <c r="B127" s="752"/>
      <c r="C127" s="678"/>
      <c r="D127" s="679"/>
      <c r="E127" s="692">
        <f t="shared" si="2"/>
        <v>0</v>
      </c>
      <c r="F127" s="692" t="str">
        <f t="shared" si="3"/>
        <v>0</v>
      </c>
    </row>
    <row r="128" spans="1:6" x14ac:dyDescent="0.25">
      <c r="A128" s="677"/>
      <c r="B128" s="752"/>
      <c r="C128" s="678"/>
      <c r="D128" s="679"/>
      <c r="E128" s="692">
        <f t="shared" si="2"/>
        <v>0</v>
      </c>
      <c r="F128" s="692" t="str">
        <f t="shared" si="3"/>
        <v>0</v>
      </c>
    </row>
    <row r="129" spans="1:6" x14ac:dyDescent="0.25">
      <c r="A129" s="677"/>
      <c r="B129" s="752"/>
      <c r="C129" s="678"/>
      <c r="D129" s="679"/>
      <c r="E129" s="692">
        <f t="shared" si="2"/>
        <v>0</v>
      </c>
      <c r="F129" s="692" t="str">
        <f t="shared" si="3"/>
        <v>0</v>
      </c>
    </row>
    <row r="130" spans="1:6" x14ac:dyDescent="0.25">
      <c r="A130" s="677"/>
      <c r="B130" s="752"/>
      <c r="C130" s="678"/>
      <c r="D130" s="679"/>
      <c r="E130" s="692">
        <f t="shared" si="2"/>
        <v>0</v>
      </c>
      <c r="F130" s="692" t="str">
        <f t="shared" si="3"/>
        <v>0</v>
      </c>
    </row>
    <row r="131" spans="1:6" x14ac:dyDescent="0.25">
      <c r="A131" s="677"/>
      <c r="B131" s="752"/>
      <c r="C131" s="678"/>
      <c r="D131" s="679"/>
      <c r="E131" s="692">
        <f t="shared" si="2"/>
        <v>0</v>
      </c>
      <c r="F131" s="692" t="str">
        <f t="shared" si="3"/>
        <v>0</v>
      </c>
    </row>
    <row r="132" spans="1:6" x14ac:dyDescent="0.25">
      <c r="A132" s="677"/>
      <c r="B132" s="752"/>
      <c r="C132" s="678"/>
      <c r="D132" s="679"/>
      <c r="E132" s="692">
        <f t="shared" si="2"/>
        <v>0</v>
      </c>
      <c r="F132" s="692" t="str">
        <f t="shared" si="3"/>
        <v>0</v>
      </c>
    </row>
    <row r="133" spans="1:6" x14ac:dyDescent="0.25">
      <c r="A133" s="677"/>
      <c r="B133" s="752"/>
      <c r="C133" s="678"/>
      <c r="D133" s="679"/>
      <c r="E133" s="692">
        <f t="shared" si="2"/>
        <v>0</v>
      </c>
      <c r="F133" s="692" t="str">
        <f t="shared" si="3"/>
        <v>0</v>
      </c>
    </row>
    <row r="134" spans="1:6" x14ac:dyDescent="0.25">
      <c r="A134" s="677"/>
      <c r="B134" s="752"/>
      <c r="C134" s="678"/>
      <c r="D134" s="679"/>
      <c r="E134" s="692">
        <f t="shared" si="2"/>
        <v>0</v>
      </c>
      <c r="F134" s="692" t="str">
        <f t="shared" si="3"/>
        <v>0</v>
      </c>
    </row>
    <row r="135" spans="1:6" x14ac:dyDescent="0.25">
      <c r="A135" s="677"/>
      <c r="B135" s="752"/>
      <c r="C135" s="678"/>
      <c r="D135" s="679"/>
      <c r="E135" s="692">
        <f t="shared" si="2"/>
        <v>0</v>
      </c>
      <c r="F135" s="692" t="str">
        <f t="shared" si="3"/>
        <v>0</v>
      </c>
    </row>
    <row r="136" spans="1:6" x14ac:dyDescent="0.25">
      <c r="A136" s="677"/>
      <c r="B136" s="752"/>
      <c r="C136" s="678"/>
      <c r="D136" s="679"/>
      <c r="E136" s="692">
        <f t="shared" si="2"/>
        <v>0</v>
      </c>
      <c r="F136" s="692" t="str">
        <f t="shared" si="3"/>
        <v>0</v>
      </c>
    </row>
    <row r="137" spans="1:6" x14ac:dyDescent="0.25">
      <c r="A137" s="677"/>
      <c r="B137" s="752"/>
      <c r="C137" s="678"/>
      <c r="D137" s="679"/>
      <c r="E137" s="692">
        <f t="shared" si="2"/>
        <v>0</v>
      </c>
      <c r="F137" s="692" t="str">
        <f t="shared" si="3"/>
        <v>0</v>
      </c>
    </row>
    <row r="138" spans="1:6" x14ac:dyDescent="0.25">
      <c r="A138" s="677"/>
      <c r="B138" s="752"/>
      <c r="C138" s="678"/>
      <c r="D138" s="679"/>
      <c r="E138" s="692">
        <f t="shared" si="2"/>
        <v>0</v>
      </c>
      <c r="F138" s="692" t="str">
        <f t="shared" si="3"/>
        <v>0</v>
      </c>
    </row>
    <row r="139" spans="1:6" x14ac:dyDescent="0.25">
      <c r="A139" s="677"/>
      <c r="B139" s="752"/>
      <c r="C139" s="678"/>
      <c r="D139" s="679"/>
      <c r="E139" s="692">
        <f t="shared" si="2"/>
        <v>0</v>
      </c>
      <c r="F139" s="692" t="str">
        <f t="shared" si="3"/>
        <v>0</v>
      </c>
    </row>
    <row r="140" spans="1:6" x14ac:dyDescent="0.25">
      <c r="A140" s="677"/>
      <c r="B140" s="752"/>
      <c r="C140" s="678"/>
      <c r="D140" s="679"/>
      <c r="E140" s="692">
        <f t="shared" si="2"/>
        <v>0</v>
      </c>
      <c r="F140" s="692" t="str">
        <f t="shared" si="3"/>
        <v>0</v>
      </c>
    </row>
    <row r="141" spans="1:6" x14ac:dyDescent="0.25">
      <c r="A141" s="677"/>
      <c r="B141" s="752"/>
      <c r="C141" s="678"/>
      <c r="D141" s="679"/>
      <c r="E141" s="692">
        <f t="shared" si="2"/>
        <v>0</v>
      </c>
      <c r="F141" s="692" t="str">
        <f t="shared" si="3"/>
        <v>0</v>
      </c>
    </row>
    <row r="142" spans="1:6" x14ac:dyDescent="0.25">
      <c r="A142" s="677"/>
      <c r="B142" s="752"/>
      <c r="C142" s="678"/>
      <c r="D142" s="679"/>
      <c r="E142" s="692">
        <f t="shared" si="2"/>
        <v>0</v>
      </c>
      <c r="F142" s="692" t="str">
        <f t="shared" si="3"/>
        <v>0</v>
      </c>
    </row>
    <row r="143" spans="1:6" x14ac:dyDescent="0.25">
      <c r="A143" s="677"/>
      <c r="B143" s="752"/>
      <c r="C143" s="678"/>
      <c r="D143" s="679"/>
      <c r="E143" s="692">
        <f t="shared" si="2"/>
        <v>0</v>
      </c>
      <c r="F143" s="692" t="str">
        <f t="shared" si="3"/>
        <v>0</v>
      </c>
    </row>
    <row r="144" spans="1:6" x14ac:dyDescent="0.25">
      <c r="A144" s="681" t="s">
        <v>134</v>
      </c>
      <c r="B144" s="681"/>
      <c r="C144" s="682"/>
      <c r="D144" s="683">
        <f>SUM(D20:D143)</f>
        <v>0</v>
      </c>
      <c r="E144" s="684">
        <f>SUM(E20:E143)</f>
        <v>0</v>
      </c>
      <c r="F144" s="684">
        <f>SUM(F20:F143)</f>
        <v>0</v>
      </c>
    </row>
    <row r="145" spans="1:4" ht="30" customHeight="1" x14ac:dyDescent="0.25">
      <c r="A145" s="2078" t="str">
        <f>IF(AND(D144=0,A20=""),"If the school district/joint agreement does not have any contracts, enter N/A on Column A, Line 20.","")</f>
        <v/>
      </c>
      <c r="B145" s="2078"/>
      <c r="C145" s="2078"/>
      <c r="D145" s="2078"/>
    </row>
  </sheetData>
  <sheetProtection algorithmName="SHA-512" hashValue="8qxSD/BufwEG7KJbQYkUAHc6QH4t6/DlVzv7era5NwUwaCqOfYrE9XB6Af4/UTYIX/gWerZToQGkaca86tEhKg==" saltValue="A4n0aKyJArBDTAThd5bcLg=="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790575</xdr:colOff>
                <xdr:row>13</xdr:row>
                <xdr:rowOff>19050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828675</xdr:colOff>
                <xdr:row>12</xdr:row>
                <xdr:rowOff>409575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'AFR24'!$N$2:$N$197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zoomScale="90" zoomScaleNormal="90" workbookViewId="0">
      <selection activeCell="E10" sqref="E10"/>
    </sheetView>
  </sheetViews>
  <sheetFormatPr defaultColWidth="9.140625" defaultRowHeight="12.75" x14ac:dyDescent="0.2"/>
  <cols>
    <col min="1" max="1" width="8.140625" style="31" customWidth="1"/>
    <col min="2" max="2" width="46.85546875" style="31" customWidth="1"/>
    <col min="3" max="3" width="8" style="31" customWidth="1"/>
    <col min="4" max="6" width="16.7109375" style="31" customWidth="1"/>
    <col min="7" max="7" width="17.140625" style="31" customWidth="1"/>
    <col min="8" max="8" width="3.7109375" style="31" customWidth="1"/>
    <col min="9" max="9" width="3.28515625" style="31" customWidth="1"/>
    <col min="10" max="10" width="5.42578125" style="31" customWidth="1"/>
    <col min="11" max="14" width="4.42578125" style="31" customWidth="1"/>
    <col min="15" max="16384" width="9.140625" style="31"/>
  </cols>
  <sheetData>
    <row r="1" spans="1:9" ht="27" customHeight="1" x14ac:dyDescent="0.2">
      <c r="A1" s="397" t="s">
        <v>955</v>
      </c>
      <c r="B1" s="398"/>
      <c r="C1" s="399"/>
    </row>
    <row r="2" spans="1:9" x14ac:dyDescent="0.2">
      <c r="A2" s="223" t="s">
        <v>956</v>
      </c>
      <c r="B2" s="224"/>
      <c r="C2" s="224"/>
      <c r="D2" s="224"/>
      <c r="E2" s="225"/>
      <c r="F2" s="225"/>
      <c r="G2" s="226"/>
    </row>
    <row r="3" spans="1:9" ht="12" customHeight="1" x14ac:dyDescent="0.2">
      <c r="A3" s="227" t="s">
        <v>1050</v>
      </c>
      <c r="B3" s="227"/>
      <c r="C3" s="227"/>
      <c r="D3" s="227"/>
      <c r="E3" s="228"/>
      <c r="F3" s="228"/>
      <c r="G3" s="229"/>
    </row>
    <row r="4" spans="1:9" x14ac:dyDescent="0.2">
      <c r="A4" s="230" t="s">
        <v>1427</v>
      </c>
      <c r="B4" s="228"/>
      <c r="C4" s="228"/>
      <c r="D4" s="228"/>
      <c r="E4" s="231"/>
      <c r="F4" s="232"/>
      <c r="G4" s="233"/>
      <c r="H4" s="39"/>
      <c r="I4" s="39"/>
    </row>
    <row r="5" spans="1:9" s="32" customFormat="1" ht="57" customHeight="1" x14ac:dyDescent="0.2">
      <c r="A5" s="2107" t="s">
        <v>6687</v>
      </c>
      <c r="B5" s="2108"/>
      <c r="C5" s="2108"/>
      <c r="D5" s="2108"/>
      <c r="E5" s="2108"/>
      <c r="F5" s="2108"/>
      <c r="G5" s="2109"/>
      <c r="H5" s="39"/>
    </row>
    <row r="6" spans="1:9" s="26" customFormat="1" x14ac:dyDescent="0.2">
      <c r="A6" s="400" t="s">
        <v>3773</v>
      </c>
      <c r="B6" s="235"/>
      <c r="C6" s="235"/>
      <c r="D6" s="236"/>
      <c r="E6" s="236"/>
      <c r="F6" s="237"/>
      <c r="G6" s="238"/>
    </row>
    <row r="7" spans="1:9" s="26" customFormat="1" ht="12" customHeight="1" x14ac:dyDescent="0.2">
      <c r="A7" s="2115" t="s">
        <v>3753</v>
      </c>
      <c r="B7" s="1871"/>
      <c r="C7" s="1871"/>
      <c r="D7" s="1872"/>
      <c r="E7" s="645"/>
      <c r="F7" s="239"/>
      <c r="G7" s="240"/>
    </row>
    <row r="8" spans="1:9" s="26" customFormat="1" ht="12" customHeight="1" x14ac:dyDescent="0.2">
      <c r="A8" s="2115" t="s">
        <v>3754</v>
      </c>
      <c r="B8" s="1871"/>
      <c r="C8" s="1871"/>
      <c r="D8" s="1872"/>
      <c r="E8" s="645"/>
      <c r="F8" s="239"/>
      <c r="G8" s="240"/>
    </row>
    <row r="9" spans="1:9" s="26" customFormat="1" ht="12" customHeight="1" x14ac:dyDescent="0.2">
      <c r="A9" s="2115" t="s">
        <v>3755</v>
      </c>
      <c r="B9" s="1871"/>
      <c r="C9" s="1871"/>
      <c r="D9" s="1872"/>
      <c r="E9" s="645"/>
      <c r="F9" s="239"/>
      <c r="G9" s="240"/>
    </row>
    <row r="10" spans="1:9" s="26" customFormat="1" ht="12" customHeight="1" x14ac:dyDescent="0.2">
      <c r="A10" s="2115" t="s">
        <v>3752</v>
      </c>
      <c r="B10" s="1871"/>
      <c r="C10" s="1871"/>
      <c r="D10" s="1872"/>
      <c r="E10" s="645">
        <v>73104</v>
      </c>
      <c r="F10" s="239"/>
      <c r="G10" s="240"/>
    </row>
    <row r="11" spans="1:9" s="26" customFormat="1" ht="22.5" customHeight="1" x14ac:dyDescent="0.2">
      <c r="A11" s="2112" t="str">
        <f>"Value of Commodities Received for Fiscal Year "&amp;'AFR24'!L2&amp;" (Include the value of commodities when determining if a Single Audit is required)."</f>
        <v>Value of Commodities Received for Fiscal Year 2024 (Include the value of commodities when determining if a Single Audit is required).</v>
      </c>
      <c r="B11" s="2113"/>
      <c r="C11" s="2113"/>
      <c r="D11" s="2114"/>
      <c r="E11" s="646">
        <v>7631</v>
      </c>
      <c r="F11" s="239"/>
      <c r="G11" s="241"/>
    </row>
    <row r="12" spans="1:9" s="26" customFormat="1" ht="12" customHeight="1" x14ac:dyDescent="0.2">
      <c r="A12" s="2115" t="s">
        <v>3770</v>
      </c>
      <c r="B12" s="1871"/>
      <c r="C12" s="1871"/>
      <c r="D12" s="1872"/>
      <c r="E12" s="645"/>
      <c r="F12" s="239"/>
      <c r="G12" s="240"/>
    </row>
    <row r="13" spans="1:9" s="26" customFormat="1" ht="12" customHeight="1" x14ac:dyDescent="0.2">
      <c r="A13" s="2115" t="s">
        <v>3757</v>
      </c>
      <c r="B13" s="1871"/>
      <c r="C13" s="1871"/>
      <c r="D13" s="1872"/>
      <c r="E13" s="645"/>
      <c r="F13" s="239"/>
      <c r="G13" s="240"/>
    </row>
    <row r="14" spans="1:9" s="26" customFormat="1" ht="12" customHeight="1" x14ac:dyDescent="0.2">
      <c r="A14" s="2115" t="s">
        <v>3756</v>
      </c>
      <c r="B14" s="1871"/>
      <c r="C14" s="1871"/>
      <c r="D14" s="1872"/>
      <c r="E14" s="645"/>
      <c r="F14" s="242"/>
      <c r="G14" s="243"/>
    </row>
    <row r="15" spans="1:9" s="26" customFormat="1" ht="12" customHeight="1" x14ac:dyDescent="0.2">
      <c r="A15" s="234" t="s">
        <v>299</v>
      </c>
      <c r="B15" s="236"/>
      <c r="C15" s="236"/>
      <c r="D15" s="236"/>
      <c r="E15" s="236"/>
      <c r="F15" s="236"/>
      <c r="G15" s="244"/>
    </row>
    <row r="16" spans="1:9" s="26" customFormat="1" x14ac:dyDescent="0.2">
      <c r="A16" s="245" t="s">
        <v>1063</v>
      </c>
      <c r="B16" s="246"/>
      <c r="C16" s="247"/>
      <c r="D16" s="232"/>
      <c r="E16" s="228"/>
      <c r="F16" s="228"/>
      <c r="G16" s="229"/>
    </row>
    <row r="17" spans="1:8" s="26" customFormat="1" ht="12" customHeight="1" x14ac:dyDescent="0.2">
      <c r="A17" s="248"/>
      <c r="B17" s="33"/>
      <c r="C17" s="31"/>
      <c r="D17" s="401" t="s">
        <v>451</v>
      </c>
      <c r="E17" s="402"/>
      <c r="F17" s="401" t="s">
        <v>360</v>
      </c>
      <c r="G17" s="403"/>
    </row>
    <row r="18" spans="1:8" s="30" customFormat="1" ht="11.25" x14ac:dyDescent="0.2">
      <c r="A18" s="250"/>
      <c r="C18" s="70" t="s">
        <v>361</v>
      </c>
      <c r="D18" s="404" t="s">
        <v>362</v>
      </c>
      <c r="E18" s="404" t="s">
        <v>51</v>
      </c>
      <c r="F18" s="404" t="s">
        <v>362</v>
      </c>
      <c r="G18" s="404" t="s">
        <v>51</v>
      </c>
    </row>
    <row r="19" spans="1:8" s="26" customFormat="1" ht="12" customHeight="1" x14ac:dyDescent="0.2">
      <c r="A19" s="251" t="s">
        <v>381</v>
      </c>
      <c r="B19" s="252"/>
      <c r="C19" s="253" t="s">
        <v>487</v>
      </c>
      <c r="D19" s="885"/>
      <c r="E19" s="647">
        <f>'Expenditures 16-24'!K34-SUM('Expenditures 16-24'!G34,'Expenditures 16-24'!I34)+'Expenditures 16-24'!D233+'Expenditures 16-24'!K344-SUM('Expenditures 16-24'!G344,'Expenditures 16-24'!I344)</f>
        <v>1477650</v>
      </c>
      <c r="F19" s="885"/>
      <c r="G19" s="648">
        <f>'Expenditures 16-24'!K34-SUM('Expenditures 16-24'!G34,'Expenditures 16-24'!I34)+'Expenditures 16-24'!D233+'Expenditures 16-24'!K344-SUM('Expenditures 16-24'!G344,'Expenditures 16-24'!I344)</f>
        <v>1477650</v>
      </c>
      <c r="H19" s="249"/>
    </row>
    <row r="20" spans="1:8" s="26" customFormat="1" ht="12" customHeight="1" x14ac:dyDescent="0.2">
      <c r="A20" s="1430" t="s">
        <v>52</v>
      </c>
      <c r="B20" s="1433"/>
      <c r="C20" s="1432"/>
      <c r="D20" s="885"/>
      <c r="E20" s="885"/>
      <c r="F20" s="885"/>
      <c r="G20" s="885"/>
      <c r="H20" s="249"/>
    </row>
    <row r="21" spans="1:8" s="26" customFormat="1" ht="12" customHeight="1" x14ac:dyDescent="0.2">
      <c r="A21" s="254" t="s">
        <v>329</v>
      </c>
      <c r="B21" s="255"/>
      <c r="C21" s="122">
        <v>2100</v>
      </c>
      <c r="D21" s="885"/>
      <c r="E21" s="64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167814</v>
      </c>
      <c r="F21" s="885"/>
      <c r="G21" s="64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167814</v>
      </c>
      <c r="H21" s="249"/>
    </row>
    <row r="22" spans="1:8" s="26" customFormat="1" ht="12" customHeight="1" x14ac:dyDescent="0.2">
      <c r="A22" s="254" t="s">
        <v>482</v>
      </c>
      <c r="B22" s="255"/>
      <c r="C22" s="122">
        <v>2200</v>
      </c>
      <c r="D22" s="885"/>
      <c r="E22" s="647">
        <f>'Expenditures 16-24'!K49-SUM('Expenditures 16-24'!G49,'Expenditures 16-24'!I49)+'Expenditures 16-24'!D247+'Expenditures 16-24'!K358-SUM('Expenditures 16-24'!G358,'Expenditures 16-24'!I358)</f>
        <v>88620</v>
      </c>
      <c r="F22" s="885"/>
      <c r="G22" s="648">
        <f>'Expenditures 16-24'!K49-SUM('Expenditures 16-24'!G49,'Expenditures 16-24'!I49)+'Expenditures 16-24'!D247+'Expenditures 16-24'!K358-SUM('Expenditures 16-24'!G358,'Expenditures 16-24'!I358)</f>
        <v>88620</v>
      </c>
      <c r="H22" s="249"/>
    </row>
    <row r="23" spans="1:8" s="26" customFormat="1" ht="12" customHeight="1" x14ac:dyDescent="0.2">
      <c r="A23" s="254" t="s">
        <v>483</v>
      </c>
      <c r="B23" s="255"/>
      <c r="C23" s="122">
        <v>2300</v>
      </c>
      <c r="D23" s="885"/>
      <c r="E23" s="647">
        <f>'Expenditures 16-24'!K55-SUM('Expenditures 16-24'!G55,'Expenditures 16-24'!I55)+'Expenditures 16-24'!D254+'Expenditures 16-24'!K365-SUM('Expenditures 16-24'!G365,'Expenditures 16-24'!I365)</f>
        <v>435516</v>
      </c>
      <c r="F23" s="885"/>
      <c r="G23" s="647">
        <f>'Expenditures 16-24'!K55-SUM('Expenditures 16-24'!G55,'Expenditures 16-24'!I55)+'Expenditures 16-24'!D254+'Expenditures 16-24'!K365-SUM('Expenditures 16-24'!G365,'Expenditures 16-24'!I365)</f>
        <v>435516</v>
      </c>
      <c r="H23" s="249"/>
    </row>
    <row r="24" spans="1:8" s="26" customFormat="1" ht="12" customHeight="1" x14ac:dyDescent="0.2">
      <c r="A24" s="254" t="s">
        <v>6688</v>
      </c>
      <c r="B24" s="255"/>
      <c r="C24" s="122">
        <v>2400</v>
      </c>
      <c r="D24" s="885"/>
      <c r="E24" s="647">
        <f>'Expenditures 16-24'!K59-SUM('Expenditures 16-24'!G59,'Expenditures 16-24'!I59)+'Expenditures 16-24'!D258+'Expenditures 16-24'!K369-SUM('Expenditures 16-24'!G369,'Expenditures 16-24'!I369)</f>
        <v>65224</v>
      </c>
      <c r="F24" s="885"/>
      <c r="G24" s="648">
        <f>'Expenditures 16-24'!K59-SUM('Expenditures 16-24'!G59,'Expenditures 16-24'!I59)+'Expenditures 16-24'!D258+'Expenditures 16-24'!K369-SUM('Expenditures 16-24'!G369,'Expenditures 16-24'!I369)</f>
        <v>65224</v>
      </c>
      <c r="H24" s="249"/>
    </row>
    <row r="25" spans="1:8" s="26" customFormat="1" ht="12" customHeight="1" x14ac:dyDescent="0.2">
      <c r="A25" s="1430" t="s">
        <v>484</v>
      </c>
      <c r="B25" s="1431"/>
      <c r="C25" s="1432"/>
      <c r="D25" s="885"/>
      <c r="E25" s="885"/>
      <c r="F25" s="885"/>
      <c r="G25" s="885"/>
      <c r="H25" s="249"/>
    </row>
    <row r="26" spans="1:8" s="26" customFormat="1" ht="12" customHeight="1" x14ac:dyDescent="0.2">
      <c r="A26" s="254" t="s">
        <v>434</v>
      </c>
      <c r="B26" s="256"/>
      <c r="C26" s="122">
        <v>2510</v>
      </c>
      <c r="D26" s="647">
        <f>'Expenditures 16-24'!K61-SUM('Expenditures 16-24'!G61,'Expenditures 16-24'!I61)+'Expenditures 16-24'!D260+'Expenditures 16-24'!K371-SUM('Expenditures 16-24'!G371,'Expenditures 16-24'!I371)-E7</f>
        <v>0</v>
      </c>
      <c r="E26" s="647">
        <f>'Expenditures 16-24'!K126-SUM('Expenditures 16-24'!G126,'Expenditures 16-24'!I126)+E7</f>
        <v>0</v>
      </c>
      <c r="F26" s="647">
        <f>'Expenditures 16-24'!K61-SUM('Expenditures 16-24'!G61,'Expenditures 16-24'!I61)+'Expenditures 16-24'!D260+'Expenditures 16-24'!K371-SUM('Expenditures 16-24'!G371,'Expenditures 16-24'!I371)-E7</f>
        <v>0</v>
      </c>
      <c r="G26" s="648">
        <f>'Expenditures 16-24'!K126-SUM('Expenditures 16-24'!G126,'Expenditures 16-24'!I126)+E7</f>
        <v>0</v>
      </c>
      <c r="H26" s="249"/>
    </row>
    <row r="27" spans="1:8" s="26" customFormat="1" ht="12" customHeight="1" x14ac:dyDescent="0.2">
      <c r="A27" s="254" t="s">
        <v>388</v>
      </c>
      <c r="B27" s="256"/>
      <c r="C27" s="122">
        <v>2520</v>
      </c>
      <c r="D27" s="647">
        <f>'Expenditures 16-24'!K62-SUM('Expenditures 16-24'!G62,'Expenditures 16-24'!I62)+'Expenditures 16-24'!D261+'Expenditures 16-24'!K372-SUM('Expenditures 16-24'!G372,'Expenditures 16-24'!I372)-E8</f>
        <v>40217</v>
      </c>
      <c r="E27" s="647">
        <f>E8</f>
        <v>0</v>
      </c>
      <c r="F27" s="647">
        <f>'Expenditures 16-24'!K62-SUM('Expenditures 16-24'!G62,'Expenditures 16-24'!I62)+'Expenditures 16-24'!D261+'Expenditures 16-24'!K372-SUM('Expenditures 16-24'!G372,'Expenditures 16-24'!I372)-E8</f>
        <v>40217</v>
      </c>
      <c r="G27" s="648">
        <f>E8</f>
        <v>0</v>
      </c>
      <c r="H27" s="249"/>
    </row>
    <row r="28" spans="1:8" s="26" customFormat="1" ht="12" customHeight="1" x14ac:dyDescent="0.2">
      <c r="A28" s="254" t="s">
        <v>435</v>
      </c>
      <c r="B28" s="256"/>
      <c r="C28" s="122">
        <v>2540</v>
      </c>
      <c r="D28" s="885"/>
      <c r="E28" s="647">
        <f>'Expenditures 16-24'!K63-SUM('Expenditures 16-24'!G63,'Expenditures 16-24'!I63)+'Expenditures 16-24'!K128-SUM('Expenditures 16-24'!G128,'Expenditures 16-24'!I128)+'Expenditures 16-24'!D263+'Expenditures 16-24'!K374-SUM('Expenditures 16-24'!G374,'Expenditures 16-24'!I374)</f>
        <v>226744</v>
      </c>
      <c r="F28" s="649">
        <f>'Expenditures 16-24'!K63-SUM('Expenditures 16-24'!G63,'Expenditures 16-24'!I63)+'Expenditures 16-24'!K128-SUM('Expenditures 16-24'!G128,'Expenditures 16-24'!I128)+'Expenditures 16-24'!D263+'Expenditures 16-24'!K374-SUM('Expenditures 16-24'!G374,'Expenditures 16-24'!I374)-E9</f>
        <v>226744</v>
      </c>
      <c r="G28" s="648">
        <f>E9</f>
        <v>0</v>
      </c>
      <c r="H28" s="249"/>
    </row>
    <row r="29" spans="1:8" ht="12" customHeight="1" x14ac:dyDescent="0.2">
      <c r="A29" s="254" t="s">
        <v>436</v>
      </c>
      <c r="B29" s="256"/>
      <c r="C29" s="122">
        <v>2550</v>
      </c>
      <c r="D29" s="885"/>
      <c r="E29" s="64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483052</v>
      </c>
      <c r="F29" s="885"/>
      <c r="G29" s="64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483052</v>
      </c>
      <c r="H29" s="248"/>
    </row>
    <row r="30" spans="1:8" ht="12" customHeight="1" x14ac:dyDescent="0.2">
      <c r="A30" s="254" t="s">
        <v>97</v>
      </c>
      <c r="B30" s="256"/>
      <c r="C30" s="122">
        <v>2560</v>
      </c>
      <c r="D30" s="885"/>
      <c r="E30" s="647">
        <f>'Expenditures 16-24'!K65-SUM('Expenditures 16-24'!G65,'Expenditures 16-24'!I65)+'Expenditures 16-24'!D265+'Expenditures 16-24'!K376-SUM('Expenditures 16-24'!G376,'Expenditures 16-24'!I376)-E10</f>
        <v>27</v>
      </c>
      <c r="F30" s="885"/>
      <c r="G30" s="648">
        <f>'Expenditures 16-24'!K65-SUM('Expenditures 16-24'!G65,'Expenditures 16-24'!I65)+'Expenditures 16-24'!D265+'Expenditures 16-24'!K376-SUM('Expenditures 16-24'!G376,'Expenditures 16-24'!I376)-E10</f>
        <v>27</v>
      </c>
    </row>
    <row r="31" spans="1:8" ht="12" customHeight="1" x14ac:dyDescent="0.2">
      <c r="A31" s="254" t="s">
        <v>98</v>
      </c>
      <c r="B31" s="256"/>
      <c r="C31" s="122">
        <v>2570</v>
      </c>
      <c r="D31" s="647">
        <f>'Expenditures 16-24'!K66-SUM('Expenditures 16-24'!G66,'Expenditures 16-24'!I66)+'Expenditures 16-24'!D266+'Expenditures 16-24'!K377-SUM('Expenditures 16-24'!G377,'Expenditures 16-24'!I377)-E12</f>
        <v>0</v>
      </c>
      <c r="E31" s="647">
        <f>E12</f>
        <v>0</v>
      </c>
      <c r="F31" s="647">
        <f>'Expenditures 16-24'!K66-SUM('Expenditures 16-24'!G66,'Expenditures 16-24'!I66)+'Expenditures 16-24'!D266+'Expenditures 16-24'!K377-SUM('Expenditures 16-24'!G377,'Expenditures 16-24'!I377)-E12</f>
        <v>0</v>
      </c>
      <c r="G31" s="647">
        <f>E12</f>
        <v>0</v>
      </c>
    </row>
    <row r="32" spans="1:8" ht="12" customHeight="1" x14ac:dyDescent="0.2">
      <c r="A32" s="1430" t="s">
        <v>437</v>
      </c>
      <c r="B32" s="1431"/>
      <c r="C32" s="1432"/>
      <c r="D32" s="885"/>
      <c r="E32" s="885"/>
      <c r="F32" s="885"/>
      <c r="G32" s="885"/>
    </row>
    <row r="33" spans="1:7" ht="12" customHeight="1" x14ac:dyDescent="0.2">
      <c r="A33" s="254" t="s">
        <v>438</v>
      </c>
      <c r="B33" s="256"/>
      <c r="C33" s="122">
        <v>2610</v>
      </c>
      <c r="D33" s="885"/>
      <c r="E33" s="647">
        <f>'Expenditures 16-24'!K69-SUM('Expenditures 16-24'!G69,'Expenditures 16-24'!I69)+'Expenditures 16-24'!D269+'Expenditures 16-24'!K380-SUM('Expenditures 16-24'!G380,'Expenditures 16-24'!I380)</f>
        <v>0</v>
      </c>
      <c r="F33" s="885"/>
      <c r="G33" s="648">
        <f>'Expenditures 16-24'!K69-SUM('Expenditures 16-24'!G69,'Expenditures 16-24'!I69)+'Expenditures 16-24'!D269+'Expenditures 16-24'!K380-SUM('Expenditures 16-24'!G380,'Expenditures 16-24'!I380)</f>
        <v>0</v>
      </c>
    </row>
    <row r="34" spans="1:7" ht="12" customHeight="1" x14ac:dyDescent="0.2">
      <c r="A34" s="254" t="s">
        <v>439</v>
      </c>
      <c r="B34" s="256"/>
      <c r="C34" s="122">
        <v>2620</v>
      </c>
      <c r="D34" s="885"/>
      <c r="E34" s="647">
        <f>'Expenditures 16-24'!K70-SUM('Expenditures 16-24'!G70,'Expenditures 16-24'!I70)+'Expenditures 16-24'!D270+'Expenditures 16-24'!K381-SUM('Expenditures 16-24'!G381,'Expenditures 16-24'!I381)</f>
        <v>0</v>
      </c>
      <c r="F34" s="885"/>
      <c r="G34" s="648">
        <f>'Expenditures 16-24'!K70-SUM('Expenditures 16-24'!G70,'Expenditures 16-24'!I70)+'Expenditures 16-24'!D270+'Expenditures 16-24'!K381-SUM('Expenditures 16-24'!G381,'Expenditures 16-24'!I381)</f>
        <v>0</v>
      </c>
    </row>
    <row r="35" spans="1:7" ht="12" customHeight="1" x14ac:dyDescent="0.2">
      <c r="A35" s="254" t="s">
        <v>905</v>
      </c>
      <c r="B35" s="256"/>
      <c r="C35" s="122">
        <v>2630</v>
      </c>
      <c r="D35" s="885"/>
      <c r="E35" s="647">
        <f>'Expenditures 16-24'!K71-SUM('Expenditures 16-24'!G71,'Expenditures 16-24'!I71)+'Expenditures 16-24'!D271+'Expenditures 16-24'!K382-SUM('Expenditures 16-24'!G382,'Expenditures 16-24'!I382)</f>
        <v>0</v>
      </c>
      <c r="F35" s="885"/>
      <c r="G35" s="648">
        <f>'Expenditures 16-24'!K71-SUM('Expenditures 16-24'!G71,'Expenditures 16-24'!I71)+'Expenditures 16-24'!D271+'Expenditures 16-24'!K382-SUM('Expenditures 16-24'!G382,'Expenditures 16-24'!I382)</f>
        <v>0</v>
      </c>
    </row>
    <row r="36" spans="1:7" ht="12" customHeight="1" x14ac:dyDescent="0.2">
      <c r="A36" s="254" t="s">
        <v>331</v>
      </c>
      <c r="B36" s="256"/>
      <c r="C36" s="122">
        <v>2640</v>
      </c>
      <c r="D36" s="647">
        <f>'Expenditures 16-24'!K72-SUM('Expenditures 16-24'!G72,'Expenditures 16-24'!I72)+'Expenditures 16-24'!D272+'Expenditures 16-24'!K383-SUM('Expenditures 16-24'!G383,'Expenditures 16-24'!I383)-E13</f>
        <v>0</v>
      </c>
      <c r="E36" s="647">
        <f>E13</f>
        <v>0</v>
      </c>
      <c r="F36" s="647">
        <f>'Expenditures 16-24'!K72-SUM('Expenditures 16-24'!G72,'Expenditures 16-24'!I72)+'Expenditures 16-24'!D272+'Expenditures 16-24'!K383-SUM('Expenditures 16-24'!G383,'Expenditures 16-24'!I383)-E13</f>
        <v>0</v>
      </c>
      <c r="G36" s="647">
        <f>E13</f>
        <v>0</v>
      </c>
    </row>
    <row r="37" spans="1:7" ht="12" customHeight="1" x14ac:dyDescent="0.2">
      <c r="A37" s="254" t="s">
        <v>332</v>
      </c>
      <c r="B37" s="256"/>
      <c r="C37" s="122">
        <v>2660</v>
      </c>
      <c r="D37" s="647">
        <f>'Expenditures 16-24'!K73-SUM('Expenditures 16-24'!G73,'Expenditures 16-24'!I73)+'Expenditures 16-24'!D273+'Expenditures 16-24'!K384-SUM('Expenditures 16-24'!G384,'Expenditures 16-24'!I384)-E14</f>
        <v>0</v>
      </c>
      <c r="E37" s="647">
        <f>E14</f>
        <v>0</v>
      </c>
      <c r="F37" s="647">
        <f>'Expenditures 16-24'!K73-SUM('Expenditures 16-24'!G73,'Expenditures 16-24'!I73)+'Expenditures 16-24'!D273+'Expenditures 16-24'!K384-SUM('Expenditures 16-24'!G384,'Expenditures 16-24'!I384)-E14</f>
        <v>0</v>
      </c>
      <c r="G37" s="647">
        <f>E14</f>
        <v>0</v>
      </c>
    </row>
    <row r="38" spans="1:7" ht="12" customHeight="1" x14ac:dyDescent="0.2">
      <c r="A38" s="251" t="s">
        <v>440</v>
      </c>
      <c r="B38" s="252"/>
      <c r="C38" s="122">
        <v>2900</v>
      </c>
      <c r="D38" s="885"/>
      <c r="E38" s="64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885"/>
      <c r="G38" s="648">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51" t="s">
        <v>374</v>
      </c>
      <c r="B39" s="252"/>
      <c r="C39" s="122">
        <v>3000</v>
      </c>
      <c r="D39" s="885"/>
      <c r="E39" s="64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885"/>
      <c r="G39" s="648">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51" t="s">
        <v>3723</v>
      </c>
      <c r="B40" s="252"/>
      <c r="C40" s="122"/>
      <c r="D40" s="885"/>
      <c r="E40" s="647">
        <f>-'Contracts Paid in CY 40'!F144</f>
        <v>0</v>
      </c>
      <c r="F40" s="885"/>
      <c r="G40" s="648">
        <f>-'Contracts Paid in CY 40'!F144</f>
        <v>0</v>
      </c>
    </row>
    <row r="41" spans="1:7" ht="12" customHeight="1" x14ac:dyDescent="0.2">
      <c r="A41" s="257" t="s">
        <v>134</v>
      </c>
      <c r="B41" s="258"/>
      <c r="C41" s="259"/>
      <c r="D41" s="649">
        <f>SUM(D19:D39)</f>
        <v>40217</v>
      </c>
      <c r="E41" s="649">
        <f>SUM(E19:E40)</f>
        <v>2944647</v>
      </c>
      <c r="F41" s="649">
        <f>SUM(F19:F39)</f>
        <v>266961</v>
      </c>
      <c r="G41" s="649">
        <f>SUM(G19:G40)</f>
        <v>2717903</v>
      </c>
    </row>
    <row r="42" spans="1:7" x14ac:dyDescent="0.2">
      <c r="A42" s="249"/>
      <c r="B42" s="26"/>
      <c r="C42" s="260"/>
      <c r="D42" s="2110" t="s">
        <v>441</v>
      </c>
      <c r="E42" s="2111"/>
      <c r="F42" s="261" t="s">
        <v>442</v>
      </c>
      <c r="G42" s="262"/>
    </row>
    <row r="43" spans="1:7" ht="12" customHeight="1" x14ac:dyDescent="0.2">
      <c r="A43" s="249"/>
      <c r="B43" s="26"/>
      <c r="C43" s="260"/>
      <c r="D43" s="439" t="s">
        <v>397</v>
      </c>
      <c r="E43" s="650">
        <f>D41</f>
        <v>40217</v>
      </c>
      <c r="F43" s="439" t="s">
        <v>397</v>
      </c>
      <c r="G43" s="650">
        <f>F41</f>
        <v>266961</v>
      </c>
    </row>
    <row r="44" spans="1:7" ht="12" customHeight="1" x14ac:dyDescent="0.2">
      <c r="A44" s="249"/>
      <c r="B44" s="26"/>
      <c r="C44" s="260"/>
      <c r="D44" s="439" t="s">
        <v>398</v>
      </c>
      <c r="E44" s="650">
        <f>E41</f>
        <v>2944647</v>
      </c>
      <c r="F44" s="439" t="s">
        <v>398</v>
      </c>
      <c r="G44" s="650">
        <f>G41</f>
        <v>2717903</v>
      </c>
    </row>
    <row r="45" spans="1:7" ht="12" customHeight="1" x14ac:dyDescent="0.2">
      <c r="A45" s="249"/>
      <c r="B45" s="26"/>
      <c r="C45" s="26"/>
      <c r="D45" s="440" t="s">
        <v>869</v>
      </c>
      <c r="E45" s="651">
        <f>(E43/E44)</f>
        <v>1.3657664229362636E-2</v>
      </c>
      <c r="F45" s="440" t="s">
        <v>869</v>
      </c>
      <c r="G45" s="651">
        <f>(G43/G44)</f>
        <v>9.8223152187550469E-2</v>
      </c>
    </row>
    <row r="46" spans="1:7" x14ac:dyDescent="0.2">
      <c r="A46" s="263"/>
      <c r="B46" s="264"/>
      <c r="C46" s="264"/>
      <c r="D46" s="265"/>
      <c r="E46" s="266"/>
      <c r="F46" s="265"/>
      <c r="G46" s="266"/>
    </row>
  </sheetData>
  <sheetProtection algorithmName="SHA-512" hashValue="8a3P+Hp4P1bGBxx4PGIja7Tz4JhoXamnlqvWWUMh/iv1J1GDTny2leVdlOaWEz79GiXwQxW19njEoK8hu6U8Jg==" saltValue="vaV53en5Spbad/xcqQfGIA==" spinCount="100000" sheet="1" objects="1" scenarios="1"/>
  <mergeCells count="10">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topLeftCell="A4" zoomScaleNormal="100" workbookViewId="0">
      <selection activeCell="E27" sqref="E27"/>
    </sheetView>
  </sheetViews>
  <sheetFormatPr defaultColWidth="9.140625" defaultRowHeight="12.75" x14ac:dyDescent="0.2"/>
  <cols>
    <col min="1" max="1" width="54.42578125" style="469" customWidth="1"/>
    <col min="2" max="2" width="4.140625" style="469" customWidth="1"/>
    <col min="3" max="4" width="9.85546875" style="442" customWidth="1"/>
    <col min="5" max="5" width="12.42578125" style="442" customWidth="1"/>
    <col min="6" max="6" width="67.42578125" style="442" customWidth="1"/>
    <col min="7" max="7" width="9.140625" style="442" customWidth="1"/>
    <col min="8" max="8" width="5.42578125" style="449" bestFit="1" customWidth="1"/>
    <col min="9" max="10" width="2" style="449" bestFit="1" customWidth="1"/>
    <col min="11" max="11" width="9" style="449" customWidth="1"/>
    <col min="12" max="16384" width="9.140625" style="442"/>
  </cols>
  <sheetData>
    <row r="1" spans="1:15" x14ac:dyDescent="0.2">
      <c r="A1" s="2119" t="s">
        <v>1065</v>
      </c>
      <c r="B1" s="2119"/>
      <c r="C1" s="2119"/>
      <c r="D1" s="2119"/>
      <c r="E1" s="2119"/>
      <c r="F1" s="2119"/>
    </row>
    <row r="2" spans="1:15" x14ac:dyDescent="0.2">
      <c r="A2" s="474" t="s">
        <v>1305</v>
      </c>
      <c r="B2" s="443"/>
      <c r="C2" s="474"/>
      <c r="D2" s="443"/>
      <c r="E2" s="443"/>
      <c r="F2" s="444"/>
    </row>
    <row r="3" spans="1:15" x14ac:dyDescent="0.2">
      <c r="A3" s="652" t="str">
        <f>"Fiscal Year Ending June 30, "&amp;'AFR24'!L2</f>
        <v>Fiscal Year Ending June 30, 2024</v>
      </c>
      <c r="B3" s="443"/>
      <c r="C3" s="474"/>
      <c r="D3" s="443"/>
      <c r="E3" s="443"/>
      <c r="F3" s="444"/>
    </row>
    <row r="4" spans="1:15" ht="3.75" customHeight="1" x14ac:dyDescent="0.2">
      <c r="A4" s="443"/>
      <c r="B4" s="443"/>
      <c r="C4" s="443"/>
      <c r="D4" s="443"/>
      <c r="E4" s="443"/>
      <c r="F4" s="444"/>
    </row>
    <row r="5" spans="1:15" ht="15" x14ac:dyDescent="0.25">
      <c r="A5" s="2120" t="s">
        <v>6689</v>
      </c>
      <c r="B5" s="2121"/>
      <c r="C5" s="2122"/>
      <c r="D5" s="2122"/>
      <c r="E5" s="2122"/>
      <c r="F5" s="2122"/>
      <c r="G5" s="449"/>
      <c r="L5" s="449"/>
      <c r="M5" s="664"/>
      <c r="N5" s="664"/>
      <c r="O5" s="664"/>
    </row>
    <row r="6" spans="1:15" ht="12" customHeight="1" x14ac:dyDescent="0.25">
      <c r="A6" s="445"/>
      <c r="B6" s="446"/>
      <c r="C6" s="2123" t="str">
        <f>COVER!A17</f>
        <v>Taft SD 90</v>
      </c>
      <c r="D6" s="2123"/>
      <c r="E6" s="2123"/>
      <c r="F6" s="1331" t="str">
        <f>COVER!A48</f>
        <v>56-099-0900-02_AFR24 Taft SD 90</v>
      </c>
      <c r="G6" s="449"/>
      <c r="L6" s="449"/>
      <c r="M6" s="664"/>
      <c r="N6" s="664"/>
      <c r="O6" s="664"/>
    </row>
    <row r="7" spans="1:15" ht="11.25" customHeight="1" thickBot="1" x14ac:dyDescent="0.3">
      <c r="A7" s="445"/>
      <c r="B7" s="446"/>
      <c r="C7" s="2124" t="str">
        <f>COVER!A13</f>
        <v>56099090002</v>
      </c>
      <c r="D7" s="2124"/>
      <c r="E7" s="2124"/>
      <c r="F7" s="447"/>
      <c r="G7" s="449"/>
      <c r="L7" s="449"/>
      <c r="M7" s="664"/>
      <c r="N7" s="664"/>
      <c r="O7" s="664"/>
    </row>
    <row r="8" spans="1:15" ht="25.5" customHeight="1" thickBot="1" x14ac:dyDescent="0.25">
      <c r="A8" s="480" t="s">
        <v>1301</v>
      </c>
      <c r="B8" s="448"/>
      <c r="C8" s="476" t="s">
        <v>1234</v>
      </c>
      <c r="D8" s="475" t="s">
        <v>1235</v>
      </c>
      <c r="E8" s="477" t="s">
        <v>1066</v>
      </c>
      <c r="F8" s="475" t="s">
        <v>6690</v>
      </c>
      <c r="G8" s="449"/>
      <c r="H8" s="449" t="b">
        <v>0</v>
      </c>
      <c r="L8" s="449"/>
      <c r="M8" s="664"/>
      <c r="N8" s="664"/>
      <c r="O8" s="664"/>
    </row>
    <row r="9" spans="1:15" ht="15.75" customHeight="1" x14ac:dyDescent="0.2">
      <c r="A9" s="450" t="s">
        <v>1174</v>
      </c>
      <c r="B9" s="451"/>
      <c r="C9" s="452"/>
      <c r="D9" s="452"/>
      <c r="E9" s="453"/>
      <c r="F9" s="454"/>
      <c r="G9" s="449"/>
      <c r="L9" s="449"/>
      <c r="M9" s="664"/>
      <c r="N9" s="664"/>
      <c r="O9" s="664"/>
    </row>
    <row r="10" spans="1:15" ht="27.75" customHeight="1" x14ac:dyDescent="0.2">
      <c r="A10" s="455" t="s">
        <v>1233</v>
      </c>
      <c r="B10" s="456"/>
      <c r="C10" s="457"/>
      <c r="D10" s="457"/>
      <c r="E10" s="478" t="s">
        <v>1067</v>
      </c>
      <c r="F10" s="479" t="s">
        <v>1068</v>
      </c>
      <c r="G10" s="449"/>
      <c r="L10" s="449"/>
      <c r="M10" s="664"/>
      <c r="N10" s="664"/>
      <c r="O10" s="664"/>
    </row>
    <row r="11" spans="1:15" ht="12" customHeight="1" x14ac:dyDescent="0.2">
      <c r="A11" s="450" t="s">
        <v>1069</v>
      </c>
      <c r="B11" s="458"/>
      <c r="C11" s="459"/>
      <c r="D11" s="459"/>
      <c r="E11" s="460"/>
      <c r="F11" s="461"/>
      <c r="G11" s="449"/>
      <c r="H11" s="449">
        <f>IF(C11="X",5,0)</f>
        <v>0</v>
      </c>
      <c r="I11" s="449">
        <f>IF(D11="X",5,0)</f>
        <v>0</v>
      </c>
      <c r="J11" s="449">
        <f>IF(E11="X",5,0)</f>
        <v>0</v>
      </c>
      <c r="L11" s="449"/>
      <c r="M11" s="664"/>
      <c r="N11" s="664"/>
      <c r="O11" s="664"/>
    </row>
    <row r="12" spans="1:15" ht="12" customHeight="1" x14ac:dyDescent="0.2">
      <c r="A12" s="450" t="s">
        <v>1070</v>
      </c>
      <c r="B12" s="458"/>
      <c r="C12" s="459"/>
      <c r="D12" s="459"/>
      <c r="E12" s="462"/>
      <c r="F12" s="461"/>
      <c r="G12" s="449"/>
      <c r="H12" s="449">
        <f t="shared" ref="H12:H33" si="0">IF(C12="X",5,0)</f>
        <v>0</v>
      </c>
      <c r="I12" s="449">
        <f t="shared" ref="I12:I33" si="1">IF(D12="X",5,0)</f>
        <v>0</v>
      </c>
      <c r="J12" s="449">
        <f t="shared" ref="J12:J33" si="2">IF(E12="X",5,0)</f>
        <v>0</v>
      </c>
      <c r="L12" s="449"/>
      <c r="M12" s="664"/>
      <c r="N12" s="664"/>
      <c r="O12" s="664"/>
    </row>
    <row r="13" spans="1:15" ht="12" customHeight="1" x14ac:dyDescent="0.2">
      <c r="A13" s="450" t="s">
        <v>1071</v>
      </c>
      <c r="B13" s="458"/>
      <c r="C13" s="459"/>
      <c r="D13" s="459"/>
      <c r="E13" s="462"/>
      <c r="F13" s="461"/>
      <c r="G13" s="449"/>
      <c r="H13" s="449">
        <f t="shared" si="0"/>
        <v>0</v>
      </c>
      <c r="I13" s="449">
        <f t="shared" si="1"/>
        <v>0</v>
      </c>
      <c r="J13" s="449">
        <f t="shared" si="2"/>
        <v>0</v>
      </c>
      <c r="L13" s="449"/>
      <c r="M13" s="664"/>
      <c r="N13" s="664"/>
      <c r="O13" s="664"/>
    </row>
    <row r="14" spans="1:15" ht="12" customHeight="1" x14ac:dyDescent="0.2">
      <c r="A14" s="450" t="s">
        <v>1072</v>
      </c>
      <c r="B14" s="458"/>
      <c r="C14" s="459" t="s">
        <v>8024</v>
      </c>
      <c r="D14" s="459" t="s">
        <v>8024</v>
      </c>
      <c r="E14" s="462" t="s">
        <v>8024</v>
      </c>
      <c r="F14" s="461" t="s">
        <v>8035</v>
      </c>
      <c r="G14" s="449"/>
      <c r="H14" s="449">
        <f t="shared" si="0"/>
        <v>5</v>
      </c>
      <c r="I14" s="449">
        <f t="shared" si="1"/>
        <v>5</v>
      </c>
      <c r="J14" s="449">
        <f t="shared" si="2"/>
        <v>5</v>
      </c>
      <c r="L14" s="449"/>
      <c r="M14" s="664"/>
      <c r="N14" s="664"/>
      <c r="O14" s="664"/>
    </row>
    <row r="15" spans="1:15" ht="12" customHeight="1" x14ac:dyDescent="0.2">
      <c r="A15" s="450" t="s">
        <v>1073</v>
      </c>
      <c r="B15" s="458"/>
      <c r="C15" s="459"/>
      <c r="D15" s="459"/>
      <c r="E15" s="462"/>
      <c r="F15" s="461"/>
      <c r="G15" s="449"/>
      <c r="H15" s="449">
        <f t="shared" si="0"/>
        <v>0</v>
      </c>
      <c r="I15" s="449">
        <f t="shared" si="1"/>
        <v>0</v>
      </c>
      <c r="J15" s="449">
        <f t="shared" si="2"/>
        <v>0</v>
      </c>
      <c r="L15" s="449"/>
      <c r="M15" s="664"/>
      <c r="N15" s="664"/>
      <c r="O15" s="664"/>
    </row>
    <row r="16" spans="1:15" ht="12" customHeight="1" x14ac:dyDescent="0.2">
      <c r="A16" s="450" t="s">
        <v>1074</v>
      </c>
      <c r="B16" s="458"/>
      <c r="C16" s="459"/>
      <c r="D16" s="459"/>
      <c r="E16" s="462"/>
      <c r="F16" s="461"/>
      <c r="G16" s="449"/>
      <c r="H16" s="449">
        <f t="shared" si="0"/>
        <v>0</v>
      </c>
      <c r="I16" s="449">
        <f t="shared" si="1"/>
        <v>0</v>
      </c>
      <c r="J16" s="449">
        <f t="shared" si="2"/>
        <v>0</v>
      </c>
      <c r="L16" s="449"/>
      <c r="M16" s="664"/>
      <c r="N16" s="664"/>
      <c r="O16" s="664"/>
    </row>
    <row r="17" spans="1:15" ht="12" customHeight="1" x14ac:dyDescent="0.2">
      <c r="A17" s="450" t="s">
        <v>1075</v>
      </c>
      <c r="B17" s="458"/>
      <c r="C17" s="459"/>
      <c r="D17" s="459"/>
      <c r="E17" s="462"/>
      <c r="F17" s="461"/>
      <c r="G17" s="449"/>
      <c r="H17" s="449">
        <f t="shared" si="0"/>
        <v>0</v>
      </c>
      <c r="I17" s="449">
        <f t="shared" si="1"/>
        <v>0</v>
      </c>
      <c r="J17" s="449">
        <f t="shared" si="2"/>
        <v>0</v>
      </c>
      <c r="L17" s="449"/>
      <c r="M17" s="664"/>
      <c r="N17" s="664"/>
      <c r="O17" s="664"/>
    </row>
    <row r="18" spans="1:15" ht="12" customHeight="1" x14ac:dyDescent="0.2">
      <c r="A18" s="450" t="s">
        <v>1076</v>
      </c>
      <c r="B18" s="458"/>
      <c r="C18" s="459"/>
      <c r="D18" s="459"/>
      <c r="E18" s="462"/>
      <c r="F18" s="461"/>
      <c r="G18" s="449"/>
      <c r="H18" s="449">
        <f t="shared" si="0"/>
        <v>0</v>
      </c>
      <c r="I18" s="449">
        <f t="shared" si="1"/>
        <v>0</v>
      </c>
      <c r="J18" s="449">
        <f t="shared" si="2"/>
        <v>0</v>
      </c>
      <c r="L18" s="449"/>
      <c r="M18" s="664"/>
      <c r="N18" s="664"/>
      <c r="O18" s="664"/>
    </row>
    <row r="19" spans="1:15" ht="12" customHeight="1" x14ac:dyDescent="0.2">
      <c r="A19" s="450" t="s">
        <v>1159</v>
      </c>
      <c r="B19" s="458"/>
      <c r="C19" s="459" t="s">
        <v>8024</v>
      </c>
      <c r="D19" s="459" t="s">
        <v>8024</v>
      </c>
      <c r="E19" s="462" t="s">
        <v>8024</v>
      </c>
      <c r="F19" s="461" t="s">
        <v>8036</v>
      </c>
      <c r="G19" s="449"/>
      <c r="H19" s="449">
        <f t="shared" si="0"/>
        <v>5</v>
      </c>
      <c r="I19" s="449">
        <f t="shared" si="1"/>
        <v>5</v>
      </c>
      <c r="J19" s="449">
        <f t="shared" si="2"/>
        <v>5</v>
      </c>
      <c r="L19" s="449"/>
      <c r="M19" s="664"/>
      <c r="N19" s="664"/>
      <c r="O19" s="664"/>
    </row>
    <row r="20" spans="1:15" ht="12" customHeight="1" x14ac:dyDescent="0.2">
      <c r="A20" s="450" t="s">
        <v>1160</v>
      </c>
      <c r="B20" s="458"/>
      <c r="C20" s="459" t="s">
        <v>8024</v>
      </c>
      <c r="D20" s="459" t="s">
        <v>8024</v>
      </c>
      <c r="E20" s="462" t="s">
        <v>8024</v>
      </c>
      <c r="F20" s="461" t="s">
        <v>8037</v>
      </c>
      <c r="G20" s="449"/>
      <c r="H20" s="449">
        <f t="shared" si="0"/>
        <v>5</v>
      </c>
      <c r="I20" s="449">
        <f t="shared" si="1"/>
        <v>5</v>
      </c>
      <c r="J20" s="449">
        <f t="shared" si="2"/>
        <v>5</v>
      </c>
      <c r="L20" s="449"/>
      <c r="M20" s="664"/>
      <c r="N20" s="664"/>
      <c r="O20" s="664"/>
    </row>
    <row r="21" spans="1:15" ht="12" customHeight="1" x14ac:dyDescent="0.2">
      <c r="A21" s="450" t="s">
        <v>1161</v>
      </c>
      <c r="B21" s="458"/>
      <c r="C21" s="459"/>
      <c r="D21" s="459"/>
      <c r="E21" s="462"/>
      <c r="F21" s="461"/>
      <c r="G21" s="449"/>
      <c r="H21" s="449">
        <f t="shared" si="0"/>
        <v>0</v>
      </c>
      <c r="I21" s="449">
        <f t="shared" si="1"/>
        <v>0</v>
      </c>
      <c r="J21" s="449">
        <f t="shared" si="2"/>
        <v>0</v>
      </c>
      <c r="L21" s="449"/>
      <c r="M21" s="664"/>
      <c r="N21" s="664"/>
      <c r="O21" s="664"/>
    </row>
    <row r="22" spans="1:15" ht="12" customHeight="1" x14ac:dyDescent="0.2">
      <c r="A22" s="450" t="s">
        <v>1162</v>
      </c>
      <c r="B22" s="458"/>
      <c r="C22" s="459"/>
      <c r="D22" s="459"/>
      <c r="E22" s="462"/>
      <c r="F22" s="461"/>
      <c r="G22" s="449"/>
      <c r="H22" s="449">
        <f t="shared" si="0"/>
        <v>0</v>
      </c>
      <c r="I22" s="449">
        <f t="shared" si="1"/>
        <v>0</v>
      </c>
      <c r="J22" s="449">
        <f t="shared" si="2"/>
        <v>0</v>
      </c>
      <c r="L22" s="449"/>
      <c r="M22" s="664"/>
      <c r="N22" s="664"/>
      <c r="O22" s="664"/>
    </row>
    <row r="23" spans="1:15" ht="12" customHeight="1" x14ac:dyDescent="0.2">
      <c r="A23" s="450" t="s">
        <v>1163</v>
      </c>
      <c r="B23" s="458"/>
      <c r="C23" s="459"/>
      <c r="D23" s="459"/>
      <c r="E23" s="462"/>
      <c r="F23" s="461"/>
      <c r="G23" s="449"/>
      <c r="H23" s="449">
        <f t="shared" si="0"/>
        <v>0</v>
      </c>
      <c r="I23" s="449">
        <f t="shared" si="1"/>
        <v>0</v>
      </c>
      <c r="J23" s="449">
        <f t="shared" si="2"/>
        <v>0</v>
      </c>
      <c r="L23" s="449"/>
      <c r="M23" s="664"/>
      <c r="N23" s="664"/>
      <c r="O23" s="664"/>
    </row>
    <row r="24" spans="1:15" ht="12" customHeight="1" x14ac:dyDescent="0.2">
      <c r="A24" s="450" t="s">
        <v>1164</v>
      </c>
      <c r="B24" s="458"/>
      <c r="C24" s="459"/>
      <c r="D24" s="459"/>
      <c r="E24" s="462"/>
      <c r="F24" s="461"/>
      <c r="G24" s="449"/>
      <c r="H24" s="449">
        <f t="shared" si="0"/>
        <v>0</v>
      </c>
      <c r="I24" s="449">
        <f t="shared" si="1"/>
        <v>0</v>
      </c>
      <c r="J24" s="449">
        <f t="shared" si="2"/>
        <v>0</v>
      </c>
      <c r="L24" s="449"/>
      <c r="M24" s="664"/>
      <c r="N24" s="664"/>
      <c r="O24" s="664"/>
    </row>
    <row r="25" spans="1:15" ht="12" customHeight="1" x14ac:dyDescent="0.2">
      <c r="A25" s="450" t="s">
        <v>1165</v>
      </c>
      <c r="B25" s="458"/>
      <c r="C25" s="459"/>
      <c r="D25" s="459"/>
      <c r="E25" s="462"/>
      <c r="F25" s="461"/>
      <c r="G25" s="449"/>
      <c r="H25" s="449">
        <f t="shared" si="0"/>
        <v>0</v>
      </c>
      <c r="I25" s="449">
        <f t="shared" si="1"/>
        <v>0</v>
      </c>
      <c r="J25" s="449">
        <f t="shared" si="2"/>
        <v>0</v>
      </c>
      <c r="L25" s="449"/>
      <c r="M25" s="664"/>
      <c r="N25" s="664"/>
      <c r="O25" s="664"/>
    </row>
    <row r="26" spans="1:15" ht="12" customHeight="1" x14ac:dyDescent="0.2">
      <c r="A26" s="450" t="s">
        <v>1166</v>
      </c>
      <c r="B26" s="458"/>
      <c r="C26" s="459" t="s">
        <v>8024</v>
      </c>
      <c r="D26" s="459" t="s">
        <v>8024</v>
      </c>
      <c r="E26" s="462" t="s">
        <v>8024</v>
      </c>
      <c r="F26" s="461" t="s">
        <v>8038</v>
      </c>
      <c r="G26" s="449"/>
      <c r="H26" s="449">
        <f t="shared" si="0"/>
        <v>5</v>
      </c>
      <c r="I26" s="449">
        <f t="shared" si="1"/>
        <v>5</v>
      </c>
      <c r="J26" s="449">
        <f t="shared" si="2"/>
        <v>5</v>
      </c>
      <c r="L26" s="449"/>
      <c r="M26" s="664"/>
      <c r="N26" s="664"/>
      <c r="O26" s="664"/>
    </row>
    <row r="27" spans="1:15" ht="18.75" x14ac:dyDescent="0.2">
      <c r="A27" s="450" t="s">
        <v>1167</v>
      </c>
      <c r="B27" s="458"/>
      <c r="C27" s="459"/>
      <c r="D27" s="459"/>
      <c r="E27" s="462"/>
      <c r="F27" s="461"/>
      <c r="G27" s="449"/>
      <c r="H27" s="449">
        <f t="shared" si="0"/>
        <v>0</v>
      </c>
      <c r="I27" s="449">
        <f t="shared" si="1"/>
        <v>0</v>
      </c>
      <c r="J27" s="449">
        <f t="shared" si="2"/>
        <v>0</v>
      </c>
      <c r="L27" s="449"/>
      <c r="M27" s="664"/>
      <c r="N27" s="664"/>
      <c r="O27" s="664"/>
    </row>
    <row r="28" spans="1:15" ht="12" customHeight="1" x14ac:dyDescent="0.2">
      <c r="A28" s="450" t="s">
        <v>1168</v>
      </c>
      <c r="B28" s="458"/>
      <c r="C28" s="459"/>
      <c r="D28" s="459"/>
      <c r="E28" s="462"/>
      <c r="F28" s="461"/>
      <c r="G28" s="449"/>
      <c r="H28" s="449">
        <f t="shared" si="0"/>
        <v>0</v>
      </c>
      <c r="I28" s="449">
        <f t="shared" si="1"/>
        <v>0</v>
      </c>
      <c r="J28" s="449">
        <f t="shared" si="2"/>
        <v>0</v>
      </c>
      <c r="L28" s="449"/>
      <c r="M28" s="664"/>
      <c r="N28" s="664"/>
      <c r="O28" s="664"/>
    </row>
    <row r="29" spans="1:15" ht="12" customHeight="1" x14ac:dyDescent="0.2">
      <c r="A29" s="450" t="s">
        <v>1169</v>
      </c>
      <c r="B29" s="458"/>
      <c r="C29" s="459"/>
      <c r="D29" s="459"/>
      <c r="E29" s="462"/>
      <c r="F29" s="461"/>
      <c r="G29" s="449"/>
      <c r="H29" s="449">
        <f t="shared" si="0"/>
        <v>0</v>
      </c>
      <c r="I29" s="449">
        <f t="shared" si="1"/>
        <v>0</v>
      </c>
      <c r="J29" s="449">
        <f t="shared" si="2"/>
        <v>0</v>
      </c>
      <c r="L29" s="449"/>
      <c r="M29" s="664"/>
      <c r="N29" s="664"/>
      <c r="O29" s="664"/>
    </row>
    <row r="30" spans="1:15" ht="12" customHeight="1" x14ac:dyDescent="0.2">
      <c r="A30" s="450" t="s">
        <v>1170</v>
      </c>
      <c r="B30" s="458"/>
      <c r="C30" s="459"/>
      <c r="D30" s="459"/>
      <c r="E30" s="462"/>
      <c r="F30" s="461"/>
      <c r="G30" s="449"/>
      <c r="H30" s="449">
        <f t="shared" si="0"/>
        <v>0</v>
      </c>
      <c r="I30" s="449">
        <f t="shared" si="1"/>
        <v>0</v>
      </c>
      <c r="J30" s="449">
        <f t="shared" si="2"/>
        <v>0</v>
      </c>
      <c r="L30" s="449"/>
      <c r="M30" s="664"/>
      <c r="N30" s="664"/>
      <c r="O30" s="664"/>
    </row>
    <row r="31" spans="1:15" ht="12" customHeight="1" x14ac:dyDescent="0.2">
      <c r="A31" s="450" t="s">
        <v>1171</v>
      </c>
      <c r="B31" s="458"/>
      <c r="C31" s="459"/>
      <c r="D31" s="459"/>
      <c r="E31" s="462"/>
      <c r="F31" s="461"/>
      <c r="G31" s="449"/>
      <c r="H31" s="449">
        <f t="shared" si="0"/>
        <v>0</v>
      </c>
      <c r="I31" s="449">
        <f t="shared" si="1"/>
        <v>0</v>
      </c>
      <c r="J31" s="449">
        <f t="shared" si="2"/>
        <v>0</v>
      </c>
      <c r="L31" s="449"/>
      <c r="M31" s="664"/>
      <c r="N31" s="664"/>
      <c r="O31" s="664"/>
    </row>
    <row r="32" spans="1:15" ht="12" customHeight="1" x14ac:dyDescent="0.2">
      <c r="A32" s="450" t="s">
        <v>1172</v>
      </c>
      <c r="B32" s="458"/>
      <c r="C32" s="459"/>
      <c r="D32" s="459"/>
      <c r="E32" s="462"/>
      <c r="F32" s="461"/>
      <c r="G32" s="449"/>
      <c r="H32" s="449">
        <f t="shared" si="0"/>
        <v>0</v>
      </c>
      <c r="I32" s="449">
        <f t="shared" si="1"/>
        <v>0</v>
      </c>
      <c r="J32" s="449">
        <f t="shared" si="2"/>
        <v>0</v>
      </c>
      <c r="L32" s="449"/>
      <c r="M32" s="664"/>
      <c r="N32" s="664"/>
      <c r="O32" s="664"/>
    </row>
    <row r="33" spans="1:15" ht="12" customHeight="1" x14ac:dyDescent="0.2">
      <c r="A33" s="450" t="s">
        <v>1173</v>
      </c>
      <c r="B33" s="458"/>
      <c r="C33" s="459"/>
      <c r="D33" s="459"/>
      <c r="E33" s="462"/>
      <c r="F33" s="461"/>
      <c r="G33" s="449"/>
      <c r="H33" s="449">
        <f t="shared" si="0"/>
        <v>0</v>
      </c>
      <c r="I33" s="449">
        <f t="shared" si="1"/>
        <v>0</v>
      </c>
      <c r="J33" s="449">
        <f t="shared" si="2"/>
        <v>0</v>
      </c>
      <c r="L33" s="449"/>
      <c r="M33" s="664"/>
      <c r="N33" s="664"/>
      <c r="O33" s="664"/>
    </row>
    <row r="34" spans="1:15" ht="12" customHeight="1" x14ac:dyDescent="0.25">
      <c r="A34" s="463"/>
      <c r="B34" s="463"/>
      <c r="C34" s="463"/>
      <c r="D34" s="463"/>
      <c r="E34" s="463"/>
      <c r="F34" s="463"/>
      <c r="G34" s="449"/>
      <c r="H34" s="449">
        <f>SUM(H11:H32)</f>
        <v>20</v>
      </c>
      <c r="I34" s="449">
        <f>SUM(I11:I32)</f>
        <v>20</v>
      </c>
      <c r="J34" s="449">
        <f>SUM(J11:J32)</f>
        <v>20</v>
      </c>
      <c r="K34" s="449">
        <f>SUM(H34:J34)</f>
        <v>60</v>
      </c>
      <c r="L34" s="449"/>
      <c r="M34" s="664"/>
      <c r="N34" s="664"/>
      <c r="O34" s="664"/>
    </row>
    <row r="35" spans="1:15" ht="12" customHeight="1" x14ac:dyDescent="0.2">
      <c r="A35" s="464" t="s">
        <v>1078</v>
      </c>
      <c r="B35" s="465"/>
      <c r="C35" s="2125"/>
      <c r="D35" s="2125"/>
      <c r="E35" s="2125"/>
      <c r="F35" s="2126"/>
    </row>
    <row r="36" spans="1:15" ht="12" customHeight="1" x14ac:dyDescent="0.2">
      <c r="A36" s="2116"/>
      <c r="B36" s="2117"/>
      <c r="C36" s="2117"/>
      <c r="D36" s="2117"/>
      <c r="E36" s="2117"/>
      <c r="F36" s="2118"/>
    </row>
    <row r="37" spans="1:15" ht="12" customHeight="1" x14ac:dyDescent="0.2">
      <c r="A37" s="2116"/>
      <c r="B37" s="2117"/>
      <c r="C37" s="2117"/>
      <c r="D37" s="2117"/>
      <c r="E37" s="2117"/>
      <c r="F37" s="2118"/>
    </row>
    <row r="38" spans="1:15" ht="12" customHeight="1" x14ac:dyDescent="0.2">
      <c r="A38" s="2130"/>
      <c r="B38" s="2131"/>
      <c r="C38" s="2131"/>
      <c r="D38" s="2131"/>
      <c r="E38" s="2131"/>
      <c r="F38" s="2132"/>
    </row>
    <row r="39" spans="1:15" ht="4.5" hidden="1" customHeight="1" x14ac:dyDescent="0.2">
      <c r="A39" s="466"/>
      <c r="B39" s="466"/>
      <c r="C39" s="466"/>
      <c r="D39" s="466"/>
      <c r="E39" s="466"/>
      <c r="F39" s="466"/>
    </row>
    <row r="40" spans="1:15" s="463" customFormat="1" ht="12" customHeight="1" x14ac:dyDescent="0.25">
      <c r="A40" s="467" t="s">
        <v>1077</v>
      </c>
      <c r="B40" s="468"/>
      <c r="C40" s="2133"/>
      <c r="D40" s="2133"/>
      <c r="E40" s="2133"/>
      <c r="F40" s="2134"/>
      <c r="H40" s="1600"/>
      <c r="I40" s="1600"/>
      <c r="J40" s="1600"/>
      <c r="K40" s="1600"/>
    </row>
    <row r="41" spans="1:15" s="463" customFormat="1" ht="12" customHeight="1" x14ac:dyDescent="0.25">
      <c r="A41" s="2135"/>
      <c r="B41" s="2136"/>
      <c r="C41" s="2136"/>
      <c r="D41" s="2136"/>
      <c r="E41" s="2136"/>
      <c r="F41" s="2137"/>
      <c r="H41" s="1600"/>
      <c r="I41" s="1600"/>
      <c r="J41" s="1600"/>
      <c r="K41" s="1600"/>
    </row>
    <row r="42" spans="1:15" s="463" customFormat="1" ht="12" customHeight="1" x14ac:dyDescent="0.25">
      <c r="A42" s="2135"/>
      <c r="B42" s="2136"/>
      <c r="C42" s="2136"/>
      <c r="D42" s="2136"/>
      <c r="E42" s="2136"/>
      <c r="F42" s="2137"/>
      <c r="H42" s="1600"/>
      <c r="I42" s="1600"/>
      <c r="J42" s="1600"/>
      <c r="K42" s="1600"/>
    </row>
    <row r="43" spans="1:15" s="463" customFormat="1" ht="15" x14ac:dyDescent="0.25">
      <c r="A43" s="2127"/>
      <c r="B43" s="2128"/>
      <c r="C43" s="2128"/>
      <c r="D43" s="2128"/>
      <c r="E43" s="2128"/>
      <c r="F43" s="2129"/>
      <c r="H43" s="1600"/>
      <c r="I43" s="1600"/>
      <c r="J43" s="1600"/>
      <c r="K43" s="1600"/>
    </row>
    <row r="44" spans="1:15" s="463" customFormat="1" ht="12" hidden="1" customHeight="1" x14ac:dyDescent="0.25">
      <c r="A44" s="2127"/>
      <c r="B44" s="2128"/>
      <c r="C44" s="2128"/>
      <c r="D44" s="2128"/>
      <c r="E44" s="2128"/>
      <c r="F44" s="2129"/>
      <c r="H44" s="1600"/>
      <c r="I44" s="1600"/>
      <c r="J44" s="1600"/>
      <c r="K44" s="1600"/>
    </row>
    <row r="45" spans="1:15" s="463" customFormat="1" ht="12" customHeight="1" x14ac:dyDescent="0.25">
      <c r="H45" s="1600"/>
      <c r="I45" s="1600"/>
      <c r="J45" s="1600"/>
      <c r="K45" s="1600"/>
    </row>
    <row r="46" spans="1:15" s="463" customFormat="1" ht="9.75" customHeight="1" x14ac:dyDescent="0.25">
      <c r="H46" s="1600"/>
      <c r="I46" s="1600"/>
      <c r="J46" s="1600"/>
      <c r="K46" s="1600"/>
    </row>
    <row r="47" spans="1:15" s="463" customFormat="1" ht="13.5" customHeight="1" x14ac:dyDescent="0.25">
      <c r="H47" s="1600"/>
      <c r="I47" s="1600"/>
      <c r="J47" s="1600"/>
      <c r="K47" s="1600"/>
    </row>
    <row r="48" spans="1:15" s="463" customFormat="1" ht="15" x14ac:dyDescent="0.25">
      <c r="H48" s="1600"/>
      <c r="I48" s="1600"/>
      <c r="J48" s="1600"/>
      <c r="K48" s="1600"/>
    </row>
    <row r="49" spans="1:11" s="463" customFormat="1" ht="15" hidden="1" x14ac:dyDescent="0.25">
      <c r="A49" s="463" t="b">
        <v>0</v>
      </c>
      <c r="H49" s="1600"/>
      <c r="I49" s="1600"/>
      <c r="J49" s="1600"/>
      <c r="K49" s="1600"/>
    </row>
    <row r="50" spans="1:11" s="463" customFormat="1" ht="15" x14ac:dyDescent="0.25">
      <c r="H50" s="1600"/>
      <c r="I50" s="1600"/>
      <c r="J50" s="1600"/>
      <c r="K50" s="1600"/>
    </row>
    <row r="51" spans="1:11" s="463" customFormat="1" ht="15" x14ac:dyDescent="0.25">
      <c r="H51" s="1600"/>
      <c r="I51" s="1600"/>
      <c r="J51" s="1600"/>
      <c r="K51" s="1600"/>
    </row>
    <row r="52" spans="1:11" s="463" customFormat="1" ht="15" x14ac:dyDescent="0.25">
      <c r="H52" s="1600"/>
      <c r="I52" s="1600"/>
      <c r="J52" s="1600"/>
      <c r="K52" s="1600"/>
    </row>
    <row r="53" spans="1:11" s="463" customFormat="1" ht="15" x14ac:dyDescent="0.25">
      <c r="H53" s="1600"/>
      <c r="I53" s="1600"/>
      <c r="J53" s="1600"/>
      <c r="K53" s="1600"/>
    </row>
    <row r="54" spans="1:11" s="463" customFormat="1" ht="15" x14ac:dyDescent="0.25">
      <c r="H54" s="1600"/>
      <c r="I54" s="1600"/>
      <c r="J54" s="1600"/>
      <c r="K54" s="1600"/>
    </row>
    <row r="55" spans="1:11" s="463" customFormat="1" ht="15" x14ac:dyDescent="0.25">
      <c r="H55" s="1600"/>
      <c r="I55" s="1600"/>
      <c r="J55" s="1600"/>
      <c r="K55" s="1600"/>
    </row>
    <row r="56" spans="1:11" s="463" customFormat="1" ht="15" x14ac:dyDescent="0.25">
      <c r="H56" s="1600"/>
      <c r="I56" s="1600"/>
      <c r="J56" s="1600"/>
      <c r="K56" s="1600"/>
    </row>
    <row r="57" spans="1:11" s="463" customFormat="1" ht="15" x14ac:dyDescent="0.25">
      <c r="H57" s="1600"/>
      <c r="I57" s="1600"/>
      <c r="J57" s="1600"/>
      <c r="K57" s="1600"/>
    </row>
    <row r="58" spans="1:11" s="463" customFormat="1" ht="15" x14ac:dyDescent="0.25">
      <c r="H58" s="1600"/>
      <c r="I58" s="1600"/>
      <c r="J58" s="1600"/>
      <c r="K58" s="1600"/>
    </row>
    <row r="59" spans="1:11" s="463" customFormat="1" ht="15" x14ac:dyDescent="0.25">
      <c r="H59" s="1600"/>
      <c r="I59" s="1600"/>
      <c r="J59" s="1600"/>
      <c r="K59" s="1600"/>
    </row>
    <row r="60" spans="1:11" s="463" customFormat="1" ht="15" x14ac:dyDescent="0.25">
      <c r="H60" s="1600"/>
      <c r="I60" s="1600"/>
      <c r="J60" s="1600"/>
      <c r="K60" s="1600"/>
    </row>
    <row r="61" spans="1:11" s="463" customFormat="1" ht="15" x14ac:dyDescent="0.25">
      <c r="H61" s="1600"/>
      <c r="I61" s="1600"/>
      <c r="J61" s="1600"/>
      <c r="K61" s="1600"/>
    </row>
    <row r="62" spans="1:11" s="463" customFormat="1" ht="15" x14ac:dyDescent="0.25">
      <c r="H62" s="1600"/>
      <c r="I62" s="1600"/>
      <c r="J62" s="1600"/>
      <c r="K62" s="1600"/>
    </row>
    <row r="63" spans="1:11" s="463" customFormat="1" ht="15" x14ac:dyDescent="0.25">
      <c r="H63" s="1600"/>
      <c r="I63" s="1600"/>
      <c r="J63" s="1600"/>
      <c r="K63" s="1600"/>
    </row>
    <row r="64" spans="1:11" s="463" customFormat="1" ht="15" x14ac:dyDescent="0.25">
      <c r="H64" s="1600"/>
      <c r="I64" s="1600"/>
      <c r="J64" s="1600"/>
      <c r="K64" s="1600"/>
    </row>
    <row r="65" spans="8:11" s="463" customFormat="1" ht="15" x14ac:dyDescent="0.25">
      <c r="H65" s="1600"/>
      <c r="I65" s="1600"/>
      <c r="J65" s="1600"/>
      <c r="K65" s="1600"/>
    </row>
    <row r="66" spans="8:11" s="463" customFormat="1" ht="15" x14ac:dyDescent="0.25">
      <c r="H66" s="1600"/>
      <c r="I66" s="1600"/>
      <c r="J66" s="1600"/>
      <c r="K66" s="1600"/>
    </row>
    <row r="67" spans="8:11" s="463" customFormat="1" ht="15" x14ac:dyDescent="0.25">
      <c r="H67" s="1600"/>
      <c r="I67" s="1600"/>
      <c r="J67" s="1600"/>
      <c r="K67" s="1600"/>
    </row>
    <row r="68" spans="8:11" s="463" customFormat="1" ht="15" x14ac:dyDescent="0.25">
      <c r="H68" s="1600"/>
      <c r="I68" s="1600"/>
      <c r="J68" s="1600"/>
      <c r="K68" s="1600"/>
    </row>
    <row r="69" spans="8:11" s="463" customFormat="1" ht="15" x14ac:dyDescent="0.25">
      <c r="H69" s="1600"/>
      <c r="I69" s="1600"/>
      <c r="J69" s="1600"/>
      <c r="K69" s="1600"/>
    </row>
    <row r="70" spans="8:11" s="463" customFormat="1" ht="15" x14ac:dyDescent="0.25">
      <c r="H70" s="1600"/>
      <c r="I70" s="1600"/>
      <c r="J70" s="1600"/>
      <c r="K70" s="1600"/>
    </row>
    <row r="71" spans="8:11" s="463" customFormat="1" ht="15" x14ac:dyDescent="0.25">
      <c r="H71" s="1600"/>
      <c r="I71" s="1600"/>
      <c r="J71" s="1600"/>
      <c r="K71" s="1600"/>
    </row>
    <row r="72" spans="8:11" s="463" customFormat="1" ht="15" x14ac:dyDescent="0.25">
      <c r="H72" s="1600"/>
      <c r="I72" s="1600"/>
      <c r="J72" s="1600"/>
      <c r="K72" s="1600"/>
    </row>
    <row r="73" spans="8:11" s="463" customFormat="1" ht="15" x14ac:dyDescent="0.25">
      <c r="H73" s="1600"/>
      <c r="I73" s="1600"/>
      <c r="J73" s="1600"/>
      <c r="K73" s="1600"/>
    </row>
    <row r="74" spans="8:11" s="463" customFormat="1" ht="15" x14ac:dyDescent="0.25">
      <c r="H74" s="1600"/>
      <c r="I74" s="1600"/>
      <c r="J74" s="1600"/>
      <c r="K74" s="1600"/>
    </row>
    <row r="75" spans="8:11" s="463" customFormat="1" ht="15" x14ac:dyDescent="0.25">
      <c r="H75" s="1600"/>
      <c r="I75" s="1600"/>
      <c r="J75" s="1600"/>
      <c r="K75" s="1600"/>
    </row>
    <row r="76" spans="8:11" s="463" customFormat="1" ht="15" x14ac:dyDescent="0.25">
      <c r="H76" s="1600"/>
      <c r="I76" s="1600"/>
      <c r="J76" s="1600"/>
      <c r="K76" s="1600"/>
    </row>
    <row r="77" spans="8:11" s="463" customFormat="1" ht="15" x14ac:dyDescent="0.25">
      <c r="H77" s="1600"/>
      <c r="I77" s="1600"/>
      <c r="J77" s="1600"/>
      <c r="K77" s="1600"/>
    </row>
    <row r="78" spans="8:11" s="463" customFormat="1" ht="15" x14ac:dyDescent="0.25">
      <c r="H78" s="1600"/>
      <c r="I78" s="1600"/>
      <c r="J78" s="1600"/>
      <c r="K78" s="1600"/>
    </row>
    <row r="79" spans="8:11" s="463" customFormat="1" ht="15" x14ac:dyDescent="0.25">
      <c r="H79" s="1600"/>
      <c r="I79" s="1600"/>
      <c r="J79" s="1600"/>
      <c r="K79" s="1600"/>
    </row>
    <row r="80" spans="8:11" s="463" customFormat="1" ht="15" x14ac:dyDescent="0.25">
      <c r="H80" s="1600"/>
      <c r="I80" s="1600"/>
      <c r="J80" s="1600"/>
      <c r="K80" s="1600"/>
    </row>
    <row r="81" spans="8:11" s="463" customFormat="1" ht="15" x14ac:dyDescent="0.25">
      <c r="H81" s="1600"/>
      <c r="I81" s="1600"/>
      <c r="J81" s="1600"/>
      <c r="K81" s="1600"/>
    </row>
    <row r="82" spans="8:11" s="463" customFormat="1" ht="15" x14ac:dyDescent="0.25">
      <c r="H82" s="1600"/>
      <c r="I82" s="1600"/>
      <c r="J82" s="1600"/>
      <c r="K82" s="1600"/>
    </row>
    <row r="83" spans="8:11" s="463" customFormat="1" ht="15" x14ac:dyDescent="0.25">
      <c r="H83" s="1600"/>
      <c r="I83" s="1600"/>
      <c r="J83" s="1600"/>
      <c r="K83" s="1600"/>
    </row>
    <row r="84" spans="8:11" s="463" customFormat="1" ht="15" x14ac:dyDescent="0.25">
      <c r="H84" s="1600"/>
      <c r="I84" s="1600"/>
      <c r="J84" s="1600"/>
      <c r="K84" s="1600"/>
    </row>
    <row r="85" spans="8:11" s="463" customFormat="1" ht="15" x14ac:dyDescent="0.25">
      <c r="H85" s="1600"/>
      <c r="I85" s="1600"/>
      <c r="J85" s="1600"/>
      <c r="K85" s="1600"/>
    </row>
    <row r="86" spans="8:11" s="463" customFormat="1" ht="15" x14ac:dyDescent="0.25">
      <c r="H86" s="1600"/>
      <c r="I86" s="1600"/>
      <c r="J86" s="1600"/>
      <c r="K86" s="1600"/>
    </row>
    <row r="87" spans="8:11" s="463" customFormat="1" ht="15" x14ac:dyDescent="0.25">
      <c r="H87" s="1600"/>
      <c r="I87" s="1600"/>
      <c r="J87" s="1600"/>
      <c r="K87" s="1600"/>
    </row>
    <row r="88" spans="8:11" s="463" customFormat="1" ht="15" x14ac:dyDescent="0.25">
      <c r="H88" s="1600"/>
      <c r="I88" s="1600"/>
      <c r="J88" s="1600"/>
      <c r="K88" s="1600"/>
    </row>
    <row r="89" spans="8:11" s="463" customFormat="1" ht="15" x14ac:dyDescent="0.25">
      <c r="H89" s="1600"/>
      <c r="I89" s="1600"/>
      <c r="J89" s="1600"/>
      <c r="K89" s="1600"/>
    </row>
    <row r="90" spans="8:11" s="463" customFormat="1" ht="15" x14ac:dyDescent="0.25">
      <c r="H90" s="1600"/>
      <c r="I90" s="1600"/>
      <c r="J90" s="1600"/>
      <c r="K90" s="1600"/>
    </row>
    <row r="91" spans="8:11" s="463" customFormat="1" ht="15" x14ac:dyDescent="0.25">
      <c r="H91" s="1600"/>
      <c r="I91" s="1600"/>
      <c r="J91" s="1600"/>
      <c r="K91" s="1600"/>
    </row>
    <row r="92" spans="8:11" s="463" customFormat="1" ht="15" x14ac:dyDescent="0.25">
      <c r="H92" s="1600"/>
      <c r="I92" s="1600"/>
      <c r="J92" s="1600"/>
      <c r="K92" s="1600"/>
    </row>
    <row r="93" spans="8:11" s="463" customFormat="1" ht="15" x14ac:dyDescent="0.25">
      <c r="H93" s="1600"/>
      <c r="I93" s="1600"/>
      <c r="J93" s="1600"/>
      <c r="K93" s="1600"/>
    </row>
    <row r="94" spans="8:11" s="463" customFormat="1" ht="15" x14ac:dyDescent="0.25">
      <c r="H94" s="1600"/>
      <c r="I94" s="1600"/>
      <c r="J94" s="1600"/>
      <c r="K94" s="1600"/>
    </row>
    <row r="95" spans="8:11" s="463" customFormat="1" ht="15" x14ac:dyDescent="0.25">
      <c r="H95" s="1600"/>
      <c r="I95" s="1600"/>
      <c r="J95" s="1600"/>
      <c r="K95" s="1600"/>
    </row>
    <row r="96" spans="8:11" s="463" customFormat="1" ht="15" x14ac:dyDescent="0.25">
      <c r="H96" s="1600"/>
      <c r="I96" s="1600"/>
      <c r="J96" s="1600"/>
      <c r="K96" s="1600"/>
    </row>
    <row r="97" spans="8:11" s="463" customFormat="1" ht="15" x14ac:dyDescent="0.25">
      <c r="H97" s="1600"/>
      <c r="I97" s="1600"/>
      <c r="J97" s="1600"/>
      <c r="K97" s="1600"/>
    </row>
  </sheetData>
  <sheetProtection algorithmName="SHA-512" hashValue="WYLGr6Y7hPd+kcIjuGnChYRgovNNea5Q+0Z5G74Hs7DXgi9SXLXfMSyg+SOuqn49ZRq4ak4A13S+dE6Rucj4zQ==" saltValue="WtGRPe4dHA8JVBWS3hNUPw=="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2"/>
  <sheetViews>
    <sheetView zoomScaleNormal="100" workbookViewId="0">
      <selection activeCell="I13" sqref="I13"/>
    </sheetView>
  </sheetViews>
  <sheetFormatPr defaultColWidth="9.140625" defaultRowHeight="12.75" x14ac:dyDescent="0.2"/>
  <cols>
    <col min="1" max="1" width="2.85546875" style="1263" customWidth="1"/>
    <col min="2" max="2" width="3" style="1263" customWidth="1"/>
    <col min="3" max="3" width="48.42578125" style="1263" customWidth="1"/>
    <col min="4" max="4" width="7.42578125" style="1263" customWidth="1"/>
    <col min="5" max="5" width="11.28515625" style="1263" customWidth="1"/>
    <col min="6" max="6" width="10.85546875" style="1263" customWidth="1"/>
    <col min="7" max="8" width="9.140625" style="1263"/>
    <col min="9" max="9" width="11.140625" style="1263" customWidth="1"/>
    <col min="10" max="10" width="10.85546875" style="1263" customWidth="1"/>
    <col min="11" max="11" width="9.140625" style="1263"/>
    <col min="12" max="12" width="14.140625" style="1263" customWidth="1"/>
    <col min="13" max="13" width="9.140625" style="1263"/>
    <col min="14" max="14" width="18.7109375" style="1263" customWidth="1"/>
    <col min="15" max="16384" width="9.140625" style="1263"/>
  </cols>
  <sheetData>
    <row r="1" spans="1:14" x14ac:dyDescent="0.2">
      <c r="A1" s="62"/>
      <c r="B1" s="62"/>
      <c r="C1" s="62"/>
      <c r="D1" s="62"/>
      <c r="E1" s="62"/>
      <c r="F1" s="62"/>
      <c r="G1" s="1261" t="s">
        <v>333</v>
      </c>
      <c r="H1" s="1262"/>
      <c r="I1" s="62"/>
      <c r="J1" s="62"/>
      <c r="K1" s="62"/>
      <c r="L1" s="62"/>
      <c r="M1" s="62"/>
      <c r="N1" s="62"/>
    </row>
    <row r="2" spans="1:14" x14ac:dyDescent="0.2">
      <c r="A2" s="1264"/>
      <c r="B2" s="62"/>
      <c r="C2" s="62"/>
      <c r="D2" s="62"/>
      <c r="E2" s="62"/>
      <c r="F2" s="62"/>
      <c r="G2" s="63" t="s">
        <v>1346</v>
      </c>
      <c r="H2" s="1262"/>
      <c r="I2" s="62"/>
      <c r="J2" s="62"/>
      <c r="K2" s="62"/>
      <c r="L2" s="62"/>
      <c r="M2" s="62"/>
      <c r="N2" s="62"/>
    </row>
    <row r="3" spans="1:14" x14ac:dyDescent="0.2">
      <c r="A3" s="1264"/>
      <c r="B3" s="62"/>
      <c r="C3" s="62"/>
      <c r="D3" s="62"/>
      <c r="E3" s="62"/>
      <c r="F3" s="62"/>
      <c r="G3" s="63" t="s">
        <v>334</v>
      </c>
      <c r="H3" s="62"/>
      <c r="I3" s="62"/>
      <c r="J3" s="62"/>
      <c r="K3" s="62"/>
      <c r="L3" s="62"/>
      <c r="M3" s="62"/>
      <c r="N3" s="62"/>
    </row>
    <row r="4" spans="1:14" x14ac:dyDescent="0.2">
      <c r="A4" s="1264"/>
      <c r="B4" s="62"/>
      <c r="C4" s="62"/>
      <c r="D4" s="62"/>
      <c r="E4" s="62"/>
      <c r="F4" s="62"/>
      <c r="G4" s="63" t="s">
        <v>745</v>
      </c>
      <c r="H4" s="62"/>
      <c r="I4" s="62"/>
      <c r="J4" s="62"/>
      <c r="K4" s="62"/>
      <c r="L4" s="62"/>
      <c r="M4" s="62"/>
      <c r="N4" s="62"/>
    </row>
    <row r="5" spans="1:14" x14ac:dyDescent="0.2">
      <c r="A5" s="1264"/>
      <c r="B5" s="62"/>
      <c r="C5" s="62"/>
      <c r="D5" s="62"/>
      <c r="E5" s="62"/>
      <c r="F5" s="63"/>
      <c r="G5" s="63"/>
      <c r="H5" s="62"/>
      <c r="I5" s="62"/>
      <c r="J5" s="62"/>
      <c r="K5" s="62"/>
      <c r="L5" s="62"/>
      <c r="M5" s="62"/>
      <c r="N5" s="62"/>
    </row>
    <row r="6" spans="1:14" x14ac:dyDescent="0.2">
      <c r="A6" s="1265" t="s">
        <v>579</v>
      </c>
      <c r="B6" s="1266"/>
      <c r="C6" s="1266"/>
      <c r="D6" s="1266"/>
      <c r="E6" s="1267"/>
      <c r="F6" s="1268"/>
      <c r="G6" s="63"/>
      <c r="H6" s="62"/>
      <c r="I6" s="1269" t="s">
        <v>880</v>
      </c>
      <c r="J6" s="2142" t="str">
        <f>COVER!A17</f>
        <v>Taft SD 90</v>
      </c>
      <c r="K6" s="2142"/>
      <c r="L6" s="2143"/>
      <c r="M6" s="62"/>
      <c r="N6" s="62"/>
    </row>
    <row r="7" spans="1:14" x14ac:dyDescent="0.2">
      <c r="A7" s="2144" t="s">
        <v>746</v>
      </c>
      <c r="B7" s="2145"/>
      <c r="C7" s="2145"/>
      <c r="D7" s="2145"/>
      <c r="E7" s="2146"/>
      <c r="F7" s="1270"/>
      <c r="G7" s="62"/>
      <c r="H7" s="62"/>
      <c r="I7" s="1269" t="s">
        <v>300</v>
      </c>
      <c r="J7" s="2147" t="str">
        <f>COVER!A13</f>
        <v>56099090002</v>
      </c>
      <c r="K7" s="2147"/>
      <c r="L7" s="2147"/>
      <c r="M7" s="62"/>
      <c r="N7" s="62"/>
    </row>
    <row r="8" spans="1:14" x14ac:dyDescent="0.2">
      <c r="A8" s="1271"/>
      <c r="B8" s="1272"/>
      <c r="C8" s="1272"/>
      <c r="D8" s="1272"/>
      <c r="E8" s="1273"/>
      <c r="F8" s="1274"/>
      <c r="G8" s="1275"/>
      <c r="H8" s="1275"/>
      <c r="I8" s="1275"/>
      <c r="J8" s="1275"/>
      <c r="K8" s="1275"/>
      <c r="L8" s="1275"/>
      <c r="M8" s="62"/>
      <c r="N8" s="62"/>
    </row>
    <row r="9" spans="1:14" x14ac:dyDescent="0.2">
      <c r="A9" s="1276"/>
      <c r="B9" s="1277"/>
      <c r="C9" s="1277"/>
      <c r="D9" s="1278"/>
      <c r="E9" s="1279" t="str">
        <f>"Actual Expenditures, Fiscal Year "&amp;'AFR24'!L2&amp;""</f>
        <v>Actual Expenditures, Fiscal Year 2024</v>
      </c>
      <c r="F9" s="1280"/>
      <c r="G9" s="1280"/>
      <c r="H9" s="1280"/>
      <c r="I9" s="1281" t="str">
        <f>"Budgeted Expenditures, Fiscal Year "&amp;'AFR24'!L2+1&amp;""</f>
        <v>Budgeted Expenditures, Fiscal Year 2025</v>
      </c>
      <c r="J9" s="1280"/>
      <c r="K9" s="1280"/>
      <c r="L9" s="1282"/>
      <c r="M9" s="62"/>
      <c r="N9" s="62"/>
    </row>
    <row r="10" spans="1:14" x14ac:dyDescent="0.2">
      <c r="A10" s="1264"/>
      <c r="B10" s="62"/>
      <c r="C10" s="63"/>
      <c r="D10" s="1283"/>
      <c r="E10" s="1284" t="s">
        <v>352</v>
      </c>
      <c r="F10" s="1285" t="s">
        <v>353</v>
      </c>
      <c r="G10" s="1286" t="s">
        <v>359</v>
      </c>
      <c r="H10" s="1287"/>
      <c r="I10" s="1285" t="s">
        <v>352</v>
      </c>
      <c r="J10" s="1285" t="s">
        <v>353</v>
      </c>
      <c r="K10" s="1286" t="s">
        <v>359</v>
      </c>
      <c r="L10" s="1285"/>
      <c r="M10" s="62"/>
      <c r="N10" s="62"/>
    </row>
    <row r="11" spans="1:14" ht="51" x14ac:dyDescent="0.2">
      <c r="A11" s="2148" t="s">
        <v>403</v>
      </c>
      <c r="B11" s="2149"/>
      <c r="C11" s="2150"/>
      <c r="D11" s="1288" t="s">
        <v>748</v>
      </c>
      <c r="E11" s="1288" t="s">
        <v>62</v>
      </c>
      <c r="F11" s="1288" t="s">
        <v>6</v>
      </c>
      <c r="G11" s="1289" t="s">
        <v>1352</v>
      </c>
      <c r="H11" s="1290" t="s">
        <v>134</v>
      </c>
      <c r="I11" s="1288" t="s">
        <v>62</v>
      </c>
      <c r="J11" s="1288" t="s">
        <v>6</v>
      </c>
      <c r="K11" s="1289" t="s">
        <v>1345</v>
      </c>
      <c r="L11" s="1290" t="s">
        <v>134</v>
      </c>
      <c r="M11" s="62"/>
      <c r="N11" s="62"/>
    </row>
    <row r="12" spans="1:14" x14ac:dyDescent="0.2">
      <c r="A12" s="1291">
        <v>1</v>
      </c>
      <c r="B12" s="1292" t="s">
        <v>704</v>
      </c>
      <c r="C12" s="1293"/>
      <c r="D12" s="1294">
        <v>2320</v>
      </c>
      <c r="E12" s="695">
        <f>'Expenditures 16-24'!K52</f>
        <v>275710</v>
      </c>
      <c r="F12" s="1295"/>
      <c r="G12" s="695">
        <f>'Expenditures 16-24'!K361</f>
        <v>0</v>
      </c>
      <c r="H12" s="695">
        <f t="shared" ref="H12:H18" si="0">SUM(E12:G12)</f>
        <v>275710</v>
      </c>
      <c r="I12" s="694">
        <v>288358</v>
      </c>
      <c r="J12" s="1295"/>
      <c r="K12" s="694"/>
      <c r="L12" s="695">
        <f t="shared" ref="L12:L18" si="1">SUM(I12:K12)</f>
        <v>288358</v>
      </c>
      <c r="M12" s="62"/>
      <c r="N12" s="62"/>
    </row>
    <row r="13" spans="1:14" x14ac:dyDescent="0.2">
      <c r="A13" s="1291">
        <v>2</v>
      </c>
      <c r="B13" s="1292" t="s">
        <v>42</v>
      </c>
      <c r="C13" s="1293"/>
      <c r="D13" s="1294">
        <v>2330</v>
      </c>
      <c r="E13" s="695">
        <f>'Expenditures 16-24'!K53</f>
        <v>0</v>
      </c>
      <c r="F13" s="1295"/>
      <c r="G13" s="695">
        <f>'Expenditures 16-24'!K362</f>
        <v>0</v>
      </c>
      <c r="H13" s="695">
        <f t="shared" si="0"/>
        <v>0</v>
      </c>
      <c r="I13" s="694"/>
      <c r="J13" s="1295"/>
      <c r="K13" s="694"/>
      <c r="L13" s="695">
        <f t="shared" si="1"/>
        <v>0</v>
      </c>
      <c r="M13" s="62"/>
      <c r="N13" s="62"/>
    </row>
    <row r="14" spans="1:14" x14ac:dyDescent="0.2">
      <c r="A14" s="1291">
        <v>3</v>
      </c>
      <c r="B14" s="1292" t="s">
        <v>43</v>
      </c>
      <c r="C14" s="1293"/>
      <c r="D14" s="1296">
        <v>2490</v>
      </c>
      <c r="E14" s="695">
        <f>'Expenditures 16-24'!K58</f>
        <v>0</v>
      </c>
      <c r="F14" s="1295"/>
      <c r="G14" s="695">
        <f>'Expenditures 16-24'!K368</f>
        <v>0</v>
      </c>
      <c r="H14" s="695">
        <f t="shared" si="0"/>
        <v>0</v>
      </c>
      <c r="I14" s="694"/>
      <c r="J14" s="1295"/>
      <c r="K14" s="694"/>
      <c r="L14" s="695">
        <f t="shared" si="1"/>
        <v>0</v>
      </c>
      <c r="M14" s="62"/>
      <c r="N14" s="62"/>
    </row>
    <row r="15" spans="1:14" x14ac:dyDescent="0.2">
      <c r="A15" s="1291">
        <v>4</v>
      </c>
      <c r="B15" s="1292" t="s">
        <v>912</v>
      </c>
      <c r="C15" s="1293"/>
      <c r="D15" s="1294">
        <v>2510</v>
      </c>
      <c r="E15" s="695">
        <f>'Expenditures 16-24'!K61</f>
        <v>0</v>
      </c>
      <c r="F15" s="695">
        <f>'Expenditures 16-24'!K126</f>
        <v>0</v>
      </c>
      <c r="G15" s="695">
        <f>'Expenditures 16-24'!K371</f>
        <v>0</v>
      </c>
      <c r="H15" s="695">
        <f t="shared" si="0"/>
        <v>0</v>
      </c>
      <c r="I15" s="694"/>
      <c r="J15" s="694"/>
      <c r="K15" s="694"/>
      <c r="L15" s="695">
        <f t="shared" si="1"/>
        <v>0</v>
      </c>
      <c r="M15" s="62"/>
      <c r="N15" s="62"/>
    </row>
    <row r="16" spans="1:14" x14ac:dyDescent="0.2">
      <c r="A16" s="1291">
        <v>5</v>
      </c>
      <c r="B16" s="1292" t="s">
        <v>98</v>
      </c>
      <c r="C16" s="1293"/>
      <c r="D16" s="1294">
        <v>2570</v>
      </c>
      <c r="E16" s="695">
        <f>'Expenditures 16-24'!K66</f>
        <v>0</v>
      </c>
      <c r="F16" s="1295"/>
      <c r="G16" s="695">
        <f>'Expenditures 16-24'!K377</f>
        <v>0</v>
      </c>
      <c r="H16" s="695">
        <f t="shared" si="0"/>
        <v>0</v>
      </c>
      <c r="I16" s="694"/>
      <c r="J16" s="1295"/>
      <c r="K16" s="694"/>
      <c r="L16" s="695">
        <f t="shared" si="1"/>
        <v>0</v>
      </c>
      <c r="M16" s="62"/>
      <c r="N16" s="62"/>
    </row>
    <row r="17" spans="1:14" x14ac:dyDescent="0.2">
      <c r="A17" s="1291">
        <v>6</v>
      </c>
      <c r="B17" s="1292" t="s">
        <v>904</v>
      </c>
      <c r="C17" s="1293"/>
      <c r="D17" s="1294">
        <v>2610</v>
      </c>
      <c r="E17" s="695">
        <f>'Expenditures 16-24'!K69</f>
        <v>0</v>
      </c>
      <c r="F17" s="1295"/>
      <c r="G17" s="695">
        <f>'Expenditures 16-24'!K380</f>
        <v>0</v>
      </c>
      <c r="H17" s="695">
        <f t="shared" si="0"/>
        <v>0</v>
      </c>
      <c r="I17" s="694"/>
      <c r="J17" s="1295"/>
      <c r="K17" s="694"/>
      <c r="L17" s="695">
        <f t="shared" si="1"/>
        <v>0</v>
      </c>
      <c r="M17" s="62"/>
      <c r="N17" s="62"/>
    </row>
    <row r="18" spans="1:14" ht="26.25" customHeight="1" x14ac:dyDescent="0.2">
      <c r="A18" s="1297">
        <v>7</v>
      </c>
      <c r="B18" s="2151" t="s">
        <v>7</v>
      </c>
      <c r="C18" s="2151"/>
      <c r="D18" s="2152"/>
      <c r="E18" s="694"/>
      <c r="F18" s="694"/>
      <c r="G18" s="694"/>
      <c r="H18" s="695">
        <f t="shared" si="0"/>
        <v>0</v>
      </c>
      <c r="I18" s="694"/>
      <c r="J18" s="694"/>
      <c r="K18" s="694"/>
      <c r="L18" s="695">
        <f t="shared" si="1"/>
        <v>0</v>
      </c>
      <c r="M18" s="62"/>
      <c r="N18" s="62"/>
    </row>
    <row r="19" spans="1:14" ht="13.5" thickBot="1" x14ac:dyDescent="0.25">
      <c r="A19" s="1291">
        <v>8</v>
      </c>
      <c r="B19" s="1298" t="s">
        <v>996</v>
      </c>
      <c r="C19" s="62"/>
      <c r="D19" s="1299"/>
      <c r="E19" s="1300">
        <f t="shared" ref="E19:L19" si="2">SUM(E12:E17)-E18</f>
        <v>275710</v>
      </c>
      <c r="F19" s="1300">
        <f t="shared" si="2"/>
        <v>0</v>
      </c>
      <c r="G19" s="1300">
        <f>SUM(G12:G17)-G18</f>
        <v>0</v>
      </c>
      <c r="H19" s="1300">
        <f t="shared" si="2"/>
        <v>275710</v>
      </c>
      <c r="I19" s="1300">
        <f t="shared" si="2"/>
        <v>288358</v>
      </c>
      <c r="J19" s="1300">
        <f t="shared" si="2"/>
        <v>0</v>
      </c>
      <c r="K19" s="1300">
        <f t="shared" si="2"/>
        <v>0</v>
      </c>
      <c r="L19" s="1300">
        <f t="shared" si="2"/>
        <v>288358</v>
      </c>
      <c r="M19" s="62"/>
      <c r="N19" s="62"/>
    </row>
    <row r="20" spans="1:14" ht="13.5" thickTop="1" x14ac:dyDescent="0.2">
      <c r="A20" s="1291">
        <v>9</v>
      </c>
      <c r="B20" s="2153" t="str">
        <f>"Percent Increase (Decrease) for FY"&amp;'AFR24'!L2+1&amp;" (Budgeted) over FY"&amp;'AFR24'!L2&amp;" (Actual)"</f>
        <v>Percent Increase (Decrease) for FY2025 (Budgeted) over FY2024 (Actual)</v>
      </c>
      <c r="C20" s="2153"/>
      <c r="D20" s="2154"/>
      <c r="E20" s="1301"/>
      <c r="F20" s="1301"/>
      <c r="G20" s="1301"/>
      <c r="H20" s="1301"/>
      <c r="I20" s="1301"/>
      <c r="J20" s="1301"/>
      <c r="K20" s="1301"/>
      <c r="L20" s="1302">
        <f>IF(AND(H19&gt;0,L19&gt;0),(((L19-H19)/H19)),"Enter Budget Data")</f>
        <v>4.5874288201371002E-2</v>
      </c>
      <c r="M20" s="62"/>
      <c r="N20" s="62"/>
    </row>
    <row r="21" spans="1:14" x14ac:dyDescent="0.2">
      <c r="A21" s="1303"/>
      <c r="B21" s="64"/>
      <c r="C21" s="62"/>
      <c r="D21" s="1304"/>
      <c r="E21" s="1305"/>
      <c r="F21" s="1306"/>
      <c r="G21" s="1306"/>
      <c r="H21" s="1306"/>
      <c r="I21" s="1306"/>
      <c r="J21" s="1306"/>
      <c r="K21" s="1306"/>
      <c r="L21" s="1307"/>
      <c r="M21" s="62"/>
      <c r="N21" s="62"/>
    </row>
    <row r="22" spans="1:14" x14ac:dyDescent="0.2">
      <c r="A22" s="1264"/>
      <c r="B22" s="61"/>
      <c r="C22" s="62"/>
      <c r="D22" s="62"/>
      <c r="E22" s="62"/>
      <c r="F22" s="62"/>
      <c r="G22" s="62"/>
      <c r="H22" s="62"/>
      <c r="I22" s="1260"/>
      <c r="J22" s="62"/>
      <c r="K22" s="62"/>
      <c r="L22" s="62"/>
      <c r="M22" s="62"/>
      <c r="N22" s="62"/>
    </row>
    <row r="23" spans="1:14" x14ac:dyDescent="0.2">
      <c r="A23" s="1308" t="s">
        <v>112</v>
      </c>
      <c r="B23" s="61"/>
      <c r="C23" s="62"/>
      <c r="D23" s="62"/>
      <c r="E23" s="62"/>
      <c r="F23" s="62"/>
      <c r="G23" s="62"/>
      <c r="H23" s="62"/>
      <c r="I23" s="62"/>
      <c r="J23" s="62"/>
      <c r="K23" s="62"/>
      <c r="L23" s="62"/>
      <c r="M23" s="62"/>
      <c r="N23" s="62"/>
    </row>
    <row r="24" spans="1:14" x14ac:dyDescent="0.2">
      <c r="A24" s="1264" t="str">
        <f>"I certify that the amounts shown above as Actual Expenditures, Fiscal Year "&amp;'AFR24'!L2&amp;", agree with the amounts on the district's Annual Financial Report for Fiscal Year "&amp;'AFR24'!L2&amp;"."</f>
        <v>I certify that the amounts shown above as Actual Expenditures, Fiscal Year 2024, agree with the amounts on the district's Annual Financial Report for Fiscal Year 2024.</v>
      </c>
      <c r="B24" s="61"/>
      <c r="C24" s="62"/>
      <c r="D24" s="62"/>
      <c r="E24" s="62"/>
      <c r="F24" s="62"/>
      <c r="G24" s="62"/>
      <c r="H24" s="62"/>
      <c r="I24" s="62"/>
      <c r="J24" s="62"/>
      <c r="K24" s="62"/>
      <c r="L24" s="62"/>
      <c r="M24" s="62"/>
      <c r="N24" s="62"/>
    </row>
    <row r="25" spans="1:14" x14ac:dyDescent="0.2">
      <c r="A25" s="1264" t="str">
        <f>"I also certify that the amounts shown above as Budgeted Expenditures, Fiscal Year "&amp;'AFR24'!L2+1&amp;", agree with the amounts on the budget adopted by the Board of Education."</f>
        <v>I also certify that the amounts shown above as Budgeted Expenditures, Fiscal Year 2025, agree with the amounts on the budget adopted by the Board of Education.</v>
      </c>
      <c r="B25" s="61"/>
      <c r="C25" s="62"/>
      <c r="D25" s="62"/>
      <c r="E25" s="62"/>
      <c r="F25" s="62"/>
      <c r="G25" s="62"/>
      <c r="H25" s="62"/>
      <c r="I25" s="62"/>
      <c r="J25" s="62"/>
      <c r="K25" s="62"/>
      <c r="L25" s="62"/>
      <c r="M25" s="62"/>
      <c r="N25" s="62"/>
    </row>
    <row r="26" spans="1:14" x14ac:dyDescent="0.2">
      <c r="A26" s="1309"/>
      <c r="B26" s="61"/>
      <c r="C26" s="62"/>
      <c r="D26" s="62"/>
      <c r="E26" s="62"/>
      <c r="F26" s="62"/>
      <c r="G26" s="62"/>
      <c r="H26" s="62"/>
      <c r="I26" s="62"/>
      <c r="J26" s="62"/>
      <c r="K26" s="62"/>
      <c r="L26" s="62"/>
      <c r="M26" s="62"/>
      <c r="N26" s="62"/>
    </row>
    <row r="27" spans="1:14" x14ac:dyDescent="0.2">
      <c r="A27" s="1264"/>
      <c r="B27" s="61"/>
      <c r="C27" s="2155"/>
      <c r="D27" s="2155"/>
      <c r="E27" s="267"/>
      <c r="F27" s="2156"/>
      <c r="G27" s="2156"/>
      <c r="H27" s="2156"/>
      <c r="I27" s="62"/>
      <c r="J27" s="62"/>
      <c r="K27" s="62"/>
      <c r="L27" s="62"/>
      <c r="M27" s="62"/>
      <c r="N27" s="62"/>
    </row>
    <row r="28" spans="1:14" x14ac:dyDescent="0.2">
      <c r="A28" s="1264"/>
      <c r="B28" s="61"/>
      <c r="C28" s="1310" t="s">
        <v>883</v>
      </c>
      <c r="D28" s="1311"/>
      <c r="E28" s="1312"/>
      <c r="F28" s="2157" t="s">
        <v>1156</v>
      </c>
      <c r="G28" s="2157"/>
      <c r="H28" s="2157"/>
      <c r="I28" s="62"/>
      <c r="J28" s="62"/>
      <c r="K28" s="62"/>
      <c r="L28" s="62"/>
      <c r="M28" s="62"/>
      <c r="N28" s="62"/>
    </row>
    <row r="29" spans="1:14" x14ac:dyDescent="0.2">
      <c r="A29" s="1264"/>
      <c r="B29" s="61"/>
      <c r="C29" s="2158"/>
      <c r="D29" s="2158"/>
      <c r="E29" s="273"/>
      <c r="F29" s="2158"/>
      <c r="G29" s="2158"/>
      <c r="H29" s="2158"/>
      <c r="I29" s="62"/>
      <c r="J29" s="62"/>
      <c r="K29" s="62"/>
      <c r="L29" s="62"/>
      <c r="M29" s="62"/>
      <c r="N29" s="62"/>
    </row>
    <row r="30" spans="1:14" x14ac:dyDescent="0.2">
      <c r="A30" s="1264"/>
      <c r="B30" s="61"/>
      <c r="C30" s="1313" t="s">
        <v>1182</v>
      </c>
      <c r="D30" s="62"/>
      <c r="E30" s="1314"/>
      <c r="F30" s="2141" t="s">
        <v>1157</v>
      </c>
      <c r="G30" s="2141"/>
      <c r="H30" s="2141"/>
      <c r="I30" s="62"/>
      <c r="J30" s="62"/>
      <c r="K30" s="62"/>
      <c r="L30" s="62"/>
      <c r="M30" s="62"/>
      <c r="N30" s="62"/>
    </row>
    <row r="31" spans="1:14" x14ac:dyDescent="0.2">
      <c r="A31" s="1264"/>
      <c r="B31" s="61"/>
      <c r="C31" s="1315"/>
      <c r="D31" s="62"/>
      <c r="E31" s="1304"/>
      <c r="F31" s="1305"/>
      <c r="G31" s="1305"/>
      <c r="H31" s="1305"/>
      <c r="I31" s="62"/>
      <c r="J31" s="62"/>
      <c r="K31" s="62"/>
      <c r="L31" s="62"/>
      <c r="M31" s="62"/>
      <c r="N31" s="62"/>
    </row>
    <row r="32" spans="1:14" x14ac:dyDescent="0.2">
      <c r="A32" s="1264"/>
      <c r="B32" s="1316" t="s">
        <v>884</v>
      </c>
      <c r="C32" s="62"/>
      <c r="D32" s="62"/>
      <c r="E32" s="62"/>
      <c r="F32" s="62"/>
      <c r="G32" s="62"/>
      <c r="H32" s="62"/>
      <c r="I32" s="62"/>
      <c r="J32" s="62"/>
      <c r="K32" s="62"/>
      <c r="L32" s="62"/>
      <c r="M32" s="62"/>
      <c r="N32" s="62"/>
    </row>
    <row r="33" spans="1:14" x14ac:dyDescent="0.2">
      <c r="A33" s="1264"/>
      <c r="B33" s="1317"/>
      <c r="C33" s="62"/>
      <c r="D33" s="62"/>
      <c r="E33" s="62"/>
      <c r="F33" s="62"/>
      <c r="G33" s="62"/>
      <c r="H33" s="62"/>
      <c r="I33" s="62"/>
      <c r="J33" s="62"/>
      <c r="K33" s="62"/>
      <c r="L33" s="62"/>
      <c r="M33" s="62"/>
      <c r="N33" s="62"/>
    </row>
    <row r="34" spans="1:14" x14ac:dyDescent="0.2">
      <c r="A34" s="1264"/>
      <c r="B34" s="268"/>
      <c r="C34" s="2138" t="s">
        <v>1668</v>
      </c>
      <c r="D34" s="2138"/>
      <c r="E34" s="2138"/>
      <c r="F34" s="2138"/>
      <c r="G34" s="2138"/>
      <c r="H34" s="2138"/>
      <c r="I34" s="2138"/>
      <c r="J34" s="2138"/>
      <c r="K34" s="1318"/>
      <c r="L34" s="62"/>
      <c r="M34" s="62"/>
      <c r="N34" s="62"/>
    </row>
    <row r="35" spans="1:14" x14ac:dyDescent="0.2">
      <c r="A35" s="1264"/>
      <c r="B35" s="62"/>
      <c r="C35" s="2138"/>
      <c r="D35" s="2138"/>
      <c r="E35" s="2138"/>
      <c r="F35" s="2138"/>
      <c r="G35" s="2138"/>
      <c r="H35" s="2138"/>
      <c r="I35" s="2138"/>
      <c r="J35" s="2138"/>
      <c r="K35" s="1318"/>
      <c r="L35" s="62"/>
      <c r="M35" s="62"/>
      <c r="N35" s="62"/>
    </row>
    <row r="36" spans="1:14" x14ac:dyDescent="0.2">
      <c r="A36" s="1264"/>
      <c r="B36" s="62"/>
      <c r="C36" s="1319"/>
      <c r="D36" s="62"/>
      <c r="E36" s="62"/>
      <c r="F36" s="62"/>
      <c r="G36" s="62"/>
      <c r="H36" s="62"/>
      <c r="I36" s="62"/>
      <c r="J36" s="62"/>
      <c r="K36" s="62"/>
      <c r="L36" s="62"/>
      <c r="M36" s="62"/>
      <c r="N36" s="62"/>
    </row>
    <row r="37" spans="1:14" x14ac:dyDescent="0.2">
      <c r="A37" s="1264"/>
      <c r="B37" s="268"/>
      <c r="C37" s="2138" t="str">
        <f>"The district is unable to waive the limitation by board action and will be requesting a waiver from the General Assembly pursuant to the procedures in Chapter 105 ILCS 5/2-3.25g. Waiver applications must be postmarked by August 15, "&amp;'AFR24'!L2&amp;", to ensure inclusion in the fall "&amp;'AFR24'!L2&amp;" report or postmarked by January 15, "&amp;'AFR24'!L2+1&amp;", to ensure inclusion in the spring "&amp;'AFR24'!L2+1&amp;"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2024, to ensure inclusion in the fall 2024 report or postmarked by January 15, 2025, to ensure inclusion in the spring 2025 report. Information on the waiver process can be found at the waiver's webpage below.</v>
      </c>
      <c r="D37" s="2138"/>
      <c r="E37" s="2138"/>
      <c r="F37" s="2138"/>
      <c r="G37" s="2138"/>
      <c r="H37" s="2138"/>
      <c r="I37" s="2138"/>
      <c r="J37" s="2138"/>
      <c r="K37" s="1318"/>
      <c r="L37" s="1320"/>
      <c r="M37" s="62"/>
      <c r="N37" s="62"/>
    </row>
    <row r="38" spans="1:14" ht="42.75" customHeight="1" x14ac:dyDescent="0.2">
      <c r="A38" s="1264"/>
      <c r="B38" s="62"/>
      <c r="C38" s="2138"/>
      <c r="D38" s="2138"/>
      <c r="E38" s="2138"/>
      <c r="F38" s="2138"/>
      <c r="G38" s="2138"/>
      <c r="H38" s="2138"/>
      <c r="I38" s="2138"/>
      <c r="J38" s="2138"/>
      <c r="K38" s="1318"/>
      <c r="L38" s="1320"/>
      <c r="M38" s="62"/>
      <c r="N38" s="62"/>
    </row>
    <row r="39" spans="1:14" x14ac:dyDescent="0.2">
      <c r="A39" s="1264"/>
      <c r="B39" s="62"/>
      <c r="C39" s="1324" t="s">
        <v>3713</v>
      </c>
      <c r="D39" s="62"/>
      <c r="E39" s="1321"/>
      <c r="F39" s="696"/>
      <c r="G39" s="696"/>
      <c r="H39" s="1321"/>
      <c r="I39" s="62"/>
      <c r="J39" s="62"/>
      <c r="K39" s="62"/>
      <c r="L39" s="62"/>
      <c r="M39" s="62"/>
      <c r="N39" s="62"/>
    </row>
    <row r="40" spans="1:14" x14ac:dyDescent="0.2">
      <c r="A40" s="1264"/>
      <c r="B40" s="268"/>
      <c r="C40" s="2139" t="s">
        <v>1353</v>
      </c>
      <c r="D40" s="2140"/>
      <c r="E40" s="2140"/>
      <c r="F40" s="2140"/>
      <c r="G40" s="2140"/>
      <c r="H40" s="2140"/>
      <c r="I40" s="2140"/>
      <c r="J40" s="2140"/>
      <c r="K40" s="1322"/>
      <c r="L40" s="62"/>
      <c r="M40" s="62"/>
      <c r="N40" s="62"/>
    </row>
    <row r="41" spans="1:14" x14ac:dyDescent="0.2">
      <c r="A41" s="1264"/>
      <c r="B41" s="62"/>
      <c r="C41" s="1323"/>
      <c r="D41" s="1323"/>
      <c r="E41" s="1323"/>
      <c r="F41" s="1323"/>
      <c r="G41" s="1323"/>
      <c r="H41" s="1323"/>
      <c r="I41" s="1323"/>
      <c r="J41" s="1323"/>
      <c r="K41" s="1323"/>
      <c r="L41" s="62"/>
      <c r="M41" s="62"/>
      <c r="N41" s="62"/>
    </row>
    <row r="42" spans="1:14" x14ac:dyDescent="0.2">
      <c r="A42" s="62"/>
      <c r="B42" s="62"/>
      <c r="C42" s="62"/>
      <c r="D42" s="62"/>
      <c r="E42" s="62"/>
      <c r="F42" s="62"/>
      <c r="G42" s="62"/>
      <c r="H42" s="62"/>
      <c r="I42" s="62"/>
      <c r="J42" s="62"/>
      <c r="K42" s="62"/>
      <c r="L42" s="62"/>
      <c r="M42" s="62"/>
      <c r="N42" s="62"/>
    </row>
  </sheetData>
  <sheetProtection algorithmName="SHA-512" hashValue="JOLU0vo3XssZN+vARiZOjmi9nsljYqaKHQhp8ScOZ7ls2D5biZ0X0WbKhUSGIsqB7zgNNiwwxh+xUs4JxUdWSA==" saltValue="kcdkAQHY+SxLvDByAVGmlg=="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3"/>
  <sheetViews>
    <sheetView zoomScaleNormal="100" zoomScaleSheetLayoutView="80" workbookViewId="0">
      <selection activeCell="A2" sqref="A2"/>
    </sheetView>
  </sheetViews>
  <sheetFormatPr defaultColWidth="9.140625" defaultRowHeight="12" x14ac:dyDescent="0.2"/>
  <cols>
    <col min="1" max="1" width="2.28515625" style="1354" customWidth="1"/>
    <col min="2" max="2" width="88.140625" style="1354" customWidth="1"/>
    <col min="3" max="3" width="1" style="1354" customWidth="1"/>
    <col min="4" max="4" width="23.42578125" style="1354" customWidth="1"/>
    <col min="5" max="5" width="12.42578125" style="1354" customWidth="1"/>
    <col min="6" max="6" width="5.140625" style="1354" customWidth="1"/>
    <col min="7" max="7" width="2.42578125" style="1354" customWidth="1"/>
    <col min="8" max="8" width="5.42578125" style="1354" customWidth="1"/>
    <col min="9" max="9" width="12.140625" style="1354" customWidth="1"/>
    <col min="10" max="16384" width="9.140625" style="1354"/>
  </cols>
  <sheetData>
    <row r="1" spans="1:5" ht="12.75" thickBot="1" x14ac:dyDescent="0.25">
      <c r="A1" s="1532" t="s">
        <v>910</v>
      </c>
      <c r="C1" s="1533" t="s">
        <v>1004</v>
      </c>
      <c r="D1" s="1533"/>
      <c r="E1" s="1533"/>
    </row>
    <row r="2" spans="1:5" ht="24" customHeight="1" thickTop="1" x14ac:dyDescent="0.2">
      <c r="A2" s="1534"/>
      <c r="B2" s="1534"/>
      <c r="C2" s="1534" t="s">
        <v>1004</v>
      </c>
      <c r="D2" s="1535" t="s">
        <v>588</v>
      </c>
      <c r="E2" s="1536" t="s">
        <v>940</v>
      </c>
    </row>
    <row r="3" spans="1:5" x14ac:dyDescent="0.2">
      <c r="C3" s="1354" t="s">
        <v>1004</v>
      </c>
      <c r="D3" s="1355"/>
    </row>
    <row r="4" spans="1:5" x14ac:dyDescent="0.2">
      <c r="A4" s="1537" t="s">
        <v>1284</v>
      </c>
      <c r="C4" s="1354" t="s">
        <v>1004</v>
      </c>
      <c r="D4" s="1538" t="s">
        <v>10</v>
      </c>
      <c r="E4" s="1539" t="s">
        <v>22</v>
      </c>
    </row>
    <row r="5" spans="1:5" x14ac:dyDescent="0.2">
      <c r="A5" s="1537" t="s">
        <v>1286</v>
      </c>
      <c r="C5" s="1354" t="s">
        <v>1004</v>
      </c>
      <c r="D5" s="1538" t="s">
        <v>10</v>
      </c>
      <c r="E5" s="1539" t="s">
        <v>22</v>
      </c>
    </row>
    <row r="6" spans="1:5" x14ac:dyDescent="0.2">
      <c r="A6" s="1537" t="s">
        <v>1285</v>
      </c>
      <c r="C6" s="1354" t="s">
        <v>1004</v>
      </c>
      <c r="D6" s="1355" t="s">
        <v>11</v>
      </c>
      <c r="E6" s="1539" t="s">
        <v>809</v>
      </c>
    </row>
    <row r="7" spans="1:5" x14ac:dyDescent="0.2">
      <c r="A7" s="1537" t="s">
        <v>1287</v>
      </c>
      <c r="C7" s="1354" t="s">
        <v>1004</v>
      </c>
      <c r="D7" s="1538" t="s">
        <v>12</v>
      </c>
      <c r="E7" s="1539" t="s">
        <v>810</v>
      </c>
    </row>
    <row r="8" spans="1:5" x14ac:dyDescent="0.2">
      <c r="A8" s="1537" t="s">
        <v>310</v>
      </c>
      <c r="C8" s="1354" t="s">
        <v>1004</v>
      </c>
      <c r="D8" s="1538"/>
      <c r="E8" s="1539"/>
    </row>
    <row r="9" spans="1:5" x14ac:dyDescent="0.2">
      <c r="B9" s="1355" t="s">
        <v>578</v>
      </c>
      <c r="C9" s="1355" t="s">
        <v>1004</v>
      </c>
      <c r="D9" s="1538" t="s">
        <v>13</v>
      </c>
      <c r="E9" s="1539" t="s">
        <v>23</v>
      </c>
    </row>
    <row r="10" spans="1:5" x14ac:dyDescent="0.2">
      <c r="B10" s="1355" t="s">
        <v>839</v>
      </c>
      <c r="C10" s="1354" t="s">
        <v>1004</v>
      </c>
      <c r="D10" s="1538"/>
      <c r="E10" s="1539"/>
    </row>
    <row r="11" spans="1:5" x14ac:dyDescent="0.2">
      <c r="B11" s="1355" t="s">
        <v>1288</v>
      </c>
      <c r="C11" s="1354" t="s">
        <v>1004</v>
      </c>
      <c r="D11" s="1538" t="s">
        <v>14</v>
      </c>
      <c r="E11" s="1539" t="s">
        <v>1413</v>
      </c>
    </row>
    <row r="12" spans="1:5" x14ac:dyDescent="0.2">
      <c r="B12" s="1538" t="s">
        <v>1289</v>
      </c>
      <c r="C12" s="1354" t="s">
        <v>1004</v>
      </c>
      <c r="D12" s="1538" t="s">
        <v>15</v>
      </c>
      <c r="E12" s="1539" t="s">
        <v>1414</v>
      </c>
    </row>
    <row r="13" spans="1:5" x14ac:dyDescent="0.2">
      <c r="B13" s="1355" t="s">
        <v>985</v>
      </c>
      <c r="C13" s="1354" t="s">
        <v>1004</v>
      </c>
      <c r="D13" s="1538" t="s">
        <v>16</v>
      </c>
      <c r="E13" s="1539" t="s">
        <v>1415</v>
      </c>
    </row>
    <row r="14" spans="1:5" x14ac:dyDescent="0.2">
      <c r="A14" s="1537" t="s">
        <v>426</v>
      </c>
      <c r="B14" s="1355"/>
      <c r="D14" s="1538"/>
      <c r="E14" s="1539"/>
    </row>
    <row r="15" spans="1:5" x14ac:dyDescent="0.2">
      <c r="A15" s="1540"/>
      <c r="B15" s="1354" t="s">
        <v>1290</v>
      </c>
      <c r="C15" s="1354" t="s">
        <v>1004</v>
      </c>
      <c r="D15" s="1538" t="s">
        <v>17</v>
      </c>
      <c r="E15" s="1539">
        <v>25</v>
      </c>
    </row>
    <row r="16" spans="1:5" x14ac:dyDescent="0.2">
      <c r="A16" s="1540"/>
      <c r="B16" s="1354" t="s">
        <v>1291</v>
      </c>
      <c r="C16" s="1354" t="s">
        <v>1004</v>
      </c>
      <c r="D16" s="1538" t="s">
        <v>587</v>
      </c>
      <c r="E16" s="1539">
        <v>26</v>
      </c>
    </row>
    <row r="17" spans="1:5" x14ac:dyDescent="0.2">
      <c r="B17" s="1355" t="s">
        <v>851</v>
      </c>
      <c r="C17" s="1354" t="s">
        <v>1004</v>
      </c>
      <c r="E17" s="1539"/>
    </row>
    <row r="18" spans="1:5" x14ac:dyDescent="0.2">
      <c r="B18" s="1355" t="s">
        <v>1297</v>
      </c>
      <c r="D18" s="1538" t="s">
        <v>18</v>
      </c>
      <c r="E18" s="1539">
        <v>27</v>
      </c>
    </row>
    <row r="19" spans="1:5" x14ac:dyDescent="0.2">
      <c r="B19" s="1355" t="s">
        <v>1475</v>
      </c>
      <c r="D19" s="1538" t="s">
        <v>1476</v>
      </c>
      <c r="E19" s="1541" t="s">
        <v>3686</v>
      </c>
    </row>
    <row r="20" spans="1:5" x14ac:dyDescent="0.2">
      <c r="A20" s="1537" t="s">
        <v>941</v>
      </c>
      <c r="C20" s="1354" t="s">
        <v>1004</v>
      </c>
      <c r="D20" s="1538"/>
      <c r="E20" s="1539"/>
    </row>
    <row r="21" spans="1:5" x14ac:dyDescent="0.2">
      <c r="B21" s="1355" t="s">
        <v>1292</v>
      </c>
      <c r="C21" s="1354" t="s">
        <v>1004</v>
      </c>
      <c r="D21" s="1538" t="s">
        <v>19</v>
      </c>
      <c r="E21" s="1541">
        <v>36</v>
      </c>
    </row>
    <row r="22" spans="1:5" x14ac:dyDescent="0.2">
      <c r="B22" s="1355" t="s">
        <v>1293</v>
      </c>
      <c r="C22" s="1354" t="s">
        <v>1004</v>
      </c>
      <c r="D22" s="1538" t="s">
        <v>20</v>
      </c>
      <c r="E22" s="1541" t="s">
        <v>3687</v>
      </c>
    </row>
    <row r="23" spans="1:5" x14ac:dyDescent="0.2">
      <c r="A23" s="1537"/>
      <c r="B23" s="1354" t="s">
        <v>1282</v>
      </c>
      <c r="C23" s="1354" t="s">
        <v>1004</v>
      </c>
      <c r="D23" s="1355" t="s">
        <v>1354</v>
      </c>
      <c r="E23" s="1541">
        <v>40</v>
      </c>
    </row>
    <row r="24" spans="1:5" x14ac:dyDescent="0.2">
      <c r="A24" s="1537"/>
      <c r="B24" s="1354" t="s">
        <v>1283</v>
      </c>
      <c r="D24" s="1355" t="s">
        <v>546</v>
      </c>
      <c r="E24" s="1541">
        <v>41</v>
      </c>
    </row>
    <row r="25" spans="1:5" x14ac:dyDescent="0.2">
      <c r="A25" s="1537" t="s">
        <v>1190</v>
      </c>
      <c r="C25" s="1354" t="s">
        <v>1004</v>
      </c>
      <c r="D25" s="1355" t="s">
        <v>1079</v>
      </c>
      <c r="E25" s="1541">
        <v>42</v>
      </c>
    </row>
    <row r="26" spans="1:5" x14ac:dyDescent="0.2">
      <c r="A26" s="1537" t="s">
        <v>1294</v>
      </c>
      <c r="C26" s="1354" t="s">
        <v>1004</v>
      </c>
      <c r="D26" s="1538" t="s">
        <v>21</v>
      </c>
      <c r="E26" s="1541">
        <v>43</v>
      </c>
    </row>
    <row r="27" spans="1:5" x14ac:dyDescent="0.2">
      <c r="A27" s="1537" t="s">
        <v>1295</v>
      </c>
      <c r="C27" s="1354" t="s">
        <v>1004</v>
      </c>
      <c r="D27" s="1538" t="s">
        <v>481</v>
      </c>
      <c r="E27" s="1541">
        <v>44</v>
      </c>
    </row>
    <row r="28" spans="1:5" x14ac:dyDescent="0.2">
      <c r="A28" s="1537" t="s">
        <v>1296</v>
      </c>
      <c r="C28" s="1354" t="s">
        <v>1004</v>
      </c>
      <c r="D28" s="1538" t="s">
        <v>475</v>
      </c>
      <c r="E28" s="1541">
        <v>45</v>
      </c>
    </row>
    <row r="29" spans="1:5" x14ac:dyDescent="0.2">
      <c r="A29" s="1537" t="s">
        <v>1298</v>
      </c>
      <c r="D29" s="1538" t="s">
        <v>589</v>
      </c>
      <c r="E29" s="1541">
        <v>46</v>
      </c>
    </row>
    <row r="30" spans="1:5" x14ac:dyDescent="0.2">
      <c r="A30" s="1537" t="s">
        <v>1299</v>
      </c>
      <c r="D30" s="1538" t="s">
        <v>1080</v>
      </c>
      <c r="E30" s="1541">
        <v>47</v>
      </c>
    </row>
    <row r="31" spans="1:5" x14ac:dyDescent="0.2">
      <c r="A31" s="1542" t="s">
        <v>1300</v>
      </c>
      <c r="C31" s="1354" t="s">
        <v>1004</v>
      </c>
      <c r="D31" s="1538" t="s">
        <v>40</v>
      </c>
      <c r="E31" s="1541" t="s">
        <v>1488</v>
      </c>
    </row>
    <row r="32" spans="1:5" x14ac:dyDescent="0.2">
      <c r="A32" s="1355" t="s">
        <v>1495</v>
      </c>
      <c r="C32" s="1354" t="s">
        <v>1004</v>
      </c>
      <c r="D32" s="1538" t="s">
        <v>1433</v>
      </c>
      <c r="E32" s="1543" t="s">
        <v>1487</v>
      </c>
    </row>
    <row r="33" spans="1:5" x14ac:dyDescent="0.2">
      <c r="A33" s="1540"/>
      <c r="D33" s="1538"/>
      <c r="E33" s="1544"/>
    </row>
    <row r="34" spans="1:5" ht="15.75" customHeight="1" thickBot="1" x14ac:dyDescent="0.25">
      <c r="A34" s="1797" t="s">
        <v>6667</v>
      </c>
      <c r="B34" s="1797"/>
      <c r="C34" s="1797"/>
      <c r="D34" s="1797"/>
      <c r="E34" s="1797"/>
    </row>
    <row r="35" spans="1:5" ht="12.75" thickTop="1" x14ac:dyDescent="0.2">
      <c r="B35" s="1542"/>
      <c r="C35" s="1545"/>
      <c r="D35" s="1545"/>
      <c r="E35" s="1361"/>
    </row>
    <row r="36" spans="1:5" ht="1.5" customHeight="1" x14ac:dyDescent="0.2">
      <c r="B36" s="1542"/>
      <c r="C36" s="1545"/>
      <c r="D36" s="1545"/>
      <c r="E36" s="1361"/>
    </row>
    <row r="37" spans="1:5" hidden="1" x14ac:dyDescent="0.2">
      <c r="B37" s="1542"/>
      <c r="C37" s="1545"/>
      <c r="D37" s="1545"/>
      <c r="E37" s="1361"/>
    </row>
    <row r="38" spans="1:5" hidden="1" x14ac:dyDescent="0.2">
      <c r="B38" s="1542"/>
      <c r="C38" s="1545"/>
      <c r="D38" s="1545"/>
      <c r="E38" s="1361"/>
    </row>
    <row r="39" spans="1:5" x14ac:dyDescent="0.2">
      <c r="A39" s="1794" t="s">
        <v>6663</v>
      </c>
      <c r="B39" s="1794"/>
      <c r="C39" s="1794"/>
      <c r="D39" s="1794"/>
      <c r="E39" s="1794"/>
    </row>
    <row r="40" spans="1:5" x14ac:dyDescent="0.2">
      <c r="A40" s="1795" t="s">
        <v>1189</v>
      </c>
      <c r="B40" s="1795"/>
      <c r="C40" s="1795"/>
      <c r="D40" s="1795"/>
      <c r="E40" s="1795"/>
    </row>
    <row r="41" spans="1:5" ht="12.75" customHeight="1" x14ac:dyDescent="0.2">
      <c r="A41" s="1796" t="s">
        <v>874</v>
      </c>
      <c r="B41" s="1796"/>
      <c r="C41" s="1796"/>
      <c r="D41" s="1796"/>
      <c r="E41" s="1796"/>
    </row>
    <row r="42" spans="1:5" ht="6.75" customHeight="1" x14ac:dyDescent="0.2">
      <c r="A42" s="1355"/>
      <c r="B42" s="1546"/>
    </row>
    <row r="43" spans="1:5" x14ac:dyDescent="0.2">
      <c r="A43" s="1547" t="s">
        <v>846</v>
      </c>
      <c r="B43" s="1548" t="s">
        <v>6736</v>
      </c>
    </row>
    <row r="44" spans="1:5" ht="6.75" customHeight="1" x14ac:dyDescent="0.2">
      <c r="A44" s="1549"/>
      <c r="B44" s="1548"/>
    </row>
    <row r="45" spans="1:5" x14ac:dyDescent="0.2">
      <c r="A45" s="1547" t="s">
        <v>847</v>
      </c>
      <c r="B45" s="1616" t="s">
        <v>6735</v>
      </c>
    </row>
    <row r="46" spans="1:5" x14ac:dyDescent="0.2">
      <c r="A46" s="1547"/>
      <c r="B46" s="1538" t="s">
        <v>6737</v>
      </c>
    </row>
    <row r="47" spans="1:5" ht="9.75" customHeight="1" x14ac:dyDescent="0.2">
      <c r="A47" s="1550"/>
      <c r="B47" s="1551"/>
    </row>
    <row r="48" spans="1:5" x14ac:dyDescent="0.2">
      <c r="A48" s="1538" t="s">
        <v>1191</v>
      </c>
      <c r="B48" s="1538" t="s">
        <v>6738</v>
      </c>
      <c r="C48" s="1552"/>
    </row>
    <row r="49" spans="1:3" ht="9.75" customHeight="1" x14ac:dyDescent="0.2">
      <c r="A49" s="1551"/>
      <c r="B49" s="1551"/>
      <c r="C49" s="1552"/>
    </row>
    <row r="50" spans="1:3" x14ac:dyDescent="0.2">
      <c r="A50" s="1550" t="s">
        <v>1192</v>
      </c>
      <c r="B50" s="1553" t="s">
        <v>6739</v>
      </c>
    </row>
    <row r="51" spans="1:3" x14ac:dyDescent="0.2">
      <c r="B51" s="1538" t="s">
        <v>3758</v>
      </c>
    </row>
    <row r="52" spans="1:3" x14ac:dyDescent="0.2">
      <c r="A52" s="1554"/>
      <c r="B52" s="1551" t="s">
        <v>7757</v>
      </c>
    </row>
    <row r="53" spans="1:3" ht="11.25" customHeight="1" x14ac:dyDescent="0.2">
      <c r="A53" s="1554"/>
      <c r="B53" s="1555" t="s">
        <v>3688</v>
      </c>
    </row>
    <row r="54" spans="1:3" ht="8.25" customHeight="1" x14ac:dyDescent="0.2">
      <c r="A54" s="1554"/>
      <c r="B54" s="1556"/>
    </row>
    <row r="55" spans="1:3" x14ac:dyDescent="0.2">
      <c r="A55" s="1554"/>
      <c r="B55" s="1538" t="s">
        <v>6641</v>
      </c>
    </row>
    <row r="56" spans="1:3" x14ac:dyDescent="0.2">
      <c r="A56" s="1551"/>
      <c r="B56" s="1554" t="s">
        <v>6740</v>
      </c>
    </row>
    <row r="57" spans="1:3" x14ac:dyDescent="0.2">
      <c r="A57" s="1557"/>
      <c r="B57" s="1554" t="s">
        <v>6741</v>
      </c>
    </row>
    <row r="58" spans="1:3" x14ac:dyDescent="0.2">
      <c r="A58" s="1558"/>
      <c r="B58" s="1559" t="s">
        <v>6662</v>
      </c>
    </row>
    <row r="59" spans="1:3" x14ac:dyDescent="0.2">
      <c r="A59" s="1560"/>
      <c r="B59" s="1559"/>
    </row>
    <row r="60" spans="1:3" ht="12" customHeight="1" x14ac:dyDescent="0.2">
      <c r="A60" s="1538" t="s">
        <v>1193</v>
      </c>
      <c r="B60" s="1553" t="s">
        <v>6743</v>
      </c>
    </row>
    <row r="61" spans="1:3" x14ac:dyDescent="0.2">
      <c r="A61" s="1551"/>
      <c r="B61" s="1538" t="s">
        <v>3689</v>
      </c>
    </row>
    <row r="62" spans="1:3" x14ac:dyDescent="0.2">
      <c r="A62" s="1558"/>
      <c r="B62" s="1561" t="s">
        <v>6664</v>
      </c>
    </row>
    <row r="63" spans="1:3" x14ac:dyDescent="0.2">
      <c r="A63" s="1551"/>
      <c r="B63" s="1538" t="s">
        <v>1246</v>
      </c>
    </row>
    <row r="64" spans="1:3" x14ac:dyDescent="0.2">
      <c r="A64" s="1554"/>
      <c r="B64" s="1554" t="s">
        <v>1241</v>
      </c>
    </row>
    <row r="65" spans="1:9" ht="12" customHeight="1" x14ac:dyDescent="0.2">
      <c r="A65" s="1551"/>
      <c r="B65" s="1538" t="s">
        <v>1247</v>
      </c>
    </row>
    <row r="66" spans="1:9" x14ac:dyDescent="0.2">
      <c r="A66" s="1550"/>
      <c r="B66" s="1554" t="s">
        <v>1242</v>
      </c>
    </row>
    <row r="67" spans="1:9" x14ac:dyDescent="0.2">
      <c r="A67" s="1554"/>
      <c r="B67" s="1551" t="s">
        <v>6665</v>
      </c>
    </row>
    <row r="68" spans="1:9" ht="13.5" customHeight="1" x14ac:dyDescent="0.2">
      <c r="A68" s="1554"/>
      <c r="B68" s="1551" t="s">
        <v>1243</v>
      </c>
    </row>
    <row r="69" spans="1:9" ht="12" customHeight="1" x14ac:dyDescent="0.2">
      <c r="A69" s="1554"/>
      <c r="B69" s="1562" t="s">
        <v>6742</v>
      </c>
    </row>
    <row r="70" spans="1:9" ht="9" customHeight="1" x14ac:dyDescent="0.2">
      <c r="A70" s="1554"/>
      <c r="B70" s="1563"/>
    </row>
    <row r="71" spans="1:9" x14ac:dyDescent="0.2">
      <c r="A71" s="1550" t="s">
        <v>1194</v>
      </c>
      <c r="B71" s="1538" t="s">
        <v>6744</v>
      </c>
    </row>
    <row r="72" spans="1:9" x14ac:dyDescent="0.2">
      <c r="A72" s="1550"/>
      <c r="B72" s="1538" t="s">
        <v>6745</v>
      </c>
    </row>
    <row r="73" spans="1:9" ht="10.5" customHeight="1" x14ac:dyDescent="0.2">
      <c r="A73" s="1550"/>
      <c r="B73" s="1617" t="s">
        <v>6746</v>
      </c>
    </row>
    <row r="74" spans="1:9" ht="10.5" customHeight="1" x14ac:dyDescent="0.2">
      <c r="A74" s="1550"/>
      <c r="B74" s="1550"/>
    </row>
    <row r="75" spans="1:9" ht="12.2" customHeight="1" x14ac:dyDescent="0.2">
      <c r="A75" s="1550" t="s">
        <v>1195</v>
      </c>
      <c r="B75" s="1553" t="s">
        <v>6747</v>
      </c>
    </row>
    <row r="76" spans="1:9" ht="12.2" customHeight="1" x14ac:dyDescent="0.2">
      <c r="A76" s="1554"/>
      <c r="B76" s="1538" t="s">
        <v>6666</v>
      </c>
      <c r="C76" s="1359"/>
      <c r="D76" s="1339"/>
      <c r="E76" s="1343"/>
      <c r="F76" s="1343"/>
      <c r="G76" s="1343"/>
      <c r="H76" s="1343"/>
      <c r="I76" s="1343"/>
    </row>
    <row r="77" spans="1:9" ht="11.25" customHeight="1" x14ac:dyDescent="0.2">
      <c r="A77" s="1554"/>
      <c r="B77" s="1554" t="s">
        <v>1245</v>
      </c>
      <c r="C77" s="1359"/>
      <c r="D77" s="1564"/>
      <c r="E77" s="1564"/>
      <c r="F77" s="1564"/>
      <c r="G77" s="1564"/>
      <c r="H77" s="1564"/>
      <c r="I77" s="1343"/>
    </row>
    <row r="78" spans="1:9" ht="12.2" customHeight="1" x14ac:dyDescent="0.2">
      <c r="A78" s="1554"/>
      <c r="B78" s="1538" t="s">
        <v>1196</v>
      </c>
      <c r="C78" s="1359"/>
      <c r="D78" s="1564"/>
      <c r="E78" s="1564"/>
      <c r="F78" s="1564"/>
      <c r="G78" s="1564"/>
      <c r="H78" s="1564"/>
      <c r="I78" s="1343"/>
    </row>
    <row r="79" spans="1:9" ht="11.25" customHeight="1" x14ac:dyDescent="0.2">
      <c r="A79" s="1550"/>
      <c r="B79" s="1554" t="s">
        <v>1244</v>
      </c>
      <c r="C79" s="1359"/>
      <c r="D79" s="1564"/>
      <c r="E79" s="1564"/>
      <c r="F79" s="1564"/>
      <c r="G79" s="1564"/>
      <c r="H79" s="1564"/>
      <c r="I79" s="1343"/>
    </row>
    <row r="80" spans="1:9" ht="12.2" customHeight="1" x14ac:dyDescent="0.2">
      <c r="A80" s="1540"/>
    </row>
    <row r="81" spans="1:1" ht="12.2" customHeight="1" x14ac:dyDescent="0.2">
      <c r="A81" s="1540"/>
    </row>
    <row r="82" spans="1:1" ht="3.75" customHeight="1" x14ac:dyDescent="0.2">
      <c r="A82" s="1540"/>
    </row>
    <row r="83" spans="1:1" ht="12.2" customHeight="1" x14ac:dyDescent="0.2">
      <c r="A83" s="1538"/>
    </row>
  </sheetData>
  <sheetProtection algorithmName="SHA-512" hashValue="bo56pnYybz5kUCc8XvnrIlmcn8JAzfx1BsijRwHduiwVQK3DJ+jpc9y+uosv3zNosWzQHb8P9X3HoiNAwzWD0w==" saltValue="fBjnHnuEjjvajwM2Yl97Aw==" spinCount="100000" sheet="1" objects="1" scenarios="1"/>
  <mergeCells count="4">
    <mergeCell ref="A39:E39"/>
    <mergeCell ref="A40:E40"/>
    <mergeCell ref="A41:E41"/>
    <mergeCell ref="A34:E34"/>
  </mergeCells>
  <hyperlinks>
    <hyperlink ref="B69"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0"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zoomScaleNormal="100" workbookViewId="0">
      <selection activeCell="A9" sqref="A9:A11"/>
    </sheetView>
  </sheetViews>
  <sheetFormatPr defaultColWidth="9.140625" defaultRowHeight="12.75" x14ac:dyDescent="0.2"/>
  <cols>
    <col min="1" max="1" width="3" style="31" customWidth="1"/>
    <col min="2" max="2" width="109.140625" style="31" customWidth="1"/>
    <col min="3" max="3" width="3.140625" style="31" customWidth="1"/>
    <col min="4" max="16384" width="9.140625" style="31"/>
  </cols>
  <sheetData>
    <row r="2" spans="1:2" x14ac:dyDescent="0.2">
      <c r="A2" s="75" t="s">
        <v>206</v>
      </c>
    </row>
    <row r="3" spans="1:2" x14ac:dyDescent="0.2">
      <c r="A3" s="31" t="s">
        <v>207</v>
      </c>
    </row>
    <row r="5" spans="1:2" x14ac:dyDescent="0.2">
      <c r="A5" s="1596">
        <v>1</v>
      </c>
      <c r="B5" s="1597"/>
    </row>
    <row r="6" spans="1:2" x14ac:dyDescent="0.2">
      <c r="A6" s="1596">
        <v>2</v>
      </c>
      <c r="B6" s="1597"/>
    </row>
    <row r="7" spans="1:2" x14ac:dyDescent="0.2">
      <c r="A7" s="1596">
        <v>3</v>
      </c>
      <c r="B7" s="1597"/>
    </row>
    <row r="8" spans="1:2" x14ac:dyDescent="0.2">
      <c r="A8" s="1596">
        <v>4</v>
      </c>
      <c r="B8" s="1597"/>
    </row>
    <row r="9" spans="1:2" x14ac:dyDescent="0.2">
      <c r="A9" s="1598"/>
      <c r="B9" s="1597"/>
    </row>
    <row r="10" spans="1:2" x14ac:dyDescent="0.2">
      <c r="A10" s="1598"/>
      <c r="B10" s="1597"/>
    </row>
    <row r="11" spans="1:2" x14ac:dyDescent="0.2">
      <c r="A11" s="1598"/>
      <c r="B11" s="1597"/>
    </row>
    <row r="12" spans="1:2" x14ac:dyDescent="0.2">
      <c r="A12" s="1598"/>
      <c r="B12" s="1597"/>
    </row>
    <row r="13" spans="1:2" x14ac:dyDescent="0.2">
      <c r="A13" s="1598"/>
      <c r="B13" s="1597"/>
    </row>
    <row r="14" spans="1:2" x14ac:dyDescent="0.2">
      <c r="A14" s="1598"/>
      <c r="B14" s="1597"/>
    </row>
    <row r="15" spans="1:2" x14ac:dyDescent="0.2">
      <c r="A15" s="1598"/>
      <c r="B15" s="1597"/>
    </row>
    <row r="16" spans="1:2" x14ac:dyDescent="0.2">
      <c r="A16" s="1598"/>
      <c r="B16" s="1597"/>
    </row>
    <row r="17" spans="1:2" x14ac:dyDescent="0.2">
      <c r="A17" s="1598"/>
      <c r="B17" s="1597"/>
    </row>
    <row r="18" spans="1:2" x14ac:dyDescent="0.2">
      <c r="A18" s="1598"/>
      <c r="B18" s="1597"/>
    </row>
    <row r="19" spans="1:2" x14ac:dyDescent="0.2">
      <c r="A19" s="1598"/>
      <c r="B19" s="1597"/>
    </row>
    <row r="20" spans="1:2" x14ac:dyDescent="0.2">
      <c r="A20" s="1598"/>
      <c r="B20" s="1597"/>
    </row>
    <row r="21" spans="1:2" x14ac:dyDescent="0.2">
      <c r="A21" s="1598"/>
      <c r="B21" s="1597"/>
    </row>
    <row r="22" spans="1:2" x14ac:dyDescent="0.2">
      <c r="A22" s="1598"/>
      <c r="B22" s="1597"/>
    </row>
    <row r="23" spans="1:2" x14ac:dyDescent="0.2">
      <c r="A23" s="1598"/>
      <c r="B23" s="1597"/>
    </row>
    <row r="24" spans="1:2" x14ac:dyDescent="0.2">
      <c r="A24" s="1598"/>
      <c r="B24" s="1597"/>
    </row>
    <row r="25" spans="1:2" x14ac:dyDescent="0.2">
      <c r="A25" s="1598"/>
      <c r="B25" s="1597"/>
    </row>
    <row r="26" spans="1:2" x14ac:dyDescent="0.2">
      <c r="A26" s="1598"/>
      <c r="B26" s="1597"/>
    </row>
    <row r="27" spans="1:2" x14ac:dyDescent="0.2">
      <c r="A27" s="1598"/>
      <c r="B27" s="1597"/>
    </row>
    <row r="28" spans="1:2" x14ac:dyDescent="0.2">
      <c r="A28" s="1598"/>
      <c r="B28" s="1597"/>
    </row>
    <row r="29" spans="1:2" x14ac:dyDescent="0.2">
      <c r="A29" s="1598"/>
      <c r="B29" s="1597"/>
    </row>
    <row r="30" spans="1:2" x14ac:dyDescent="0.2">
      <c r="A30" s="1598"/>
      <c r="B30" s="1597"/>
    </row>
    <row r="31" spans="1:2" x14ac:dyDescent="0.2">
      <c r="A31" s="1598"/>
      <c r="B31" s="1597"/>
    </row>
    <row r="32" spans="1:2" x14ac:dyDescent="0.2">
      <c r="A32" s="1598"/>
      <c r="B32" s="1597"/>
    </row>
    <row r="33" spans="1:2" x14ac:dyDescent="0.2">
      <c r="A33" s="1598"/>
      <c r="B33" s="1597"/>
    </row>
    <row r="34" spans="1:2" x14ac:dyDescent="0.2">
      <c r="A34" s="1598"/>
      <c r="B34" s="1597"/>
    </row>
    <row r="35" spans="1:2" x14ac:dyDescent="0.2">
      <c r="A35" s="1598"/>
      <c r="B35" s="1597"/>
    </row>
    <row r="36" spans="1:2" x14ac:dyDescent="0.2">
      <c r="A36" s="1598"/>
      <c r="B36" s="1597"/>
    </row>
    <row r="37" spans="1:2" x14ac:dyDescent="0.2">
      <c r="A37" s="1598"/>
      <c r="B37" s="1597"/>
    </row>
    <row r="38" spans="1:2" x14ac:dyDescent="0.2">
      <c r="A38" s="1598"/>
      <c r="B38" s="1597"/>
    </row>
    <row r="39" spans="1:2" x14ac:dyDescent="0.2">
      <c r="A39" s="1598"/>
      <c r="B39" s="1597"/>
    </row>
    <row r="40" spans="1:2" x14ac:dyDescent="0.2">
      <c r="A40" s="1598"/>
      <c r="B40" s="1597"/>
    </row>
    <row r="41" spans="1:2" x14ac:dyDescent="0.2">
      <c r="A41" s="1598"/>
      <c r="B41" s="1597"/>
    </row>
    <row r="42" spans="1:2" x14ac:dyDescent="0.2">
      <c r="A42" s="1598"/>
      <c r="B42" s="1597"/>
    </row>
    <row r="43" spans="1:2" x14ac:dyDescent="0.2">
      <c r="A43" s="1598"/>
      <c r="B43" s="1597"/>
    </row>
    <row r="44" spans="1:2" x14ac:dyDescent="0.2">
      <c r="A44" s="1598"/>
      <c r="B44" s="1597"/>
    </row>
    <row r="45" spans="1:2" x14ac:dyDescent="0.2">
      <c r="A45" s="1598"/>
      <c r="B45" s="1597"/>
    </row>
    <row r="46" spans="1:2" x14ac:dyDescent="0.2">
      <c r="A46" s="1598"/>
      <c r="B46" s="1597"/>
    </row>
    <row r="47" spans="1:2" x14ac:dyDescent="0.2">
      <c r="A47" s="1598"/>
      <c r="B47" s="1597"/>
    </row>
    <row r="48" spans="1:2" x14ac:dyDescent="0.2">
      <c r="A48" s="1598"/>
      <c r="B48" s="1597"/>
    </row>
    <row r="49" spans="1:2" x14ac:dyDescent="0.2">
      <c r="A49" s="1598"/>
      <c r="B49" s="1597"/>
    </row>
    <row r="50" spans="1:2" x14ac:dyDescent="0.2">
      <c r="A50" s="1598"/>
      <c r="B50" s="1597"/>
    </row>
    <row r="51" spans="1:2" x14ac:dyDescent="0.2">
      <c r="A51" s="1598"/>
      <c r="B51" s="1597"/>
    </row>
    <row r="52" spans="1:2" x14ac:dyDescent="0.2">
      <c r="A52" s="1598"/>
      <c r="B52" s="1597"/>
    </row>
    <row r="53" spans="1:2" x14ac:dyDescent="0.2">
      <c r="A53" s="1598"/>
      <c r="B53" s="1597"/>
    </row>
    <row r="54" spans="1:2" x14ac:dyDescent="0.2">
      <c r="A54" s="1598"/>
      <c r="B54" s="1597"/>
    </row>
    <row r="55" spans="1:2" x14ac:dyDescent="0.2">
      <c r="A55" s="1598"/>
      <c r="B55" s="1597"/>
    </row>
    <row r="56" spans="1:2" x14ac:dyDescent="0.2">
      <c r="A56" s="1598"/>
      <c r="B56" s="1597"/>
    </row>
    <row r="57" spans="1:2" x14ac:dyDescent="0.2">
      <c r="A57" s="1598"/>
      <c r="B57" s="1597"/>
    </row>
    <row r="58" spans="1:2" x14ac:dyDescent="0.2">
      <c r="A58" s="1598"/>
      <c r="B58" s="1597"/>
    </row>
    <row r="59" spans="1:2" x14ac:dyDescent="0.2">
      <c r="A59" s="1598"/>
      <c r="B59" s="1597"/>
    </row>
    <row r="60" spans="1:2" x14ac:dyDescent="0.2">
      <c r="A60" s="1598"/>
      <c r="B60" s="1597"/>
    </row>
    <row r="61" spans="1:2" x14ac:dyDescent="0.2">
      <c r="A61" s="1598"/>
      <c r="B61" s="1597"/>
    </row>
    <row r="62" spans="1:2" x14ac:dyDescent="0.2">
      <c r="A62" s="1598"/>
      <c r="B62" s="1597"/>
    </row>
    <row r="63" spans="1:2" x14ac:dyDescent="0.2">
      <c r="A63" s="1598"/>
      <c r="B63" s="1597"/>
    </row>
    <row r="64" spans="1:2" x14ac:dyDescent="0.2">
      <c r="A64" s="269"/>
      <c r="B64" s="42" t="str">
        <f>COVER!A17</f>
        <v>Taft SD 90</v>
      </c>
    </row>
    <row r="65" spans="2:2" x14ac:dyDescent="0.2">
      <c r="B65" s="270" t="str">
        <f>COVER!A13</f>
        <v>56099090002</v>
      </c>
    </row>
  </sheetData>
  <sheetProtection algorithmName="SHA-512" hashValue="Pjhrg6Acw5PqVbD4wZvqIfjOLL7P9q40L6D82QKJr16eNwv4J2r32Zp58VHaNXn/ES1dEEt4NmU87OG8Kv9KxA==" saltValue="8AAWWElnJ2bYKsmgkkllAg==" spinCount="100000" sheet="1" objects="1" scenarios="1"/>
  <phoneticPr fontId="25"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zoomScaleNormal="100" workbookViewId="0">
      <selection activeCell="A9" sqref="A9:A11"/>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445</v>
      </c>
      <c r="B1" s="12"/>
      <c r="C1" s="11"/>
    </row>
    <row r="3" spans="1:4" x14ac:dyDescent="0.2">
      <c r="B3" s="10">
        <v>1</v>
      </c>
      <c r="C3" s="1608" t="s">
        <v>6691</v>
      </c>
    </row>
    <row r="4" spans="1:4" ht="22.5" x14ac:dyDescent="0.2">
      <c r="B4" s="10" t="s">
        <v>22</v>
      </c>
      <c r="C4" s="20" t="s">
        <v>6692</v>
      </c>
    </row>
    <row r="5" spans="1:4" ht="13.5" customHeight="1" x14ac:dyDescent="0.2">
      <c r="B5" s="10" t="s">
        <v>809</v>
      </c>
      <c r="C5" s="20" t="s">
        <v>6693</v>
      </c>
    </row>
    <row r="6" spans="1:4" ht="13.5" customHeight="1" x14ac:dyDescent="0.2">
      <c r="A6" s="13"/>
      <c r="B6" s="15" t="s">
        <v>810</v>
      </c>
      <c r="C6" s="17" t="s">
        <v>6694</v>
      </c>
      <c r="D6" s="14"/>
    </row>
    <row r="7" spans="1:4" ht="13.5" customHeight="1" x14ac:dyDescent="0.2">
      <c r="A7" s="13"/>
      <c r="B7" s="15"/>
      <c r="C7" s="17" t="s">
        <v>6695</v>
      </c>
      <c r="D7" s="14"/>
    </row>
    <row r="8" spans="1:4" ht="13.5" customHeight="1" x14ac:dyDescent="0.2">
      <c r="A8" s="13"/>
      <c r="B8" s="23" t="s">
        <v>811</v>
      </c>
      <c r="C8" s="17" t="s">
        <v>1084</v>
      </c>
      <c r="D8" s="14"/>
    </row>
    <row r="9" spans="1:4" ht="13.5" customHeight="1" x14ac:dyDescent="0.2">
      <c r="A9" s="7"/>
      <c r="B9" s="22" t="s">
        <v>812</v>
      </c>
      <c r="C9" s="20" t="s">
        <v>6696</v>
      </c>
    </row>
    <row r="10" spans="1:4" ht="13.5" customHeight="1" x14ac:dyDescent="0.2">
      <c r="B10" s="10" t="s">
        <v>813</v>
      </c>
      <c r="C10" s="1609" t="s">
        <v>6697</v>
      </c>
    </row>
    <row r="11" spans="1:4" ht="12.75" customHeight="1" x14ac:dyDescent="0.2">
      <c r="B11" s="10" t="s">
        <v>814</v>
      </c>
      <c r="C11" s="8" t="s">
        <v>737</v>
      </c>
    </row>
    <row r="12" spans="1:4" ht="21.75" customHeight="1" x14ac:dyDescent="0.2">
      <c r="B12" s="10" t="s">
        <v>815</v>
      </c>
      <c r="C12" s="20" t="s">
        <v>6698</v>
      </c>
    </row>
    <row r="13" spans="1:4" ht="12.75" customHeight="1" x14ac:dyDescent="0.2">
      <c r="B13" s="10" t="s">
        <v>786</v>
      </c>
      <c r="C13" s="20" t="s">
        <v>6699</v>
      </c>
    </row>
    <row r="14" spans="1:4" ht="21.75" customHeight="1" x14ac:dyDescent="0.2">
      <c r="B14" s="10" t="s">
        <v>787</v>
      </c>
      <c r="C14" s="20" t="s">
        <v>6700</v>
      </c>
    </row>
    <row r="15" spans="1:4" ht="12.75" customHeight="1" x14ac:dyDescent="0.2">
      <c r="B15" s="21" t="s">
        <v>1023</v>
      </c>
      <c r="C15" s="20" t="s">
        <v>1024</v>
      </c>
    </row>
    <row r="16" spans="1:4" ht="12.75" customHeight="1" x14ac:dyDescent="0.2">
      <c r="C16" s="20" t="s">
        <v>6701</v>
      </c>
    </row>
    <row r="17" spans="2:3" ht="12.75" customHeight="1" x14ac:dyDescent="0.2">
      <c r="C17" s="4" t="s">
        <v>6702</v>
      </c>
    </row>
    <row r="18" spans="2:3" x14ac:dyDescent="0.2">
      <c r="B18" s="21" t="s">
        <v>3695</v>
      </c>
      <c r="C18" s="4" t="s">
        <v>3696</v>
      </c>
    </row>
  </sheetData>
  <sheetProtection algorithmName="SHA-512" hashValue="n3s3r7uQ9QJ5SRO2XUl4XZbucXZuc3HFgMwGk0pFGPwIaGnB9WLD4zTXl4x1IO/X0erqCX4BDjhCb4RI6GYtpA==" saltValue="+JZ50gsn89IwQqcFV4lZDQ==" spinCount="100000" sheet="1" objects="1" scenarios="1"/>
  <phoneticPr fontId="25"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18"/>
  <sheetViews>
    <sheetView zoomScaleNormal="100" workbookViewId="0">
      <selection activeCell="B2" sqref="B2"/>
    </sheetView>
  </sheetViews>
  <sheetFormatPr defaultColWidth="9.140625" defaultRowHeight="12.75" x14ac:dyDescent="0.2"/>
  <cols>
    <col min="1" max="1" width="1.85546875" style="31" customWidth="1"/>
    <col min="2" max="2" width="59.7109375" style="31" customWidth="1"/>
    <col min="3" max="16384" width="9.140625" style="31"/>
  </cols>
  <sheetData>
    <row r="1" spans="1:6" ht="13.5" customHeight="1" x14ac:dyDescent="0.2">
      <c r="C1" s="2160"/>
      <c r="D1" s="2160"/>
      <c r="E1" s="2160"/>
      <c r="F1" s="2160"/>
    </row>
    <row r="7" spans="1:6" x14ac:dyDescent="0.2">
      <c r="B7" s="2161" t="s">
        <v>1669</v>
      </c>
      <c r="C7" s="2161"/>
      <c r="D7" s="2161"/>
      <c r="E7" s="2161"/>
    </row>
    <row r="8" spans="1:6" ht="12" customHeight="1" x14ac:dyDescent="0.2"/>
    <row r="11" spans="1:6" x14ac:dyDescent="0.2">
      <c r="B11" s="194"/>
      <c r="C11" s="194"/>
      <c r="D11" s="194"/>
      <c r="E11" s="194"/>
      <c r="F11" s="194"/>
    </row>
    <row r="13" spans="1:6" x14ac:dyDescent="0.2">
      <c r="A13" s="271" t="s">
        <v>1143</v>
      </c>
    </row>
    <row r="15" spans="1:6" x14ac:dyDescent="0.2">
      <c r="A15" s="75" t="s">
        <v>735</v>
      </c>
    </row>
    <row r="16" spans="1:6" s="194" customFormat="1" ht="45" customHeight="1" x14ac:dyDescent="0.2">
      <c r="A16" s="272"/>
      <c r="B16" s="272" t="s">
        <v>1332</v>
      </c>
    </row>
    <row r="17" spans="1:2" ht="6" customHeight="1" x14ac:dyDescent="0.2"/>
    <row r="18" spans="1:2" ht="24.75" customHeight="1" x14ac:dyDescent="0.2">
      <c r="A18" s="2159" t="s">
        <v>7747</v>
      </c>
      <c r="B18" s="2159"/>
    </row>
  </sheetData>
  <sheetProtection selectLockedCells="1"/>
  <mergeCells count="3">
    <mergeCell ref="A18:B18"/>
    <mergeCell ref="C1:F1"/>
    <mergeCell ref="B7:E7"/>
  </mergeCells>
  <phoneticPr fontId="25" type="noConversion"/>
  <pageMargins left="0.75" right="0.75" top="1" bottom="1" header="0.5" footer="0.5"/>
  <pageSetup scale="92" firstPageNumber="46" orientation="portrait" useFirstPageNumber="1" r:id="rId1"/>
  <headerFooter alignWithMargins="0">
    <oddHeader>&amp;RPage 46</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tabSelected="1" zoomScale="110" zoomScaleNormal="110" workbookViewId="0">
      <selection activeCell="C12" sqref="C12:F15"/>
    </sheetView>
  </sheetViews>
  <sheetFormatPr defaultColWidth="9.140625" defaultRowHeight="12.75" x14ac:dyDescent="0.2"/>
  <cols>
    <col min="1" max="1" width="33.85546875" style="64" customWidth="1"/>
    <col min="2" max="6" width="16.7109375" style="64" customWidth="1"/>
    <col min="7" max="16384" width="9.140625" style="64"/>
  </cols>
  <sheetData>
    <row r="1" spans="1:8" ht="48.75" customHeight="1" x14ac:dyDescent="0.2">
      <c r="A1" s="2162" t="s">
        <v>1238</v>
      </c>
      <c r="B1" s="2163"/>
      <c r="C1" s="2163"/>
      <c r="D1" s="2163"/>
      <c r="E1" s="2163"/>
      <c r="F1" s="2164"/>
    </row>
    <row r="2" spans="1:8" ht="45" customHeight="1" x14ac:dyDescent="0.2">
      <c r="A2" s="21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FY"&amp;'AFR24'!L2+1&amp;"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FY2025 annual budget to be amended to include a Deficit Reduction Plan and narrative. </v>
      </c>
      <c r="B2" s="2173"/>
      <c r="C2" s="2173"/>
      <c r="D2" s="2173"/>
      <c r="E2" s="2173"/>
      <c r="F2" s="2174"/>
      <c r="G2" s="273"/>
      <c r="H2" s="273"/>
    </row>
    <row r="3" spans="1:8" ht="57" customHeight="1" x14ac:dyDescent="0.2">
      <c r="A3" s="2175" t="s">
        <v>6703</v>
      </c>
      <c r="B3" s="2176"/>
      <c r="C3" s="2176"/>
      <c r="D3" s="2176"/>
      <c r="E3" s="2176"/>
      <c r="F3" s="2177"/>
      <c r="G3" s="273"/>
      <c r="H3" s="273"/>
    </row>
    <row r="4" spans="1:8" ht="14.25" customHeight="1" x14ac:dyDescent="0.2">
      <c r="A4" s="2181" t="str">
        <f>" -  If the FY "&amp;'AFR24'!L2+1&amp;" school district budget already requires a Deficit Reduction Plan, and one was submitted, an updated (amended) budget is not required."</f>
        <v xml:space="preserve"> -  If the FY 2025 school district budget already requires a Deficit Reduction Plan, and one was submitted, an updated (amended) budget is not required.</v>
      </c>
      <c r="B4" s="2182"/>
      <c r="C4" s="2182"/>
      <c r="D4" s="2182"/>
      <c r="E4" s="2182"/>
      <c r="F4" s="2183"/>
      <c r="G4" s="273"/>
      <c r="H4" s="273"/>
    </row>
    <row r="5" spans="1:8" ht="14.25" customHeight="1" x14ac:dyDescent="0.2">
      <c r="A5" s="2184" t="str">
        <f>" -  If the Annual Financial Report requires a deficit reducton plan even though the FY"&amp;'AFR24'!L2+1&amp;" budget does not, a completed deficit reduction plan is still required."</f>
        <v xml:space="preserve"> -  If the Annual Financial Report requires a deficit reducton plan even though the FY2025 budget does not, a completed deficit reduction plan is still required.</v>
      </c>
      <c r="B5" s="2185"/>
      <c r="C5" s="2185"/>
      <c r="D5" s="2185"/>
      <c r="E5" s="2185"/>
      <c r="F5" s="2186"/>
      <c r="G5" s="273"/>
      <c r="H5" s="273"/>
    </row>
    <row r="6" spans="1:8" s="62" customFormat="1" ht="41.25" customHeight="1" x14ac:dyDescent="0.2">
      <c r="A6" s="2178" t="s">
        <v>1239</v>
      </c>
      <c r="B6" s="2179"/>
      <c r="C6" s="2179"/>
      <c r="D6" s="2179"/>
      <c r="E6" s="2179"/>
      <c r="F6" s="2180"/>
    </row>
    <row r="7" spans="1:8" ht="42" customHeight="1" x14ac:dyDescent="0.2">
      <c r="A7" s="274" t="s">
        <v>403</v>
      </c>
      <c r="B7" s="275" t="s">
        <v>1146</v>
      </c>
      <c r="C7" s="275" t="s">
        <v>1147</v>
      </c>
      <c r="D7" s="275" t="s">
        <v>1145</v>
      </c>
      <c r="E7" s="275" t="s">
        <v>1148</v>
      </c>
      <c r="F7" s="275" t="s">
        <v>1055</v>
      </c>
    </row>
    <row r="8" spans="1:8" s="277" customFormat="1" ht="14.25" customHeight="1" x14ac:dyDescent="0.2">
      <c r="A8" s="276" t="s">
        <v>1056</v>
      </c>
      <c r="B8" s="653">
        <f>'Acct Summary 7-9'!C8</f>
        <v>3664510</v>
      </c>
      <c r="C8" s="653">
        <f>'Acct Summary 7-9'!D8</f>
        <v>476588</v>
      </c>
      <c r="D8" s="653">
        <f>'Acct Summary 7-9'!F8</f>
        <v>503274</v>
      </c>
      <c r="E8" s="653">
        <f>'Acct Summary 7-9'!I8</f>
        <v>2631</v>
      </c>
      <c r="F8" s="653">
        <f>SUM(B8:E8)</f>
        <v>4647003</v>
      </c>
    </row>
    <row r="9" spans="1:8" s="277" customFormat="1" ht="14.25" customHeight="1" thickBot="1" x14ac:dyDescent="0.25">
      <c r="A9" s="276" t="s">
        <v>1057</v>
      </c>
      <c r="B9" s="654">
        <f>'Acct Summary 7-9'!C17</f>
        <v>3169613</v>
      </c>
      <c r="C9" s="654">
        <f>'Acct Summary 7-9'!D17</f>
        <v>417882</v>
      </c>
      <c r="D9" s="654">
        <f>'Acct Summary 7-9'!F17</f>
        <v>483052</v>
      </c>
      <c r="E9" s="653"/>
      <c r="F9" s="653">
        <f>SUM(B9:E9)</f>
        <v>4070547</v>
      </c>
    </row>
    <row r="10" spans="1:8" s="277" customFormat="1" ht="14.25" thickTop="1" thickBot="1" x14ac:dyDescent="0.25">
      <c r="A10" s="278" t="s">
        <v>1058</v>
      </c>
      <c r="B10" s="655">
        <f>(B8-B9)</f>
        <v>494897</v>
      </c>
      <c r="C10" s="655">
        <f>(C8-C9)</f>
        <v>58706</v>
      </c>
      <c r="D10" s="655">
        <f>(D8-D9)</f>
        <v>20222</v>
      </c>
      <c r="E10" s="654">
        <f>(E8-E9)</f>
        <v>2631</v>
      </c>
      <c r="F10" s="656">
        <f>SUM(F8-F9)</f>
        <v>576456</v>
      </c>
    </row>
    <row r="11" spans="1:8" s="277" customFormat="1" ht="14.25" thickTop="1" thickBot="1" x14ac:dyDescent="0.25">
      <c r="A11" s="279" t="str">
        <f>"Fund Balance - June 30, "&amp;'AFR24'!L2&amp;""</f>
        <v>Fund Balance - June 30, 2024</v>
      </c>
      <c r="B11" s="657">
        <f>'Acct Summary 7-9'!C81</f>
        <v>2678310</v>
      </c>
      <c r="C11" s="657">
        <f>'Acct Summary 7-9'!D81</f>
        <v>245348</v>
      </c>
      <c r="D11" s="657">
        <f>'Acct Summary 7-9'!F81</f>
        <v>192940</v>
      </c>
      <c r="E11" s="657">
        <f>'Acct Summary 7-9'!I81</f>
        <v>48886</v>
      </c>
      <c r="F11" s="658">
        <f>SUM(B11:E11)</f>
        <v>3165484</v>
      </c>
    </row>
    <row r="12" spans="1:8" ht="16.5" customHeight="1" thickTop="1" x14ac:dyDescent="0.2">
      <c r="A12" s="280"/>
      <c r="B12" s="281"/>
      <c r="C12" s="2166" t="str">
        <f>IF(AND(F10&lt;0,F11&gt;=0,ABS(F10*3)&gt;ABS(F11)),A16,IF(AND(F10&lt;0,F11&gt;0,ABS(F10*3)&lt;=ABS(F11)),A17,IF(AND(F10&lt;0,F11&lt;0),A16,IF(F11=0,A19,A18))))</f>
        <v>Balanced - no deficit reduction plan is required.</v>
      </c>
      <c r="D12" s="2167"/>
      <c r="E12" s="2167"/>
      <c r="F12" s="2168"/>
    </row>
    <row r="13" spans="1:8" ht="19.5" customHeight="1" x14ac:dyDescent="0.2">
      <c r="A13" s="282"/>
      <c r="B13" s="283"/>
      <c r="C13" s="2166"/>
      <c r="D13" s="2167"/>
      <c r="E13" s="2167"/>
      <c r="F13" s="2168"/>
      <c r="H13" s="273"/>
    </row>
    <row r="14" spans="1:8" ht="19.5" customHeight="1" x14ac:dyDescent="0.2">
      <c r="A14" s="282"/>
      <c r="B14" s="283"/>
      <c r="C14" s="2166"/>
      <c r="D14" s="2167"/>
      <c r="E14" s="2167"/>
      <c r="F14" s="2168"/>
      <c r="H14" s="273"/>
    </row>
    <row r="15" spans="1:8" ht="17.25" customHeight="1" x14ac:dyDescent="0.2">
      <c r="A15" s="282"/>
      <c r="B15" s="283"/>
      <c r="C15" s="2169"/>
      <c r="D15" s="2170"/>
      <c r="E15" s="2170"/>
      <c r="F15" s="2171"/>
      <c r="H15" s="273"/>
    </row>
    <row r="16" spans="1:8" ht="51.75" hidden="1" customHeight="1" x14ac:dyDescent="0.2">
      <c r="A16" s="2165" t="s">
        <v>1628</v>
      </c>
      <c r="B16" s="2165"/>
      <c r="C16" s="2165"/>
      <c r="D16" s="2165"/>
      <c r="E16" s="2165"/>
      <c r="F16" s="64" t="s">
        <v>1059</v>
      </c>
    </row>
    <row r="17" spans="1:6" hidden="1" x14ac:dyDescent="0.2">
      <c r="A17" s="64" t="s">
        <v>1236</v>
      </c>
      <c r="F17" s="284" t="s">
        <v>1060</v>
      </c>
    </row>
    <row r="18" spans="1:6" hidden="1" x14ac:dyDescent="0.2">
      <c r="A18" s="64" t="s">
        <v>1237</v>
      </c>
      <c r="F18" s="64" t="s">
        <v>1094</v>
      </c>
    </row>
    <row r="19" spans="1:6" hidden="1" x14ac:dyDescent="0.2">
      <c r="A19" s="64" t="s">
        <v>1093</v>
      </c>
      <c r="F19" s="64" t="s">
        <v>1062</v>
      </c>
    </row>
    <row r="20" spans="1:6" ht="14.25" customHeight="1" x14ac:dyDescent="0.2"/>
    <row r="48" spans="3:3" x14ac:dyDescent="0.2">
      <c r="C48" s="284"/>
    </row>
  </sheetData>
  <sheetProtection algorithmName="SHA-512" hashValue="Ighpz1Y8yAl/F/OtnLGiS3FNP5zKzk8kc1nIRCJLrpwaS0MwX3Jo24xlAGTsRfBqYx3lWFMrFGdZx7GxsD8vuA==" saltValue="DLl9YVz2Ntr9lHhiRl0Y9Q=="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topLeftCell="A70" zoomScale="90" zoomScaleNormal="90" workbookViewId="0">
      <selection activeCell="D38" sqref="D38"/>
    </sheetView>
  </sheetViews>
  <sheetFormatPr defaultColWidth="9.140625" defaultRowHeight="12" x14ac:dyDescent="0.2"/>
  <cols>
    <col min="1" max="1" width="2.7109375" style="40" customWidth="1"/>
    <col min="2" max="2" width="3.140625" style="40" customWidth="1"/>
    <col min="3" max="3" width="96.140625" style="272" customWidth="1"/>
    <col min="4" max="4" width="42.140625" style="38" customWidth="1"/>
    <col min="5" max="5" width="3.85546875" style="65" customWidth="1"/>
    <col min="6" max="6" width="1" style="26" customWidth="1"/>
    <col min="7" max="16384" width="9.140625" style="26"/>
  </cols>
  <sheetData>
    <row r="1" spans="1:5" ht="4.5" customHeight="1" thickBot="1" x14ac:dyDescent="0.25">
      <c r="A1" s="285"/>
      <c r="B1" s="286"/>
      <c r="C1" s="287"/>
      <c r="D1" s="288"/>
    </row>
    <row r="2" spans="1:5" ht="16.5" customHeight="1" thickTop="1" x14ac:dyDescent="0.2">
      <c r="A2" s="2194" t="str">
        <f>"FY "&amp;'AFR24'!L2&amp;" Audit Checklist"</f>
        <v>FY 2024 Audit Checklist</v>
      </c>
      <c r="B2" s="2195"/>
      <c r="C2" s="2195"/>
      <c r="D2" s="1196" t="str">
        <f>"RCDT: "&amp;COVER!A13&amp;""</f>
        <v>RCDT: 56099090002</v>
      </c>
      <c r="E2" s="1199"/>
    </row>
    <row r="3" spans="1:5" ht="21.75" customHeight="1" x14ac:dyDescent="0.2">
      <c r="A3" s="2196"/>
      <c r="B3" s="2197"/>
      <c r="C3" s="2197"/>
      <c r="D3" s="1197" t="str">
        <f>"School District/Joint Agreement Name: "&amp;COVER!A17&amp;""</f>
        <v>School District/Joint Agreement Name: Taft SD 90</v>
      </c>
      <c r="E3" s="1199"/>
    </row>
    <row r="4" spans="1:5" ht="15" customHeight="1" x14ac:dyDescent="0.2">
      <c r="A4" s="2196"/>
      <c r="B4" s="2197"/>
      <c r="C4" s="2197"/>
      <c r="D4" s="1198" t="str">
        <f>"Auditor Name:  "&amp;COVER!T15&amp;""</f>
        <v xml:space="preserve">Auditor Name:  JOHN MICHALESKO, LTD. </v>
      </c>
      <c r="E4" s="1199"/>
    </row>
    <row r="5" spans="1:5" ht="21.75" customHeight="1" x14ac:dyDescent="0.2">
      <c r="A5" s="2196"/>
      <c r="B5" s="2197"/>
      <c r="C5" s="2197"/>
      <c r="D5" s="1198" t="str">
        <f>"License #: "&amp;COVER!T23&amp;" License Expiration Date (below):"</f>
        <v>License #: 065.033820 License Expiration Date (below):</v>
      </c>
      <c r="E5" s="26"/>
    </row>
    <row r="6" spans="1:5" ht="10.5" customHeight="1" x14ac:dyDescent="0.2">
      <c r="A6" s="2196"/>
      <c r="B6" s="2197"/>
      <c r="C6" s="2197"/>
      <c r="D6" s="1329">
        <f>COVER!X23</f>
        <v>46660</v>
      </c>
      <c r="E6" s="1199"/>
    </row>
    <row r="7" spans="1:5" ht="14.25" customHeight="1" x14ac:dyDescent="0.2">
      <c r="A7" s="2196"/>
      <c r="B7" s="2197"/>
      <c r="C7" s="2197"/>
      <c r="D7" s="1330" t="str">
        <f>COVER!A48</f>
        <v>56-099-0900-02_AFR24 Taft SD 90</v>
      </c>
      <c r="E7" s="1199"/>
    </row>
    <row r="8" spans="1:5" ht="17.25" customHeight="1" x14ac:dyDescent="0.2">
      <c r="A8" s="1192"/>
      <c r="B8" s="1192"/>
      <c r="C8" s="1192"/>
      <c r="D8" s="1192"/>
      <c r="E8" s="1199"/>
    </row>
    <row r="9" spans="1:5" x14ac:dyDescent="0.2">
      <c r="A9" s="2198" t="s">
        <v>6704</v>
      </c>
      <c r="B9" s="2199"/>
      <c r="C9" s="2199"/>
      <c r="D9" s="2200"/>
      <c r="E9" s="1194"/>
    </row>
    <row r="10" spans="1:5" x14ac:dyDescent="0.2">
      <c r="A10" s="702"/>
      <c r="B10" s="707">
        <v>1</v>
      </c>
      <c r="C10" s="26" t="s">
        <v>1360</v>
      </c>
      <c r="D10" s="30"/>
      <c r="E10" s="1189"/>
    </row>
    <row r="11" spans="1:5" ht="14.25" customHeight="1" x14ac:dyDescent="0.2">
      <c r="A11" s="702"/>
      <c r="B11" s="705">
        <f>B10+1</f>
        <v>2</v>
      </c>
      <c r="C11" s="709" t="s">
        <v>1423</v>
      </c>
      <c r="D11" s="704"/>
      <c r="E11" s="1193"/>
    </row>
    <row r="12" spans="1:5" ht="12.75" x14ac:dyDescent="0.2">
      <c r="A12" s="702"/>
      <c r="B12" s="708">
        <f>B11+1</f>
        <v>3</v>
      </c>
      <c r="C12" s="2189" t="s">
        <v>6705</v>
      </c>
      <c r="D12" s="1966"/>
      <c r="E12" s="1189"/>
    </row>
    <row r="13" spans="1:5" ht="12.75" x14ac:dyDescent="0.2">
      <c r="A13" s="702"/>
      <c r="B13" s="705"/>
      <c r="C13" s="706" t="s">
        <v>1153</v>
      </c>
      <c r="D13" s="703"/>
      <c r="E13" s="1193"/>
    </row>
    <row r="14" spans="1:5" ht="14.25" customHeight="1" x14ac:dyDescent="0.2">
      <c r="A14" s="702"/>
      <c r="B14" s="705">
        <f>B12+1</f>
        <v>4</v>
      </c>
      <c r="C14" s="709" t="s">
        <v>6706</v>
      </c>
      <c r="D14" s="704"/>
      <c r="E14" s="1193"/>
    </row>
    <row r="15" spans="1:5" ht="14.25" customHeight="1" x14ac:dyDescent="0.2">
      <c r="A15" s="702"/>
      <c r="B15" s="705">
        <v>5</v>
      </c>
      <c r="C15" s="709" t="s">
        <v>6731</v>
      </c>
      <c r="D15" s="704"/>
      <c r="E15" s="1193"/>
    </row>
    <row r="16" spans="1:5" ht="14.25" customHeight="1" x14ac:dyDescent="0.2">
      <c r="A16" s="702"/>
      <c r="B16" s="705">
        <v>6</v>
      </c>
      <c r="C16" s="709" t="s">
        <v>906</v>
      </c>
      <c r="D16" s="704"/>
      <c r="E16" s="1193"/>
    </row>
    <row r="17" spans="1:5" ht="14.25" customHeight="1" x14ac:dyDescent="0.2">
      <c r="A17" s="702"/>
      <c r="B17" s="705">
        <v>7</v>
      </c>
      <c r="C17" s="710" t="s">
        <v>3719</v>
      </c>
      <c r="D17" s="704"/>
      <c r="E17" s="1193"/>
    </row>
    <row r="18" spans="1:5" ht="14.25" customHeight="1" x14ac:dyDescent="0.2">
      <c r="A18" s="702"/>
      <c r="B18" s="711">
        <v>8</v>
      </c>
      <c r="C18" s="712" t="s">
        <v>6732</v>
      </c>
      <c r="D18" s="704"/>
      <c r="E18" s="1193"/>
    </row>
    <row r="19" spans="1:5" ht="18" customHeight="1" x14ac:dyDescent="0.2">
      <c r="A19" s="2201" t="s">
        <v>871</v>
      </c>
      <c r="B19" s="2202"/>
      <c r="C19" s="2202"/>
      <c r="D19" s="2203"/>
      <c r="E19" s="1194"/>
    </row>
    <row r="20" spans="1:5" ht="13.5" customHeight="1" x14ac:dyDescent="0.2">
      <c r="A20" s="2204" t="s">
        <v>571</v>
      </c>
      <c r="B20" s="2205"/>
      <c r="C20" s="2205"/>
      <c r="D20" s="2206"/>
      <c r="E20" s="1194"/>
    </row>
    <row r="21" spans="1:5" ht="12.75" customHeight="1" x14ac:dyDescent="0.2">
      <c r="A21" s="329" t="s">
        <v>6707</v>
      </c>
      <c r="B21" s="330"/>
      <c r="C21" s="331"/>
      <c r="D21" s="332"/>
      <c r="E21" s="1194"/>
    </row>
    <row r="22" spans="1:5" ht="12.75" customHeight="1" x14ac:dyDescent="0.2">
      <c r="A22" s="333" t="s">
        <v>6708</v>
      </c>
      <c r="B22" s="76"/>
      <c r="C22" s="33"/>
      <c r="D22" s="334"/>
      <c r="E22" s="1194"/>
    </row>
    <row r="23" spans="1:5" ht="6.75" customHeight="1" thickBot="1" x14ac:dyDescent="0.25">
      <c r="A23" s="335"/>
      <c r="B23" s="336"/>
      <c r="C23" s="337"/>
      <c r="D23" s="338"/>
      <c r="E23" s="1194"/>
    </row>
    <row r="24" spans="1:5" s="28" customFormat="1" ht="12.75" thickTop="1" x14ac:dyDescent="0.2">
      <c r="A24" s="339"/>
      <c r="B24" s="340" t="s">
        <v>1240</v>
      </c>
      <c r="C24" s="341"/>
      <c r="D24" s="342" t="s">
        <v>611</v>
      </c>
      <c r="E24" s="1194"/>
    </row>
    <row r="25" spans="1:5" x14ac:dyDescent="0.2">
      <c r="A25" s="289"/>
      <c r="B25" s="290">
        <v>1</v>
      </c>
      <c r="C25" s="2190" t="s">
        <v>6709</v>
      </c>
      <c r="D25" s="2191"/>
      <c r="E25" s="1194"/>
    </row>
    <row r="26" spans="1:5" ht="12.2" customHeight="1" x14ac:dyDescent="0.2">
      <c r="A26" s="321"/>
      <c r="B26" s="322"/>
      <c r="C26" s="323" t="s">
        <v>822</v>
      </c>
      <c r="D26" s="324" t="str">
        <f>IF(COVER!O11="X","CASH",IF(COVER!O12="X","ACCRUAL ","PLEASE CHECK AN ACCOUNTING BASIS."))</f>
        <v>CASH</v>
      </c>
      <c r="E26" s="1193"/>
    </row>
    <row r="27" spans="1:5" ht="12.2" customHeight="1" x14ac:dyDescent="0.2">
      <c r="A27" s="321"/>
      <c r="B27" s="322"/>
      <c r="C27" s="323" t="s">
        <v>1361</v>
      </c>
      <c r="D27" s="324" t="str">
        <f>IF(COVER!B5="X","SCHOOL DISTRICT",IF(COVER!B6="X","JOINT AGREEMENT","PLEASE CHECK SCHOOL DISTRICT OR JOINT AGREEMENT."))</f>
        <v>SCHOOL DISTRICT</v>
      </c>
      <c r="E27" s="1193"/>
    </row>
    <row r="28" spans="1:5" ht="12.2" customHeight="1" x14ac:dyDescent="0.2">
      <c r="A28" s="321"/>
      <c r="B28" s="322"/>
      <c r="C28" s="323" t="s">
        <v>6721</v>
      </c>
      <c r="D28" s="324" t="str">
        <f>IF(D27="SCHOOL DISTRICT",IF(COVER!O11="X","OK",IF(AND('Aud Quest 2'!J90=0,'Aud Quest 2'!I77&lt;DATE(2024,12,31)),"ENTER ACCOUNTING INFO",IF(AND('Aud Quest 2'!I77&gt;DATE(2024,6,30),'Aud Quest 2'!I77&lt;=DATE(2024,12,31)),"OK","ERROR - CHECK DATE"))),"OK")</f>
        <v>OK</v>
      </c>
      <c r="E28" s="1193"/>
    </row>
    <row r="29" spans="1:5" ht="12" hidden="1" customHeight="1" x14ac:dyDescent="0.2">
      <c r="A29" s="296"/>
      <c r="B29" s="325"/>
      <c r="C29" s="292" t="s">
        <v>840</v>
      </c>
      <c r="D29" s="295" t="str">
        <f>IF(AND(COVER!J29="X",COVER!J31="X",COVER!L29&lt;&gt;"X"),"OK",IF(AND(COVER!J29="X",COVER!J31&lt;&gt;"X",COVER!L31="X"),"NO FINDINGS WERE ISSUED",IF(AND(COVER!L29="X",COVER!J31&lt;&gt;"X"),"OK","PLEASE CHECK YES or NO.")))</f>
        <v>PLEASE CHECK YES or NO.</v>
      </c>
      <c r="E29" s="1193"/>
    </row>
    <row r="30" spans="1:5" ht="24" hidden="1" customHeight="1" x14ac:dyDescent="0.2">
      <c r="A30" s="296"/>
      <c r="B30" s="325"/>
      <c r="C30" s="292" t="s">
        <v>726</v>
      </c>
      <c r="D30" s="297" t="str">
        <f>IF('Aud Quest 2'!B51="X",IF('Aud Quest 2'!F51&gt;"00/00/00 ","Enter Effective Date","ok"))</f>
        <v>ok</v>
      </c>
      <c r="E30" s="1193"/>
    </row>
    <row r="31" spans="1:5" x14ac:dyDescent="0.2">
      <c r="A31" s="291"/>
      <c r="B31" s="325"/>
      <c r="C31" s="294" t="s">
        <v>1061</v>
      </c>
      <c r="D31" s="295"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193"/>
    </row>
    <row r="32" spans="1:5" ht="12.6" customHeight="1" x14ac:dyDescent="0.2">
      <c r="A32" s="289"/>
      <c r="B32" s="322">
        <f>B25+1</f>
        <v>2</v>
      </c>
      <c r="C32" s="298" t="s">
        <v>3742</v>
      </c>
      <c r="D32" s="299"/>
      <c r="E32" s="1194"/>
    </row>
    <row r="33" spans="1:12" ht="24" customHeight="1" x14ac:dyDescent="0.2">
      <c r="A33" s="289"/>
      <c r="B33" s="322"/>
      <c r="C33" s="1334" t="s">
        <v>3741</v>
      </c>
      <c r="D33" s="301" t="str">
        <f>IF(OR('Aud Quest 2'!I52&lt;0,'Aud Quest 2'!I52=""), "ERROR!  Please enter an amount.","OK")</f>
        <v>OK</v>
      </c>
      <c r="E33" s="1194"/>
    </row>
    <row r="34" spans="1:12" ht="12.6" customHeight="1" x14ac:dyDescent="0.2">
      <c r="A34" s="289"/>
      <c r="B34" s="322">
        <f>B32+1</f>
        <v>3</v>
      </c>
      <c r="C34" s="298" t="s">
        <v>710</v>
      </c>
      <c r="D34" s="299"/>
      <c r="E34" s="1194"/>
    </row>
    <row r="35" spans="1:12" x14ac:dyDescent="0.2">
      <c r="A35" s="291"/>
      <c r="B35" s="300"/>
      <c r="C35" s="294" t="s">
        <v>6711</v>
      </c>
      <c r="D35" s="301" t="str">
        <f>IF(SUM('FP Info 3'!J10:L10)&lt;=0.0999999,"OK","CORRECT THE TAX RATES BY MOVING THE DECIMAL TWO PLACES TO THE LEFT.")</f>
        <v>OK</v>
      </c>
      <c r="E35" s="1195"/>
      <c r="F35" s="69"/>
      <c r="G35" s="69"/>
      <c r="H35" s="69"/>
      <c r="I35" s="69"/>
      <c r="J35" s="69"/>
    </row>
    <row r="36" spans="1:12" x14ac:dyDescent="0.2">
      <c r="A36" s="291"/>
      <c r="B36" s="326"/>
      <c r="C36" s="294" t="s">
        <v>6710</v>
      </c>
      <c r="D36" s="301" t="str">
        <f>IF(OR('FP Info 3'!D10="",'FP Info 3'!F10="",'FP Info 3'!H10="",'FP Info 3'!L10=""),"ENTRY IS REQUIRED!  IF NO TAX RATE, ENTER 0 IN CELL.","OK")</f>
        <v>OK</v>
      </c>
      <c r="E36" s="1193"/>
      <c r="F36" s="69"/>
      <c r="G36" s="69"/>
      <c r="H36" s="69"/>
      <c r="I36" s="69"/>
      <c r="J36" s="69"/>
    </row>
    <row r="37" spans="1:12" x14ac:dyDescent="0.2">
      <c r="A37" s="291"/>
      <c r="B37" s="326"/>
      <c r="C37" s="294" t="s">
        <v>6712</v>
      </c>
      <c r="D37" s="293" t="str">
        <f>IF(OR(COVER!B6="x",'FP Info 3'!B32="X",'FP Info 3'!B33="X"),"OK","ENTRY IS REQUIRED!")</f>
        <v>OK</v>
      </c>
      <c r="E37" s="1193"/>
    </row>
    <row r="38" spans="1:12" x14ac:dyDescent="0.2">
      <c r="A38" s="296"/>
      <c r="B38" s="326"/>
      <c r="C38" s="294" t="s">
        <v>1362</v>
      </c>
      <c r="D38" s="304" t="str">
        <f>IF(AND('FP Info 3'!B45="",'FP Info 3'!B46="",'FP Info 3'!B47="",'FP Info 3'!B48="",'FP Info 3'!B49="",'FP Info 3'!B50="",'FP Info 3'!B51="",'FP Info 3'!B52=""),"NO","YES")</f>
        <v>NO</v>
      </c>
      <c r="E38" s="1193"/>
    </row>
    <row r="39" spans="1:12" s="305" customFormat="1" ht="12.75" customHeight="1" x14ac:dyDescent="0.2">
      <c r="A39" s="302"/>
      <c r="B39" s="322">
        <f>B34+1</f>
        <v>4</v>
      </c>
      <c r="C39" s="303" t="s">
        <v>674</v>
      </c>
      <c r="D39" s="304"/>
      <c r="E39" s="1193"/>
    </row>
    <row r="40" spans="1:12" s="305" customFormat="1" x14ac:dyDescent="0.2">
      <c r="A40" s="306"/>
      <c r="B40" s="322"/>
      <c r="C40" s="307" t="s">
        <v>711</v>
      </c>
      <c r="D40" s="293" t="str">
        <f>IF('Assets-Liab 5-6'!C4&lt;-0.49, "ERROR!","OK")</f>
        <v>OK</v>
      </c>
      <c r="E40" s="1193"/>
    </row>
    <row r="41" spans="1:12" x14ac:dyDescent="0.2">
      <c r="A41" s="306"/>
      <c r="B41" s="322"/>
      <c r="C41" s="307" t="s">
        <v>6713</v>
      </c>
      <c r="D41" s="293" t="str">
        <f>IF('Assets-Liab 5-6'!D4&lt;-0.49, "ERROR!","OK")</f>
        <v>OK</v>
      </c>
      <c r="E41" s="1193"/>
      <c r="L41" s="27"/>
    </row>
    <row r="42" spans="1:12" x14ac:dyDescent="0.2">
      <c r="A42" s="306"/>
      <c r="B42" s="322"/>
      <c r="C42" s="307" t="s">
        <v>6714</v>
      </c>
      <c r="D42" s="293" t="str">
        <f>IF('Assets-Liab 5-6'!E4&lt;-0.49, "ERROR!","OK")</f>
        <v>OK</v>
      </c>
      <c r="E42" s="1193"/>
    </row>
    <row r="43" spans="1:12" x14ac:dyDescent="0.2">
      <c r="A43" s="306"/>
      <c r="B43" s="322"/>
      <c r="C43" s="307" t="s">
        <v>6715</v>
      </c>
      <c r="D43" s="293" t="str">
        <f>IF('Assets-Liab 5-6'!F4&lt;-0.49, "ERROR!","OK")</f>
        <v>OK</v>
      </c>
      <c r="E43" s="1193"/>
    </row>
    <row r="44" spans="1:12" x14ac:dyDescent="0.2">
      <c r="A44" s="306"/>
      <c r="B44" s="322"/>
      <c r="C44" s="307" t="s">
        <v>6716</v>
      </c>
      <c r="D44" s="293" t="str">
        <f>IF('Assets-Liab 5-6'!G4&lt;-0.49, "ERROR!","OK")</f>
        <v>OK</v>
      </c>
      <c r="E44" s="1193"/>
    </row>
    <row r="45" spans="1:12" x14ac:dyDescent="0.2">
      <c r="A45" s="306"/>
      <c r="B45" s="322"/>
      <c r="C45" s="307" t="s">
        <v>6717</v>
      </c>
      <c r="D45" s="293" t="str">
        <f>IF('Assets-Liab 5-6'!H4&lt;-0.49, "ERROR!","OK")</f>
        <v>OK</v>
      </c>
      <c r="E45" s="1193"/>
    </row>
    <row r="46" spans="1:12" x14ac:dyDescent="0.2">
      <c r="A46" s="306"/>
      <c r="B46" s="322"/>
      <c r="C46" s="307" t="s">
        <v>6718</v>
      </c>
      <c r="D46" s="293" t="str">
        <f>IF('Assets-Liab 5-6'!I4&lt;-0.49, "ERROR!","OK")</f>
        <v>OK</v>
      </c>
      <c r="E46" s="1193"/>
    </row>
    <row r="47" spans="1:12" x14ac:dyDescent="0.2">
      <c r="A47" s="306"/>
      <c r="B47" s="322"/>
      <c r="C47" s="307" t="s">
        <v>6719</v>
      </c>
      <c r="D47" s="293" t="str">
        <f>IF('Assets-Liab 5-6'!J4&lt;-0.49, "ERROR!","OK")</f>
        <v>OK</v>
      </c>
      <c r="E47" s="1193"/>
    </row>
    <row r="48" spans="1:12" x14ac:dyDescent="0.2">
      <c r="A48" s="306"/>
      <c r="B48" s="322"/>
      <c r="C48" s="307" t="s">
        <v>6720</v>
      </c>
      <c r="D48" s="293" t="str">
        <f>IF('Assets-Liab 5-6'!K4&lt;-0.49, "ERROR!","OK")</f>
        <v>OK</v>
      </c>
      <c r="E48" s="1193"/>
    </row>
    <row r="49" spans="1:5" x14ac:dyDescent="0.2">
      <c r="A49" s="308"/>
      <c r="B49" s="309">
        <f>B39+1</f>
        <v>5</v>
      </c>
      <c r="C49" s="2192" t="s">
        <v>455</v>
      </c>
      <c r="D49" s="2193"/>
      <c r="E49" s="1194"/>
    </row>
    <row r="50" spans="1:5" x14ac:dyDescent="0.2">
      <c r="A50" s="308"/>
      <c r="B50" s="310"/>
      <c r="C50" s="311" t="s">
        <v>1030</v>
      </c>
      <c r="D50" s="312" t="str">
        <f>IF(SUM('Assets-Liab 5-6'!C13)&lt;&gt;SUM('Assets-Liab 5-6'!C41),"ERROR!","OK")</f>
        <v>OK</v>
      </c>
      <c r="E50" s="1193"/>
    </row>
    <row r="51" spans="1:5" x14ac:dyDescent="0.2">
      <c r="A51" s="308"/>
      <c r="B51" s="310"/>
      <c r="C51" s="311" t="s">
        <v>1031</v>
      </c>
      <c r="D51" s="312" t="str">
        <f>IF(SUM('Assets-Liab 5-6'!D13)&lt;&gt;SUM('Assets-Liab 5-6'!D41),"ERROR!","OK")</f>
        <v>OK</v>
      </c>
      <c r="E51" s="1193"/>
    </row>
    <row r="52" spans="1:5" x14ac:dyDescent="0.2">
      <c r="A52" s="308"/>
      <c r="B52" s="310"/>
      <c r="C52" s="311" t="s">
        <v>1032</v>
      </c>
      <c r="D52" s="312" t="str">
        <f>IF(SUM('Assets-Liab 5-6'!E13)&lt;&gt;SUM('Assets-Liab 5-6'!E41),"ERROR!","OK")</f>
        <v>OK</v>
      </c>
      <c r="E52" s="1193"/>
    </row>
    <row r="53" spans="1:5" x14ac:dyDescent="0.2">
      <c r="A53" s="308"/>
      <c r="B53" s="310"/>
      <c r="C53" s="311" t="s">
        <v>1033</v>
      </c>
      <c r="D53" s="312" t="str">
        <f>IF(SUM('Assets-Liab 5-6'!F13)&lt;&gt;SUM('Assets-Liab 5-6'!F41),"ERROR!","OK")</f>
        <v>OK</v>
      </c>
      <c r="E53" s="1193"/>
    </row>
    <row r="54" spans="1:5" x14ac:dyDescent="0.2">
      <c r="A54" s="308"/>
      <c r="B54" s="310"/>
      <c r="C54" s="311" t="s">
        <v>1034</v>
      </c>
      <c r="D54" s="312" t="str">
        <f>IF(SUM('Assets-Liab 5-6'!G13)&lt;&gt;SUM('Assets-Liab 5-6'!G41),"ERROR!","OK")</f>
        <v>OK</v>
      </c>
      <c r="E54" s="1193"/>
    </row>
    <row r="55" spans="1:5" x14ac:dyDescent="0.2">
      <c r="A55" s="308"/>
      <c r="B55" s="310"/>
      <c r="C55" s="311" t="s">
        <v>1035</v>
      </c>
      <c r="D55" s="312" t="str">
        <f>IF(SUM('Assets-Liab 5-6'!H13)&lt;&gt;SUM('Assets-Liab 5-6'!H41),"ERROR!","OK")</f>
        <v>OK</v>
      </c>
      <c r="E55" s="1193"/>
    </row>
    <row r="56" spans="1:5" x14ac:dyDescent="0.2">
      <c r="A56" s="308"/>
      <c r="B56" s="310"/>
      <c r="C56" s="311" t="s">
        <v>1036</v>
      </c>
      <c r="D56" s="312" t="str">
        <f>IF(SUM('Assets-Liab 5-6'!I13)&lt;&gt;SUM('Assets-Liab 5-6'!I41),"ERROR!","OK")</f>
        <v>OK</v>
      </c>
      <c r="E56" s="1193"/>
    </row>
    <row r="57" spans="1:5" x14ac:dyDescent="0.2">
      <c r="A57" s="308"/>
      <c r="B57" s="310"/>
      <c r="C57" s="311" t="s">
        <v>1037</v>
      </c>
      <c r="D57" s="312" t="str">
        <f>IF(SUM('Assets-Liab 5-6'!J13)&lt;&gt;SUM('Assets-Liab 5-6'!J41),"ERROR!","OK")</f>
        <v>OK</v>
      </c>
      <c r="E57" s="1193"/>
    </row>
    <row r="58" spans="1:5" x14ac:dyDescent="0.2">
      <c r="A58" s="308"/>
      <c r="B58" s="310"/>
      <c r="C58" s="311" t="s">
        <v>1038</v>
      </c>
      <c r="D58" s="312" t="str">
        <f>IF(SUM('Assets-Liab 5-6'!K13)&lt;&gt;SUM('Assets-Liab 5-6'!K41),"ERROR!","OK")</f>
        <v>OK</v>
      </c>
      <c r="E58" s="1193"/>
    </row>
    <row r="59" spans="1:5" x14ac:dyDescent="0.2">
      <c r="A59" s="308"/>
      <c r="B59" s="310"/>
      <c r="C59" s="311" t="s">
        <v>1039</v>
      </c>
      <c r="D59" s="312" t="str">
        <f>IF(SUM('Assets-Liab 5-6'!L13)&lt;&gt;('Assets-Liab 5-6'!L41),"ERROR!","OK")</f>
        <v>OK</v>
      </c>
      <c r="E59" s="1193"/>
    </row>
    <row r="60" spans="1:5" x14ac:dyDescent="0.2">
      <c r="A60" s="308"/>
      <c r="B60" s="310"/>
      <c r="C60" s="311" t="s">
        <v>1040</v>
      </c>
      <c r="D60" s="312" t="str">
        <f>IF(SUM('Assets-Liab 5-6'!M23)&lt;&gt;('Assets-Liab 5-6'!M41),"ERROR!","OK")</f>
        <v>OK</v>
      </c>
      <c r="E60" s="1193"/>
    </row>
    <row r="61" spans="1:5" x14ac:dyDescent="0.2">
      <c r="A61" s="308"/>
      <c r="B61" s="310"/>
      <c r="C61" s="311" t="s">
        <v>1041</v>
      </c>
      <c r="D61" s="312" t="str">
        <f>IF(SUM('Assets-Liab 5-6'!N23)&lt;&gt;('Assets-Liab 5-6'!N41),"ERROR!","OK")</f>
        <v>OK</v>
      </c>
      <c r="E61" s="1193"/>
    </row>
    <row r="62" spans="1:5" x14ac:dyDescent="0.2">
      <c r="A62" s="291"/>
      <c r="B62" s="309">
        <f>B49+1</f>
        <v>6</v>
      </c>
      <c r="C62" s="2187" t="s">
        <v>675</v>
      </c>
      <c r="D62" s="2188"/>
      <c r="E62" s="1194"/>
    </row>
    <row r="63" spans="1:5" s="305" customFormat="1" x14ac:dyDescent="0.2">
      <c r="A63" s="291"/>
      <c r="B63" s="300"/>
      <c r="C63" s="307" t="s">
        <v>1042</v>
      </c>
      <c r="D63" s="313" t="str">
        <f>IF('Assets-Liab 5-6'!C38+'Assets-Liab 5-6'!C39='Acct Summary 7-9'!C81,"OK","ERROR!")</f>
        <v>OK</v>
      </c>
      <c r="E63" s="1193"/>
    </row>
    <row r="64" spans="1:5" x14ac:dyDescent="0.2">
      <c r="A64" s="291"/>
      <c r="B64" s="300"/>
      <c r="C64" s="307" t="s">
        <v>1043</v>
      </c>
      <c r="D64" s="313" t="str">
        <f>IF((('Assets-Liab 5-6'!D38+'Assets-Liab 5-6'!D39) ='Acct Summary 7-9'!D81), "OK", "ERROR!" )</f>
        <v>OK</v>
      </c>
      <c r="E64" s="1193"/>
    </row>
    <row r="65" spans="1:5" s="305" customFormat="1" x14ac:dyDescent="0.2">
      <c r="A65" s="291"/>
      <c r="B65" s="300"/>
      <c r="C65" s="307" t="s">
        <v>1044</v>
      </c>
      <c r="D65" s="313" t="str">
        <f>IF((('Assets-Liab 5-6'!E38 + 'Assets-Liab 5-6'!E39) ='Acct Summary 7-9'!E81), "OK", "ERROR!" )</f>
        <v>OK</v>
      </c>
      <c r="E65" s="1193"/>
    </row>
    <row r="66" spans="1:5" x14ac:dyDescent="0.2">
      <c r="A66" s="291"/>
      <c r="B66" s="300"/>
      <c r="C66" s="307" t="s">
        <v>1045</v>
      </c>
      <c r="D66" s="313" t="str">
        <f>IF((('Assets-Liab 5-6'!F38 + 'Assets-Liab 5-6'!F39) ='Acct Summary 7-9'!F81), "OK", "ERROR!" )</f>
        <v>OK</v>
      </c>
      <c r="E66" s="1193"/>
    </row>
    <row r="67" spans="1:5" ht="12.75" customHeight="1" x14ac:dyDescent="0.2">
      <c r="A67" s="291"/>
      <c r="B67" s="300"/>
      <c r="C67" s="307" t="s">
        <v>1052</v>
      </c>
      <c r="D67" s="313" t="str">
        <f>IF((('Assets-Liab 5-6'!G38 + 'Assets-Liab 5-6'!G39) ='Acct Summary 7-9'!G81), "OK", "ERROR!" )</f>
        <v>OK</v>
      </c>
      <c r="E67" s="1193"/>
    </row>
    <row r="68" spans="1:5" x14ac:dyDescent="0.2">
      <c r="A68" s="291"/>
      <c r="B68" s="300"/>
      <c r="C68" s="307" t="s">
        <v>1046</v>
      </c>
      <c r="D68" s="313" t="str">
        <f>IF((('Assets-Liab 5-6'!H38 + 'Assets-Liab 5-6'!H39) ='Acct Summary 7-9'!H81), "OK", "ERROR!" )</f>
        <v>OK</v>
      </c>
      <c r="E68" s="1193"/>
    </row>
    <row r="69" spans="1:5" ht="12.75" customHeight="1" x14ac:dyDescent="0.2">
      <c r="A69" s="291"/>
      <c r="B69" s="300"/>
      <c r="C69" s="307" t="s">
        <v>1047</v>
      </c>
      <c r="D69" s="313" t="str">
        <f>IF((('Assets-Liab 5-6'!I38 + 'Assets-Liab 5-6'!I39) ='Acct Summary 7-9'!I81), "OK", "ERROR!" )</f>
        <v>OK</v>
      </c>
      <c r="E69" s="1193"/>
    </row>
    <row r="70" spans="1:5" x14ac:dyDescent="0.2">
      <c r="A70" s="291"/>
      <c r="B70" s="300"/>
      <c r="C70" s="307" t="s">
        <v>1048</v>
      </c>
      <c r="D70" s="313" t="str">
        <f>IF((('Assets-Liab 5-6'!J38 + 'Assets-Liab 5-6'!J39) ='Acct Summary 7-9'!J81), "OK", "ERROR!" )</f>
        <v>OK</v>
      </c>
      <c r="E70" s="1193"/>
    </row>
    <row r="71" spans="1:5" x14ac:dyDescent="0.2">
      <c r="A71" s="306"/>
      <c r="B71" s="300"/>
      <c r="C71" s="307" t="s">
        <v>1053</v>
      </c>
      <c r="D71" s="313" t="str">
        <f>IF((('Assets-Liab 5-6'!K38 + 'Assets-Liab 5-6'!K39) ='Acct Summary 7-9'!K81), "OK", "ERROR!" )</f>
        <v>OK</v>
      </c>
      <c r="E71" s="1193"/>
    </row>
    <row r="72" spans="1:5" x14ac:dyDescent="0.2">
      <c r="A72" s="289"/>
      <c r="B72" s="322">
        <f>B62+1+1</f>
        <v>8</v>
      </c>
      <c r="C72" s="327" t="s">
        <v>1424</v>
      </c>
      <c r="D72" s="314"/>
      <c r="E72" s="1194"/>
    </row>
    <row r="73" spans="1:5" x14ac:dyDescent="0.2">
      <c r="A73" s="308"/>
      <c r="B73" s="322"/>
      <c r="C73" s="328" t="s">
        <v>873</v>
      </c>
      <c r="D73" s="314"/>
      <c r="E73" s="1194"/>
    </row>
    <row r="74" spans="1:5" x14ac:dyDescent="0.2">
      <c r="A74" s="291"/>
      <c r="B74" s="300"/>
      <c r="C74" s="292" t="s">
        <v>7749</v>
      </c>
      <c r="D74" s="313" t="str">
        <f>IF('Short-Term Long-Term Debt 26'!F64=SUM(,'Acct Summary 7-9'!C33:K33),"OK","ERROR!")</f>
        <v>OK</v>
      </c>
      <c r="E74" s="1193"/>
    </row>
    <row r="75" spans="1:5" x14ac:dyDescent="0.2">
      <c r="A75" s="291"/>
      <c r="B75" s="300"/>
      <c r="C75" s="292" t="s">
        <v>7750</v>
      </c>
      <c r="D75" s="313" t="str">
        <f>IF('Expenditures 16-24'!H174&lt;&gt;'Short-Term Long-Term Debt 26'!H64,"ERROR!","OK")</f>
        <v>OK</v>
      </c>
      <c r="E75" s="1193"/>
    </row>
    <row r="76" spans="1:5" x14ac:dyDescent="0.2">
      <c r="A76" s="289"/>
      <c r="B76" s="309">
        <f>B72+1</f>
        <v>9</v>
      </c>
      <c r="C76" s="2187" t="s">
        <v>1629</v>
      </c>
      <c r="D76" s="2188"/>
      <c r="E76" s="1194"/>
    </row>
    <row r="77" spans="1:5" x14ac:dyDescent="0.2">
      <c r="A77" s="289"/>
      <c r="B77" s="309"/>
      <c r="C77" s="292" t="s">
        <v>6722</v>
      </c>
      <c r="D77" s="315" t="str">
        <f>IF(SUM('Acct Summary 7-9'!C27:K27) =SUM( 'Acct Summary 7-9'!C49:K49),"OK", "ERROR")</f>
        <v>OK</v>
      </c>
      <c r="E77" s="1193"/>
    </row>
    <row r="78" spans="1:5" x14ac:dyDescent="0.2">
      <c r="A78" s="291"/>
      <c r="B78" s="300"/>
      <c r="C78" s="307" t="s">
        <v>1049</v>
      </c>
      <c r="D78" s="313" t="str">
        <f>IF(SUM('Acct Summary 7-9'!C28:K28)=SUM('Acct Summary 7-9'!C50:K50),"OK","ERROR!")</f>
        <v>OK</v>
      </c>
      <c r="E78" s="1193"/>
    </row>
    <row r="79" spans="1:5" ht="24" x14ac:dyDescent="0.2">
      <c r="A79" s="316"/>
      <c r="B79" s="300"/>
      <c r="C79" s="307" t="s">
        <v>6723</v>
      </c>
      <c r="D79" s="315" t="str">
        <f>IF(SUM('Acct Summary 7-9'!C42:K42)&gt;=SUM( 'Acct Summary 7-9'!C74:K74),"OK", "ERROR")</f>
        <v>OK</v>
      </c>
      <c r="E79" s="1193"/>
    </row>
    <row r="80" spans="1:5" x14ac:dyDescent="0.2">
      <c r="A80" s="289"/>
      <c r="B80" s="309">
        <f>B76+1</f>
        <v>10</v>
      </c>
      <c r="C80" s="303" t="s">
        <v>1419</v>
      </c>
      <c r="D80" s="317"/>
      <c r="E80" s="1194"/>
    </row>
    <row r="81" spans="1:5" x14ac:dyDescent="0.2">
      <c r="A81" s="291"/>
      <c r="B81" s="300"/>
      <c r="C81" s="307" t="s">
        <v>1064</v>
      </c>
      <c r="D81" s="313" t="str" cm="1">
        <f t="array" ref="D81">IF(SUM('Assets-Liab 5-6'!C38:H38+'Assets-Liab 5-6'!J38)&gt;=SUM('Rest Tax Levies-Tort Im 27'!G25:K25),"OK","ERROR")</f>
        <v>OK</v>
      </c>
      <c r="E81" s="1193"/>
    </row>
    <row r="82" spans="1:5" x14ac:dyDescent="0.2">
      <c r="A82" s="291"/>
      <c r="B82" s="300"/>
      <c r="C82" s="307" t="s">
        <v>6724</v>
      </c>
      <c r="D82" s="313" t="str">
        <f>IF(SUM('Assets-Liab 5-6'!C39:K39)&gt;0,"OK","ENTRY IS REQUIRED!")</f>
        <v>OK</v>
      </c>
      <c r="E82" s="1193"/>
    </row>
    <row r="83" spans="1:5" x14ac:dyDescent="0.2">
      <c r="A83" s="291"/>
      <c r="B83" s="318">
        <f>B80+1</f>
        <v>11</v>
      </c>
      <c r="C83" s="343" t="s">
        <v>3720</v>
      </c>
      <c r="D83" s="313"/>
      <c r="E83" s="1193"/>
    </row>
    <row r="84" spans="1:5" x14ac:dyDescent="0.2">
      <c r="A84" s="291"/>
      <c r="B84" s="300"/>
      <c r="C84" s="307" t="s">
        <v>6725</v>
      </c>
      <c r="D84" s="313" t="str">
        <f>IF(ISNUMBER('Acct Summary 7-9'!C9),"OK","ENTRY IS REQUIRED!")</f>
        <v>OK</v>
      </c>
      <c r="E84" s="1193"/>
    </row>
    <row r="85" spans="1:5" x14ac:dyDescent="0.2">
      <c r="A85" s="308"/>
      <c r="B85" s="309">
        <f>B80+1+1</f>
        <v>12</v>
      </c>
      <c r="C85" s="319" t="s">
        <v>3697</v>
      </c>
      <c r="D85" s="320" t="str">
        <f>IF(OR(COVER!$B$6="X",'PCTC-OEPP 37-39'!F98&gt;0),"OK","PLEASE ENTER 9 MO ADA.")</f>
        <v>OK</v>
      </c>
      <c r="E85" s="1193"/>
    </row>
    <row r="86" spans="1:5" x14ac:dyDescent="0.2">
      <c r="A86" s="289"/>
      <c r="B86" s="309">
        <v>13</v>
      </c>
      <c r="C86" s="319" t="s">
        <v>3698</v>
      </c>
      <c r="D86" s="320" t="str">
        <f>IF(OR(COVER!$B$6="X",ISNUMBER('PCTC-OEPP 37-39'!F193)),"OK","PLEASE ENTER AMOUNT or 0.")</f>
        <v>OK</v>
      </c>
      <c r="E86" s="1193"/>
    </row>
    <row r="87" spans="1:5" x14ac:dyDescent="0.2">
      <c r="A87" s="289"/>
      <c r="B87" s="309">
        <v>14</v>
      </c>
      <c r="C87" s="319" t="s">
        <v>3699</v>
      </c>
      <c r="D87" s="320" t="str">
        <f>IF(OR(COVER!$B$6="X",ISNUMBER('PCTC-OEPP 37-39'!F194)),"OK","PLEASE ENTER AMOUNT or 0.")</f>
        <v>OK</v>
      </c>
      <c r="E87" s="1193"/>
    </row>
    <row r="88" spans="1:5" ht="24" x14ac:dyDescent="0.2">
      <c r="A88" s="289"/>
      <c r="B88" s="309">
        <v>15</v>
      </c>
      <c r="C88" s="1188" t="s">
        <v>6726</v>
      </c>
      <c r="D88" s="690" t="str">
        <f>IF('Contracts Paid in CY 40'!A20="","PLEASE ENTER CONTRACTS PAID IN CURRENT YEAR.  IF NONE, STATE NO CONTRACTS.","OK")</f>
        <v>OK</v>
      </c>
      <c r="E88" s="1193"/>
    </row>
    <row r="89" spans="1:5" x14ac:dyDescent="0.2">
      <c r="A89" s="289"/>
      <c r="B89" s="309">
        <v>16</v>
      </c>
      <c r="C89" s="319" t="s">
        <v>3700</v>
      </c>
      <c r="D89" s="312" t="str">
        <f>IF('Shared Outsourced Services 42'!B8="X","OK",IF('Shared Outsourced Services 42'!K34&gt;0,"OK","ENTRY REQUIRED!"))</f>
        <v>OK</v>
      </c>
      <c r="E89" s="1193"/>
    </row>
    <row r="90" spans="1:5" x14ac:dyDescent="0.2">
      <c r="A90" s="308"/>
      <c r="B90" s="309">
        <v>17</v>
      </c>
      <c r="C90" s="319" t="s">
        <v>3701</v>
      </c>
      <c r="D90" s="312" t="str">
        <f>IF(COVER!B5="X",IF('AC 43'!L19=0,"ENTER BUDGET DATA!","OK"),"OK")</f>
        <v>OK</v>
      </c>
      <c r="E90" s="1193"/>
    </row>
    <row r="91" spans="1:5" x14ac:dyDescent="0.2">
      <c r="A91" s="308"/>
      <c r="B91" s="309">
        <v>18</v>
      </c>
      <c r="C91" s="319" t="s">
        <v>6727</v>
      </c>
      <c r="D91" s="744" t="str">
        <f>'Rest Tax Levies-Tort Im 27'!G47</f>
        <v>OK</v>
      </c>
      <c r="E91" s="1193"/>
    </row>
    <row r="92" spans="1:5" x14ac:dyDescent="0.2">
      <c r="A92" s="308"/>
      <c r="B92" s="309">
        <v>19</v>
      </c>
      <c r="C92" s="319" t="s">
        <v>7748</v>
      </c>
      <c r="D92" s="744" t="str">
        <f>IF(OR('Assets-Liab 5-6'!C45="",'Assets-Liab 5-6'!C48="",'Assets-Liab 5-6'!C49="",'Acct Summary 7-9'!C85="",'Expenditures 16-24'!H33="",'Revenues 10-15'!C82=""),"ENTRY IS REQUIRED! IF ZERO, ENTER 0 in cell.","OK")</f>
        <v>OK</v>
      </c>
      <c r="E92" s="1193"/>
    </row>
    <row r="93" spans="1:5" x14ac:dyDescent="0.2">
      <c r="A93" s="308"/>
      <c r="B93" s="309">
        <v>20</v>
      </c>
      <c r="C93" s="319" t="s">
        <v>6728</v>
      </c>
      <c r="D93" s="744" t="str">
        <f>IF(AND('CARES CRRSA ARP 28-35'!C41="OK",'CARES CRRSA ARP 28-35'!D41="OK",'CARES CRRSA ARP 28-35'!F41="OK",'CARES CRRSA ARP 28-35'!G41="OK",'CARES CRRSA ARP 28-35'!H41="OK",'CARES CRRSA ARP 28-35'!K41="OK",'CARES CRRSA ARP 28-35'!L41="OK"),"OK","ERROR")</f>
        <v>OK</v>
      </c>
      <c r="E93" s="1193"/>
    </row>
    <row r="94" spans="1:5" x14ac:dyDescent="0.2">
      <c r="A94" s="308"/>
      <c r="B94" s="309">
        <v>21</v>
      </c>
      <c r="C94" s="319" t="s">
        <v>6729</v>
      </c>
      <c r="D94" s="744" t="str">
        <f>IF(AND(('CARES CRRSA ARP 28-35'!D4=""),('CARES CRRSA ARP 28-35'!G4="")),"ERROR, check yes or no.","OK")</f>
        <v>OK</v>
      </c>
      <c r="E94" s="1193"/>
    </row>
  </sheetData>
  <sheetProtection algorithmName="SHA-512" hashValue="WKw4a7WOx57Clqkb1b8qDkJyryAk/aXCSCTYY5F0mcGzDIeGCc6lwSfu8D7nx3SitDT2qnR3gFs/md41zeMQ1A==" saltValue="3v+bR+tL60vA+tKOIOmb5g==" spinCount="100000" sheet="1" objects="1" scenarios="1"/>
  <mergeCells count="9">
    <mergeCell ref="C76:D76"/>
    <mergeCell ref="C12:D12"/>
    <mergeCell ref="C25:D25"/>
    <mergeCell ref="C49:D49"/>
    <mergeCell ref="A2:C7"/>
    <mergeCell ref="A9:D9"/>
    <mergeCell ref="A19:D19"/>
    <mergeCell ref="A20:D20"/>
    <mergeCell ref="C62:D62"/>
  </mergeCells>
  <phoneticPr fontId="25" type="noConversion"/>
  <pageMargins left="0.51" right="0.2" top="0.3" bottom="0.3" header="0.25" footer="0.25"/>
  <pageSetup scale="64"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zoomScale="90" zoomScaleNormal="90" workbookViewId="0">
      <pane ySplit="1" topLeftCell="A2" activePane="bottomLeft" state="frozen"/>
      <selection pane="bottomLeft" activeCell="L8" sqref="L8"/>
    </sheetView>
  </sheetViews>
  <sheetFormatPr defaultColWidth="8.85546875" defaultRowHeight="12.75" x14ac:dyDescent="0.2"/>
  <cols>
    <col min="1" max="1" width="22.5703125" customWidth="1"/>
    <col min="2" max="2" width="11.7109375" style="19"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1" width="13.28515625" bestFit="1" customWidth="1"/>
    <col min="12" max="12" width="23.42578125" bestFit="1" customWidth="1"/>
    <col min="13" max="13" width="28.42578125" bestFit="1" customWidth="1"/>
    <col min="14" max="14" width="23" bestFit="1" customWidth="1"/>
  </cols>
  <sheetData>
    <row r="1" spans="1:14" ht="39" customHeight="1" x14ac:dyDescent="0.25">
      <c r="A1" t="s">
        <v>473</v>
      </c>
      <c r="F1" s="1" t="s">
        <v>3785</v>
      </c>
      <c r="G1" s="1441" t="s">
        <v>6553</v>
      </c>
      <c r="H1" s="1435" t="s">
        <v>6554</v>
      </c>
      <c r="I1" s="1440" t="s">
        <v>6636</v>
      </c>
      <c r="J1" s="1438" t="s">
        <v>6637</v>
      </c>
      <c r="K1" s="1" t="str">
        <f ca="1">IF(COUNTIF(G:G,"FALSE")&lt;&gt;0,"Check FALSE",IF(COUNTIF(G:G,"#REF!")&lt;&gt;0,"Check #REF!",IF(COUNTIF(G:G,"#DIV/0!")&lt;&gt;0,"Check #DIV/0!","All Good")))</f>
        <v>All Good</v>
      </c>
      <c r="L1" s="484" t="s">
        <v>1328</v>
      </c>
      <c r="M1" s="484" t="s">
        <v>1329</v>
      </c>
      <c r="N1" s="689" t="s">
        <v>1333</v>
      </c>
    </row>
    <row r="2" spans="1:14" ht="29.25" customHeight="1" x14ac:dyDescent="0.25">
      <c r="A2" t="s">
        <v>209</v>
      </c>
      <c r="B2" s="19" t="str">
        <f>COVER!A13</f>
        <v>56099090002</v>
      </c>
      <c r="G2" s="1" t="b">
        <f ca="1">H2=B2</f>
        <v>1</v>
      </c>
      <c r="H2" s="1435" t="str" cm="1">
        <f t="array" aca="1" ref="H2" ca="1">IF(I2&lt;&gt;"",INDIRECT("'"&amp;I2&amp;"'!"&amp;J2),"")</f>
        <v>56099090002</v>
      </c>
      <c r="I2" s="1440" t="s">
        <v>6555</v>
      </c>
      <c r="J2" t="s">
        <v>6556</v>
      </c>
      <c r="L2" s="483">
        <v>2024</v>
      </c>
      <c r="M2" s="483">
        <v>2</v>
      </c>
      <c r="N2" s="688">
        <v>101000300</v>
      </c>
    </row>
    <row r="3" spans="1:14" ht="29.25" customHeight="1" x14ac:dyDescent="0.25">
      <c r="A3" t="s">
        <v>823</v>
      </c>
      <c r="B3" s="19" t="str">
        <f>COVER!A15</f>
        <v>WILL</v>
      </c>
      <c r="G3" s="1" t="b">
        <f t="shared" ref="G3:G25" ca="1" si="0">H3=B3</f>
        <v>1</v>
      </c>
      <c r="H3" s="1435" t="str" cm="1">
        <f t="array" aca="1" ref="H3" ca="1">IF(I3&lt;&gt;"",INDIRECT("'"&amp;I3&amp;"'!"&amp;J3),"")</f>
        <v>WILL</v>
      </c>
      <c r="I3" s="1440" t="s">
        <v>6555</v>
      </c>
      <c r="J3" t="s">
        <v>6557</v>
      </c>
      <c r="L3" s="659" t="s">
        <v>1331</v>
      </c>
      <c r="M3" s="659" t="s">
        <v>1330</v>
      </c>
      <c r="N3" s="688">
        <v>101000400</v>
      </c>
    </row>
    <row r="4" spans="1:14" ht="25.5" customHeight="1" x14ac:dyDescent="0.25">
      <c r="A4" t="s">
        <v>870</v>
      </c>
      <c r="B4" s="19" t="str">
        <f>COVER!A17</f>
        <v>Taft SD 90</v>
      </c>
      <c r="G4" s="1" t="b">
        <f t="shared" ca="1" si="0"/>
        <v>1</v>
      </c>
      <c r="H4" s="1435" t="str" cm="1">
        <f t="array" aca="1" ref="H4" ca="1">IF(I4&lt;&gt;"",INDIRECT("'"&amp;I4&amp;"'!"&amp;J4),"")</f>
        <v>Taft SD 90</v>
      </c>
      <c r="I4" s="1440" t="s">
        <v>6555</v>
      </c>
      <c r="J4" t="s">
        <v>6558</v>
      </c>
      <c r="L4" s="1206">
        <v>45580</v>
      </c>
      <c r="M4" s="1206">
        <v>45611</v>
      </c>
      <c r="N4" s="688">
        <v>101000600</v>
      </c>
    </row>
    <row r="5" spans="1:14" ht="24" customHeight="1" x14ac:dyDescent="0.25">
      <c r="A5" t="s">
        <v>605</v>
      </c>
      <c r="B5" s="19" t="str">
        <f>COVER!A38</f>
        <v>JAMES CALABRESE</v>
      </c>
      <c r="G5" s="1" t="b">
        <f t="shared" ca="1" si="0"/>
        <v>1</v>
      </c>
      <c r="H5" s="1435" t="str" cm="1">
        <f t="array" aca="1" ref="H5" ca="1">IF(I5&lt;&gt;"",INDIRECT("'"&amp;I5&amp;"'!"&amp;J5),"")</f>
        <v>JAMES CALABRESE</v>
      </c>
      <c r="I5" s="1440" t="s">
        <v>6555</v>
      </c>
      <c r="J5" t="s">
        <v>6559</v>
      </c>
      <c r="N5" s="688">
        <v>101000800</v>
      </c>
    </row>
    <row r="6" spans="1:14" ht="28.5" customHeight="1" x14ac:dyDescent="0.25">
      <c r="A6" t="s">
        <v>610</v>
      </c>
      <c r="B6" s="19">
        <f>COVER!P35</f>
        <v>0</v>
      </c>
      <c r="G6" s="1" t="b">
        <f t="shared" ca="1" si="0"/>
        <v>1</v>
      </c>
      <c r="H6" s="1435" cm="1">
        <f t="array" aca="1" ref="H6" ca="1">IF(I6&lt;&gt;"",INDIRECT("'"&amp;I6&amp;"'!"&amp;J6),"")</f>
        <v>0</v>
      </c>
      <c r="I6" s="1440" t="s">
        <v>6555</v>
      </c>
      <c r="J6" t="s">
        <v>6560</v>
      </c>
      <c r="N6" s="688">
        <v>801000300</v>
      </c>
    </row>
    <row r="7" spans="1:14" ht="29.25" customHeight="1" x14ac:dyDescent="0.25">
      <c r="A7" t="s">
        <v>606</v>
      </c>
      <c r="B7" s="19">
        <f>COVER!I38</f>
        <v>0</v>
      </c>
      <c r="G7" s="1" t="b">
        <f t="shared" ca="1" si="0"/>
        <v>1</v>
      </c>
      <c r="H7" s="1435" cm="1">
        <f t="array" aca="1" ref="H7" ca="1">IF(I7&lt;&gt;"",INDIRECT("'"&amp;I7&amp;"'!"&amp;J7),"")</f>
        <v>0</v>
      </c>
      <c r="I7" s="1440" t="s">
        <v>6555</v>
      </c>
      <c r="J7" t="s">
        <v>4589</v>
      </c>
      <c r="N7" s="688">
        <v>801000400</v>
      </c>
    </row>
    <row r="8" spans="1:14" ht="27" customHeight="1" x14ac:dyDescent="0.25">
      <c r="A8" t="s">
        <v>607</v>
      </c>
      <c r="B8" s="19">
        <f>COVER!T38</f>
        <v>0</v>
      </c>
      <c r="G8" s="1" t="b">
        <f t="shared" ca="1" si="0"/>
        <v>1</v>
      </c>
      <c r="H8" s="1435" cm="1">
        <f t="array" aca="1" ref="H8" ca="1">IF(I8&lt;&gt;"",INDIRECT("'"&amp;I8&amp;"'!"&amp;J8),"")</f>
        <v>0</v>
      </c>
      <c r="I8" s="1440" t="s">
        <v>6555</v>
      </c>
      <c r="J8" t="s">
        <v>6561</v>
      </c>
      <c r="N8" s="688">
        <v>801000600</v>
      </c>
    </row>
    <row r="9" spans="1:14" ht="24.75" customHeight="1" x14ac:dyDescent="0.25">
      <c r="A9" s="3" t="s">
        <v>824</v>
      </c>
      <c r="B9" s="25" t="str">
        <f>AUDITCHECK!D26</f>
        <v>CASH</v>
      </c>
      <c r="G9" s="1" t="b">
        <f t="shared" ca="1" si="0"/>
        <v>1</v>
      </c>
      <c r="H9" s="1435" t="str" cm="1">
        <f t="array" aca="1" ref="H9" ca="1">IF(I9&lt;&gt;"",INDIRECT("'"&amp;I9&amp;"'!"&amp;J9),"")</f>
        <v>CASH</v>
      </c>
      <c r="I9" s="1440" t="s">
        <v>40</v>
      </c>
      <c r="J9" t="s">
        <v>3861</v>
      </c>
      <c r="N9" s="688">
        <v>801000800</v>
      </c>
    </row>
    <row r="10" spans="1:14" ht="31.5" customHeight="1" x14ac:dyDescent="0.25">
      <c r="A10" s="3" t="s">
        <v>1355</v>
      </c>
      <c r="B10" s="1333">
        <f>COVER!J24</f>
        <v>0</v>
      </c>
      <c r="G10" s="1" t="b">
        <f t="shared" ca="1" si="0"/>
        <v>1</v>
      </c>
      <c r="H10" s="1435" cm="1">
        <f t="array" aca="1" ref="H10" ca="1">IF(I10&lt;&gt;"",INDIRECT("'"&amp;I10&amp;"'!"&amp;J10),"")</f>
        <v>0</v>
      </c>
      <c r="I10" s="1440" t="s">
        <v>6555</v>
      </c>
      <c r="J10" t="s">
        <v>5735</v>
      </c>
      <c r="N10" s="688">
        <v>102100300</v>
      </c>
    </row>
    <row r="11" spans="1:14" ht="24" customHeight="1" x14ac:dyDescent="0.25">
      <c r="A11" t="s">
        <v>841</v>
      </c>
      <c r="B11" s="19" t="str">
        <f>COVER!B5</f>
        <v>X</v>
      </c>
      <c r="G11" s="1" t="b">
        <f t="shared" ca="1" si="0"/>
        <v>1</v>
      </c>
      <c r="H11" s="1435" t="str" cm="1">
        <f t="array" aca="1" ref="H11" ca="1">IF(I11&lt;&gt;"",INDIRECT("'"&amp;I11&amp;"'!"&amp;J11),"")</f>
        <v>X</v>
      </c>
      <c r="I11" s="1440" t="s">
        <v>6555</v>
      </c>
      <c r="J11" t="s">
        <v>4399</v>
      </c>
      <c r="N11" s="688">
        <v>102100400</v>
      </c>
    </row>
    <row r="12" spans="1:14" ht="29.25" customHeight="1" x14ac:dyDescent="0.25">
      <c r="A12" t="s">
        <v>842</v>
      </c>
      <c r="B12" s="19">
        <f>COVER!B6</f>
        <v>0</v>
      </c>
      <c r="G12" s="1" t="b">
        <f t="shared" ca="1" si="0"/>
        <v>1</v>
      </c>
      <c r="H12" s="1435" cm="1">
        <f t="array" aca="1" ref="H12" ca="1">IF(I12&lt;&gt;"",INDIRECT("'"&amp;I12&amp;"'!"&amp;J12),"")</f>
        <v>0</v>
      </c>
      <c r="I12" s="1440" t="s">
        <v>6555</v>
      </c>
      <c r="J12" t="s">
        <v>4400</v>
      </c>
      <c r="N12" s="688">
        <v>102100600</v>
      </c>
    </row>
    <row r="13" spans="1:14" ht="36.75" customHeight="1" x14ac:dyDescent="0.25">
      <c r="A13" t="s">
        <v>493</v>
      </c>
      <c r="B13" s="19" t="str">
        <f>COVER!T23</f>
        <v>065.033820</v>
      </c>
      <c r="G13" s="1" t="b">
        <f t="shared" ca="1" si="0"/>
        <v>1</v>
      </c>
      <c r="H13" s="1435" t="str" cm="1">
        <f t="array" aca="1" ref="H13" ca="1">IF(I13&lt;&gt;"",INDIRECT("'"&amp;I13&amp;"'!"&amp;J13),"")</f>
        <v>065.033820</v>
      </c>
      <c r="I13" s="1440" t="s">
        <v>6555</v>
      </c>
      <c r="J13" t="s">
        <v>6562</v>
      </c>
      <c r="N13" s="688">
        <v>102100800</v>
      </c>
    </row>
    <row r="14" spans="1:14" ht="15" customHeight="1" x14ac:dyDescent="0.25">
      <c r="A14" t="s">
        <v>349</v>
      </c>
      <c r="B14" s="19" t="str">
        <f>COVER!T13</f>
        <v>GASSENSMITH &amp; MICHALESKO, LTD.</v>
      </c>
      <c r="G14" s="1" t="b">
        <f t="shared" ca="1" si="0"/>
        <v>1</v>
      </c>
      <c r="H14" s="1435" t="str" cm="1">
        <f t="array" aca="1" ref="H14" ca="1">IF(I14&lt;&gt;"",INDIRECT("'"&amp;I14&amp;"'!"&amp;J14),"")</f>
        <v>GASSENSMITH &amp; MICHALESKO, LTD.</v>
      </c>
      <c r="I14" s="1440" t="s">
        <v>6555</v>
      </c>
      <c r="J14" t="s">
        <v>6563</v>
      </c>
      <c r="N14" s="688">
        <v>202100300</v>
      </c>
    </row>
    <row r="15" spans="1:14" ht="20.25" customHeight="1" x14ac:dyDescent="0.25">
      <c r="A15" t="s">
        <v>760</v>
      </c>
      <c r="B15" s="19" t="str">
        <f>COVER!T15</f>
        <v xml:space="preserve">JOHN MICHALESKO, LTD. </v>
      </c>
      <c r="G15" s="1" t="b">
        <f t="shared" ca="1" si="0"/>
        <v>1</v>
      </c>
      <c r="H15" s="1435" t="str" cm="1">
        <f t="array" aca="1" ref="H15" ca="1">IF(I15&lt;&gt;"",INDIRECT("'"&amp;I15&amp;"'!"&amp;J15),"")</f>
        <v xml:space="preserve">JOHN MICHALESKO, LTD. </v>
      </c>
      <c r="I15" s="1440" t="s">
        <v>6555</v>
      </c>
      <c r="J15" t="s">
        <v>6564</v>
      </c>
      <c r="N15" s="688">
        <v>202100400</v>
      </c>
    </row>
    <row r="16" spans="1:14" ht="18" customHeight="1" x14ac:dyDescent="0.25">
      <c r="A16" t="s">
        <v>986</v>
      </c>
      <c r="B16" s="19" t="str">
        <f>COVER!T17</f>
        <v>323 SPRINGFIELD DRIVE</v>
      </c>
      <c r="G16" s="1" t="b">
        <f t="shared" ca="1" si="0"/>
        <v>1</v>
      </c>
      <c r="H16" s="1435" t="str" cm="1">
        <f t="array" aca="1" ref="H16" ca="1">IF(I16&lt;&gt;"",INDIRECT("'"&amp;I16&amp;"'!"&amp;J16),"")</f>
        <v>323 SPRINGFIELD DRIVE</v>
      </c>
      <c r="I16" s="1440" t="s">
        <v>6555</v>
      </c>
      <c r="J16" t="s">
        <v>6565</v>
      </c>
      <c r="N16" s="688">
        <v>202100600</v>
      </c>
    </row>
    <row r="17" spans="1:14" ht="51" customHeight="1" x14ac:dyDescent="0.25">
      <c r="A17" t="s">
        <v>761</v>
      </c>
      <c r="B17" s="19" t="str">
        <f>COVER!T25</f>
        <v>JOHN@GASSENSMITH.COM</v>
      </c>
      <c r="G17" s="1" t="b">
        <f t="shared" ca="1" si="0"/>
        <v>1</v>
      </c>
      <c r="H17" s="1435" t="str" cm="1">
        <f t="array" aca="1" ref="H17" ca="1">IF(I17&lt;&gt;"",INDIRECT("'"&amp;I17&amp;"'!"&amp;J17),"")</f>
        <v>JOHN@GASSENSMITH.COM</v>
      </c>
      <c r="I17" s="1440" t="s">
        <v>6555</v>
      </c>
      <c r="J17" t="s">
        <v>6566</v>
      </c>
      <c r="N17" s="688">
        <v>202100800</v>
      </c>
    </row>
    <row r="18" spans="1:14" ht="30" customHeight="1" x14ac:dyDescent="0.25">
      <c r="A18" t="s">
        <v>762</v>
      </c>
      <c r="B18" s="19" t="str">
        <f>COVER!T19</f>
        <v>JOLIET</v>
      </c>
      <c r="G18" s="1" t="b">
        <f t="shared" ca="1" si="0"/>
        <v>1</v>
      </c>
      <c r="H18" s="1435" t="str" cm="1">
        <f t="array" aca="1" ref="H18" ca="1">IF(I18&lt;&gt;"",INDIRECT("'"&amp;I18&amp;"'!"&amp;J18),"")</f>
        <v>JOLIET</v>
      </c>
      <c r="I18" s="1440" t="s">
        <v>6555</v>
      </c>
      <c r="J18" t="s">
        <v>6567</v>
      </c>
      <c r="N18" s="688">
        <v>402100300</v>
      </c>
    </row>
    <row r="19" spans="1:14" ht="38.25" customHeight="1" x14ac:dyDescent="0.25">
      <c r="A19" t="s">
        <v>401</v>
      </c>
      <c r="B19" s="19" t="str">
        <f>COVER!X19</f>
        <v>IL</v>
      </c>
      <c r="G19" s="1" t="b">
        <f t="shared" ca="1" si="0"/>
        <v>1</v>
      </c>
      <c r="H19" s="1435" t="str" cm="1">
        <f t="array" aca="1" ref="H19" ca="1">IF(I19&lt;&gt;"",INDIRECT("'"&amp;I19&amp;"'!"&amp;J19),"")</f>
        <v>IL</v>
      </c>
      <c r="I19" s="1440" t="s">
        <v>6555</v>
      </c>
      <c r="J19" t="s">
        <v>6568</v>
      </c>
      <c r="N19" s="688">
        <v>402100400</v>
      </c>
    </row>
    <row r="20" spans="1:14" ht="45.75" customHeight="1" x14ac:dyDescent="0.25">
      <c r="A20" t="s">
        <v>763</v>
      </c>
      <c r="B20" s="19">
        <f>COVER!Z19</f>
        <v>60435</v>
      </c>
      <c r="G20" s="1" t="b">
        <f t="shared" ca="1" si="0"/>
        <v>1</v>
      </c>
      <c r="H20" s="1435" cm="1">
        <f t="array" aca="1" ref="H20" ca="1">IF(I20&lt;&gt;"",INDIRECT("'"&amp;I20&amp;"'!"&amp;J20),"")</f>
        <v>60435</v>
      </c>
      <c r="I20" s="1440" t="s">
        <v>6555</v>
      </c>
      <c r="J20" t="s">
        <v>6569</v>
      </c>
      <c r="N20" s="688">
        <v>402100600</v>
      </c>
    </row>
    <row r="21" spans="1:14" ht="39.75" customHeight="1" x14ac:dyDescent="0.25">
      <c r="A21" t="s">
        <v>988</v>
      </c>
      <c r="B21" s="19" t="str">
        <f>COVER!T21</f>
        <v>815-744-6200</v>
      </c>
      <c r="G21" s="1" t="b">
        <f t="shared" ca="1" si="0"/>
        <v>1</v>
      </c>
      <c r="H21" s="1435" t="str" cm="1">
        <f t="array" aca="1" ref="H21" ca="1">IF(I21&lt;&gt;"",INDIRECT("'"&amp;I21&amp;"'!"&amp;J21),"")</f>
        <v>815-744-6200</v>
      </c>
      <c r="I21" s="1440" t="s">
        <v>6555</v>
      </c>
      <c r="J21" t="s">
        <v>6570</v>
      </c>
      <c r="N21" s="688">
        <v>402100800</v>
      </c>
    </row>
    <row r="22" spans="1:14" ht="31.5" customHeight="1" x14ac:dyDescent="0.25">
      <c r="A22" t="s">
        <v>987</v>
      </c>
      <c r="B22" s="19">
        <f>COVER!Y21</f>
        <v>0</v>
      </c>
      <c r="G22" s="1" t="b">
        <f t="shared" ca="1" si="0"/>
        <v>1</v>
      </c>
      <c r="H22" s="1435" cm="1">
        <f t="array" aca="1" ref="H22" ca="1">IF(I22&lt;&gt;"",INDIRECT("'"&amp;I22&amp;"'!"&amp;J22),"")</f>
        <v>0</v>
      </c>
      <c r="I22" s="1440" t="s">
        <v>6555</v>
      </c>
      <c r="J22" t="s">
        <v>6571</v>
      </c>
      <c r="N22" s="688">
        <v>802100300</v>
      </c>
    </row>
    <row r="23" spans="1:14" ht="35.25" customHeight="1" x14ac:dyDescent="0.25">
      <c r="A23" t="s">
        <v>658</v>
      </c>
      <c r="B23" s="19">
        <f>COVER!B34</f>
        <v>0</v>
      </c>
      <c r="G23" s="1" t="b">
        <f t="shared" ca="1" si="0"/>
        <v>1</v>
      </c>
      <c r="H23" s="1435" cm="1">
        <f t="array" aca="1" ref="H23" ca="1">IF(I23&lt;&gt;"",INDIRECT("'"&amp;I23&amp;"'!"&amp;J23),"")</f>
        <v>0</v>
      </c>
      <c r="I23" s="1440" t="s">
        <v>6555</v>
      </c>
      <c r="J23" t="s">
        <v>6572</v>
      </c>
      <c r="N23" s="688">
        <v>802100400</v>
      </c>
    </row>
    <row r="24" spans="1:14" ht="27" customHeight="1" x14ac:dyDescent="0.25">
      <c r="A24" t="s">
        <v>989</v>
      </c>
      <c r="B24" s="19">
        <f>COVER!L34</f>
        <v>0</v>
      </c>
      <c r="G24" s="1" t="b">
        <f t="shared" ca="1" si="0"/>
        <v>1</v>
      </c>
      <c r="H24" s="1435" cm="1">
        <f t="array" aca="1" ref="H24" ca="1">IF(I24&lt;&gt;"",INDIRECT("'"&amp;I24&amp;"'!"&amp;J24),"")</f>
        <v>0</v>
      </c>
      <c r="I24" s="1440" t="s">
        <v>6555</v>
      </c>
      <c r="J24" t="s">
        <v>4593</v>
      </c>
      <c r="N24" s="688">
        <v>802100600</v>
      </c>
    </row>
    <row r="25" spans="1:14" ht="27.75" customHeight="1" x14ac:dyDescent="0.25">
      <c r="A25" t="s">
        <v>215</v>
      </c>
      <c r="B25" s="19">
        <f>COVER!U34</f>
        <v>0</v>
      </c>
      <c r="G25" s="1" t="b">
        <f t="shared" ca="1" si="0"/>
        <v>1</v>
      </c>
      <c r="H25" s="1435" cm="1">
        <f t="array" aca="1" ref="H25" ca="1">IF(I25&lt;&gt;"",INDIRECT("'"&amp;I25&amp;"'!"&amp;J25),"")</f>
        <v>0</v>
      </c>
      <c r="I25" s="1440" t="s">
        <v>6555</v>
      </c>
      <c r="J25" t="s">
        <v>6573</v>
      </c>
      <c r="N25" s="688">
        <v>802100800</v>
      </c>
    </row>
    <row r="26" spans="1:14" ht="33" customHeight="1" x14ac:dyDescent="0.25">
      <c r="A26" t="s">
        <v>246</v>
      </c>
      <c r="B26" s="19" t="str">
        <f>IF('Aud Quest 2'!B9="x","Yes",IF('Aud Quest 2'!B9&lt;&gt;"x","0"))</f>
        <v>0</v>
      </c>
      <c r="I26" s="1440" t="s">
        <v>7761</v>
      </c>
      <c r="J26" t="s">
        <v>6574</v>
      </c>
      <c r="K26" t="s">
        <v>6575</v>
      </c>
      <c r="N26" s="688">
        <v>102200300</v>
      </c>
    </row>
    <row r="27" spans="1:14" ht="30.75" customHeight="1" x14ac:dyDescent="0.25">
      <c r="A27" t="s">
        <v>247</v>
      </c>
      <c r="B27" s="19" t="str">
        <f>IF('Aud Quest 2'!B11="x","Yes",IF('Aud Quest 2'!B11&lt;&gt;"x","0"))</f>
        <v>0</v>
      </c>
      <c r="I27" s="1440" t="s">
        <v>7761</v>
      </c>
      <c r="J27" t="s">
        <v>6576</v>
      </c>
      <c r="K27" t="s">
        <v>6577</v>
      </c>
      <c r="N27" s="688">
        <v>102200400</v>
      </c>
    </row>
    <row r="28" spans="1:14" ht="29.25" customHeight="1" x14ac:dyDescent="0.25">
      <c r="A28" t="s">
        <v>248</v>
      </c>
      <c r="B28" s="19" t="str">
        <f>IF('Aud Quest 2'!B13="x","Yes",IF('Aud Quest 2'!B13&lt;&gt;"x","0"))</f>
        <v>0</v>
      </c>
      <c r="I28" s="1440" t="s">
        <v>7761</v>
      </c>
      <c r="J28" t="s">
        <v>6578</v>
      </c>
      <c r="K28" t="s">
        <v>6579</v>
      </c>
      <c r="N28" s="688">
        <v>102200600</v>
      </c>
    </row>
    <row r="29" spans="1:14" ht="30" customHeight="1" x14ac:dyDescent="0.25">
      <c r="A29" t="s">
        <v>567</v>
      </c>
      <c r="B29" s="19" t="str">
        <f>IF('Aud Quest 2'!B14="x","Yes",IF('Aud Quest 2'!B14&lt;&gt;"x","0"))</f>
        <v>0</v>
      </c>
      <c r="I29" s="1440" t="s">
        <v>7761</v>
      </c>
      <c r="J29" t="s">
        <v>6580</v>
      </c>
      <c r="K29" t="s">
        <v>6581</v>
      </c>
      <c r="N29" s="688">
        <v>102200800</v>
      </c>
    </row>
    <row r="30" spans="1:14" ht="30.75" customHeight="1" x14ac:dyDescent="0.25">
      <c r="A30" t="s">
        <v>566</v>
      </c>
      <c r="B30" s="19" t="str">
        <f>IF('Aud Quest 2'!B15="x","Yes",IF('Aud Quest 2'!B15&lt;&gt;"x","0"))</f>
        <v>0</v>
      </c>
      <c r="I30" s="1440" t="s">
        <v>7761</v>
      </c>
      <c r="J30" t="s">
        <v>6582</v>
      </c>
      <c r="K30" t="s">
        <v>6583</v>
      </c>
      <c r="N30" s="688">
        <v>802200300</v>
      </c>
    </row>
    <row r="31" spans="1:14" ht="45.75" customHeight="1" x14ac:dyDescent="0.25">
      <c r="A31" t="s">
        <v>568</v>
      </c>
      <c r="B31" s="19" t="str">
        <f>IF('Aud Quest 2'!B16="x","Yes",IF('Aud Quest 2'!B16&lt;&gt;"x","0"))</f>
        <v>0</v>
      </c>
      <c r="I31" s="1440" t="s">
        <v>7761</v>
      </c>
      <c r="J31" t="s">
        <v>6584</v>
      </c>
      <c r="K31" t="s">
        <v>6585</v>
      </c>
      <c r="N31" s="688">
        <v>802200400</v>
      </c>
    </row>
    <row r="32" spans="1:14" ht="42" customHeight="1" x14ac:dyDescent="0.25">
      <c r="A32" t="s">
        <v>569</v>
      </c>
      <c r="B32" s="19" t="str">
        <f>IF('Aud Quest 2'!B18="x","Yes",IF('Aud Quest 2'!B18&lt;&gt;"x","0"))</f>
        <v>0</v>
      </c>
      <c r="I32" s="1440" t="s">
        <v>7761</v>
      </c>
      <c r="J32" t="s">
        <v>6586</v>
      </c>
      <c r="K32" t="s">
        <v>6587</v>
      </c>
      <c r="N32" s="688">
        <v>802200600</v>
      </c>
    </row>
    <row r="33" spans="1:14" ht="37.5" customHeight="1" x14ac:dyDescent="0.25">
      <c r="A33" t="s">
        <v>570</v>
      </c>
      <c r="B33" s="19" t="str">
        <f>IF('Aud Quest 2'!B20="x","Yes",IF('Aud Quest 2'!B20&lt;&gt;"x","0"))</f>
        <v>0</v>
      </c>
      <c r="I33" s="1440" t="s">
        <v>7761</v>
      </c>
      <c r="J33" t="s">
        <v>6588</v>
      </c>
      <c r="K33" t="s">
        <v>6589</v>
      </c>
      <c r="N33" s="688">
        <v>802200800</v>
      </c>
    </row>
    <row r="34" spans="1:14" ht="36.75" customHeight="1" x14ac:dyDescent="0.25">
      <c r="A34" t="s">
        <v>564</v>
      </c>
      <c r="B34" s="19" t="str">
        <f>IF('Aud Quest 2'!B22="x","Yes",IF('Aud Quest 2'!B22&lt;&gt;"x","0"))</f>
        <v>0</v>
      </c>
      <c r="I34" s="1440" t="s">
        <v>7761</v>
      </c>
      <c r="J34" t="s">
        <v>6590</v>
      </c>
      <c r="K34" t="s">
        <v>6591</v>
      </c>
      <c r="N34" s="688">
        <v>102300300</v>
      </c>
    </row>
    <row r="35" spans="1:14" ht="18" customHeight="1" x14ac:dyDescent="0.25">
      <c r="A35" t="s">
        <v>657</v>
      </c>
      <c r="B35" s="19" t="str">
        <f>IF('Aud Quest 2'!B24="x","Yes",IF('Aud Quest 2'!B24&lt;&gt;"x","0"))</f>
        <v>0</v>
      </c>
      <c r="I35" s="1440" t="s">
        <v>7761</v>
      </c>
      <c r="J35" t="s">
        <v>6592</v>
      </c>
      <c r="K35" t="s">
        <v>6593</v>
      </c>
      <c r="N35" s="688">
        <v>102300400</v>
      </c>
    </row>
    <row r="36" spans="1:14" ht="18" customHeight="1" x14ac:dyDescent="0.25">
      <c r="A36" t="s">
        <v>257</v>
      </c>
      <c r="B36" s="19" t="str">
        <f>IF('Aud Quest 2'!B25="x","Yes",IF('Aud Quest 2'!B25&lt;&gt;"x","0"))</f>
        <v>0</v>
      </c>
      <c r="I36" s="1440" t="s">
        <v>7761</v>
      </c>
      <c r="J36" t="s">
        <v>6594</v>
      </c>
      <c r="K36" t="s">
        <v>6595</v>
      </c>
      <c r="N36" s="688">
        <v>102300600</v>
      </c>
    </row>
    <row r="37" spans="1:14" ht="9.75" customHeight="1" x14ac:dyDescent="0.25">
      <c r="A37" t="s">
        <v>258</v>
      </c>
      <c r="B37" s="19" t="str">
        <f>IF('Aud Quest 2'!B27="x","Yes",IF('Aud Quest 2'!B27&lt;&gt;"x","0"))</f>
        <v>0</v>
      </c>
      <c r="I37" s="1440" t="s">
        <v>7761</v>
      </c>
      <c r="J37" t="s">
        <v>6596</v>
      </c>
      <c r="K37" t="s">
        <v>6597</v>
      </c>
      <c r="N37" s="688">
        <v>102300800</v>
      </c>
    </row>
    <row r="38" spans="1:14" ht="12.75" customHeight="1" x14ac:dyDescent="0.25">
      <c r="A38" t="s">
        <v>249</v>
      </c>
      <c r="B38" s="19" t="str">
        <f>IF('Aud Quest 2'!B28="x","Yes",IF('Aud Quest 2'!B28&lt;&gt;"x","0"))</f>
        <v>0</v>
      </c>
      <c r="I38" s="1440" t="s">
        <v>7761</v>
      </c>
      <c r="J38" t="s">
        <v>7762</v>
      </c>
      <c r="K38" t="s">
        <v>6598</v>
      </c>
      <c r="N38" s="688">
        <v>802300300</v>
      </c>
    </row>
    <row r="39" spans="1:14" ht="12" customHeight="1" x14ac:dyDescent="0.25">
      <c r="A39" t="s">
        <v>250</v>
      </c>
      <c r="B39" s="19" t="str">
        <f>IF('Aud Quest 2'!B31="x","Yes",IF('Aud Quest 2'!B31&lt;&gt;"x","0"))</f>
        <v>0</v>
      </c>
      <c r="I39" s="1440" t="s">
        <v>7761</v>
      </c>
      <c r="J39" t="s">
        <v>6599</v>
      </c>
      <c r="K39" t="s">
        <v>6600</v>
      </c>
      <c r="N39" s="688">
        <v>802300400</v>
      </c>
    </row>
    <row r="40" spans="1:14" ht="53.25" customHeight="1" x14ac:dyDescent="0.25">
      <c r="A40" t="s">
        <v>251</v>
      </c>
      <c r="B40" s="19" t="str">
        <f>IF('Aud Quest 2'!B37="x","Yes",IF('Aud Quest 2'!B37&lt;&gt;"x","0"))</f>
        <v>0</v>
      </c>
      <c r="I40" s="1440" t="s">
        <v>7761</v>
      </c>
      <c r="J40" t="s">
        <v>6601</v>
      </c>
      <c r="K40" t="s">
        <v>6602</v>
      </c>
      <c r="N40" s="688">
        <v>802300600</v>
      </c>
    </row>
    <row r="41" spans="1:14" ht="58.5" customHeight="1" x14ac:dyDescent="0.25">
      <c r="A41" t="s">
        <v>252</v>
      </c>
      <c r="B41" s="19" t="str">
        <f>IF('Aud Quest 2'!B40="x","Yes",IF('Aud Quest 2'!B40&lt;&gt;"x","0"))</f>
        <v>0</v>
      </c>
      <c r="I41" s="1440" t="s">
        <v>7761</v>
      </c>
      <c r="J41" t="s">
        <v>6603</v>
      </c>
      <c r="K41" t="s">
        <v>6604</v>
      </c>
      <c r="N41" s="688">
        <v>802300800</v>
      </c>
    </row>
    <row r="42" spans="1:14" ht="61.5" customHeight="1" x14ac:dyDescent="0.25">
      <c r="A42" s="1" t="s">
        <v>253</v>
      </c>
      <c r="B42" s="19" t="str">
        <f>IF('Aud Quest 2'!B42="x","Yes",IF('Aud Quest 2'!B42&lt;&gt;"x","0"))</f>
        <v>0</v>
      </c>
      <c r="I42" s="1440" t="s">
        <v>7761</v>
      </c>
      <c r="J42" t="s">
        <v>6605</v>
      </c>
      <c r="K42" t="s">
        <v>6606</v>
      </c>
      <c r="N42" s="688">
        <v>102400300</v>
      </c>
    </row>
    <row r="43" spans="1:14" ht="77.25" customHeight="1" x14ac:dyDescent="0.25">
      <c r="A43" t="s">
        <v>254</v>
      </c>
      <c r="B43" s="19" t="str">
        <f>IF('Aud Quest 2'!B44="x","Yes",IF('Aud Quest 2'!B44&lt;&gt;"x","0"))</f>
        <v>0</v>
      </c>
      <c r="I43" s="1440" t="s">
        <v>7761</v>
      </c>
      <c r="J43" t="s">
        <v>6607</v>
      </c>
      <c r="K43" t="s">
        <v>6608</v>
      </c>
      <c r="N43" s="688">
        <v>102400400</v>
      </c>
    </row>
    <row r="44" spans="1:14" ht="129" customHeight="1" x14ac:dyDescent="0.25">
      <c r="A44" t="s">
        <v>255</v>
      </c>
      <c r="B44" s="19" t="str">
        <f>IF('Aud Quest 2'!B49="x","Yes",IF('Aud Quest 2'!B49&lt;&gt;"x","0"))</f>
        <v>0</v>
      </c>
      <c r="I44" s="1440" t="s">
        <v>7761</v>
      </c>
      <c r="J44" t="s">
        <v>6609</v>
      </c>
      <c r="K44" t="s">
        <v>6610</v>
      </c>
      <c r="N44" s="688">
        <v>102400600</v>
      </c>
    </row>
    <row r="45" spans="1:14" ht="10.5" customHeight="1" x14ac:dyDescent="0.25">
      <c r="A45" t="s">
        <v>256</v>
      </c>
      <c r="B45" s="19" t="str">
        <f>IF('Aud Quest 2'!B50="x","Yes",IF('Aud Quest 2'!B50&lt;&gt;"x","0"))</f>
        <v>0</v>
      </c>
      <c r="I45" s="1440" t="s">
        <v>7761</v>
      </c>
      <c r="J45" t="s">
        <v>6611</v>
      </c>
      <c r="K45" t="s">
        <v>6612</v>
      </c>
      <c r="N45" s="688">
        <v>102400800</v>
      </c>
    </row>
    <row r="46" spans="1:14" ht="13.5" customHeight="1" x14ac:dyDescent="0.25">
      <c r="A46" s="5" t="s">
        <v>405</v>
      </c>
      <c r="F46" s="4" t="s">
        <v>3784</v>
      </c>
      <c r="G46" s="1" t="b">
        <f>H46=B46</f>
        <v>1</v>
      </c>
      <c r="I46" s="1440"/>
      <c r="L46" s="1610"/>
      <c r="N46" s="688">
        <v>802400300</v>
      </c>
    </row>
    <row r="47" spans="1:14" ht="15" x14ac:dyDescent="0.25">
      <c r="A47" s="1" t="s">
        <v>1132</v>
      </c>
      <c r="B47" s="19" t="str">
        <f>IF('Aud Quest 2'!B51="x","Yes",IF('Aud Quest 2'!B51&lt;&gt;"x","0"))</f>
        <v>Yes</v>
      </c>
      <c r="I47" s="1440" t="s">
        <v>7761</v>
      </c>
      <c r="J47" t="s">
        <v>6613</v>
      </c>
      <c r="K47" t="s">
        <v>6614</v>
      </c>
      <c r="N47" s="688">
        <v>802400400</v>
      </c>
    </row>
    <row r="48" spans="1:14" ht="15" x14ac:dyDescent="0.25">
      <c r="A48" s="1" t="s">
        <v>1131</v>
      </c>
      <c r="B48" s="24">
        <f>'Aud Quest 2'!H51</f>
        <v>33420</v>
      </c>
      <c r="I48" s="1440" t="s">
        <v>7763</v>
      </c>
      <c r="J48" t="s">
        <v>4062</v>
      </c>
      <c r="N48" s="688">
        <v>802400600</v>
      </c>
    </row>
    <row r="49" spans="1:14" ht="15" x14ac:dyDescent="0.25">
      <c r="A49" s="1" t="s">
        <v>1133</v>
      </c>
      <c r="B49" s="19" t="str">
        <f>IF('Aud Quest 2'!B54="x","Yes",IF('Aud Quest 2'!B54&lt;&gt;"x","0"))</f>
        <v>0</v>
      </c>
      <c r="I49" s="1440" t="s">
        <v>7761</v>
      </c>
      <c r="J49" t="s">
        <v>6615</v>
      </c>
      <c r="K49" t="s">
        <v>6616</v>
      </c>
      <c r="N49" s="688">
        <v>802400800</v>
      </c>
    </row>
    <row r="50" spans="1:14" ht="15" x14ac:dyDescent="0.25">
      <c r="A50" t="s">
        <v>259</v>
      </c>
      <c r="B50" s="19">
        <f>('Aud Quest 2'!B57)</f>
        <v>0</v>
      </c>
      <c r="I50" s="1440" t="s">
        <v>7764</v>
      </c>
      <c r="J50" t="s">
        <v>6617</v>
      </c>
      <c r="N50" s="688">
        <v>102510300</v>
      </c>
    </row>
    <row r="51" spans="1:14" ht="15" x14ac:dyDescent="0.25">
      <c r="A51" s="1" t="s">
        <v>260</v>
      </c>
      <c r="B51" s="19">
        <f>IF('FP Info 3'!B45="X","Yes",0)</f>
        <v>0</v>
      </c>
      <c r="I51" s="1440" t="s">
        <v>7765</v>
      </c>
      <c r="J51" t="s">
        <v>6618</v>
      </c>
      <c r="N51" s="688">
        <v>102510400</v>
      </c>
    </row>
    <row r="52" spans="1:14" ht="15" x14ac:dyDescent="0.25">
      <c r="A52" t="s">
        <v>261</v>
      </c>
      <c r="B52" s="19">
        <f>IF('FP Info 3'!B46="X","Yes",0)</f>
        <v>0</v>
      </c>
      <c r="I52" s="1440" t="s">
        <v>7765</v>
      </c>
      <c r="J52" t="s">
        <v>6619</v>
      </c>
      <c r="N52" s="688">
        <v>102510600</v>
      </c>
    </row>
    <row r="53" spans="1:14" ht="15" x14ac:dyDescent="0.25">
      <c r="A53" t="s">
        <v>262</v>
      </c>
      <c r="B53" s="19">
        <f>IF('FP Info 3'!B47="X","Yes",0)</f>
        <v>0</v>
      </c>
      <c r="I53" s="1440" t="s">
        <v>7765</v>
      </c>
      <c r="J53" t="s">
        <v>6620</v>
      </c>
      <c r="N53" s="688">
        <v>102510800</v>
      </c>
    </row>
    <row r="54" spans="1:14" ht="15" x14ac:dyDescent="0.25">
      <c r="A54" t="s">
        <v>263</v>
      </c>
      <c r="B54" s="19">
        <f>IF('FP Info 3'!B48="X","Yes",0)</f>
        <v>0</v>
      </c>
      <c r="I54" s="1440" t="s">
        <v>7765</v>
      </c>
      <c r="J54" t="s">
        <v>6621</v>
      </c>
      <c r="N54" s="688">
        <v>202510300</v>
      </c>
    </row>
    <row r="55" spans="1:14" ht="15" x14ac:dyDescent="0.25">
      <c r="A55" t="s">
        <v>264</v>
      </c>
      <c r="B55" s="19">
        <f>IF('FP Info 3'!B49="X","Yes",0)</f>
        <v>0</v>
      </c>
      <c r="I55" s="1440" t="s">
        <v>7765</v>
      </c>
      <c r="J55" t="s">
        <v>6622</v>
      </c>
      <c r="N55" s="688">
        <v>202510400</v>
      </c>
    </row>
    <row r="56" spans="1:14" ht="15" x14ac:dyDescent="0.25">
      <c r="A56" t="s">
        <v>265</v>
      </c>
      <c r="B56" s="19">
        <f>IF('FP Info 3'!B50="X","Yes",0)</f>
        <v>0</v>
      </c>
      <c r="I56" s="1440" t="s">
        <v>7765</v>
      </c>
      <c r="J56" t="s">
        <v>6623</v>
      </c>
      <c r="N56" s="688">
        <v>202510600</v>
      </c>
    </row>
    <row r="57" spans="1:14" ht="15" x14ac:dyDescent="0.25">
      <c r="A57" t="s">
        <v>266</v>
      </c>
      <c r="B57" s="19">
        <f>IF('FP Info 3'!B51="X","Yes",0)</f>
        <v>0</v>
      </c>
      <c r="I57" s="1440" t="s">
        <v>7765</v>
      </c>
      <c r="J57" t="s">
        <v>6624</v>
      </c>
      <c r="N57" s="688">
        <v>202510800</v>
      </c>
    </row>
    <row r="58" spans="1:14" ht="15" x14ac:dyDescent="0.25">
      <c r="A58" t="s">
        <v>267</v>
      </c>
      <c r="B58" s="19">
        <f>IF('FP Info 3'!B52="X","Yes",0)</f>
        <v>0</v>
      </c>
      <c r="I58" s="1440" t="s">
        <v>7765</v>
      </c>
      <c r="J58" t="s">
        <v>6625</v>
      </c>
      <c r="N58" s="688">
        <v>802510300</v>
      </c>
    </row>
    <row r="59" spans="1:14" ht="15" x14ac:dyDescent="0.25">
      <c r="A59" t="s">
        <v>268</v>
      </c>
      <c r="B59" s="19">
        <f>('FP Info 3'!B55)</f>
        <v>0</v>
      </c>
      <c r="I59" s="1440" t="s">
        <v>7766</v>
      </c>
      <c r="J59" t="s">
        <v>7767</v>
      </c>
      <c r="N59" s="688">
        <v>802510400</v>
      </c>
    </row>
    <row r="60" spans="1:14" ht="15" x14ac:dyDescent="0.25">
      <c r="A60" s="5">
        <v>1</v>
      </c>
      <c r="B60" s="660"/>
      <c r="F60" s="4" t="s">
        <v>3784</v>
      </c>
      <c r="G60" s="1" t="b">
        <f>H60=B60</f>
        <v>1</v>
      </c>
      <c r="H60" s="1435"/>
      <c r="I60" s="1440"/>
      <c r="J60" s="1436"/>
      <c r="K60" s="4"/>
      <c r="N60" s="688">
        <v>802510600</v>
      </c>
    </row>
    <row r="61" spans="1:14" ht="15" x14ac:dyDescent="0.25">
      <c r="A61" s="5">
        <v>2</v>
      </c>
      <c r="B61" s="660"/>
      <c r="F61" s="4" t="s">
        <v>3784</v>
      </c>
      <c r="G61" s="1" t="b">
        <f>H61=B61</f>
        <v>1</v>
      </c>
      <c r="H61" s="1435"/>
      <c r="I61" s="1440"/>
      <c r="J61" s="1436"/>
      <c r="K61" s="4"/>
      <c r="N61" s="688">
        <v>802510800</v>
      </c>
    </row>
    <row r="62" spans="1:14" ht="15" x14ac:dyDescent="0.25">
      <c r="A62" s="5">
        <v>3</v>
      </c>
      <c r="B62" s="660"/>
      <c r="F62" s="4" t="s">
        <v>3784</v>
      </c>
      <c r="G62" s="1" t="b">
        <f ca="1">H62=B62</f>
        <v>1</v>
      </c>
      <c r="H62" s="1435" t="str" cm="1">
        <f t="array" aca="1" ref="H62" ca="1">IF(I62&lt;&gt;"",INDIRECT("'"&amp;I62&amp;"'!"&amp;J62),"")</f>
        <v/>
      </c>
      <c r="I62" s="1440"/>
      <c r="J62" s="1436"/>
      <c r="K62" s="4"/>
      <c r="N62" s="688">
        <v>102520300</v>
      </c>
    </row>
    <row r="63" spans="1:14" ht="15" x14ac:dyDescent="0.25">
      <c r="A63">
        <v>4</v>
      </c>
      <c r="B63" s="660">
        <f>'Assets-Liab 5-6'!C6</f>
        <v>0</v>
      </c>
      <c r="F63" s="4"/>
      <c r="G63" s="1" t="b">
        <f ca="1">H63=B63</f>
        <v>1</v>
      </c>
      <c r="H63" s="1435" cm="1">
        <f t="array" aca="1" ref="H63" ca="1">IF(I63&lt;&gt;"",INDIRECT("'"&amp;I63&amp;"'!"&amp;J63),"")</f>
        <v>0</v>
      </c>
      <c r="I63" s="1440" t="s">
        <v>3786</v>
      </c>
      <c r="J63" s="1436" t="s">
        <v>3787</v>
      </c>
      <c r="K63" s="4"/>
      <c r="N63" s="688">
        <v>102520400</v>
      </c>
    </row>
    <row r="64" spans="1:14" ht="15" x14ac:dyDescent="0.25">
      <c r="A64" s="5">
        <v>5</v>
      </c>
      <c r="B64" s="660"/>
      <c r="F64" s="4" t="s">
        <v>3784</v>
      </c>
      <c r="G64" s="1" t="b">
        <f t="shared" ref="G64:G95" ca="1" si="1">H64=B64</f>
        <v>1</v>
      </c>
      <c r="H64" s="1435" t="str" cm="1">
        <f t="array" aca="1" ref="H64" ca="1">IF(I64&lt;&gt;"",INDIRECT("'"&amp;I64&amp;"'!"&amp;J64),"")</f>
        <v/>
      </c>
      <c r="I64" s="1440"/>
      <c r="J64" s="1436"/>
      <c r="K64" s="4"/>
      <c r="N64" s="688">
        <v>102520600</v>
      </c>
    </row>
    <row r="65" spans="1:14" ht="15" x14ac:dyDescent="0.25">
      <c r="A65" s="5">
        <v>6</v>
      </c>
      <c r="B65" s="660"/>
      <c r="F65" s="4" t="s">
        <v>3784</v>
      </c>
      <c r="G65" s="1" t="b">
        <f t="shared" ca="1" si="1"/>
        <v>1</v>
      </c>
      <c r="H65" s="1435" t="str" cm="1">
        <f t="array" aca="1" ref="H65" ca="1">IF(I65&lt;&gt;"",INDIRECT("'"&amp;I65&amp;"'!"&amp;J65),"")</f>
        <v/>
      </c>
      <c r="I65" s="1440"/>
      <c r="J65" s="1436"/>
      <c r="K65" s="4"/>
      <c r="N65" s="688">
        <v>102520800</v>
      </c>
    </row>
    <row r="66" spans="1:14" ht="15" x14ac:dyDescent="0.25">
      <c r="A66" s="5">
        <v>7</v>
      </c>
      <c r="B66" s="660"/>
      <c r="F66" s="4" t="s">
        <v>3784</v>
      </c>
      <c r="G66" s="1" t="b">
        <f t="shared" ca="1" si="1"/>
        <v>1</v>
      </c>
      <c r="H66" s="1435" t="str" cm="1">
        <f t="array" aca="1" ref="H66" ca="1">IF(I66&lt;&gt;"",INDIRECT("'"&amp;I66&amp;"'!"&amp;J66),"")</f>
        <v/>
      </c>
      <c r="I66" s="1440"/>
      <c r="J66" s="1436"/>
      <c r="K66" s="4"/>
      <c r="N66" s="688">
        <v>802520300</v>
      </c>
    </row>
    <row r="67" spans="1:14" ht="15" x14ac:dyDescent="0.25">
      <c r="A67" s="5">
        <v>8</v>
      </c>
      <c r="B67" s="660"/>
      <c r="F67" s="4" t="s">
        <v>3784</v>
      </c>
      <c r="G67" s="1" t="b">
        <f t="shared" ca="1" si="1"/>
        <v>1</v>
      </c>
      <c r="H67" s="1435" t="str" cm="1">
        <f t="array" aca="1" ref="H67" ca="1">IF(I67&lt;&gt;"",INDIRECT("'"&amp;I67&amp;"'!"&amp;J67),"")</f>
        <v/>
      </c>
      <c r="I67" s="1440"/>
      <c r="J67" s="1436"/>
      <c r="K67" s="4"/>
      <c r="N67" s="688">
        <v>802520400</v>
      </c>
    </row>
    <row r="68" spans="1:14" ht="15" x14ac:dyDescent="0.25">
      <c r="A68" s="5">
        <v>9</v>
      </c>
      <c r="B68" s="660"/>
      <c r="F68" s="4" t="s">
        <v>3784</v>
      </c>
      <c r="G68" s="1" t="b">
        <f t="shared" ca="1" si="1"/>
        <v>1</v>
      </c>
      <c r="H68" s="1435" t="str" cm="1">
        <f t="array" aca="1" ref="H68" ca="1">IF(I68&lt;&gt;"",INDIRECT("'"&amp;I68&amp;"'!"&amp;J68),"")</f>
        <v/>
      </c>
      <c r="I68" s="1440"/>
      <c r="J68" s="1436"/>
      <c r="K68" s="4"/>
      <c r="N68" s="688">
        <v>802520600</v>
      </c>
    </row>
    <row r="69" spans="1:14" ht="15" x14ac:dyDescent="0.25">
      <c r="A69" s="5">
        <v>10</v>
      </c>
      <c r="B69" s="660"/>
      <c r="F69" s="4" t="s">
        <v>3784</v>
      </c>
      <c r="G69" s="1" t="b">
        <f t="shared" ca="1" si="1"/>
        <v>1</v>
      </c>
      <c r="H69" s="1435" t="str" cm="1">
        <f t="array" aca="1" ref="H69" ca="1">IF(I69&lt;&gt;"",INDIRECT("'"&amp;I69&amp;"'!"&amp;J69),"")</f>
        <v/>
      </c>
      <c r="I69" s="1440"/>
      <c r="J69" s="1436"/>
      <c r="K69" s="4"/>
      <c r="N69" s="688">
        <v>802520800</v>
      </c>
    </row>
    <row r="70" spans="1:14" ht="15" x14ac:dyDescent="0.25">
      <c r="A70">
        <v>11</v>
      </c>
      <c r="B70" s="660">
        <f>'Assets-Liab 5-6'!C10</f>
        <v>0</v>
      </c>
      <c r="F70" s="4"/>
      <c r="G70" s="1" t="b">
        <f t="shared" ca="1" si="1"/>
        <v>1</v>
      </c>
      <c r="H70" s="1435" cm="1">
        <f t="array" aca="1" ref="H70" ca="1">IF(I70&lt;&gt;"",INDIRECT("'"&amp;I70&amp;"'!"&amp;J70),"")</f>
        <v>0</v>
      </c>
      <c r="I70" s="1440" t="s">
        <v>3786</v>
      </c>
      <c r="J70" s="1436" t="s">
        <v>3788</v>
      </c>
      <c r="K70" s="4"/>
      <c r="N70" s="688">
        <v>102540300</v>
      </c>
    </row>
    <row r="71" spans="1:14" ht="15" x14ac:dyDescent="0.25">
      <c r="A71">
        <v>12</v>
      </c>
      <c r="B71" s="660">
        <f>'Assets-Liab 5-6'!C5</f>
        <v>0</v>
      </c>
      <c r="F71" s="4"/>
      <c r="G71" s="1" t="b">
        <f t="shared" ca="1" si="1"/>
        <v>1</v>
      </c>
      <c r="H71" s="1435" cm="1">
        <f t="array" aca="1" ref="H71" ca="1">IF(I71&lt;&gt;"",INDIRECT("'"&amp;I71&amp;"'!"&amp;J71),"")</f>
        <v>0</v>
      </c>
      <c r="I71" s="1440" t="s">
        <v>3786</v>
      </c>
      <c r="J71" s="1436" t="s">
        <v>3789</v>
      </c>
      <c r="K71" s="4"/>
      <c r="N71" s="688">
        <v>102540400</v>
      </c>
    </row>
    <row r="72" spans="1:14" ht="15" x14ac:dyDescent="0.25">
      <c r="A72" s="5">
        <v>13</v>
      </c>
      <c r="B72" s="660"/>
      <c r="F72" s="4" t="s">
        <v>3784</v>
      </c>
      <c r="G72" s="1" t="b">
        <f t="shared" ca="1" si="1"/>
        <v>1</v>
      </c>
      <c r="H72" s="1435" t="str" cm="1">
        <f t="array" aca="1" ref="H72" ca="1">IF(I72&lt;&gt;"",INDIRECT("'"&amp;I72&amp;"'!"&amp;J72),"")</f>
        <v/>
      </c>
      <c r="I72" s="1440"/>
      <c r="J72" s="1436"/>
      <c r="K72" s="4"/>
      <c r="N72" s="688">
        <v>102540600</v>
      </c>
    </row>
    <row r="73" spans="1:14" ht="15" x14ac:dyDescent="0.25">
      <c r="A73" s="5">
        <v>14</v>
      </c>
      <c r="B73" s="660"/>
      <c r="F73" s="4" t="s">
        <v>3784</v>
      </c>
      <c r="G73" s="1" t="b">
        <f t="shared" ca="1" si="1"/>
        <v>1</v>
      </c>
      <c r="H73" s="1435" t="str" cm="1">
        <f t="array" aca="1" ref="H73" ca="1">IF(I73&lt;&gt;"",INDIRECT("'"&amp;I73&amp;"'!"&amp;J73),"")</f>
        <v/>
      </c>
      <c r="I73" s="1440"/>
      <c r="J73" s="1436"/>
      <c r="K73" s="4"/>
      <c r="N73" s="688">
        <v>102540800</v>
      </c>
    </row>
    <row r="74" spans="1:14" ht="15" x14ac:dyDescent="0.25">
      <c r="A74">
        <v>15</v>
      </c>
      <c r="B74" s="660">
        <f>'Assets-Liab 5-6'!C12</f>
        <v>0</v>
      </c>
      <c r="F74" s="4"/>
      <c r="G74" s="1" t="b">
        <f t="shared" ca="1" si="1"/>
        <v>1</v>
      </c>
      <c r="H74" s="1435" cm="1">
        <f t="array" aca="1" ref="H74" ca="1">IF(I74&lt;&gt;"",INDIRECT("'"&amp;I74&amp;"'!"&amp;J74),"")</f>
        <v>0</v>
      </c>
      <c r="I74" s="1440" t="s">
        <v>3786</v>
      </c>
      <c r="J74" s="1436" t="s">
        <v>3790</v>
      </c>
      <c r="K74" s="4"/>
      <c r="N74" s="688">
        <v>202540300</v>
      </c>
    </row>
    <row r="75" spans="1:14" ht="15" x14ac:dyDescent="0.25">
      <c r="A75">
        <v>16</v>
      </c>
      <c r="B75" s="660">
        <f>'Assets-Liab 5-6'!C13</f>
        <v>2678310</v>
      </c>
      <c r="F75" s="4"/>
      <c r="G75" s="1" t="b">
        <f t="shared" ca="1" si="1"/>
        <v>1</v>
      </c>
      <c r="H75" s="1435" cm="1">
        <f t="array" aca="1" ref="H75" ca="1">IF(I75&lt;&gt;"",INDIRECT("'"&amp;I75&amp;"'!"&amp;J75),"")</f>
        <v>2678310</v>
      </c>
      <c r="I75" s="1440" t="s">
        <v>3786</v>
      </c>
      <c r="J75" s="1436" t="s">
        <v>3791</v>
      </c>
      <c r="K75" s="4"/>
      <c r="N75" s="688">
        <v>202540400</v>
      </c>
    </row>
    <row r="76" spans="1:14" ht="15" x14ac:dyDescent="0.25">
      <c r="A76" s="5">
        <v>17</v>
      </c>
      <c r="B76" s="660"/>
      <c r="F76" s="4" t="s">
        <v>3784</v>
      </c>
      <c r="G76" s="1" t="b">
        <f t="shared" ca="1" si="1"/>
        <v>1</v>
      </c>
      <c r="H76" s="1435" t="str" cm="1">
        <f t="array" aca="1" ref="H76" ca="1">IF(I76&lt;&gt;"",INDIRECT("'"&amp;I76&amp;"'!"&amp;J76),"")</f>
        <v/>
      </c>
      <c r="I76" s="1440"/>
      <c r="J76" s="1436"/>
      <c r="K76" s="4"/>
      <c r="N76" s="688">
        <v>202540600</v>
      </c>
    </row>
    <row r="77" spans="1:14" ht="15" x14ac:dyDescent="0.25">
      <c r="A77" s="5">
        <v>18</v>
      </c>
      <c r="B77" s="660"/>
      <c r="C77" s="2" t="s">
        <v>490</v>
      </c>
      <c r="F77" s="4" t="s">
        <v>3784</v>
      </c>
      <c r="G77" s="1" t="b">
        <f t="shared" ca="1" si="1"/>
        <v>1</v>
      </c>
      <c r="H77" s="1435" t="str" cm="1">
        <f t="array" aca="1" ref="H77" ca="1">IF(I77&lt;&gt;"",INDIRECT("'"&amp;I77&amp;"'!"&amp;J77),"")</f>
        <v/>
      </c>
      <c r="I77" s="1440"/>
      <c r="J77" s="1436"/>
      <c r="K77" s="4"/>
      <c r="N77" s="688">
        <v>202540800</v>
      </c>
    </row>
    <row r="78" spans="1:14" ht="15" x14ac:dyDescent="0.25">
      <c r="A78" s="5">
        <v>19</v>
      </c>
      <c r="B78" s="660"/>
      <c r="F78" s="4" t="s">
        <v>3784</v>
      </c>
      <c r="G78" s="1" t="b">
        <f t="shared" ca="1" si="1"/>
        <v>1</v>
      </c>
      <c r="H78" s="1435" t="str" cm="1">
        <f t="array" aca="1" ref="H78" ca="1">IF(I78&lt;&gt;"",INDIRECT("'"&amp;I78&amp;"'!"&amp;J78),"")</f>
        <v/>
      </c>
      <c r="I78" s="1440"/>
      <c r="J78" s="1436"/>
      <c r="K78" s="4"/>
      <c r="N78" s="688">
        <v>802540300</v>
      </c>
    </row>
    <row r="79" spans="1:14" ht="15" x14ac:dyDescent="0.25">
      <c r="A79" s="5">
        <v>20</v>
      </c>
      <c r="B79" s="660"/>
      <c r="F79" s="4" t="s">
        <v>3784</v>
      </c>
      <c r="G79" s="1" t="b">
        <f t="shared" ca="1" si="1"/>
        <v>1</v>
      </c>
      <c r="H79" s="1435" t="str" cm="1">
        <f t="array" aca="1" ref="H79" ca="1">IF(I79&lt;&gt;"",INDIRECT("'"&amp;I79&amp;"'!"&amp;J79),"")</f>
        <v/>
      </c>
      <c r="I79" s="1440"/>
      <c r="J79" s="1436"/>
      <c r="K79" s="4"/>
      <c r="N79" s="688">
        <v>802540400</v>
      </c>
    </row>
    <row r="80" spans="1:14" ht="15" x14ac:dyDescent="0.25">
      <c r="A80" s="5">
        <v>21</v>
      </c>
      <c r="B80" s="660"/>
      <c r="F80" s="4" t="s">
        <v>3784</v>
      </c>
      <c r="G80" s="1" t="b">
        <f t="shared" ca="1" si="1"/>
        <v>1</v>
      </c>
      <c r="H80" s="1435" t="str" cm="1">
        <f t="array" aca="1" ref="H80" ca="1">IF(I80&lt;&gt;"",INDIRECT("'"&amp;I80&amp;"'!"&amp;J80),"")</f>
        <v/>
      </c>
      <c r="I80" s="1440"/>
      <c r="J80" s="1436"/>
      <c r="K80" s="4"/>
      <c r="N80" s="688">
        <v>802540600</v>
      </c>
    </row>
    <row r="81" spans="1:14" ht="15" x14ac:dyDescent="0.25">
      <c r="A81" s="5">
        <v>22</v>
      </c>
      <c r="B81" s="660"/>
      <c r="F81" s="4" t="s">
        <v>3784</v>
      </c>
      <c r="G81" s="1" t="b">
        <f t="shared" ca="1" si="1"/>
        <v>1</v>
      </c>
      <c r="H81" s="1435" t="str" cm="1">
        <f t="array" aca="1" ref="H81" ca="1">IF(I81&lt;&gt;"",INDIRECT("'"&amp;I81&amp;"'!"&amp;J81),"")</f>
        <v/>
      </c>
      <c r="I81" s="1440"/>
      <c r="J81" s="1436"/>
      <c r="K81" s="4"/>
      <c r="N81" s="688">
        <v>802540800</v>
      </c>
    </row>
    <row r="82" spans="1:14" ht="15" x14ac:dyDescent="0.25">
      <c r="A82" s="5">
        <v>23</v>
      </c>
      <c r="B82" s="660"/>
      <c r="F82" s="4" t="s">
        <v>3784</v>
      </c>
      <c r="G82" s="1" t="b">
        <f t="shared" ca="1" si="1"/>
        <v>1</v>
      </c>
      <c r="H82" s="1435" t="str" cm="1">
        <f t="array" aca="1" ref="H82" ca="1">IF(I82&lt;&gt;"",INDIRECT("'"&amp;I82&amp;"'!"&amp;J82),"")</f>
        <v/>
      </c>
      <c r="I82" s="1440"/>
      <c r="J82" s="1436"/>
      <c r="K82" s="4"/>
      <c r="N82" s="688">
        <v>902540300</v>
      </c>
    </row>
    <row r="83" spans="1:14" ht="15" x14ac:dyDescent="0.25">
      <c r="A83" s="5">
        <v>24</v>
      </c>
      <c r="B83" s="660"/>
      <c r="F83" s="4" t="s">
        <v>3784</v>
      </c>
      <c r="G83" s="1" t="b">
        <f t="shared" ca="1" si="1"/>
        <v>1</v>
      </c>
      <c r="H83" s="1435" t="str" cm="1">
        <f t="array" aca="1" ref="H83" ca="1">IF(I83&lt;&gt;"",INDIRECT("'"&amp;I83&amp;"'!"&amp;J83),"")</f>
        <v/>
      </c>
      <c r="I83" s="1440"/>
      <c r="J83" s="1436"/>
      <c r="K83" s="4"/>
      <c r="N83" s="688">
        <v>902540400</v>
      </c>
    </row>
    <row r="84" spans="1:14" ht="15" x14ac:dyDescent="0.25">
      <c r="A84" s="1">
        <v>25</v>
      </c>
      <c r="B84" s="660">
        <f>'Assets-Liab 5-6'!C31</f>
        <v>0</v>
      </c>
      <c r="F84" s="4"/>
      <c r="G84" s="1" t="b">
        <f t="shared" ca="1" si="1"/>
        <v>1</v>
      </c>
      <c r="H84" s="1435" cm="1">
        <f t="array" aca="1" ref="H84" ca="1">IF(I84&lt;&gt;"",INDIRECT("'"&amp;I84&amp;"'!"&amp;J84),"")</f>
        <v>0</v>
      </c>
      <c r="I84" s="1440" t="s">
        <v>3786</v>
      </c>
      <c r="J84" s="1436" t="s">
        <v>3792</v>
      </c>
      <c r="K84" s="4"/>
      <c r="N84" s="688">
        <v>902540600</v>
      </c>
    </row>
    <row r="85" spans="1:14" ht="15" x14ac:dyDescent="0.25">
      <c r="A85" s="5">
        <v>26</v>
      </c>
      <c r="B85" s="660"/>
      <c r="F85" s="4" t="s">
        <v>3784</v>
      </c>
      <c r="G85" s="1" t="b">
        <f t="shared" ca="1" si="1"/>
        <v>1</v>
      </c>
      <c r="H85" s="1435" t="str" cm="1">
        <f t="array" aca="1" ref="H85" ca="1">IF(I85&lt;&gt;"",INDIRECT("'"&amp;I85&amp;"'!"&amp;J85),"")</f>
        <v/>
      </c>
      <c r="I85" s="1440"/>
      <c r="J85" s="1436"/>
      <c r="K85" s="4"/>
      <c r="N85" s="688">
        <v>902540800</v>
      </c>
    </row>
    <row r="86" spans="1:14" ht="15" x14ac:dyDescent="0.25">
      <c r="A86">
        <v>27</v>
      </c>
      <c r="B86" s="660">
        <f>'Assets-Liab 5-6'!C32</f>
        <v>0</v>
      </c>
      <c r="F86" s="4"/>
      <c r="G86" s="1" t="b">
        <f t="shared" ca="1" si="1"/>
        <v>1</v>
      </c>
      <c r="H86" s="1435" cm="1">
        <f t="array" aca="1" ref="H86" ca="1">IF(I86&lt;&gt;"",INDIRECT("'"&amp;I86&amp;"'!"&amp;J86),"")</f>
        <v>0</v>
      </c>
      <c r="I86" s="1440" t="s">
        <v>3786</v>
      </c>
      <c r="J86" s="1436" t="s">
        <v>3793</v>
      </c>
      <c r="K86" s="4"/>
      <c r="N86" s="688">
        <v>102550300</v>
      </c>
    </row>
    <row r="87" spans="1:14" ht="15" x14ac:dyDescent="0.25">
      <c r="A87" s="5">
        <v>28</v>
      </c>
      <c r="B87" s="660"/>
      <c r="F87" s="4" t="s">
        <v>3784</v>
      </c>
      <c r="G87" s="1" t="b">
        <f t="shared" ca="1" si="1"/>
        <v>1</v>
      </c>
      <c r="H87" s="1435" t="str" cm="1">
        <f t="array" aca="1" ref="H87" ca="1">IF(I87&lt;&gt;"",INDIRECT("'"&amp;I87&amp;"'!"&amp;J87),"")</f>
        <v/>
      </c>
      <c r="I87" s="1440"/>
      <c r="J87" s="1436"/>
      <c r="K87" s="4"/>
      <c r="N87" s="688">
        <v>102550400</v>
      </c>
    </row>
    <row r="88" spans="1:14" ht="15" x14ac:dyDescent="0.25">
      <c r="A88" s="5">
        <v>29</v>
      </c>
      <c r="B88" s="660"/>
      <c r="F88" s="4" t="s">
        <v>3784</v>
      </c>
      <c r="G88" s="1" t="b">
        <f t="shared" ca="1" si="1"/>
        <v>1</v>
      </c>
      <c r="H88" s="1435" t="str" cm="1">
        <f t="array" aca="1" ref="H88" ca="1">IF(I88&lt;&gt;"",INDIRECT("'"&amp;I88&amp;"'!"&amp;J88),"")</f>
        <v/>
      </c>
      <c r="I88" s="1440"/>
      <c r="J88" s="1436"/>
      <c r="K88" s="4"/>
      <c r="N88" s="688">
        <v>102550600</v>
      </c>
    </row>
    <row r="89" spans="1:14" ht="15" x14ac:dyDescent="0.25">
      <c r="A89">
        <v>30</v>
      </c>
      <c r="B89" s="660">
        <f>'Assets-Liab 5-6'!C34</f>
        <v>0</v>
      </c>
      <c r="F89" s="4"/>
      <c r="G89" s="1" t="b">
        <f t="shared" ca="1" si="1"/>
        <v>1</v>
      </c>
      <c r="H89" s="1435" cm="1">
        <f t="array" aca="1" ref="H89" ca="1">IF(I89&lt;&gt;"",INDIRECT("'"&amp;I89&amp;"'!"&amp;J89),"")</f>
        <v>0</v>
      </c>
      <c r="I89" s="1440" t="s">
        <v>3786</v>
      </c>
      <c r="J89" s="1436" t="s">
        <v>3794</v>
      </c>
      <c r="K89" s="4"/>
      <c r="N89" s="688">
        <v>102550800</v>
      </c>
    </row>
    <row r="90" spans="1:14" ht="15" x14ac:dyDescent="0.25">
      <c r="A90">
        <v>31</v>
      </c>
      <c r="B90" s="660">
        <f>'Assets-Liab 5-6'!C39</f>
        <v>2678310</v>
      </c>
      <c r="F90" s="4"/>
      <c r="G90" s="1" t="b">
        <f t="shared" ca="1" si="1"/>
        <v>1</v>
      </c>
      <c r="H90" s="1435" cm="1">
        <f t="array" aca="1" ref="H90" ca="1">IF(I90&lt;&gt;"",INDIRECT("'"&amp;I90&amp;"'!"&amp;J90),"")</f>
        <v>2678310</v>
      </c>
      <c r="I90" s="1440" t="s">
        <v>3786</v>
      </c>
      <c r="J90" s="1436" t="s">
        <v>3795</v>
      </c>
      <c r="K90" s="4"/>
      <c r="N90" s="688">
        <v>202550300</v>
      </c>
    </row>
    <row r="91" spans="1:14" ht="15" x14ac:dyDescent="0.25">
      <c r="A91">
        <v>32</v>
      </c>
      <c r="B91" s="660">
        <f>'Assets-Liab 5-6'!C41</f>
        <v>2678310</v>
      </c>
      <c r="C91" s="2" t="s">
        <v>490</v>
      </c>
      <c r="F91" s="4"/>
      <c r="G91" s="1" t="b">
        <f t="shared" ca="1" si="1"/>
        <v>1</v>
      </c>
      <c r="H91" s="1435" cm="1">
        <f t="array" aca="1" ref="H91" ca="1">IF(I91&lt;&gt;"",INDIRECT("'"&amp;I91&amp;"'!"&amp;J91),"")</f>
        <v>2678310</v>
      </c>
      <c r="I91" s="1440" t="s">
        <v>3786</v>
      </c>
      <c r="J91" s="1436" t="s">
        <v>3796</v>
      </c>
      <c r="K91" s="4"/>
      <c r="N91" s="688">
        <v>202550400</v>
      </c>
    </row>
    <row r="92" spans="1:14" ht="15" x14ac:dyDescent="0.25">
      <c r="A92" s="5">
        <v>33</v>
      </c>
      <c r="B92" s="660"/>
      <c r="F92" s="4" t="s">
        <v>3784</v>
      </c>
      <c r="G92" s="1" t="b">
        <f t="shared" ca="1" si="1"/>
        <v>1</v>
      </c>
      <c r="H92" s="1435" t="str" cm="1">
        <f t="array" aca="1" ref="H92" ca="1">IF(I92&lt;&gt;"",INDIRECT("'"&amp;I92&amp;"'!"&amp;J92),"")</f>
        <v/>
      </c>
      <c r="I92" s="1440"/>
      <c r="J92" s="1436"/>
      <c r="K92" s="4"/>
      <c r="N92" s="688">
        <v>202550600</v>
      </c>
    </row>
    <row r="93" spans="1:14" ht="15" x14ac:dyDescent="0.25">
      <c r="A93" s="5">
        <v>34</v>
      </c>
      <c r="B93" s="660"/>
      <c r="C93" s="2" t="s">
        <v>490</v>
      </c>
      <c r="F93" s="4" t="s">
        <v>3784</v>
      </c>
      <c r="G93" s="1" t="b">
        <f t="shared" ca="1" si="1"/>
        <v>1</v>
      </c>
      <c r="H93" s="1435" t="str" cm="1">
        <f t="array" aca="1" ref="H93" ca="1">IF(I93&lt;&gt;"",INDIRECT("'"&amp;I93&amp;"'!"&amp;J93),"")</f>
        <v/>
      </c>
      <c r="I93" s="1440"/>
      <c r="J93" s="1436"/>
      <c r="K93" s="4"/>
      <c r="N93" s="688">
        <v>202550800</v>
      </c>
    </row>
    <row r="94" spans="1:14" ht="15" x14ac:dyDescent="0.25">
      <c r="A94" s="5">
        <v>35</v>
      </c>
      <c r="B94" s="660"/>
      <c r="F94" s="4" t="s">
        <v>3784</v>
      </c>
      <c r="G94" s="1" t="b">
        <f t="shared" ca="1" si="1"/>
        <v>1</v>
      </c>
      <c r="H94" s="1435" t="str" cm="1">
        <f t="array" aca="1" ref="H94" ca="1">IF(I94&lt;&gt;"",INDIRECT("'"&amp;I94&amp;"'!"&amp;J94),"")</f>
        <v/>
      </c>
      <c r="I94" s="1440"/>
      <c r="J94" s="1436"/>
      <c r="K94" s="4"/>
      <c r="N94" s="688">
        <v>402550300</v>
      </c>
    </row>
    <row r="95" spans="1:14" ht="15" x14ac:dyDescent="0.25">
      <c r="A95">
        <v>36</v>
      </c>
      <c r="B95" s="660">
        <f>'Assets-Liab 5-6'!D6</f>
        <v>0</v>
      </c>
      <c r="F95" s="4"/>
      <c r="G95" s="1" t="b">
        <f t="shared" ca="1" si="1"/>
        <v>1</v>
      </c>
      <c r="H95" s="1435" cm="1">
        <f t="array" aca="1" ref="H95" ca="1">IF(I95&lt;&gt;"",INDIRECT("'"&amp;I95&amp;"'!"&amp;J95),"")</f>
        <v>0</v>
      </c>
      <c r="I95" s="1440" t="s">
        <v>3786</v>
      </c>
      <c r="J95" s="1436" t="s">
        <v>3797</v>
      </c>
      <c r="K95" s="4"/>
      <c r="N95" s="688">
        <v>402550400</v>
      </c>
    </row>
    <row r="96" spans="1:14" ht="15" x14ac:dyDescent="0.25">
      <c r="A96" s="5">
        <v>37</v>
      </c>
      <c r="B96" s="660"/>
      <c r="F96" s="4" t="s">
        <v>3784</v>
      </c>
      <c r="G96" s="1" t="b">
        <f t="shared" ref="G96:G159" ca="1" si="2">H96=B96</f>
        <v>1</v>
      </c>
      <c r="H96" s="1435" t="str" cm="1">
        <f t="array" aca="1" ref="H96" ca="1">IF(I96&lt;&gt;"",INDIRECT("'"&amp;I96&amp;"'!"&amp;J96),"")</f>
        <v/>
      </c>
      <c r="I96" s="1440"/>
      <c r="J96" s="1436"/>
      <c r="K96" s="4"/>
      <c r="N96" s="688">
        <v>402550600</v>
      </c>
    </row>
    <row r="97" spans="1:14" ht="15" x14ac:dyDescent="0.25">
      <c r="A97" s="5">
        <v>38</v>
      </c>
      <c r="B97" s="660"/>
      <c r="F97" s="4" t="s">
        <v>3784</v>
      </c>
      <c r="G97" s="1" t="b">
        <f t="shared" ca="1" si="2"/>
        <v>1</v>
      </c>
      <c r="H97" s="1435" t="str" cm="1">
        <f t="array" aca="1" ref="H97" ca="1">IF(I97&lt;&gt;"",INDIRECT("'"&amp;I97&amp;"'!"&amp;J97),"")</f>
        <v/>
      </c>
      <c r="I97" s="1440"/>
      <c r="J97" s="1436"/>
      <c r="K97" s="4"/>
      <c r="N97" s="688">
        <v>402550800</v>
      </c>
    </row>
    <row r="98" spans="1:14" ht="15" x14ac:dyDescent="0.25">
      <c r="A98" s="5">
        <v>39</v>
      </c>
      <c r="B98" s="660"/>
      <c r="F98" s="4" t="s">
        <v>3784</v>
      </c>
      <c r="G98" s="1" t="b">
        <f t="shared" ca="1" si="2"/>
        <v>1</v>
      </c>
      <c r="H98" s="1435" t="str" cm="1">
        <f t="array" aca="1" ref="H98" ca="1">IF(I98&lt;&gt;"",INDIRECT("'"&amp;I98&amp;"'!"&amp;J98),"")</f>
        <v/>
      </c>
      <c r="I98" s="1440"/>
      <c r="J98" s="1436"/>
      <c r="K98" s="4"/>
      <c r="N98" s="688">
        <v>802550300</v>
      </c>
    </row>
    <row r="99" spans="1:14" ht="15" x14ac:dyDescent="0.25">
      <c r="A99" s="5">
        <v>40</v>
      </c>
      <c r="B99" s="660"/>
      <c r="F99" s="4" t="s">
        <v>3784</v>
      </c>
      <c r="G99" s="1" t="b">
        <f t="shared" ca="1" si="2"/>
        <v>1</v>
      </c>
      <c r="H99" s="1435" t="str" cm="1">
        <f t="array" aca="1" ref="H99" ca="1">IF(I99&lt;&gt;"",INDIRECT("'"&amp;I99&amp;"'!"&amp;J99),"")</f>
        <v/>
      </c>
      <c r="I99" s="1440"/>
      <c r="J99" s="1436"/>
      <c r="K99" s="4"/>
      <c r="N99" s="688">
        <v>802550400</v>
      </c>
    </row>
    <row r="100" spans="1:14" ht="15" x14ac:dyDescent="0.25">
      <c r="A100" s="5">
        <v>41</v>
      </c>
      <c r="B100" s="660"/>
      <c r="F100" s="4" t="s">
        <v>3784</v>
      </c>
      <c r="G100" s="1" t="b">
        <f t="shared" ca="1" si="2"/>
        <v>1</v>
      </c>
      <c r="H100" s="1435" t="str" cm="1">
        <f t="array" aca="1" ref="H100" ca="1">IF(I100&lt;&gt;"",INDIRECT("'"&amp;I100&amp;"'!"&amp;J100),"")</f>
        <v/>
      </c>
      <c r="I100" s="1440"/>
      <c r="J100" s="1436"/>
      <c r="K100" s="4"/>
      <c r="N100" s="688">
        <v>802550600</v>
      </c>
    </row>
    <row r="101" spans="1:14" ht="15" x14ac:dyDescent="0.25">
      <c r="A101" s="5">
        <v>42</v>
      </c>
      <c r="B101" s="660"/>
      <c r="F101" s="4" t="s">
        <v>3784</v>
      </c>
      <c r="G101" s="1" t="b">
        <f t="shared" ca="1" si="2"/>
        <v>1</v>
      </c>
      <c r="H101" s="1435" t="str" cm="1">
        <f t="array" aca="1" ref="H101" ca="1">IF(I101&lt;&gt;"",INDIRECT("'"&amp;I101&amp;"'!"&amp;J101),"")</f>
        <v/>
      </c>
      <c r="I101" s="1440"/>
      <c r="J101" s="1436"/>
      <c r="K101" s="4"/>
      <c r="N101" s="688">
        <v>802550800</v>
      </c>
    </row>
    <row r="102" spans="1:14" ht="15" x14ac:dyDescent="0.25">
      <c r="A102">
        <v>43</v>
      </c>
      <c r="B102" s="660">
        <f>'Assets-Liab 5-6'!D10</f>
        <v>0</v>
      </c>
      <c r="F102" s="4"/>
      <c r="G102" s="1" t="b">
        <f t="shared" ca="1" si="2"/>
        <v>1</v>
      </c>
      <c r="H102" s="1435" cm="1">
        <f t="array" aca="1" ref="H102" ca="1">IF(I102&lt;&gt;"",INDIRECT("'"&amp;I102&amp;"'!"&amp;J102),"")</f>
        <v>0</v>
      </c>
      <c r="I102" s="1440" t="s">
        <v>3786</v>
      </c>
      <c r="J102" s="1436" t="s">
        <v>3798</v>
      </c>
      <c r="K102" s="4"/>
      <c r="N102" s="688">
        <v>102560300</v>
      </c>
    </row>
    <row r="103" spans="1:14" ht="15" x14ac:dyDescent="0.25">
      <c r="A103">
        <v>44</v>
      </c>
      <c r="B103" s="660">
        <f>'Assets-Liab 5-6'!D5</f>
        <v>0</v>
      </c>
      <c r="F103" s="4"/>
      <c r="G103" s="1" t="b">
        <f t="shared" ca="1" si="2"/>
        <v>1</v>
      </c>
      <c r="H103" s="1435" cm="1">
        <f t="array" aca="1" ref="H103" ca="1">IF(I103&lt;&gt;"",INDIRECT("'"&amp;I103&amp;"'!"&amp;J103),"")</f>
        <v>0</v>
      </c>
      <c r="I103" s="1440" t="s">
        <v>3786</v>
      </c>
      <c r="J103" s="1436" t="s">
        <v>3799</v>
      </c>
      <c r="K103" s="4"/>
      <c r="N103" s="688">
        <v>102560400</v>
      </c>
    </row>
    <row r="104" spans="1:14" ht="15" x14ac:dyDescent="0.25">
      <c r="A104" s="5">
        <v>45</v>
      </c>
      <c r="B104" s="660"/>
      <c r="F104" s="4" t="s">
        <v>3784</v>
      </c>
      <c r="G104" s="1" t="b">
        <f t="shared" ca="1" si="2"/>
        <v>1</v>
      </c>
      <c r="H104" s="1435" t="str" cm="1">
        <f t="array" aca="1" ref="H104" ca="1">IF(I104&lt;&gt;"",INDIRECT("'"&amp;I104&amp;"'!"&amp;J104),"")</f>
        <v/>
      </c>
      <c r="I104" s="1440"/>
      <c r="J104" s="1436"/>
      <c r="K104" s="4"/>
      <c r="N104" s="688">
        <v>102560600</v>
      </c>
    </row>
    <row r="105" spans="1:14" ht="15" x14ac:dyDescent="0.25">
      <c r="A105" s="5">
        <v>46</v>
      </c>
      <c r="B105" s="660"/>
      <c r="F105" s="4" t="s">
        <v>3784</v>
      </c>
      <c r="G105" s="1" t="b">
        <f t="shared" ca="1" si="2"/>
        <v>1</v>
      </c>
      <c r="H105" s="1435" t="str" cm="1">
        <f t="array" aca="1" ref="H105" ca="1">IF(I105&lt;&gt;"",INDIRECT("'"&amp;I105&amp;"'!"&amp;J105),"")</f>
        <v/>
      </c>
      <c r="I105" s="1440"/>
      <c r="J105" s="1436"/>
      <c r="K105" s="4"/>
      <c r="N105" s="688">
        <v>102560800</v>
      </c>
    </row>
    <row r="106" spans="1:14" ht="15" x14ac:dyDescent="0.25">
      <c r="A106">
        <v>47</v>
      </c>
      <c r="B106" s="660">
        <f>'Assets-Liab 5-6'!D12</f>
        <v>0</v>
      </c>
      <c r="F106" s="4"/>
      <c r="G106" s="1" t="b">
        <f t="shared" ca="1" si="2"/>
        <v>1</v>
      </c>
      <c r="H106" s="1435" cm="1">
        <f t="array" aca="1" ref="H106" ca="1">IF(I106&lt;&gt;"",INDIRECT("'"&amp;I106&amp;"'!"&amp;J106),"")</f>
        <v>0</v>
      </c>
      <c r="I106" s="1440" t="s">
        <v>3786</v>
      </c>
      <c r="J106" s="1436" t="s">
        <v>3800</v>
      </c>
      <c r="K106" s="4"/>
      <c r="N106" s="688">
        <v>802560300</v>
      </c>
    </row>
    <row r="107" spans="1:14" ht="15" x14ac:dyDescent="0.25">
      <c r="A107">
        <v>48</v>
      </c>
      <c r="B107" s="660">
        <f>'Assets-Liab 5-6'!D13</f>
        <v>245348</v>
      </c>
      <c r="F107" s="4"/>
      <c r="G107" s="1" t="b">
        <f t="shared" ca="1" si="2"/>
        <v>1</v>
      </c>
      <c r="H107" s="1435" cm="1">
        <f t="array" aca="1" ref="H107" ca="1">IF(I107&lt;&gt;"",INDIRECT("'"&amp;I107&amp;"'!"&amp;J107),"")</f>
        <v>245348</v>
      </c>
      <c r="I107" s="1440" t="s">
        <v>3786</v>
      </c>
      <c r="J107" s="1436" t="s">
        <v>3801</v>
      </c>
      <c r="K107" s="4"/>
      <c r="N107" s="688">
        <v>802560400</v>
      </c>
    </row>
    <row r="108" spans="1:14" ht="15" x14ac:dyDescent="0.25">
      <c r="A108" s="5">
        <v>49</v>
      </c>
      <c r="B108" s="660"/>
      <c r="F108" s="4" t="s">
        <v>3784</v>
      </c>
      <c r="G108" s="1" t="b">
        <f t="shared" ca="1" si="2"/>
        <v>1</v>
      </c>
      <c r="H108" s="1435" t="str" cm="1">
        <f t="array" aca="1" ref="H108" ca="1">IF(I108&lt;&gt;"",INDIRECT("'"&amp;I108&amp;"'!"&amp;J108),"")</f>
        <v/>
      </c>
      <c r="I108" s="1440"/>
      <c r="J108" s="1436"/>
      <c r="K108" s="4"/>
      <c r="N108" s="688">
        <v>802560600</v>
      </c>
    </row>
    <row r="109" spans="1:14" ht="15" x14ac:dyDescent="0.25">
      <c r="A109" s="5">
        <v>50</v>
      </c>
      <c r="B109" s="660"/>
      <c r="C109" s="2" t="s">
        <v>490</v>
      </c>
      <c r="F109" s="4" t="s">
        <v>3784</v>
      </c>
      <c r="G109" s="1" t="b">
        <f t="shared" ca="1" si="2"/>
        <v>1</v>
      </c>
      <c r="H109" s="1435" t="str" cm="1">
        <f t="array" aca="1" ref="H109" ca="1">IF(I109&lt;&gt;"",INDIRECT("'"&amp;I109&amp;"'!"&amp;J109),"")</f>
        <v/>
      </c>
      <c r="I109" s="1440"/>
      <c r="J109" s="1436"/>
      <c r="K109" s="4"/>
      <c r="N109" s="688">
        <v>802560800</v>
      </c>
    </row>
    <row r="110" spans="1:14" ht="15" x14ac:dyDescent="0.25">
      <c r="A110" s="5">
        <v>51</v>
      </c>
      <c r="B110" s="660"/>
      <c r="F110" s="4" t="s">
        <v>3784</v>
      </c>
      <c r="G110" s="1" t="b">
        <f t="shared" ca="1" si="2"/>
        <v>1</v>
      </c>
      <c r="H110" s="1435" t="str" cm="1">
        <f t="array" aca="1" ref="H110" ca="1">IF(I110&lt;&gt;"",INDIRECT("'"&amp;I110&amp;"'!"&amp;J110),"")</f>
        <v/>
      </c>
      <c r="I110" s="1440"/>
      <c r="J110" s="1436"/>
      <c r="K110" s="4"/>
      <c r="N110" s="688">
        <v>102570300</v>
      </c>
    </row>
    <row r="111" spans="1:14" ht="15" x14ac:dyDescent="0.25">
      <c r="A111" s="5">
        <v>52</v>
      </c>
      <c r="B111" s="660"/>
      <c r="F111" s="4" t="s">
        <v>3784</v>
      </c>
      <c r="G111" s="1" t="b">
        <f t="shared" ca="1" si="2"/>
        <v>1</v>
      </c>
      <c r="H111" s="1435" t="str" cm="1">
        <f t="array" aca="1" ref="H111" ca="1">IF(I111&lt;&gt;"",INDIRECT("'"&amp;I111&amp;"'!"&amp;J111),"")</f>
        <v/>
      </c>
      <c r="I111" s="1440"/>
      <c r="J111" s="1436"/>
      <c r="K111" s="4"/>
      <c r="N111" s="688">
        <v>102570400</v>
      </c>
    </row>
    <row r="112" spans="1:14" ht="15" x14ac:dyDescent="0.25">
      <c r="A112" s="5">
        <v>53</v>
      </c>
      <c r="B112" s="660"/>
      <c r="F112" s="4" t="s">
        <v>3784</v>
      </c>
      <c r="G112" s="1" t="b">
        <f t="shared" ca="1" si="2"/>
        <v>1</v>
      </c>
      <c r="H112" s="1435" t="str" cm="1">
        <f t="array" aca="1" ref="H112" ca="1">IF(I112&lt;&gt;"",INDIRECT("'"&amp;I112&amp;"'!"&amp;J112),"")</f>
        <v/>
      </c>
      <c r="I112" s="1440"/>
      <c r="J112" s="1436"/>
      <c r="K112" s="4"/>
      <c r="N112" s="688">
        <v>102570600</v>
      </c>
    </row>
    <row r="113" spans="1:14" ht="15" x14ac:dyDescent="0.25">
      <c r="A113" s="5">
        <v>54</v>
      </c>
      <c r="B113" s="660"/>
      <c r="F113" s="4" t="s">
        <v>3784</v>
      </c>
      <c r="G113" s="1" t="b">
        <f t="shared" ca="1" si="2"/>
        <v>1</v>
      </c>
      <c r="H113" s="1435" t="str" cm="1">
        <f t="array" aca="1" ref="H113" ca="1">IF(I113&lt;&gt;"",INDIRECT("'"&amp;I113&amp;"'!"&amp;J113),"")</f>
        <v/>
      </c>
      <c r="I113" s="1440"/>
      <c r="J113" s="1436"/>
      <c r="K113" s="4"/>
      <c r="N113" s="688">
        <v>102570800</v>
      </c>
    </row>
    <row r="114" spans="1:14" ht="15" x14ac:dyDescent="0.25">
      <c r="A114" s="5">
        <v>55</v>
      </c>
      <c r="B114" s="660"/>
      <c r="F114" s="4" t="s">
        <v>3784</v>
      </c>
      <c r="G114" s="1" t="b">
        <f t="shared" ca="1" si="2"/>
        <v>1</v>
      </c>
      <c r="H114" s="1435" t="str" cm="1">
        <f t="array" aca="1" ref="H114" ca="1">IF(I114&lt;&gt;"",INDIRECT("'"&amp;I114&amp;"'!"&amp;J114),"")</f>
        <v/>
      </c>
      <c r="I114" s="1440"/>
      <c r="J114" s="1436"/>
      <c r="K114" s="4"/>
      <c r="N114" s="688">
        <v>802570300</v>
      </c>
    </row>
    <row r="115" spans="1:14" ht="15" x14ac:dyDescent="0.25">
      <c r="A115">
        <v>56</v>
      </c>
      <c r="B115" s="660">
        <f>'Assets-Liab 5-6'!D31</f>
        <v>0</v>
      </c>
      <c r="F115" s="4"/>
      <c r="G115" s="1" t="b">
        <f t="shared" ca="1" si="2"/>
        <v>1</v>
      </c>
      <c r="H115" s="1435" cm="1">
        <f t="array" aca="1" ref="H115" ca="1">IF(I115&lt;&gt;"",INDIRECT("'"&amp;I115&amp;"'!"&amp;J115),"")</f>
        <v>0</v>
      </c>
      <c r="I115" s="1440" t="s">
        <v>3786</v>
      </c>
      <c r="J115" s="1436" t="s">
        <v>3802</v>
      </c>
      <c r="K115" s="4"/>
      <c r="N115" s="688">
        <v>802570400</v>
      </c>
    </row>
    <row r="116" spans="1:14" ht="15" x14ac:dyDescent="0.25">
      <c r="A116" s="5">
        <v>57</v>
      </c>
      <c r="B116" s="660"/>
      <c r="F116" s="4" t="s">
        <v>3784</v>
      </c>
      <c r="G116" s="1" t="b">
        <f t="shared" ca="1" si="2"/>
        <v>1</v>
      </c>
      <c r="H116" s="1435" t="str" cm="1">
        <f t="array" aca="1" ref="H116" ca="1">IF(I116&lt;&gt;"",INDIRECT("'"&amp;I116&amp;"'!"&amp;J116),"")</f>
        <v/>
      </c>
      <c r="I116" s="1440"/>
      <c r="J116" s="1436"/>
      <c r="K116" s="4"/>
      <c r="N116" s="688">
        <v>802570600</v>
      </c>
    </row>
    <row r="117" spans="1:14" ht="15" x14ac:dyDescent="0.25">
      <c r="A117">
        <v>58</v>
      </c>
      <c r="B117" s="660">
        <f>'Assets-Liab 5-6'!D32</f>
        <v>0</v>
      </c>
      <c r="F117" s="4"/>
      <c r="G117" s="1" t="b">
        <f t="shared" ca="1" si="2"/>
        <v>1</v>
      </c>
      <c r="H117" s="1435" cm="1">
        <f t="array" aca="1" ref="H117" ca="1">IF(I117&lt;&gt;"",INDIRECT("'"&amp;I117&amp;"'!"&amp;J117),"")</f>
        <v>0</v>
      </c>
      <c r="I117" s="1440" t="s">
        <v>3786</v>
      </c>
      <c r="J117" s="1436" t="s">
        <v>3803</v>
      </c>
      <c r="K117" s="4"/>
      <c r="N117" s="688">
        <v>802570800</v>
      </c>
    </row>
    <row r="118" spans="1:14" ht="15" x14ac:dyDescent="0.25">
      <c r="A118" s="5">
        <v>59</v>
      </c>
      <c r="B118" s="660"/>
      <c r="F118" s="4" t="s">
        <v>3784</v>
      </c>
      <c r="G118" s="1" t="b">
        <f t="shared" ca="1" si="2"/>
        <v>1</v>
      </c>
      <c r="H118" s="1435" t="str" cm="1">
        <f t="array" aca="1" ref="H118" ca="1">IF(I118&lt;&gt;"",INDIRECT("'"&amp;I118&amp;"'!"&amp;J118),"")</f>
        <v/>
      </c>
      <c r="I118" s="1440"/>
      <c r="J118" s="1436"/>
      <c r="K118" s="4"/>
      <c r="N118" s="688">
        <v>102610300</v>
      </c>
    </row>
    <row r="119" spans="1:14" ht="15" x14ac:dyDescent="0.25">
      <c r="A119" s="5">
        <v>60</v>
      </c>
      <c r="B119" s="660"/>
      <c r="F119" s="4" t="s">
        <v>3784</v>
      </c>
      <c r="G119" s="1" t="b">
        <f t="shared" ca="1" si="2"/>
        <v>1</v>
      </c>
      <c r="H119" s="1435" t="str" cm="1">
        <f t="array" aca="1" ref="H119" ca="1">IF(I119&lt;&gt;"",INDIRECT("'"&amp;I119&amp;"'!"&amp;J119),"")</f>
        <v/>
      </c>
      <c r="I119" s="1440"/>
      <c r="J119" s="1436"/>
      <c r="K119" s="4"/>
      <c r="N119" s="688">
        <v>102610400</v>
      </c>
    </row>
    <row r="120" spans="1:14" ht="15" x14ac:dyDescent="0.25">
      <c r="A120">
        <v>61</v>
      </c>
      <c r="B120" s="660">
        <f>'Assets-Liab 5-6'!D34</f>
        <v>0</v>
      </c>
      <c r="F120" s="4"/>
      <c r="G120" s="1" t="b">
        <f t="shared" ca="1" si="2"/>
        <v>1</v>
      </c>
      <c r="H120" s="1435" cm="1">
        <f t="array" aca="1" ref="H120" ca="1">IF(I120&lt;&gt;"",INDIRECT("'"&amp;I120&amp;"'!"&amp;J120),"")</f>
        <v>0</v>
      </c>
      <c r="I120" s="1440" t="s">
        <v>3786</v>
      </c>
      <c r="J120" s="1436" t="s">
        <v>3804</v>
      </c>
      <c r="K120" s="4"/>
      <c r="N120" s="688">
        <v>102610600</v>
      </c>
    </row>
    <row r="121" spans="1:14" ht="15" x14ac:dyDescent="0.25">
      <c r="A121">
        <v>62</v>
      </c>
      <c r="B121" s="660">
        <f>'Assets-Liab 5-6'!D39</f>
        <v>245348</v>
      </c>
      <c r="F121" s="4"/>
      <c r="G121" s="1" t="b">
        <f t="shared" ca="1" si="2"/>
        <v>1</v>
      </c>
      <c r="H121" s="1435" cm="1">
        <f t="array" aca="1" ref="H121" ca="1">IF(I121&lt;&gt;"",INDIRECT("'"&amp;I121&amp;"'!"&amp;J121),"")</f>
        <v>245348</v>
      </c>
      <c r="I121" s="1440" t="s">
        <v>3786</v>
      </c>
      <c r="J121" s="1436" t="s">
        <v>3805</v>
      </c>
      <c r="K121" s="4"/>
      <c r="N121" s="688">
        <v>102610800</v>
      </c>
    </row>
    <row r="122" spans="1:14" ht="15" x14ac:dyDescent="0.25">
      <c r="A122">
        <v>63</v>
      </c>
      <c r="B122" s="660">
        <f>'Assets-Liab 5-6'!D41</f>
        <v>245348</v>
      </c>
      <c r="C122" s="2" t="s">
        <v>490</v>
      </c>
      <c r="F122" s="4"/>
      <c r="G122" s="1" t="b">
        <f t="shared" ca="1" si="2"/>
        <v>1</v>
      </c>
      <c r="H122" s="1435" cm="1">
        <f t="array" aca="1" ref="H122" ca="1">IF(I122&lt;&gt;"",INDIRECT("'"&amp;I122&amp;"'!"&amp;J122),"")</f>
        <v>245348</v>
      </c>
      <c r="I122" s="1440" t="s">
        <v>3786</v>
      </c>
      <c r="J122" s="1436" t="s">
        <v>3806</v>
      </c>
      <c r="K122" s="4"/>
      <c r="N122" s="688">
        <v>802610300</v>
      </c>
    </row>
    <row r="123" spans="1:14" ht="15" x14ac:dyDescent="0.25">
      <c r="A123" s="5">
        <v>64</v>
      </c>
      <c r="B123" s="660"/>
      <c r="F123" s="4" t="s">
        <v>3784</v>
      </c>
      <c r="G123" s="1" t="b">
        <f t="shared" ca="1" si="2"/>
        <v>1</v>
      </c>
      <c r="H123" s="1435" t="str" cm="1">
        <f t="array" aca="1" ref="H123" ca="1">IF(I123&lt;&gt;"",INDIRECT("'"&amp;I123&amp;"'!"&amp;J123),"")</f>
        <v/>
      </c>
      <c r="I123" s="1440"/>
      <c r="J123" s="1436"/>
      <c r="K123" s="4"/>
      <c r="N123" s="688">
        <v>802610400</v>
      </c>
    </row>
    <row r="124" spans="1:14" ht="15" x14ac:dyDescent="0.25">
      <c r="A124">
        <v>65</v>
      </c>
      <c r="B124" s="660">
        <f>'Assets-Liab 5-6'!E6</f>
        <v>0</v>
      </c>
      <c r="C124" s="2" t="s">
        <v>490</v>
      </c>
      <c r="F124" s="4"/>
      <c r="G124" s="1" t="b">
        <f t="shared" ca="1" si="2"/>
        <v>1</v>
      </c>
      <c r="H124" s="1435" cm="1">
        <f t="array" aca="1" ref="H124" ca="1">IF(I124&lt;&gt;"",INDIRECT("'"&amp;I124&amp;"'!"&amp;J124),"")</f>
        <v>0</v>
      </c>
      <c r="I124" s="1440" t="s">
        <v>3786</v>
      </c>
      <c r="J124" s="1436" t="s">
        <v>3807</v>
      </c>
      <c r="K124" s="4"/>
      <c r="N124" s="688">
        <v>802610600</v>
      </c>
    </row>
    <row r="125" spans="1:14" ht="15" x14ac:dyDescent="0.25">
      <c r="A125" s="5">
        <v>66</v>
      </c>
      <c r="B125" s="660"/>
      <c r="F125" s="4" t="s">
        <v>3784</v>
      </c>
      <c r="G125" s="1" t="b">
        <f t="shared" ca="1" si="2"/>
        <v>1</v>
      </c>
      <c r="H125" s="1435" t="str" cm="1">
        <f t="array" aca="1" ref="H125" ca="1">IF(I125&lt;&gt;"",INDIRECT("'"&amp;I125&amp;"'!"&amp;J125),"")</f>
        <v/>
      </c>
      <c r="I125" s="1440"/>
      <c r="J125" s="1436"/>
      <c r="K125" s="4"/>
      <c r="N125" s="688">
        <v>802610800</v>
      </c>
    </row>
    <row r="126" spans="1:14" ht="15" x14ac:dyDescent="0.25">
      <c r="A126" s="5">
        <v>67</v>
      </c>
      <c r="B126" s="660"/>
      <c r="F126" s="4" t="s">
        <v>3784</v>
      </c>
      <c r="G126" s="1" t="b">
        <f t="shared" ca="1" si="2"/>
        <v>1</v>
      </c>
      <c r="H126" s="1435" t="str" cm="1">
        <f t="array" aca="1" ref="H126" ca="1">IF(I126&lt;&gt;"",INDIRECT("'"&amp;I126&amp;"'!"&amp;J126),"")</f>
        <v/>
      </c>
      <c r="I126" s="1440"/>
      <c r="J126" s="1436"/>
      <c r="K126" s="4"/>
      <c r="N126" s="688">
        <v>102620300</v>
      </c>
    </row>
    <row r="127" spans="1:14" ht="15" x14ac:dyDescent="0.25">
      <c r="A127">
        <v>68</v>
      </c>
      <c r="B127" s="660">
        <f>'Assets-Liab 5-6'!E5</f>
        <v>0</v>
      </c>
      <c r="F127" s="4"/>
      <c r="G127" s="1" t="b">
        <f t="shared" ca="1" si="2"/>
        <v>1</v>
      </c>
      <c r="H127" s="1435" cm="1">
        <f t="array" aca="1" ref="H127" ca="1">IF(I127&lt;&gt;"",INDIRECT("'"&amp;I127&amp;"'!"&amp;J127),"")</f>
        <v>0</v>
      </c>
      <c r="I127" s="1440" t="s">
        <v>3786</v>
      </c>
      <c r="J127" s="1436" t="s">
        <v>3808</v>
      </c>
      <c r="K127" s="4"/>
      <c r="N127" s="688">
        <v>102620400</v>
      </c>
    </row>
    <row r="128" spans="1:14" ht="15" x14ac:dyDescent="0.25">
      <c r="A128">
        <v>69</v>
      </c>
      <c r="B128" s="660">
        <f>'Assets-Liab 5-6'!E12</f>
        <v>0</v>
      </c>
      <c r="F128" s="4"/>
      <c r="G128" s="1" t="b">
        <f t="shared" ca="1" si="2"/>
        <v>1</v>
      </c>
      <c r="H128" s="1435" cm="1">
        <f t="array" aca="1" ref="H128" ca="1">IF(I128&lt;&gt;"",INDIRECT("'"&amp;I128&amp;"'!"&amp;J128),"")</f>
        <v>0</v>
      </c>
      <c r="I128" s="1440" t="s">
        <v>3786</v>
      </c>
      <c r="J128" s="1436" t="s">
        <v>3809</v>
      </c>
      <c r="K128" s="4"/>
      <c r="N128" s="688">
        <v>102620600</v>
      </c>
    </row>
    <row r="129" spans="1:14" ht="15" x14ac:dyDescent="0.25">
      <c r="A129">
        <v>70</v>
      </c>
      <c r="B129" s="660">
        <f>'Assets-Liab 5-6'!E13</f>
        <v>29910</v>
      </c>
      <c r="F129" s="4"/>
      <c r="G129" s="1" t="b">
        <f t="shared" ca="1" si="2"/>
        <v>1</v>
      </c>
      <c r="H129" s="1435" cm="1">
        <f t="array" aca="1" ref="H129" ca="1">IF(I129&lt;&gt;"",INDIRECT("'"&amp;I129&amp;"'!"&amp;J129),"")</f>
        <v>29910</v>
      </c>
      <c r="I129" s="1440" t="s">
        <v>3786</v>
      </c>
      <c r="J129" s="1436" t="s">
        <v>3810</v>
      </c>
      <c r="K129" s="4"/>
      <c r="N129" s="688">
        <v>102620800</v>
      </c>
    </row>
    <row r="130" spans="1:14" ht="15" x14ac:dyDescent="0.25">
      <c r="A130" s="5">
        <v>71</v>
      </c>
      <c r="B130" s="660"/>
      <c r="F130" s="4" t="s">
        <v>3784</v>
      </c>
      <c r="G130" s="1" t="b">
        <f t="shared" ca="1" si="2"/>
        <v>1</v>
      </c>
      <c r="H130" s="1435" t="str" cm="1">
        <f t="array" aca="1" ref="H130" ca="1">IF(I130&lt;&gt;"",INDIRECT("'"&amp;I130&amp;"'!"&amp;J130),"")</f>
        <v/>
      </c>
      <c r="I130" s="1440"/>
      <c r="J130" s="1436"/>
      <c r="K130" s="4"/>
      <c r="N130" s="688">
        <v>802620300</v>
      </c>
    </row>
    <row r="131" spans="1:14" ht="15" x14ac:dyDescent="0.25">
      <c r="A131" s="5">
        <v>72</v>
      </c>
      <c r="B131" s="660"/>
      <c r="C131" s="2" t="s">
        <v>490</v>
      </c>
      <c r="F131" s="4" t="s">
        <v>3784</v>
      </c>
      <c r="G131" s="1" t="b">
        <f t="shared" ca="1" si="2"/>
        <v>1</v>
      </c>
      <c r="H131" s="1435" t="str" cm="1">
        <f t="array" aca="1" ref="H131" ca="1">IF(I131&lt;&gt;"",INDIRECT("'"&amp;I131&amp;"'!"&amp;J131),"")</f>
        <v/>
      </c>
      <c r="I131" s="1440"/>
      <c r="J131" s="1436"/>
      <c r="K131" s="4"/>
      <c r="N131" s="688">
        <v>802620400</v>
      </c>
    </row>
    <row r="132" spans="1:14" ht="15" x14ac:dyDescent="0.25">
      <c r="A132">
        <v>73</v>
      </c>
      <c r="B132" s="660">
        <f>'Assets-Liab 5-6'!E32</f>
        <v>0</v>
      </c>
      <c r="F132" s="4"/>
      <c r="G132" s="1" t="b">
        <f t="shared" ca="1" si="2"/>
        <v>1</v>
      </c>
      <c r="H132" s="1435" cm="1">
        <f t="array" aca="1" ref="H132" ca="1">IF(I132&lt;&gt;"",INDIRECT("'"&amp;I132&amp;"'!"&amp;J132),"")</f>
        <v>0</v>
      </c>
      <c r="I132" s="1440" t="s">
        <v>3786</v>
      </c>
      <c r="J132" s="1436" t="s">
        <v>3811</v>
      </c>
      <c r="K132" s="4"/>
      <c r="N132" s="688">
        <v>802620600</v>
      </c>
    </row>
    <row r="133" spans="1:14" ht="15" x14ac:dyDescent="0.25">
      <c r="A133" s="5">
        <v>74</v>
      </c>
      <c r="B133" s="660"/>
      <c r="F133" s="4" t="s">
        <v>3784</v>
      </c>
      <c r="G133" s="1" t="b">
        <f t="shared" ca="1" si="2"/>
        <v>1</v>
      </c>
      <c r="H133" s="1435" t="str" cm="1">
        <f t="array" aca="1" ref="H133" ca="1">IF(I133&lt;&gt;"",INDIRECT("'"&amp;I133&amp;"'!"&amp;J133),"")</f>
        <v/>
      </c>
      <c r="I133" s="1440"/>
      <c r="J133" s="1436"/>
      <c r="K133" s="4"/>
      <c r="N133" s="688">
        <v>802620800</v>
      </c>
    </row>
    <row r="134" spans="1:14" ht="15" x14ac:dyDescent="0.25">
      <c r="A134" s="5">
        <v>75</v>
      </c>
      <c r="B134" s="660"/>
      <c r="F134" s="4" t="s">
        <v>3784</v>
      </c>
      <c r="G134" s="1" t="b">
        <f t="shared" ca="1" si="2"/>
        <v>1</v>
      </c>
      <c r="H134" s="1435" t="str" cm="1">
        <f t="array" aca="1" ref="H134" ca="1">IF(I134&lt;&gt;"",INDIRECT("'"&amp;I134&amp;"'!"&amp;J134),"")</f>
        <v/>
      </c>
      <c r="I134" s="1440"/>
      <c r="J134" s="1436"/>
      <c r="K134" s="4"/>
      <c r="N134" s="688">
        <v>102630300</v>
      </c>
    </row>
    <row r="135" spans="1:14" ht="15" x14ac:dyDescent="0.25">
      <c r="A135" s="5">
        <v>76</v>
      </c>
      <c r="B135" s="660"/>
      <c r="F135" s="4" t="s">
        <v>3784</v>
      </c>
      <c r="G135" s="1" t="b">
        <f t="shared" ca="1" si="2"/>
        <v>1</v>
      </c>
      <c r="H135" s="1435" t="str" cm="1">
        <f t="array" aca="1" ref="H135" ca="1">IF(I135&lt;&gt;"",INDIRECT("'"&amp;I135&amp;"'!"&amp;J135),"")</f>
        <v/>
      </c>
      <c r="I135" s="1440"/>
      <c r="J135" s="1436"/>
      <c r="K135" s="4"/>
      <c r="N135" s="688">
        <v>102630400</v>
      </c>
    </row>
    <row r="136" spans="1:14" ht="15" x14ac:dyDescent="0.25">
      <c r="A136" s="5">
        <v>77</v>
      </c>
      <c r="B136" s="660"/>
      <c r="F136" s="4" t="s">
        <v>3784</v>
      </c>
      <c r="G136" s="1" t="b">
        <f t="shared" ca="1" si="2"/>
        <v>1</v>
      </c>
      <c r="H136" s="1435" t="str" cm="1">
        <f t="array" aca="1" ref="H136" ca="1">IF(I136&lt;&gt;"",INDIRECT("'"&amp;I136&amp;"'!"&amp;J136),"")</f>
        <v/>
      </c>
      <c r="I136" s="1440"/>
      <c r="J136" s="1436"/>
      <c r="K136" s="4"/>
      <c r="N136" s="688">
        <v>102630600</v>
      </c>
    </row>
    <row r="137" spans="1:14" ht="15" x14ac:dyDescent="0.25">
      <c r="A137">
        <v>78</v>
      </c>
      <c r="B137" s="660">
        <f>'Assets-Liab 5-6'!E34</f>
        <v>0</v>
      </c>
      <c r="F137" s="4"/>
      <c r="G137" s="1" t="b">
        <f t="shared" ca="1" si="2"/>
        <v>1</v>
      </c>
      <c r="H137" s="1435" cm="1">
        <f t="array" aca="1" ref="H137" ca="1">IF(I137&lt;&gt;"",INDIRECT("'"&amp;I137&amp;"'!"&amp;J137),"")</f>
        <v>0</v>
      </c>
      <c r="I137" s="1440" t="s">
        <v>3786</v>
      </c>
      <c r="J137" s="1436" t="s">
        <v>3812</v>
      </c>
      <c r="K137" s="4"/>
      <c r="N137" s="688">
        <v>102630800</v>
      </c>
    </row>
    <row r="138" spans="1:14" ht="15" x14ac:dyDescent="0.25">
      <c r="A138">
        <v>79</v>
      </c>
      <c r="B138" s="660">
        <f>'Assets-Liab 5-6'!E39</f>
        <v>29910</v>
      </c>
      <c r="F138" s="4"/>
      <c r="G138" s="1" t="b">
        <f t="shared" ca="1" si="2"/>
        <v>1</v>
      </c>
      <c r="H138" s="1435" cm="1">
        <f t="array" aca="1" ref="H138" ca="1">IF(I138&lt;&gt;"",INDIRECT("'"&amp;I138&amp;"'!"&amp;J138),"")</f>
        <v>29910</v>
      </c>
      <c r="I138" s="1440" t="s">
        <v>3786</v>
      </c>
      <c r="J138" s="1436" t="s">
        <v>3813</v>
      </c>
      <c r="K138" s="4"/>
      <c r="N138" s="688">
        <v>802630300</v>
      </c>
    </row>
    <row r="139" spans="1:14" ht="15" x14ac:dyDescent="0.25">
      <c r="A139">
        <v>80</v>
      </c>
      <c r="B139" s="660">
        <f>'Assets-Liab 5-6'!E41</f>
        <v>29910</v>
      </c>
      <c r="C139" s="2" t="s">
        <v>490</v>
      </c>
      <c r="F139" s="4"/>
      <c r="G139" s="1" t="b">
        <f t="shared" ca="1" si="2"/>
        <v>1</v>
      </c>
      <c r="H139" s="1435" cm="1">
        <f t="array" aca="1" ref="H139" ca="1">IF(I139&lt;&gt;"",INDIRECT("'"&amp;I139&amp;"'!"&amp;J139),"")</f>
        <v>29910</v>
      </c>
      <c r="I139" s="1440" t="s">
        <v>3786</v>
      </c>
      <c r="J139" s="1436" t="s">
        <v>3814</v>
      </c>
      <c r="K139" s="4"/>
      <c r="N139" s="688">
        <v>802630400</v>
      </c>
    </row>
    <row r="140" spans="1:14" ht="15" x14ac:dyDescent="0.25">
      <c r="A140" s="5">
        <v>81</v>
      </c>
      <c r="B140" s="660"/>
      <c r="F140" s="4" t="s">
        <v>3784</v>
      </c>
      <c r="G140" s="1" t="b">
        <f t="shared" ca="1" si="2"/>
        <v>1</v>
      </c>
      <c r="H140" s="1435" t="str" cm="1">
        <f t="array" aca="1" ref="H140" ca="1">IF(I140&lt;&gt;"",INDIRECT("'"&amp;I140&amp;"'!"&amp;J140),"")</f>
        <v/>
      </c>
      <c r="I140" s="1440"/>
      <c r="J140" s="1436"/>
      <c r="K140" s="4"/>
      <c r="N140" s="688">
        <v>802630600</v>
      </c>
    </row>
    <row r="141" spans="1:14" ht="15" x14ac:dyDescent="0.25">
      <c r="A141" s="5">
        <v>82</v>
      </c>
      <c r="B141" s="660"/>
      <c r="C141" s="2" t="s">
        <v>490</v>
      </c>
      <c r="F141" s="4" t="s">
        <v>3784</v>
      </c>
      <c r="G141" s="1" t="b">
        <f t="shared" ca="1" si="2"/>
        <v>1</v>
      </c>
      <c r="H141" s="1435" t="str" cm="1">
        <f t="array" aca="1" ref="H141" ca="1">IF(I141&lt;&gt;"",INDIRECT("'"&amp;I141&amp;"'!"&amp;J141),"")</f>
        <v/>
      </c>
      <c r="I141" s="1440"/>
      <c r="J141" s="1436"/>
      <c r="K141" s="4"/>
      <c r="N141" s="688">
        <v>802630800</v>
      </c>
    </row>
    <row r="142" spans="1:14" ht="15" x14ac:dyDescent="0.25">
      <c r="A142" s="5">
        <v>83</v>
      </c>
      <c r="B142" s="660"/>
      <c r="F142" s="4" t="s">
        <v>3784</v>
      </c>
      <c r="G142" s="1" t="b">
        <f t="shared" ca="1" si="2"/>
        <v>1</v>
      </c>
      <c r="H142" s="1435" t="str" cm="1">
        <f t="array" aca="1" ref="H142" ca="1">IF(I142&lt;&gt;"",INDIRECT("'"&amp;I142&amp;"'!"&amp;J142),"")</f>
        <v/>
      </c>
      <c r="I142" s="1440"/>
      <c r="J142" s="1436"/>
      <c r="K142" s="4"/>
      <c r="N142" s="688">
        <v>102640300</v>
      </c>
    </row>
    <row r="143" spans="1:14" ht="15" x14ac:dyDescent="0.25">
      <c r="A143">
        <v>84</v>
      </c>
      <c r="B143" s="660">
        <f>'Assets-Liab 5-6'!F6</f>
        <v>0</v>
      </c>
      <c r="F143" s="4"/>
      <c r="G143" s="1" t="b">
        <f t="shared" ca="1" si="2"/>
        <v>1</v>
      </c>
      <c r="H143" s="1435" cm="1">
        <f t="array" aca="1" ref="H143" ca="1">IF(I143&lt;&gt;"",INDIRECT("'"&amp;I143&amp;"'!"&amp;J143),"")</f>
        <v>0</v>
      </c>
      <c r="I143" s="1440" t="s">
        <v>3786</v>
      </c>
      <c r="J143" s="1436" t="s">
        <v>3815</v>
      </c>
      <c r="K143" s="4"/>
      <c r="N143" s="688">
        <v>102640400</v>
      </c>
    </row>
    <row r="144" spans="1:14" ht="15" x14ac:dyDescent="0.25">
      <c r="A144" s="5">
        <v>85</v>
      </c>
      <c r="B144" s="660"/>
      <c r="F144" s="4" t="s">
        <v>3784</v>
      </c>
      <c r="G144" s="1" t="b">
        <f t="shared" ca="1" si="2"/>
        <v>1</v>
      </c>
      <c r="H144" s="1435" t="str" cm="1">
        <f t="array" aca="1" ref="H144" ca="1">IF(I144&lt;&gt;"",INDIRECT("'"&amp;I144&amp;"'!"&amp;J144),"")</f>
        <v/>
      </c>
      <c r="I144" s="1440"/>
      <c r="J144" s="1436"/>
      <c r="K144" s="4"/>
      <c r="N144" s="688">
        <v>102640600</v>
      </c>
    </row>
    <row r="145" spans="1:14" ht="15" x14ac:dyDescent="0.25">
      <c r="A145" s="5">
        <v>86</v>
      </c>
      <c r="B145" s="660"/>
      <c r="F145" s="4" t="s">
        <v>3784</v>
      </c>
      <c r="G145" s="1" t="b">
        <f t="shared" ca="1" si="2"/>
        <v>1</v>
      </c>
      <c r="H145" s="1435" t="str" cm="1">
        <f t="array" aca="1" ref="H145" ca="1">IF(I145&lt;&gt;"",INDIRECT("'"&amp;I145&amp;"'!"&amp;J145),"")</f>
        <v/>
      </c>
      <c r="I145" s="1440"/>
      <c r="J145" s="1436"/>
      <c r="K145" s="4"/>
      <c r="N145" s="688">
        <v>102640800</v>
      </c>
    </row>
    <row r="146" spans="1:14" ht="15" x14ac:dyDescent="0.25">
      <c r="A146" s="5">
        <v>87</v>
      </c>
      <c r="B146" s="660"/>
      <c r="F146" s="4" t="s">
        <v>3784</v>
      </c>
      <c r="G146" s="1" t="b">
        <f t="shared" ca="1" si="2"/>
        <v>1</v>
      </c>
      <c r="H146" s="1435" t="str" cm="1">
        <f t="array" aca="1" ref="H146" ca="1">IF(I146&lt;&gt;"",INDIRECT("'"&amp;I146&amp;"'!"&amp;J146),"")</f>
        <v/>
      </c>
      <c r="I146" s="1440"/>
      <c r="J146" s="1436"/>
      <c r="K146" s="4"/>
      <c r="N146" s="688">
        <v>802640300</v>
      </c>
    </row>
    <row r="147" spans="1:14" ht="15" x14ac:dyDescent="0.25">
      <c r="A147" s="5">
        <v>88</v>
      </c>
      <c r="B147" s="660"/>
      <c r="F147" s="4" t="s">
        <v>3784</v>
      </c>
      <c r="G147" s="1" t="b">
        <f t="shared" ca="1" si="2"/>
        <v>1</v>
      </c>
      <c r="H147" s="1435" t="str" cm="1">
        <f t="array" aca="1" ref="H147" ca="1">IF(I147&lt;&gt;"",INDIRECT("'"&amp;I147&amp;"'!"&amp;J147),"")</f>
        <v/>
      </c>
      <c r="I147" s="1440"/>
      <c r="J147" s="1436"/>
      <c r="K147" s="4"/>
      <c r="N147" s="688">
        <v>802640400</v>
      </c>
    </row>
    <row r="148" spans="1:14" ht="15" x14ac:dyDescent="0.25">
      <c r="A148" s="5">
        <v>89</v>
      </c>
      <c r="B148" s="660"/>
      <c r="F148" s="4" t="s">
        <v>3784</v>
      </c>
      <c r="G148" s="1" t="b">
        <f t="shared" ca="1" si="2"/>
        <v>1</v>
      </c>
      <c r="H148" s="1435" t="str" cm="1">
        <f t="array" aca="1" ref="H148" ca="1">IF(I148&lt;&gt;"",INDIRECT("'"&amp;I148&amp;"'!"&amp;J148),"")</f>
        <v/>
      </c>
      <c r="I148" s="1440"/>
      <c r="J148" s="1436"/>
      <c r="K148" s="4"/>
      <c r="N148" s="688">
        <v>802640600</v>
      </c>
    </row>
    <row r="149" spans="1:14" ht="15" x14ac:dyDescent="0.25">
      <c r="A149" s="5">
        <v>90</v>
      </c>
      <c r="B149" s="660"/>
      <c r="F149" s="4" t="s">
        <v>3784</v>
      </c>
      <c r="G149" s="1" t="b">
        <f t="shared" ca="1" si="2"/>
        <v>1</v>
      </c>
      <c r="H149" s="1435" t="str" cm="1">
        <f t="array" aca="1" ref="H149" ca="1">IF(I149&lt;&gt;"",INDIRECT("'"&amp;I149&amp;"'!"&amp;J149),"")</f>
        <v/>
      </c>
      <c r="I149" s="1440"/>
      <c r="J149" s="1436"/>
      <c r="K149" s="4"/>
      <c r="N149" s="688">
        <v>802640800</v>
      </c>
    </row>
    <row r="150" spans="1:14" ht="15" x14ac:dyDescent="0.25">
      <c r="A150">
        <v>91</v>
      </c>
      <c r="B150" s="660">
        <f>'Assets-Liab 5-6'!F10</f>
        <v>0</v>
      </c>
      <c r="F150" s="4"/>
      <c r="G150" s="1" t="b">
        <f t="shared" ca="1" si="2"/>
        <v>1</v>
      </c>
      <c r="H150" s="1435" cm="1">
        <f t="array" aca="1" ref="H150" ca="1">IF(I150&lt;&gt;"",INDIRECT("'"&amp;I150&amp;"'!"&amp;J150),"")</f>
        <v>0</v>
      </c>
      <c r="I150" s="1440" t="s">
        <v>3786</v>
      </c>
      <c r="J150" s="1436" t="s">
        <v>3816</v>
      </c>
      <c r="K150" s="4"/>
      <c r="N150" s="688">
        <v>102660300</v>
      </c>
    </row>
    <row r="151" spans="1:14" ht="15" x14ac:dyDescent="0.25">
      <c r="A151">
        <v>92</v>
      </c>
      <c r="B151" s="660">
        <f>'Assets-Liab 5-6'!F5</f>
        <v>0</v>
      </c>
      <c r="F151" s="4"/>
      <c r="G151" s="1" t="b">
        <f t="shared" ca="1" si="2"/>
        <v>1</v>
      </c>
      <c r="H151" s="1435" cm="1">
        <f t="array" aca="1" ref="H151" ca="1">IF(I151&lt;&gt;"",INDIRECT("'"&amp;I151&amp;"'!"&amp;J151),"")</f>
        <v>0</v>
      </c>
      <c r="I151" s="1440" t="s">
        <v>3786</v>
      </c>
      <c r="J151" s="1436" t="s">
        <v>3817</v>
      </c>
      <c r="K151" s="4"/>
      <c r="N151" s="688">
        <v>102660400</v>
      </c>
    </row>
    <row r="152" spans="1:14" ht="15" x14ac:dyDescent="0.25">
      <c r="A152" s="5">
        <v>93</v>
      </c>
      <c r="B152" s="660"/>
      <c r="F152" s="4" t="s">
        <v>3784</v>
      </c>
      <c r="G152" s="1" t="b">
        <f t="shared" ca="1" si="2"/>
        <v>1</v>
      </c>
      <c r="H152" s="1435" t="str" cm="1">
        <f t="array" aca="1" ref="H152" ca="1">IF(I152&lt;&gt;"",INDIRECT("'"&amp;I152&amp;"'!"&amp;J152),"")</f>
        <v/>
      </c>
      <c r="I152" s="1440"/>
      <c r="J152" s="1436"/>
      <c r="K152" s="4"/>
      <c r="N152" s="688">
        <v>102660600</v>
      </c>
    </row>
    <row r="153" spans="1:14" ht="15" x14ac:dyDescent="0.25">
      <c r="A153" s="5">
        <v>94</v>
      </c>
      <c r="B153" s="660"/>
      <c r="F153" s="4" t="s">
        <v>3784</v>
      </c>
      <c r="G153" s="1" t="b">
        <f t="shared" ca="1" si="2"/>
        <v>1</v>
      </c>
      <c r="H153" s="1435" t="str" cm="1">
        <f t="array" aca="1" ref="H153" ca="1">IF(I153&lt;&gt;"",INDIRECT("'"&amp;I153&amp;"'!"&amp;J153),"")</f>
        <v/>
      </c>
      <c r="I153" s="1440"/>
      <c r="J153" s="1436"/>
      <c r="K153" s="4"/>
      <c r="N153" s="688">
        <v>102660800</v>
      </c>
    </row>
    <row r="154" spans="1:14" ht="15" x14ac:dyDescent="0.25">
      <c r="A154">
        <v>95</v>
      </c>
      <c r="B154" s="660">
        <f>'Assets-Liab 5-6'!F12</f>
        <v>0</v>
      </c>
      <c r="F154" s="4"/>
      <c r="G154" s="1" t="b">
        <f t="shared" ca="1" si="2"/>
        <v>1</v>
      </c>
      <c r="H154" s="1435" cm="1">
        <f t="array" aca="1" ref="H154" ca="1">IF(I154&lt;&gt;"",INDIRECT("'"&amp;I154&amp;"'!"&amp;J154),"")</f>
        <v>0</v>
      </c>
      <c r="I154" s="1440" t="s">
        <v>3786</v>
      </c>
      <c r="J154" s="1436" t="s">
        <v>3818</v>
      </c>
      <c r="K154" s="4"/>
      <c r="N154" s="688">
        <v>802660300</v>
      </c>
    </row>
    <row r="155" spans="1:14" ht="15" x14ac:dyDescent="0.25">
      <c r="A155">
        <v>96</v>
      </c>
      <c r="B155" s="660">
        <f>'Assets-Liab 5-6'!F13</f>
        <v>192940</v>
      </c>
      <c r="F155" s="4"/>
      <c r="G155" s="1" t="b">
        <f t="shared" ca="1" si="2"/>
        <v>1</v>
      </c>
      <c r="H155" s="1435" cm="1">
        <f t="array" aca="1" ref="H155" ca="1">IF(I155&lt;&gt;"",INDIRECT("'"&amp;I155&amp;"'!"&amp;J155),"")</f>
        <v>192940</v>
      </c>
      <c r="I155" s="1440" t="s">
        <v>3786</v>
      </c>
      <c r="J155" s="1436" t="s">
        <v>3819</v>
      </c>
      <c r="K155" s="4"/>
      <c r="N155" s="688">
        <v>802660400</v>
      </c>
    </row>
    <row r="156" spans="1:14" ht="15" x14ac:dyDescent="0.25">
      <c r="A156" s="5">
        <v>97</v>
      </c>
      <c r="B156" s="660"/>
      <c r="F156" s="4" t="s">
        <v>3784</v>
      </c>
      <c r="G156" s="1" t="b">
        <f t="shared" ca="1" si="2"/>
        <v>1</v>
      </c>
      <c r="H156" s="1435" t="str" cm="1">
        <f t="array" aca="1" ref="H156" ca="1">IF(I156&lt;&gt;"",INDIRECT("'"&amp;I156&amp;"'!"&amp;J156),"")</f>
        <v/>
      </c>
      <c r="I156" s="1440"/>
      <c r="J156" s="1436"/>
      <c r="K156" s="4"/>
      <c r="N156" s="688">
        <v>802660600</v>
      </c>
    </row>
    <row r="157" spans="1:14" ht="15" x14ac:dyDescent="0.25">
      <c r="A157" s="5">
        <v>98</v>
      </c>
      <c r="B157" s="660"/>
      <c r="C157" s="2" t="s">
        <v>490</v>
      </c>
      <c r="F157" s="4" t="s">
        <v>3784</v>
      </c>
      <c r="G157" s="1" t="b">
        <f t="shared" ca="1" si="2"/>
        <v>1</v>
      </c>
      <c r="H157" s="1435" t="str" cm="1">
        <f t="array" aca="1" ref="H157" ca="1">IF(I157&lt;&gt;"",INDIRECT("'"&amp;I157&amp;"'!"&amp;J157),"")</f>
        <v/>
      </c>
      <c r="I157" s="1440"/>
      <c r="J157" s="1436"/>
      <c r="K157" s="4"/>
      <c r="N157" s="688">
        <v>802660800</v>
      </c>
    </row>
    <row r="158" spans="1:14" ht="15" x14ac:dyDescent="0.25">
      <c r="A158" s="5">
        <v>99</v>
      </c>
      <c r="B158" s="660"/>
      <c r="F158" s="4" t="s">
        <v>3784</v>
      </c>
      <c r="G158" s="1" t="b">
        <f t="shared" ca="1" si="2"/>
        <v>1</v>
      </c>
      <c r="H158" s="1435" t="str" cm="1">
        <f t="array" aca="1" ref="H158" ca="1">IF(I158&lt;&gt;"",INDIRECT("'"&amp;I158&amp;"'!"&amp;J158),"")</f>
        <v/>
      </c>
      <c r="I158" s="1440"/>
      <c r="J158" s="1436"/>
      <c r="K158" s="4"/>
      <c r="N158" s="688">
        <v>102900300</v>
      </c>
    </row>
    <row r="159" spans="1:14" ht="15" x14ac:dyDescent="0.25">
      <c r="A159" s="5">
        <v>100</v>
      </c>
      <c r="B159" s="660"/>
      <c r="F159" s="4" t="s">
        <v>3784</v>
      </c>
      <c r="G159" s="1" t="b">
        <f t="shared" ca="1" si="2"/>
        <v>1</v>
      </c>
      <c r="H159" s="1435" t="str" cm="1">
        <f t="array" aca="1" ref="H159" ca="1">IF(I159&lt;&gt;"",INDIRECT("'"&amp;I159&amp;"'!"&amp;J159),"")</f>
        <v/>
      </c>
      <c r="I159" s="1440"/>
      <c r="J159" s="1436"/>
      <c r="K159" s="4"/>
      <c r="N159" s="688">
        <v>102900400</v>
      </c>
    </row>
    <row r="160" spans="1:14" ht="15" x14ac:dyDescent="0.25">
      <c r="A160" s="5">
        <v>101</v>
      </c>
      <c r="B160" s="660"/>
      <c r="F160" s="4" t="s">
        <v>3784</v>
      </c>
      <c r="G160" s="1" t="b">
        <f t="shared" ref="G160:G223" ca="1" si="3">H160=B160</f>
        <v>1</v>
      </c>
      <c r="H160" s="1435" t="str" cm="1">
        <f t="array" aca="1" ref="H160" ca="1">IF(I160&lt;&gt;"",INDIRECT("'"&amp;I160&amp;"'!"&amp;J160),"")</f>
        <v/>
      </c>
      <c r="I160" s="1440"/>
      <c r="J160" s="1436"/>
      <c r="K160" s="4"/>
      <c r="N160" s="688">
        <v>102900600</v>
      </c>
    </row>
    <row r="161" spans="1:14" ht="15" x14ac:dyDescent="0.25">
      <c r="A161" s="5">
        <v>102</v>
      </c>
      <c r="B161" s="660"/>
      <c r="F161" s="4" t="s">
        <v>3784</v>
      </c>
      <c r="G161" s="1" t="b">
        <f t="shared" ca="1" si="3"/>
        <v>1</v>
      </c>
      <c r="H161" s="1435" t="str" cm="1">
        <f t="array" aca="1" ref="H161" ca="1">IF(I161&lt;&gt;"",INDIRECT("'"&amp;I161&amp;"'!"&amp;J161),"")</f>
        <v/>
      </c>
      <c r="I161" s="1440"/>
      <c r="J161" s="1436"/>
      <c r="K161" s="4"/>
      <c r="N161" s="688">
        <v>102900800</v>
      </c>
    </row>
    <row r="162" spans="1:14" ht="15" x14ac:dyDescent="0.25">
      <c r="A162">
        <v>103</v>
      </c>
      <c r="B162" s="660">
        <f>'Assets-Liab 5-6'!F31</f>
        <v>0</v>
      </c>
      <c r="F162" s="4"/>
      <c r="G162" s="1" t="b">
        <f t="shared" ca="1" si="3"/>
        <v>1</v>
      </c>
      <c r="H162" s="1435" cm="1">
        <f t="array" aca="1" ref="H162" ca="1">IF(I162&lt;&gt;"",INDIRECT("'"&amp;I162&amp;"'!"&amp;J162),"")</f>
        <v>0</v>
      </c>
      <c r="I162" s="1440" t="s">
        <v>3786</v>
      </c>
      <c r="J162" s="1436" t="s">
        <v>3820</v>
      </c>
      <c r="K162" s="4"/>
      <c r="N162" s="688">
        <v>202900300</v>
      </c>
    </row>
    <row r="163" spans="1:14" ht="15" x14ac:dyDescent="0.25">
      <c r="A163" s="5">
        <v>104</v>
      </c>
      <c r="B163" s="660"/>
      <c r="F163" s="4" t="s">
        <v>3784</v>
      </c>
      <c r="G163" s="1" t="b">
        <f t="shared" ca="1" si="3"/>
        <v>1</v>
      </c>
      <c r="H163" s="1435" t="str" cm="1">
        <f t="array" aca="1" ref="H163" ca="1">IF(I163&lt;&gt;"",INDIRECT("'"&amp;I163&amp;"'!"&amp;J163),"")</f>
        <v/>
      </c>
      <c r="I163" s="1440"/>
      <c r="J163" s="1436"/>
      <c r="K163" s="4"/>
      <c r="N163" s="688">
        <v>202900400</v>
      </c>
    </row>
    <row r="164" spans="1:14" ht="15" x14ac:dyDescent="0.25">
      <c r="A164">
        <v>105</v>
      </c>
      <c r="B164" s="660">
        <f>'Assets-Liab 5-6'!F32</f>
        <v>0</v>
      </c>
      <c r="F164" s="4"/>
      <c r="G164" s="1" t="b">
        <f t="shared" ca="1" si="3"/>
        <v>1</v>
      </c>
      <c r="H164" s="1435" cm="1">
        <f t="array" aca="1" ref="H164" ca="1">IF(I164&lt;&gt;"",INDIRECT("'"&amp;I164&amp;"'!"&amp;J164),"")</f>
        <v>0</v>
      </c>
      <c r="I164" s="1440" t="s">
        <v>3786</v>
      </c>
      <c r="J164" s="1436" t="s">
        <v>3821</v>
      </c>
      <c r="K164" s="4"/>
      <c r="N164" s="688">
        <v>202900600</v>
      </c>
    </row>
    <row r="165" spans="1:14" ht="15" x14ac:dyDescent="0.25">
      <c r="A165" s="5">
        <v>106</v>
      </c>
      <c r="B165" s="660"/>
      <c r="F165" s="4" t="s">
        <v>3784</v>
      </c>
      <c r="G165" s="1" t="b">
        <f t="shared" ca="1" si="3"/>
        <v>1</v>
      </c>
      <c r="H165" s="1435" t="str" cm="1">
        <f t="array" aca="1" ref="H165" ca="1">IF(I165&lt;&gt;"",INDIRECT("'"&amp;I165&amp;"'!"&amp;J165),"")</f>
        <v/>
      </c>
      <c r="I165" s="1440"/>
      <c r="J165" s="1436"/>
      <c r="K165" s="4"/>
      <c r="N165" s="688">
        <v>202900800</v>
      </c>
    </row>
    <row r="166" spans="1:14" ht="15" x14ac:dyDescent="0.25">
      <c r="A166" s="5">
        <v>107</v>
      </c>
      <c r="B166" s="660"/>
      <c r="F166" s="4" t="s">
        <v>3784</v>
      </c>
      <c r="G166" s="1" t="b">
        <f t="shared" ca="1" si="3"/>
        <v>1</v>
      </c>
      <c r="H166" s="1435" t="str" cm="1">
        <f t="array" aca="1" ref="H166" ca="1">IF(I166&lt;&gt;"",INDIRECT("'"&amp;I166&amp;"'!"&amp;J166),"")</f>
        <v/>
      </c>
      <c r="I166" s="1440"/>
      <c r="J166" s="1436"/>
      <c r="K166" s="4"/>
      <c r="N166" s="688">
        <v>402900300</v>
      </c>
    </row>
    <row r="167" spans="1:14" ht="15" x14ac:dyDescent="0.25">
      <c r="A167">
        <v>108</v>
      </c>
      <c r="B167" s="660">
        <f>'Assets-Liab 5-6'!F34</f>
        <v>0</v>
      </c>
      <c r="F167" s="4"/>
      <c r="G167" s="1" t="b">
        <f t="shared" ca="1" si="3"/>
        <v>1</v>
      </c>
      <c r="H167" s="1435" cm="1">
        <f t="array" aca="1" ref="H167" ca="1">IF(I167&lt;&gt;"",INDIRECT("'"&amp;I167&amp;"'!"&amp;J167),"")</f>
        <v>0</v>
      </c>
      <c r="I167" s="1440" t="s">
        <v>3786</v>
      </c>
      <c r="J167" s="1436" t="s">
        <v>3822</v>
      </c>
      <c r="K167" s="4"/>
      <c r="N167" s="688">
        <v>402900400</v>
      </c>
    </row>
    <row r="168" spans="1:14" ht="15" x14ac:dyDescent="0.25">
      <c r="A168">
        <v>109</v>
      </c>
      <c r="B168" s="660">
        <f>'Assets-Liab 5-6'!F39</f>
        <v>192940</v>
      </c>
      <c r="F168" s="4"/>
      <c r="G168" s="1" t="b">
        <f t="shared" ca="1" si="3"/>
        <v>1</v>
      </c>
      <c r="H168" s="1435" cm="1">
        <f t="array" aca="1" ref="H168" ca="1">IF(I168&lt;&gt;"",INDIRECT("'"&amp;I168&amp;"'!"&amp;J168),"")</f>
        <v>192940</v>
      </c>
      <c r="I168" s="1440" t="s">
        <v>3786</v>
      </c>
      <c r="J168" s="1436" t="s">
        <v>3823</v>
      </c>
      <c r="K168" s="4"/>
      <c r="N168" s="688">
        <v>402900600</v>
      </c>
    </row>
    <row r="169" spans="1:14" ht="15" x14ac:dyDescent="0.25">
      <c r="A169">
        <v>110</v>
      </c>
      <c r="B169" s="660">
        <f>'Assets-Liab 5-6'!F41</f>
        <v>192940</v>
      </c>
      <c r="C169" s="2" t="s">
        <v>490</v>
      </c>
      <c r="F169" s="4"/>
      <c r="G169" s="1" t="b">
        <f t="shared" ca="1" si="3"/>
        <v>1</v>
      </c>
      <c r="H169" s="1435" cm="1">
        <f t="array" aca="1" ref="H169" ca="1">IF(I169&lt;&gt;"",INDIRECT("'"&amp;I169&amp;"'!"&amp;J169),"")</f>
        <v>192940</v>
      </c>
      <c r="I169" s="1440" t="s">
        <v>3786</v>
      </c>
      <c r="J169" s="1436" t="s">
        <v>3824</v>
      </c>
      <c r="K169" s="4"/>
      <c r="N169" s="688">
        <v>402900800</v>
      </c>
    </row>
    <row r="170" spans="1:14" ht="15" x14ac:dyDescent="0.25">
      <c r="A170" s="5">
        <v>111</v>
      </c>
      <c r="B170" s="660"/>
      <c r="F170" s="4" t="s">
        <v>3784</v>
      </c>
      <c r="G170" s="1" t="b">
        <f t="shared" ca="1" si="3"/>
        <v>1</v>
      </c>
      <c r="H170" s="1435" t="str" cm="1">
        <f t="array" aca="1" ref="H170" ca="1">IF(I170&lt;&gt;"",INDIRECT("'"&amp;I170&amp;"'!"&amp;J170),"")</f>
        <v/>
      </c>
      <c r="I170" s="1440"/>
      <c r="J170" s="1436"/>
      <c r="K170" s="4"/>
      <c r="N170" s="688">
        <v>602900300</v>
      </c>
    </row>
    <row r="171" spans="1:14" ht="15" x14ac:dyDescent="0.25">
      <c r="A171">
        <v>112</v>
      </c>
      <c r="B171" s="660">
        <f>'Assets-Liab 5-6'!G6</f>
        <v>0</v>
      </c>
      <c r="C171" s="2" t="s">
        <v>490</v>
      </c>
      <c r="F171" s="4"/>
      <c r="G171" s="1" t="b">
        <f t="shared" ca="1" si="3"/>
        <v>1</v>
      </c>
      <c r="H171" s="1435" cm="1">
        <f t="array" aca="1" ref="H171" ca="1">IF(I171&lt;&gt;"",INDIRECT("'"&amp;I171&amp;"'!"&amp;J171),"")</f>
        <v>0</v>
      </c>
      <c r="I171" s="1440" t="s">
        <v>3786</v>
      </c>
      <c r="J171" s="1436" t="s">
        <v>3825</v>
      </c>
      <c r="K171" s="4"/>
      <c r="N171" s="688">
        <v>602900400</v>
      </c>
    </row>
    <row r="172" spans="1:14" ht="15" x14ac:dyDescent="0.25">
      <c r="A172" s="5">
        <v>113</v>
      </c>
      <c r="B172" s="660"/>
      <c r="F172" s="4" t="s">
        <v>3784</v>
      </c>
      <c r="G172" s="1" t="b">
        <f t="shared" ca="1" si="3"/>
        <v>1</v>
      </c>
      <c r="H172" s="1435" t="str" cm="1">
        <f t="array" aca="1" ref="H172" ca="1">IF(I172&lt;&gt;"",INDIRECT("'"&amp;I172&amp;"'!"&amp;J172),"")</f>
        <v/>
      </c>
      <c r="I172" s="1440"/>
      <c r="J172" s="1436"/>
      <c r="K172" s="4"/>
      <c r="N172" s="688">
        <v>602900600</v>
      </c>
    </row>
    <row r="173" spans="1:14" ht="15" x14ac:dyDescent="0.25">
      <c r="A173">
        <v>114</v>
      </c>
      <c r="B173" s="660"/>
      <c r="F173" s="1434"/>
      <c r="G173" s="1" t="b">
        <f t="shared" ca="1" si="3"/>
        <v>1</v>
      </c>
      <c r="H173" s="1435" t="str" cm="1">
        <f t="array" aca="1" ref="H173" ca="1">IF(I173&lt;&gt;"",INDIRECT("'"&amp;I173&amp;"'!"&amp;J173),"")</f>
        <v/>
      </c>
      <c r="I173" s="1440"/>
      <c r="J173" s="1436"/>
      <c r="K173" s="1434"/>
      <c r="N173" s="688">
        <v>602900800</v>
      </c>
    </row>
    <row r="174" spans="1:14" ht="15" x14ac:dyDescent="0.25">
      <c r="A174">
        <v>115</v>
      </c>
      <c r="B174" s="660"/>
      <c r="F174" s="1434"/>
      <c r="G174" s="1" t="b">
        <f t="shared" ca="1" si="3"/>
        <v>1</v>
      </c>
      <c r="H174" s="1435" t="str" cm="1">
        <f t="array" aca="1" ref="H174" ca="1">IF(I174&lt;&gt;"",INDIRECT("'"&amp;I174&amp;"'!"&amp;J174),"")</f>
        <v/>
      </c>
      <c r="I174" s="1440"/>
      <c r="J174" s="1436"/>
      <c r="K174" s="1434"/>
      <c r="N174" s="688">
        <v>802900300</v>
      </c>
    </row>
    <row r="175" spans="1:14" ht="15" x14ac:dyDescent="0.25">
      <c r="A175">
        <v>116</v>
      </c>
      <c r="B175" s="660">
        <f>'Assets-Liab 5-6'!G5</f>
        <v>0</v>
      </c>
      <c r="F175" s="4"/>
      <c r="G175" s="1" t="b">
        <f t="shared" ca="1" si="3"/>
        <v>1</v>
      </c>
      <c r="H175" s="1435" cm="1">
        <f t="array" aca="1" ref="H175" ca="1">IF(I175&lt;&gt;"",INDIRECT("'"&amp;I175&amp;"'!"&amp;J175),"")</f>
        <v>0</v>
      </c>
      <c r="I175" s="1440" t="s">
        <v>3786</v>
      </c>
      <c r="J175" s="1436" t="s">
        <v>3826</v>
      </c>
      <c r="K175" s="4"/>
      <c r="N175" s="688">
        <v>802900400</v>
      </c>
    </row>
    <row r="176" spans="1:14" ht="15" x14ac:dyDescent="0.25">
      <c r="A176" s="5">
        <v>117</v>
      </c>
      <c r="B176" s="660"/>
      <c r="F176" s="4" t="s">
        <v>3784</v>
      </c>
      <c r="G176" s="1" t="b">
        <f t="shared" ca="1" si="3"/>
        <v>1</v>
      </c>
      <c r="H176" s="1435" t="str" cm="1">
        <f t="array" aca="1" ref="H176" ca="1">IF(I176&lt;&gt;"",INDIRECT("'"&amp;I176&amp;"'!"&amp;J176),"")</f>
        <v/>
      </c>
      <c r="I176" s="1440"/>
      <c r="J176" s="1436"/>
      <c r="K176" s="4"/>
      <c r="N176" s="688">
        <v>802900600</v>
      </c>
    </row>
    <row r="177" spans="1:14" ht="15" x14ac:dyDescent="0.25">
      <c r="A177">
        <v>118</v>
      </c>
      <c r="B177" s="660">
        <f>'Assets-Liab 5-6'!G12</f>
        <v>0</v>
      </c>
      <c r="F177" s="4"/>
      <c r="G177" s="1" t="b">
        <f t="shared" ca="1" si="3"/>
        <v>1</v>
      </c>
      <c r="H177" s="1435" cm="1">
        <f t="array" aca="1" ref="H177" ca="1">IF(I177&lt;&gt;"",INDIRECT("'"&amp;I177&amp;"'!"&amp;J177),"")</f>
        <v>0</v>
      </c>
      <c r="I177" s="1440" t="s">
        <v>3786</v>
      </c>
      <c r="J177" s="1436" t="s">
        <v>3827</v>
      </c>
      <c r="K177" s="4"/>
      <c r="N177" s="688">
        <v>802900800</v>
      </c>
    </row>
    <row r="178" spans="1:14" ht="15" x14ac:dyDescent="0.25">
      <c r="A178">
        <v>119</v>
      </c>
      <c r="B178" s="660">
        <f>'Assets-Liab 5-6'!G13</f>
        <v>156241</v>
      </c>
      <c r="F178" s="4"/>
      <c r="G178" s="1" t="b">
        <f t="shared" ca="1" si="3"/>
        <v>1</v>
      </c>
      <c r="H178" s="1435" cm="1">
        <f t="array" aca="1" ref="H178" ca="1">IF(I178&lt;&gt;"",INDIRECT("'"&amp;I178&amp;"'!"&amp;J178),"")</f>
        <v>156241</v>
      </c>
      <c r="I178" s="1440" t="s">
        <v>3786</v>
      </c>
      <c r="J178" s="1436" t="s">
        <v>3828</v>
      </c>
      <c r="K178" s="4"/>
      <c r="N178" s="688">
        <v>902900300</v>
      </c>
    </row>
    <row r="179" spans="1:14" ht="15" x14ac:dyDescent="0.25">
      <c r="A179" s="5">
        <v>120</v>
      </c>
      <c r="B179" s="660"/>
      <c r="F179" s="4" t="s">
        <v>3784</v>
      </c>
      <c r="G179" s="1" t="b">
        <f t="shared" ca="1" si="3"/>
        <v>1</v>
      </c>
      <c r="H179" s="1435" t="str" cm="1">
        <f t="array" aca="1" ref="H179" ca="1">IF(I179&lt;&gt;"",INDIRECT("'"&amp;I179&amp;"'!"&amp;J179),"")</f>
        <v/>
      </c>
      <c r="I179" s="1440"/>
      <c r="J179" s="1436"/>
      <c r="K179" s="4"/>
      <c r="N179" s="688">
        <v>902900400</v>
      </c>
    </row>
    <row r="180" spans="1:14" ht="15" x14ac:dyDescent="0.25">
      <c r="A180" s="5">
        <v>121</v>
      </c>
      <c r="B180" s="660"/>
      <c r="C180" s="2" t="s">
        <v>490</v>
      </c>
      <c r="F180" s="4" t="s">
        <v>3784</v>
      </c>
      <c r="G180" s="1" t="b">
        <f t="shared" ca="1" si="3"/>
        <v>1</v>
      </c>
      <c r="H180" s="1435" t="str" cm="1">
        <f t="array" aca="1" ref="H180" ca="1">IF(I180&lt;&gt;"",INDIRECT("'"&amp;I180&amp;"'!"&amp;J180),"")</f>
        <v/>
      </c>
      <c r="I180" s="1440"/>
      <c r="J180" s="1436"/>
      <c r="K180" s="4"/>
      <c r="N180" s="688">
        <v>902900600</v>
      </c>
    </row>
    <row r="181" spans="1:14" ht="15" x14ac:dyDescent="0.25">
      <c r="A181" s="5">
        <v>122</v>
      </c>
      <c r="B181" s="660"/>
      <c r="F181" s="4" t="s">
        <v>3784</v>
      </c>
      <c r="G181" s="1" t="b">
        <f t="shared" ca="1" si="3"/>
        <v>1</v>
      </c>
      <c r="H181" s="1435" t="str" cm="1">
        <f t="array" aca="1" ref="H181" ca="1">IF(I181&lt;&gt;"",INDIRECT("'"&amp;I181&amp;"'!"&amp;J181),"")</f>
        <v/>
      </c>
      <c r="I181" s="1440"/>
      <c r="J181" s="1436"/>
      <c r="K181" s="4"/>
      <c r="N181" s="688">
        <v>902900800</v>
      </c>
    </row>
    <row r="182" spans="1:14" ht="15" x14ac:dyDescent="0.25">
      <c r="A182">
        <v>123</v>
      </c>
      <c r="B182" s="660">
        <f>'Assets-Liab 5-6'!G31</f>
        <v>0</v>
      </c>
      <c r="F182" s="4"/>
      <c r="G182" s="1" t="b">
        <f t="shared" ca="1" si="3"/>
        <v>1</v>
      </c>
      <c r="H182" s="1435" cm="1">
        <f t="array" aca="1" ref="H182" ca="1">IF(I182&lt;&gt;"",INDIRECT("'"&amp;I182&amp;"'!"&amp;J182),"")</f>
        <v>0</v>
      </c>
      <c r="I182" s="1440" t="s">
        <v>3786</v>
      </c>
      <c r="J182" s="1436" t="s">
        <v>3829</v>
      </c>
      <c r="K182" s="4"/>
      <c r="N182" s="688">
        <v>103000300</v>
      </c>
    </row>
    <row r="183" spans="1:14" ht="15" x14ac:dyDescent="0.25">
      <c r="A183">
        <v>124</v>
      </c>
      <c r="B183" s="660">
        <f>'Assets-Liab 5-6'!G32</f>
        <v>0</v>
      </c>
      <c r="F183" s="4"/>
      <c r="G183" s="1" t="b">
        <f t="shared" ca="1" si="3"/>
        <v>1</v>
      </c>
      <c r="H183" s="1435" cm="1">
        <f t="array" aca="1" ref="H183" ca="1">IF(I183&lt;&gt;"",INDIRECT("'"&amp;I183&amp;"'!"&amp;J183),"")</f>
        <v>0</v>
      </c>
      <c r="I183" s="1440" t="s">
        <v>3786</v>
      </c>
      <c r="J183" s="1436" t="s">
        <v>3830</v>
      </c>
      <c r="K183" s="4"/>
      <c r="N183" s="688">
        <v>103000400</v>
      </c>
    </row>
    <row r="184" spans="1:14" ht="15" x14ac:dyDescent="0.25">
      <c r="A184" s="5">
        <v>125</v>
      </c>
      <c r="B184" s="660"/>
      <c r="F184" s="4" t="s">
        <v>3784</v>
      </c>
      <c r="G184" s="1" t="b">
        <f t="shared" ca="1" si="3"/>
        <v>1</v>
      </c>
      <c r="H184" s="1435" t="str" cm="1">
        <f t="array" aca="1" ref="H184" ca="1">IF(I184&lt;&gt;"",INDIRECT("'"&amp;I184&amp;"'!"&amp;J184),"")</f>
        <v/>
      </c>
      <c r="I184" s="1440"/>
      <c r="J184" s="1436"/>
      <c r="K184" s="4"/>
      <c r="N184" s="688">
        <v>103000600</v>
      </c>
    </row>
    <row r="185" spans="1:14" ht="15" x14ac:dyDescent="0.25">
      <c r="A185" s="5">
        <v>126</v>
      </c>
      <c r="B185" s="660"/>
      <c r="F185" s="4" t="s">
        <v>3784</v>
      </c>
      <c r="G185" s="1" t="b">
        <f t="shared" ca="1" si="3"/>
        <v>1</v>
      </c>
      <c r="H185" s="1435" t="str" cm="1">
        <f t="array" aca="1" ref="H185" ca="1">IF(I185&lt;&gt;"",INDIRECT("'"&amp;I185&amp;"'!"&amp;J185),"")</f>
        <v/>
      </c>
      <c r="I185" s="1440"/>
      <c r="J185" s="1436"/>
      <c r="K185" s="4"/>
      <c r="N185" s="688">
        <v>103000800</v>
      </c>
    </row>
    <row r="186" spans="1:14" ht="15" x14ac:dyDescent="0.25">
      <c r="A186">
        <v>127</v>
      </c>
      <c r="B186" s="660">
        <f>'Assets-Liab 5-6'!G34</f>
        <v>0</v>
      </c>
      <c r="F186" s="4"/>
      <c r="G186" s="1" t="b">
        <f t="shared" ca="1" si="3"/>
        <v>1</v>
      </c>
      <c r="H186" s="1435" cm="1">
        <f t="array" aca="1" ref="H186" ca="1">IF(I186&lt;&gt;"",INDIRECT("'"&amp;I186&amp;"'!"&amp;J186),"")</f>
        <v>0</v>
      </c>
      <c r="I186" s="1440" t="s">
        <v>3786</v>
      </c>
      <c r="J186" s="1436" t="s">
        <v>3831</v>
      </c>
      <c r="K186" s="4"/>
      <c r="N186" s="688">
        <v>203000300</v>
      </c>
    </row>
    <row r="187" spans="1:14" ht="15" x14ac:dyDescent="0.25">
      <c r="A187">
        <v>128</v>
      </c>
      <c r="B187" s="660">
        <f>'Assets-Liab 5-6'!G39</f>
        <v>156241</v>
      </c>
      <c r="F187" s="4"/>
      <c r="G187" s="1" t="b">
        <f t="shared" ca="1" si="3"/>
        <v>1</v>
      </c>
      <c r="H187" s="1435" cm="1">
        <f t="array" aca="1" ref="H187" ca="1">IF(I187&lt;&gt;"",INDIRECT("'"&amp;I187&amp;"'!"&amp;J187),"")</f>
        <v>156241</v>
      </c>
      <c r="I187" s="1440" t="s">
        <v>3786</v>
      </c>
      <c r="J187" s="1436" t="s">
        <v>3832</v>
      </c>
      <c r="K187" s="4"/>
      <c r="N187" s="688">
        <v>203000400</v>
      </c>
    </row>
    <row r="188" spans="1:14" ht="15" x14ac:dyDescent="0.25">
      <c r="A188">
        <v>129</v>
      </c>
      <c r="B188" s="660">
        <f>'Assets-Liab 5-6'!G41</f>
        <v>156241</v>
      </c>
      <c r="C188" s="2" t="s">
        <v>490</v>
      </c>
      <c r="F188" s="4"/>
      <c r="G188" s="1" t="b">
        <f t="shared" ca="1" si="3"/>
        <v>1</v>
      </c>
      <c r="H188" s="1435" cm="1">
        <f t="array" aca="1" ref="H188" ca="1">IF(I188&lt;&gt;"",INDIRECT("'"&amp;I188&amp;"'!"&amp;J188),"")</f>
        <v>156241</v>
      </c>
      <c r="I188" s="1440" t="s">
        <v>3786</v>
      </c>
      <c r="J188" s="1436" t="s">
        <v>3833</v>
      </c>
      <c r="K188" s="4"/>
      <c r="N188" s="688">
        <v>203000600</v>
      </c>
    </row>
    <row r="189" spans="1:14" ht="15" x14ac:dyDescent="0.25">
      <c r="A189" s="5">
        <v>130</v>
      </c>
      <c r="B189" s="660"/>
      <c r="F189" s="4" t="s">
        <v>3784</v>
      </c>
      <c r="G189" s="1" t="b">
        <f t="shared" ca="1" si="3"/>
        <v>1</v>
      </c>
      <c r="H189" s="1435" t="str" cm="1">
        <f t="array" aca="1" ref="H189" ca="1">IF(I189&lt;&gt;"",INDIRECT("'"&amp;I189&amp;"'!"&amp;J189),"")</f>
        <v/>
      </c>
      <c r="I189" s="1440"/>
      <c r="J189" s="1436"/>
      <c r="K189" s="4"/>
      <c r="N189" s="688">
        <v>203000800</v>
      </c>
    </row>
    <row r="190" spans="1:14" ht="15" x14ac:dyDescent="0.25">
      <c r="A190" s="5">
        <v>131</v>
      </c>
      <c r="B190" s="660"/>
      <c r="C190" s="2" t="s">
        <v>490</v>
      </c>
      <c r="F190" s="4" t="s">
        <v>3784</v>
      </c>
      <c r="G190" s="1" t="b">
        <f t="shared" ca="1" si="3"/>
        <v>1</v>
      </c>
      <c r="H190" s="1435" t="str" cm="1">
        <f t="array" aca="1" ref="H190" ca="1">IF(I190&lt;&gt;"",INDIRECT("'"&amp;I190&amp;"'!"&amp;J190),"")</f>
        <v/>
      </c>
      <c r="I190" s="1440"/>
      <c r="J190" s="1436"/>
      <c r="K190" s="4"/>
      <c r="N190" s="688">
        <v>403000300</v>
      </c>
    </row>
    <row r="191" spans="1:14" ht="15" x14ac:dyDescent="0.25">
      <c r="A191" s="5">
        <v>132</v>
      </c>
      <c r="B191" s="660"/>
      <c r="F191" s="4" t="s">
        <v>3784</v>
      </c>
      <c r="G191" s="1" t="b">
        <f t="shared" ca="1" si="3"/>
        <v>1</v>
      </c>
      <c r="H191" s="1435" t="str" cm="1">
        <f t="array" aca="1" ref="H191" ca="1">IF(I191&lt;&gt;"",INDIRECT("'"&amp;I191&amp;"'!"&amp;J191),"")</f>
        <v/>
      </c>
      <c r="I191" s="1440"/>
      <c r="J191" s="1436"/>
      <c r="K191" s="4"/>
      <c r="N191" s="688">
        <v>403000400</v>
      </c>
    </row>
    <row r="192" spans="1:14" ht="15" x14ac:dyDescent="0.25">
      <c r="A192" s="5">
        <v>133</v>
      </c>
      <c r="B192" s="660"/>
      <c r="F192" s="4" t="s">
        <v>3784</v>
      </c>
      <c r="G192" s="1" t="b">
        <f t="shared" ca="1" si="3"/>
        <v>1</v>
      </c>
      <c r="H192" s="1435" t="str" cm="1">
        <f t="array" aca="1" ref="H192" ca="1">IF(I192&lt;&gt;"",INDIRECT("'"&amp;I192&amp;"'!"&amp;J192),"")</f>
        <v/>
      </c>
      <c r="I192" s="1440"/>
      <c r="J192" s="1436"/>
      <c r="K192" s="4"/>
      <c r="N192" s="688">
        <v>403000600</v>
      </c>
    </row>
    <row r="193" spans="1:14" ht="15" x14ac:dyDescent="0.25">
      <c r="A193" s="5">
        <v>134</v>
      </c>
      <c r="B193" s="660"/>
      <c r="F193" s="4" t="s">
        <v>3784</v>
      </c>
      <c r="G193" s="1" t="b">
        <f t="shared" ca="1" si="3"/>
        <v>1</v>
      </c>
      <c r="H193" s="1435" t="str" cm="1">
        <f t="array" aca="1" ref="H193" ca="1">IF(I193&lt;&gt;"",INDIRECT("'"&amp;I193&amp;"'!"&amp;J193),"")</f>
        <v/>
      </c>
      <c r="I193" s="1440"/>
      <c r="J193" s="1436"/>
      <c r="K193" s="4"/>
      <c r="N193" s="688">
        <v>403000800</v>
      </c>
    </row>
    <row r="194" spans="1:14" ht="15" x14ac:dyDescent="0.25">
      <c r="A194" s="5">
        <v>135</v>
      </c>
      <c r="B194" s="660"/>
      <c r="F194" s="4" t="s">
        <v>3784</v>
      </c>
      <c r="G194" s="1" t="b">
        <f t="shared" ca="1" si="3"/>
        <v>1</v>
      </c>
      <c r="H194" s="1435" t="str" cm="1">
        <f t="array" aca="1" ref="H194" ca="1">IF(I194&lt;&gt;"",INDIRECT("'"&amp;I194&amp;"'!"&amp;J194),"")</f>
        <v/>
      </c>
      <c r="I194" s="1440"/>
      <c r="J194" s="1436"/>
      <c r="K194" s="4"/>
      <c r="N194" s="688">
        <v>803000300</v>
      </c>
    </row>
    <row r="195" spans="1:14" ht="15" x14ac:dyDescent="0.25">
      <c r="A195" s="5">
        <v>136</v>
      </c>
      <c r="B195" s="660"/>
      <c r="F195" s="4" t="s">
        <v>3784</v>
      </c>
      <c r="G195" s="1" t="b">
        <f t="shared" ca="1" si="3"/>
        <v>1</v>
      </c>
      <c r="H195" s="1435" t="str" cm="1">
        <f t="array" aca="1" ref="H195" ca="1">IF(I195&lt;&gt;"",INDIRECT("'"&amp;I195&amp;"'!"&amp;J195),"")</f>
        <v/>
      </c>
      <c r="I195" s="1440"/>
      <c r="J195" s="1436"/>
      <c r="K195" s="4"/>
      <c r="N195" s="688">
        <v>803000400</v>
      </c>
    </row>
    <row r="196" spans="1:14" ht="15" x14ac:dyDescent="0.25">
      <c r="A196">
        <v>137</v>
      </c>
      <c r="B196" s="660">
        <f>'Assets-Liab 5-6'!H10</f>
        <v>0</v>
      </c>
      <c r="F196" s="4"/>
      <c r="G196" s="1" t="b">
        <f t="shared" ca="1" si="3"/>
        <v>1</v>
      </c>
      <c r="H196" s="1435" cm="1">
        <f t="array" aca="1" ref="H196" ca="1">IF(I196&lt;&gt;"",INDIRECT("'"&amp;I196&amp;"'!"&amp;J196),"")</f>
        <v>0</v>
      </c>
      <c r="I196" s="1440" t="s">
        <v>3786</v>
      </c>
      <c r="J196" s="1436" t="s">
        <v>3834</v>
      </c>
      <c r="K196" s="4"/>
      <c r="N196" s="688">
        <v>803000600</v>
      </c>
    </row>
    <row r="197" spans="1:14" ht="15" x14ac:dyDescent="0.25">
      <c r="A197">
        <v>138</v>
      </c>
      <c r="B197" s="660">
        <f>'Assets-Liab 5-6'!H5</f>
        <v>0</v>
      </c>
      <c r="F197" s="4"/>
      <c r="G197" s="1" t="b">
        <f t="shared" ca="1" si="3"/>
        <v>1</v>
      </c>
      <c r="H197" s="1435" cm="1">
        <f t="array" aca="1" ref="H197" ca="1">IF(I197&lt;&gt;"",INDIRECT("'"&amp;I197&amp;"'!"&amp;J197),"")</f>
        <v>0</v>
      </c>
      <c r="I197" s="1440" t="s">
        <v>3786</v>
      </c>
      <c r="J197" s="1436" t="s">
        <v>3835</v>
      </c>
      <c r="K197" s="4"/>
      <c r="N197" s="688">
        <v>803000800</v>
      </c>
    </row>
    <row r="198" spans="1:14" ht="15" x14ac:dyDescent="0.2">
      <c r="A198" s="5">
        <v>139</v>
      </c>
      <c r="B198" s="660"/>
      <c r="F198" s="4" t="s">
        <v>3784</v>
      </c>
      <c r="G198" s="1" t="b">
        <f t="shared" ca="1" si="3"/>
        <v>1</v>
      </c>
      <c r="H198" s="1435" t="str" cm="1">
        <f t="array" aca="1" ref="H198" ca="1">IF(I198&lt;&gt;"",INDIRECT("'"&amp;I198&amp;"'!"&amp;J198),"")</f>
        <v/>
      </c>
      <c r="I198" s="1440"/>
      <c r="J198" s="1436"/>
      <c r="K198" s="4"/>
    </row>
    <row r="199" spans="1:14" ht="15" x14ac:dyDescent="0.2">
      <c r="A199" s="5">
        <v>140</v>
      </c>
      <c r="B199" s="660"/>
      <c r="F199" s="4" t="s">
        <v>3784</v>
      </c>
      <c r="G199" s="1" t="b">
        <f t="shared" ca="1" si="3"/>
        <v>1</v>
      </c>
      <c r="H199" s="1435" t="str" cm="1">
        <f t="array" aca="1" ref="H199" ca="1">IF(I199&lt;&gt;"",INDIRECT("'"&amp;I199&amp;"'!"&amp;J199),"")</f>
        <v/>
      </c>
      <c r="I199" s="1440"/>
      <c r="J199" s="1436"/>
      <c r="K199" s="4"/>
    </row>
    <row r="200" spans="1:14" ht="15" x14ac:dyDescent="0.2">
      <c r="A200">
        <v>141</v>
      </c>
      <c r="B200" s="660">
        <f>'Assets-Liab 5-6'!H12</f>
        <v>0</v>
      </c>
      <c r="F200" s="4"/>
      <c r="G200" s="1" t="b">
        <f t="shared" ca="1" si="3"/>
        <v>1</v>
      </c>
      <c r="H200" s="1435" cm="1">
        <f t="array" aca="1" ref="H200" ca="1">IF(I200&lt;&gt;"",INDIRECT("'"&amp;I200&amp;"'!"&amp;J200),"")</f>
        <v>0</v>
      </c>
      <c r="I200" s="1440" t="s">
        <v>3786</v>
      </c>
      <c r="J200" s="1436" t="s">
        <v>3836</v>
      </c>
      <c r="K200" s="4"/>
    </row>
    <row r="201" spans="1:14" ht="15" x14ac:dyDescent="0.2">
      <c r="A201">
        <v>142</v>
      </c>
      <c r="B201" s="660">
        <f>'Assets-Liab 5-6'!H13</f>
        <v>44913</v>
      </c>
      <c r="F201" s="4"/>
      <c r="G201" s="1" t="b">
        <f t="shared" ca="1" si="3"/>
        <v>1</v>
      </c>
      <c r="H201" s="1435" cm="1">
        <f t="array" aca="1" ref="H201" ca="1">IF(I201&lt;&gt;"",INDIRECT("'"&amp;I201&amp;"'!"&amp;J201),"")</f>
        <v>44913</v>
      </c>
      <c r="I201" s="1440" t="s">
        <v>3786</v>
      </c>
      <c r="J201" s="1436" t="s">
        <v>3837</v>
      </c>
      <c r="K201" s="4"/>
    </row>
    <row r="202" spans="1:14" ht="15" x14ac:dyDescent="0.2">
      <c r="A202" s="5">
        <v>143</v>
      </c>
      <c r="B202" s="660"/>
      <c r="F202" s="4" t="s">
        <v>3784</v>
      </c>
      <c r="G202" s="1" t="b">
        <f t="shared" ca="1" si="3"/>
        <v>1</v>
      </c>
      <c r="H202" s="1435" t="str" cm="1">
        <f t="array" aca="1" ref="H202" ca="1">IF(I202&lt;&gt;"",INDIRECT("'"&amp;I202&amp;"'!"&amp;J202),"")</f>
        <v/>
      </c>
      <c r="I202" s="1440"/>
      <c r="J202" s="1436"/>
      <c r="K202" s="4"/>
    </row>
    <row r="203" spans="1:14" ht="15" x14ac:dyDescent="0.2">
      <c r="A203" s="5">
        <v>144</v>
      </c>
      <c r="B203" s="660"/>
      <c r="C203" s="2" t="s">
        <v>490</v>
      </c>
      <c r="F203" s="4" t="s">
        <v>3784</v>
      </c>
      <c r="G203" s="1" t="b">
        <f t="shared" ca="1" si="3"/>
        <v>1</v>
      </c>
      <c r="H203" s="1435" t="str" cm="1">
        <f t="array" aca="1" ref="H203" ca="1">IF(I203&lt;&gt;"",INDIRECT("'"&amp;I203&amp;"'!"&amp;J203),"")</f>
        <v/>
      </c>
      <c r="I203" s="1440"/>
      <c r="J203" s="1436"/>
      <c r="K203" s="4"/>
    </row>
    <row r="204" spans="1:14" ht="15" x14ac:dyDescent="0.2">
      <c r="A204">
        <v>145</v>
      </c>
      <c r="B204" s="660">
        <f>'Assets-Liab 5-6'!H31</f>
        <v>0</v>
      </c>
      <c r="F204" s="4"/>
      <c r="G204" s="1" t="b">
        <f t="shared" ca="1" si="3"/>
        <v>1</v>
      </c>
      <c r="H204" s="1435" cm="1">
        <f t="array" aca="1" ref="H204" ca="1">IF(I204&lt;&gt;"",INDIRECT("'"&amp;I204&amp;"'!"&amp;J204),"")</f>
        <v>0</v>
      </c>
      <c r="I204" s="1440" t="s">
        <v>3786</v>
      </c>
      <c r="J204" s="1436" t="s">
        <v>3838</v>
      </c>
      <c r="K204" s="4"/>
    </row>
    <row r="205" spans="1:14" ht="15" x14ac:dyDescent="0.2">
      <c r="A205" s="5">
        <v>146</v>
      </c>
      <c r="B205" s="660"/>
      <c r="F205" s="4" t="s">
        <v>3784</v>
      </c>
      <c r="G205" s="1" t="b">
        <f t="shared" ca="1" si="3"/>
        <v>1</v>
      </c>
      <c r="H205" s="1435" t="str" cm="1">
        <f t="array" aca="1" ref="H205" ca="1">IF(I205&lt;&gt;"",INDIRECT("'"&amp;I205&amp;"'!"&amp;J205),"")</f>
        <v/>
      </c>
      <c r="I205" s="1440"/>
      <c r="J205" s="1436"/>
      <c r="K205" s="4"/>
    </row>
    <row r="206" spans="1:14" ht="15" x14ac:dyDescent="0.2">
      <c r="A206">
        <v>147</v>
      </c>
      <c r="B206" s="660">
        <f>'Assets-Liab 5-6'!H32</f>
        <v>0</v>
      </c>
      <c r="F206" s="4"/>
      <c r="G206" s="1" t="b">
        <f t="shared" ca="1" si="3"/>
        <v>1</v>
      </c>
      <c r="H206" s="1435" cm="1">
        <f t="array" aca="1" ref="H206" ca="1">IF(I206&lt;&gt;"",INDIRECT("'"&amp;I206&amp;"'!"&amp;J206),"")</f>
        <v>0</v>
      </c>
      <c r="I206" s="1440" t="s">
        <v>3786</v>
      </c>
      <c r="J206" s="1436" t="s">
        <v>3839</v>
      </c>
      <c r="K206" s="4"/>
    </row>
    <row r="207" spans="1:14" ht="15" x14ac:dyDescent="0.2">
      <c r="A207" s="5">
        <v>148</v>
      </c>
      <c r="B207" s="660"/>
      <c r="F207" s="4" t="s">
        <v>3784</v>
      </c>
      <c r="G207" s="1" t="b">
        <f t="shared" ca="1" si="3"/>
        <v>1</v>
      </c>
      <c r="H207" s="1435" t="str" cm="1">
        <f t="array" aca="1" ref="H207" ca="1">IF(I207&lt;&gt;"",INDIRECT("'"&amp;I207&amp;"'!"&amp;J207),"")</f>
        <v/>
      </c>
      <c r="I207" s="1440"/>
      <c r="J207" s="1436"/>
      <c r="K207" s="4"/>
    </row>
    <row r="208" spans="1:14" ht="15" x14ac:dyDescent="0.2">
      <c r="A208" s="5">
        <v>149</v>
      </c>
      <c r="B208" s="660"/>
      <c r="F208" s="4" t="s">
        <v>3784</v>
      </c>
      <c r="G208" s="1" t="b">
        <f t="shared" ca="1" si="3"/>
        <v>1</v>
      </c>
      <c r="H208" s="1435" t="str" cm="1">
        <f t="array" aca="1" ref="H208" ca="1">IF(I208&lt;&gt;"",INDIRECT("'"&amp;I208&amp;"'!"&amp;J208),"")</f>
        <v/>
      </c>
      <c r="I208" s="1440"/>
      <c r="J208" s="1436"/>
      <c r="K208" s="4"/>
    </row>
    <row r="209" spans="1:11" ht="15" x14ac:dyDescent="0.2">
      <c r="A209">
        <v>150</v>
      </c>
      <c r="B209" s="660">
        <f>'Assets-Liab 5-6'!H34</f>
        <v>0</v>
      </c>
      <c r="F209" s="4"/>
      <c r="G209" s="1" t="b">
        <f t="shared" ca="1" si="3"/>
        <v>1</v>
      </c>
      <c r="H209" s="1435" cm="1">
        <f t="array" aca="1" ref="H209" ca="1">IF(I209&lt;&gt;"",INDIRECT("'"&amp;I209&amp;"'!"&amp;J209),"")</f>
        <v>0</v>
      </c>
      <c r="I209" s="1440" t="s">
        <v>3786</v>
      </c>
      <c r="J209" s="1436" t="s">
        <v>3840</v>
      </c>
      <c r="K209" s="4"/>
    </row>
    <row r="210" spans="1:11" ht="15" x14ac:dyDescent="0.2">
      <c r="A210">
        <v>151</v>
      </c>
      <c r="B210" s="660">
        <f>'Assets-Liab 5-6'!H39</f>
        <v>44913</v>
      </c>
      <c r="F210" s="4"/>
      <c r="G210" s="1" t="b">
        <f t="shared" ca="1" si="3"/>
        <v>1</v>
      </c>
      <c r="H210" s="1435" cm="1">
        <f t="array" aca="1" ref="H210" ca="1">IF(I210&lt;&gt;"",INDIRECT("'"&amp;I210&amp;"'!"&amp;J210),"")</f>
        <v>44913</v>
      </c>
      <c r="I210" s="1440" t="s">
        <v>3786</v>
      </c>
      <c r="J210" s="1436" t="s">
        <v>3841</v>
      </c>
      <c r="K210" s="4"/>
    </row>
    <row r="211" spans="1:11" ht="15" x14ac:dyDescent="0.2">
      <c r="A211" s="1">
        <v>152</v>
      </c>
      <c r="B211" s="660">
        <f>'Assets-Liab 5-6'!H41</f>
        <v>44913</v>
      </c>
      <c r="C211" s="2" t="s">
        <v>490</v>
      </c>
      <c r="F211" s="4"/>
      <c r="G211" s="1" t="b">
        <f t="shared" ca="1" si="3"/>
        <v>1</v>
      </c>
      <c r="H211" s="1435" cm="1">
        <f t="array" aca="1" ref="H211" ca="1">IF(I211&lt;&gt;"",INDIRECT("'"&amp;I211&amp;"'!"&amp;J211),"")</f>
        <v>44913</v>
      </c>
      <c r="I211" s="1440" t="s">
        <v>3786</v>
      </c>
      <c r="J211" s="1436" t="s">
        <v>3842</v>
      </c>
      <c r="K211" s="4"/>
    </row>
    <row r="212" spans="1:11" ht="15" x14ac:dyDescent="0.2">
      <c r="A212" s="5">
        <v>153</v>
      </c>
      <c r="B212" s="660"/>
      <c r="F212" s="4" t="s">
        <v>3784</v>
      </c>
      <c r="G212" s="1" t="b">
        <f t="shared" ca="1" si="3"/>
        <v>1</v>
      </c>
      <c r="H212" s="1435" t="str" cm="1">
        <f t="array" aca="1" ref="H212" ca="1">IF(I212&lt;&gt;"",INDIRECT("'"&amp;I212&amp;"'!"&amp;J212),"")</f>
        <v/>
      </c>
      <c r="I212" s="1440"/>
      <c r="J212" s="1436"/>
      <c r="K212" s="4"/>
    </row>
    <row r="213" spans="1:11" ht="15" x14ac:dyDescent="0.2">
      <c r="A213" s="5">
        <v>154</v>
      </c>
      <c r="B213" s="660"/>
      <c r="C213" s="2" t="s">
        <v>490</v>
      </c>
      <c r="F213" s="4" t="s">
        <v>3784</v>
      </c>
      <c r="G213" s="1" t="b">
        <f t="shared" ca="1" si="3"/>
        <v>1</v>
      </c>
      <c r="H213" s="1435" t="str" cm="1">
        <f t="array" aca="1" ref="H213" ca="1">IF(I213&lt;&gt;"",INDIRECT("'"&amp;I213&amp;"'!"&amp;J213),"")</f>
        <v/>
      </c>
      <c r="I213" s="1440"/>
      <c r="J213" s="1436"/>
      <c r="K213" s="4"/>
    </row>
    <row r="214" spans="1:11" ht="15" x14ac:dyDescent="0.2">
      <c r="A214" s="5">
        <v>155</v>
      </c>
      <c r="B214" s="660"/>
      <c r="F214" s="4" t="s">
        <v>3784</v>
      </c>
      <c r="G214" s="1" t="b">
        <f t="shared" ca="1" si="3"/>
        <v>1</v>
      </c>
      <c r="H214" s="1435" t="str" cm="1">
        <f t="array" aca="1" ref="H214" ca="1">IF(I214&lt;&gt;"",INDIRECT("'"&amp;I214&amp;"'!"&amp;J214),"")</f>
        <v/>
      </c>
      <c r="I214" s="1440"/>
      <c r="J214" s="1436"/>
      <c r="K214" s="4"/>
    </row>
    <row r="215" spans="1:11" ht="15" x14ac:dyDescent="0.2">
      <c r="A215" s="5">
        <v>156</v>
      </c>
      <c r="B215" s="660"/>
      <c r="F215" s="4" t="s">
        <v>3784</v>
      </c>
      <c r="G215" s="1" t="b">
        <f t="shared" ca="1" si="3"/>
        <v>1</v>
      </c>
      <c r="H215" s="1435" t="str" cm="1">
        <f t="array" aca="1" ref="H215" ca="1">IF(I215&lt;&gt;"",INDIRECT("'"&amp;I215&amp;"'!"&amp;J215),"")</f>
        <v/>
      </c>
      <c r="I215" s="1440"/>
      <c r="J215" s="1436"/>
      <c r="K215" s="4"/>
    </row>
    <row r="216" spans="1:11" ht="15" x14ac:dyDescent="0.2">
      <c r="A216" s="5">
        <v>157</v>
      </c>
      <c r="B216" s="660"/>
      <c r="F216" s="4" t="s">
        <v>3784</v>
      </c>
      <c r="G216" s="1" t="b">
        <f t="shared" ca="1" si="3"/>
        <v>1</v>
      </c>
      <c r="H216" s="1435" t="str" cm="1">
        <f t="array" aca="1" ref="H216" ca="1">IF(I216&lt;&gt;"",INDIRECT("'"&amp;I216&amp;"'!"&amp;J216),"")</f>
        <v/>
      </c>
      <c r="I216" s="1440"/>
      <c r="J216" s="1436"/>
      <c r="K216" s="4"/>
    </row>
    <row r="217" spans="1:11" ht="15" x14ac:dyDescent="0.2">
      <c r="A217" s="5">
        <v>158</v>
      </c>
      <c r="B217" s="660"/>
      <c r="F217" s="4" t="s">
        <v>3784</v>
      </c>
      <c r="G217" s="1" t="b">
        <f t="shared" ca="1" si="3"/>
        <v>1</v>
      </c>
      <c r="H217" s="1435" t="str" cm="1">
        <f t="array" aca="1" ref="H217" ca="1">IF(I217&lt;&gt;"",INDIRECT("'"&amp;I217&amp;"'!"&amp;J217),"")</f>
        <v/>
      </c>
      <c r="I217" s="1440"/>
      <c r="J217" s="1436"/>
      <c r="K217" s="4"/>
    </row>
    <row r="218" spans="1:11" ht="15" x14ac:dyDescent="0.2">
      <c r="A218" s="5">
        <v>159</v>
      </c>
      <c r="B218" s="660"/>
      <c r="F218" s="4" t="s">
        <v>3784</v>
      </c>
      <c r="G218" s="1" t="b">
        <f t="shared" ca="1" si="3"/>
        <v>1</v>
      </c>
      <c r="H218" s="1435" t="str" cm="1">
        <f t="array" aca="1" ref="H218" ca="1">IF(I218&lt;&gt;"",INDIRECT("'"&amp;I218&amp;"'!"&amp;J218),"")</f>
        <v/>
      </c>
      <c r="I218" s="1440"/>
      <c r="J218" s="1436"/>
      <c r="K218" s="4"/>
    </row>
    <row r="219" spans="1:11" ht="15" x14ac:dyDescent="0.2">
      <c r="A219" s="5">
        <v>160</v>
      </c>
      <c r="B219" s="660"/>
      <c r="F219" s="4" t="s">
        <v>3784</v>
      </c>
      <c r="G219" s="1" t="b">
        <f t="shared" ca="1" si="3"/>
        <v>1</v>
      </c>
      <c r="H219" s="1435" t="str" cm="1">
        <f t="array" aca="1" ref="H219" ca="1">IF(I219&lt;&gt;"",INDIRECT("'"&amp;I219&amp;"'!"&amp;J219),"")</f>
        <v/>
      </c>
      <c r="I219" s="1440"/>
      <c r="J219" s="1436"/>
      <c r="K219" s="4"/>
    </row>
    <row r="220" spans="1:11" ht="15" x14ac:dyDescent="0.2">
      <c r="A220" s="5">
        <v>161</v>
      </c>
      <c r="B220" s="660"/>
      <c r="F220" s="4" t="s">
        <v>3784</v>
      </c>
      <c r="G220" s="1" t="b">
        <f t="shared" ca="1" si="3"/>
        <v>1</v>
      </c>
      <c r="H220" s="1435" t="str" cm="1">
        <f t="array" aca="1" ref="H220" ca="1">IF(I220&lt;&gt;"",INDIRECT("'"&amp;I220&amp;"'!"&amp;J220),"")</f>
        <v/>
      </c>
      <c r="I220" s="1440"/>
      <c r="J220" s="1436"/>
      <c r="K220" s="4"/>
    </row>
    <row r="221" spans="1:11" ht="15" x14ac:dyDescent="0.2">
      <c r="A221" s="5">
        <v>162</v>
      </c>
      <c r="B221" s="660"/>
      <c r="F221" s="4" t="s">
        <v>3784</v>
      </c>
      <c r="G221" s="1" t="b">
        <f t="shared" ca="1" si="3"/>
        <v>1</v>
      </c>
      <c r="H221" s="1435" t="str" cm="1">
        <f t="array" aca="1" ref="H221" ca="1">IF(I221&lt;&gt;"",INDIRECT("'"&amp;I221&amp;"'!"&amp;J221),"")</f>
        <v/>
      </c>
      <c r="I221" s="1440"/>
      <c r="J221" s="1436"/>
      <c r="K221" s="4"/>
    </row>
    <row r="222" spans="1:11" ht="15" x14ac:dyDescent="0.2">
      <c r="A222" s="5">
        <v>163</v>
      </c>
      <c r="B222" s="660"/>
      <c r="F222" s="4" t="s">
        <v>3784</v>
      </c>
      <c r="G222" s="1" t="b">
        <f t="shared" ca="1" si="3"/>
        <v>1</v>
      </c>
      <c r="H222" s="1435" t="str" cm="1">
        <f t="array" aca="1" ref="H222" ca="1">IF(I222&lt;&gt;"",INDIRECT("'"&amp;I222&amp;"'!"&amp;J222),"")</f>
        <v/>
      </c>
      <c r="I222" s="1440"/>
      <c r="J222" s="1436"/>
      <c r="K222" s="4"/>
    </row>
    <row r="223" spans="1:11" ht="15" x14ac:dyDescent="0.2">
      <c r="A223" s="5">
        <v>164</v>
      </c>
      <c r="B223" s="660"/>
      <c r="F223" s="4" t="s">
        <v>3784</v>
      </c>
      <c r="G223" s="1" t="b">
        <f t="shared" ca="1" si="3"/>
        <v>1</v>
      </c>
      <c r="H223" s="1435" t="str" cm="1">
        <f t="array" aca="1" ref="H223" ca="1">IF(I223&lt;&gt;"",INDIRECT("'"&amp;I223&amp;"'!"&amp;J223),"")</f>
        <v/>
      </c>
      <c r="I223" s="1440"/>
      <c r="J223" s="1436"/>
      <c r="K223" s="4"/>
    </row>
    <row r="224" spans="1:11" ht="15" x14ac:dyDescent="0.2">
      <c r="A224" s="5">
        <v>165</v>
      </c>
      <c r="B224" s="660"/>
      <c r="F224" s="4" t="s">
        <v>3784</v>
      </c>
      <c r="G224" s="1" t="b">
        <f t="shared" ref="G224:G287" ca="1" si="4">H224=B224</f>
        <v>1</v>
      </c>
      <c r="H224" s="1435" t="str" cm="1">
        <f t="array" aca="1" ref="H224" ca="1">IF(I224&lt;&gt;"",INDIRECT("'"&amp;I224&amp;"'!"&amp;J224),"")</f>
        <v/>
      </c>
      <c r="I224" s="1440"/>
      <c r="J224" s="1436"/>
      <c r="K224" s="4"/>
    </row>
    <row r="225" spans="1:11" ht="15" x14ac:dyDescent="0.2">
      <c r="A225" s="5">
        <v>166</v>
      </c>
      <c r="B225" s="660"/>
      <c r="F225" s="4" t="s">
        <v>3784</v>
      </c>
      <c r="G225" s="1" t="b">
        <f t="shared" ca="1" si="4"/>
        <v>1</v>
      </c>
      <c r="H225" s="1435" t="str" cm="1">
        <f t="array" aca="1" ref="H225" ca="1">IF(I225&lt;&gt;"",INDIRECT("'"&amp;I225&amp;"'!"&amp;J225),"")</f>
        <v/>
      </c>
      <c r="I225" s="1440"/>
      <c r="J225" s="1436"/>
      <c r="K225" s="4"/>
    </row>
    <row r="226" spans="1:11" ht="15" x14ac:dyDescent="0.2">
      <c r="A226" s="5">
        <v>167</v>
      </c>
      <c r="B226" s="660"/>
      <c r="F226" s="4" t="s">
        <v>3784</v>
      </c>
      <c r="G226" s="1" t="b">
        <f t="shared" ca="1" si="4"/>
        <v>1</v>
      </c>
      <c r="H226" s="1435" t="str" cm="1">
        <f t="array" aca="1" ref="H226" ca="1">IF(I226&lt;&gt;"",INDIRECT("'"&amp;I226&amp;"'!"&amp;J226),"")</f>
        <v/>
      </c>
      <c r="I226" s="1440"/>
      <c r="J226" s="1436"/>
      <c r="K226" s="4"/>
    </row>
    <row r="227" spans="1:11" ht="15" x14ac:dyDescent="0.2">
      <c r="A227" s="5">
        <v>168</v>
      </c>
      <c r="B227" s="660"/>
      <c r="F227" s="4" t="s">
        <v>3784</v>
      </c>
      <c r="G227" s="1" t="b">
        <f t="shared" ca="1" si="4"/>
        <v>1</v>
      </c>
      <c r="H227" s="1435" t="str" cm="1">
        <f t="array" aca="1" ref="H227" ca="1">IF(I227&lt;&gt;"",INDIRECT("'"&amp;I227&amp;"'!"&amp;J227),"")</f>
        <v/>
      </c>
      <c r="I227" s="1440"/>
      <c r="J227" s="1436"/>
      <c r="K227" s="4"/>
    </row>
    <row r="228" spans="1:11" ht="15" x14ac:dyDescent="0.2">
      <c r="A228" s="5">
        <v>169</v>
      </c>
      <c r="B228" s="660"/>
      <c r="F228" s="4" t="s">
        <v>3784</v>
      </c>
      <c r="G228" s="1" t="b">
        <f t="shared" ca="1" si="4"/>
        <v>1</v>
      </c>
      <c r="H228" s="1435" t="str" cm="1">
        <f t="array" aca="1" ref="H228" ca="1">IF(I228&lt;&gt;"",INDIRECT("'"&amp;I228&amp;"'!"&amp;J228),"")</f>
        <v/>
      </c>
      <c r="I228" s="1440"/>
      <c r="J228" s="1436"/>
      <c r="K228" s="4"/>
    </row>
    <row r="229" spans="1:11" ht="15" x14ac:dyDescent="0.2">
      <c r="A229" s="5">
        <v>170</v>
      </c>
      <c r="B229" s="660"/>
      <c r="F229" s="4" t="s">
        <v>3784</v>
      </c>
      <c r="G229" s="1" t="b">
        <f t="shared" ca="1" si="4"/>
        <v>1</v>
      </c>
      <c r="H229" s="1435" t="str" cm="1">
        <f t="array" aca="1" ref="H229" ca="1">IF(I229&lt;&gt;"",INDIRECT("'"&amp;I229&amp;"'!"&amp;J229),"")</f>
        <v/>
      </c>
      <c r="I229" s="1440"/>
      <c r="J229" s="1436"/>
      <c r="K229" s="4"/>
    </row>
    <row r="230" spans="1:11" ht="15" x14ac:dyDescent="0.2">
      <c r="A230" s="5">
        <v>171</v>
      </c>
      <c r="B230" s="660"/>
      <c r="F230" s="4" t="s">
        <v>3784</v>
      </c>
      <c r="G230" s="1" t="b">
        <f t="shared" ca="1" si="4"/>
        <v>1</v>
      </c>
      <c r="H230" s="1435" t="str" cm="1">
        <f t="array" aca="1" ref="H230" ca="1">IF(I230&lt;&gt;"",INDIRECT("'"&amp;I230&amp;"'!"&amp;J230),"")</f>
        <v/>
      </c>
      <c r="I230" s="1440"/>
      <c r="J230" s="1436"/>
      <c r="K230" s="4"/>
    </row>
    <row r="231" spans="1:11" ht="15" x14ac:dyDescent="0.2">
      <c r="A231" s="5">
        <v>172</v>
      </c>
      <c r="B231" s="660"/>
      <c r="F231" s="4" t="s">
        <v>3784</v>
      </c>
      <c r="G231" s="1" t="b">
        <f t="shared" ca="1" si="4"/>
        <v>1</v>
      </c>
      <c r="H231" s="1435" t="str" cm="1">
        <f t="array" aca="1" ref="H231" ca="1">IF(I231&lt;&gt;"",INDIRECT("'"&amp;I231&amp;"'!"&amp;J231),"")</f>
        <v/>
      </c>
      <c r="I231" s="1440"/>
      <c r="J231" s="1436"/>
      <c r="K231" s="4"/>
    </row>
    <row r="232" spans="1:11" ht="15" x14ac:dyDescent="0.2">
      <c r="A232" s="5">
        <v>173</v>
      </c>
      <c r="B232" s="660"/>
      <c r="F232" s="4" t="s">
        <v>3784</v>
      </c>
      <c r="G232" s="1" t="b">
        <f t="shared" ca="1" si="4"/>
        <v>1</v>
      </c>
      <c r="H232" s="1435" t="str" cm="1">
        <f t="array" aca="1" ref="H232" ca="1">IF(I232&lt;&gt;"",INDIRECT("'"&amp;I232&amp;"'!"&amp;J232),"")</f>
        <v/>
      </c>
      <c r="I232" s="1440"/>
      <c r="J232" s="1436"/>
      <c r="K232" s="4"/>
    </row>
    <row r="233" spans="1:11" ht="15" x14ac:dyDescent="0.2">
      <c r="A233" s="5">
        <v>174</v>
      </c>
      <c r="B233" s="660"/>
      <c r="F233" s="4" t="s">
        <v>3784</v>
      </c>
      <c r="G233" s="1" t="b">
        <f t="shared" ca="1" si="4"/>
        <v>1</v>
      </c>
      <c r="H233" s="1435" t="str" cm="1">
        <f t="array" aca="1" ref="H233" ca="1">IF(I233&lt;&gt;"",INDIRECT("'"&amp;I233&amp;"'!"&amp;J233),"")</f>
        <v/>
      </c>
      <c r="I233" s="1440"/>
      <c r="J233" s="1436"/>
      <c r="K233" s="4"/>
    </row>
    <row r="234" spans="1:11" ht="15" x14ac:dyDescent="0.2">
      <c r="A234" s="5">
        <v>175</v>
      </c>
      <c r="B234" s="660"/>
      <c r="F234" s="4" t="s">
        <v>3784</v>
      </c>
      <c r="G234" s="1" t="b">
        <f t="shared" ca="1" si="4"/>
        <v>1</v>
      </c>
      <c r="H234" s="1435" t="str" cm="1">
        <f t="array" aca="1" ref="H234" ca="1">IF(I234&lt;&gt;"",INDIRECT("'"&amp;I234&amp;"'!"&amp;J234),"")</f>
        <v/>
      </c>
      <c r="I234" s="1440"/>
      <c r="J234" s="1436"/>
      <c r="K234" s="4"/>
    </row>
    <row r="235" spans="1:11" ht="15" x14ac:dyDescent="0.2">
      <c r="A235" s="5">
        <v>176</v>
      </c>
      <c r="B235" s="660"/>
      <c r="F235" s="4" t="s">
        <v>3784</v>
      </c>
      <c r="G235" s="1" t="b">
        <f t="shared" ca="1" si="4"/>
        <v>1</v>
      </c>
      <c r="H235" s="1435" t="str" cm="1">
        <f t="array" aca="1" ref="H235" ca="1">IF(I235&lt;&gt;"",INDIRECT("'"&amp;I235&amp;"'!"&amp;J235),"")</f>
        <v/>
      </c>
      <c r="I235" s="1440"/>
      <c r="J235" s="1436"/>
      <c r="K235" s="4"/>
    </row>
    <row r="236" spans="1:11" ht="15" x14ac:dyDescent="0.2">
      <c r="A236" s="5">
        <v>177</v>
      </c>
      <c r="B236" s="660"/>
      <c r="F236" s="4" t="s">
        <v>3784</v>
      </c>
      <c r="G236" s="1" t="b">
        <f t="shared" ca="1" si="4"/>
        <v>1</v>
      </c>
      <c r="H236" s="1435" t="str" cm="1">
        <f t="array" aca="1" ref="H236" ca="1">IF(I236&lt;&gt;"",INDIRECT("'"&amp;I236&amp;"'!"&amp;J236),"")</f>
        <v/>
      </c>
      <c r="I236" s="1440"/>
      <c r="J236" s="1436"/>
      <c r="K236" s="4"/>
    </row>
    <row r="237" spans="1:11" ht="15" x14ac:dyDescent="0.2">
      <c r="A237" s="5">
        <v>178</v>
      </c>
      <c r="B237" s="660"/>
      <c r="F237" s="4" t="s">
        <v>3784</v>
      </c>
      <c r="G237" s="1" t="b">
        <f t="shared" ca="1" si="4"/>
        <v>1</v>
      </c>
      <c r="H237" s="1435" t="str" cm="1">
        <f t="array" aca="1" ref="H237" ca="1">IF(I237&lt;&gt;"",INDIRECT("'"&amp;I237&amp;"'!"&amp;J237),"")</f>
        <v/>
      </c>
      <c r="I237" s="1440"/>
      <c r="J237" s="1436"/>
      <c r="K237" s="4"/>
    </row>
    <row r="238" spans="1:11" ht="15" x14ac:dyDescent="0.2">
      <c r="A238" s="5">
        <v>179</v>
      </c>
      <c r="B238" s="660"/>
      <c r="F238" s="4" t="s">
        <v>3784</v>
      </c>
      <c r="G238" s="1" t="b">
        <f t="shared" ca="1" si="4"/>
        <v>1</v>
      </c>
      <c r="H238" s="1435" t="str" cm="1">
        <f t="array" aca="1" ref="H238" ca="1">IF(I238&lt;&gt;"",INDIRECT("'"&amp;I238&amp;"'!"&amp;J238),"")</f>
        <v/>
      </c>
      <c r="I238" s="1440"/>
      <c r="J238" s="1436"/>
      <c r="K238" s="4"/>
    </row>
    <row r="239" spans="1:11" ht="15" x14ac:dyDescent="0.2">
      <c r="A239" s="5">
        <v>180</v>
      </c>
      <c r="B239" s="660"/>
      <c r="F239" s="4" t="s">
        <v>3784</v>
      </c>
      <c r="G239" s="1" t="b">
        <f t="shared" ca="1" si="4"/>
        <v>1</v>
      </c>
      <c r="H239" s="1435" t="str" cm="1">
        <f t="array" aca="1" ref="H239" ca="1">IF(I239&lt;&gt;"",INDIRECT("'"&amp;I239&amp;"'!"&amp;J239),"")</f>
        <v/>
      </c>
      <c r="I239" s="1440"/>
      <c r="J239" s="1436"/>
      <c r="K239" s="4"/>
    </row>
    <row r="240" spans="1:11" ht="15" x14ac:dyDescent="0.2">
      <c r="A240" s="5">
        <v>181</v>
      </c>
      <c r="B240" s="660"/>
      <c r="F240" s="4" t="s">
        <v>3784</v>
      </c>
      <c r="G240" s="1" t="b">
        <f t="shared" ca="1" si="4"/>
        <v>1</v>
      </c>
      <c r="H240" s="1435" t="str" cm="1">
        <f t="array" aca="1" ref="H240" ca="1">IF(I240&lt;&gt;"",INDIRECT("'"&amp;I240&amp;"'!"&amp;J240),"")</f>
        <v/>
      </c>
      <c r="I240" s="1440"/>
      <c r="J240" s="1436"/>
      <c r="K240" s="4"/>
    </row>
    <row r="241" spans="1:11" ht="15" x14ac:dyDescent="0.2">
      <c r="A241" s="5">
        <v>182</v>
      </c>
      <c r="B241" s="660"/>
      <c r="C241" s="2" t="s">
        <v>490</v>
      </c>
      <c r="F241" s="4" t="s">
        <v>3784</v>
      </c>
      <c r="G241" s="1" t="b">
        <f t="shared" ca="1" si="4"/>
        <v>1</v>
      </c>
      <c r="H241" s="1435" t="str" cm="1">
        <f t="array" aca="1" ref="H241" ca="1">IF(I241&lt;&gt;"",INDIRECT("'"&amp;I241&amp;"'!"&amp;J241),"")</f>
        <v/>
      </c>
      <c r="I241" s="1440"/>
      <c r="J241" s="1436"/>
      <c r="K241" s="4"/>
    </row>
    <row r="242" spans="1:11" ht="15" x14ac:dyDescent="0.2">
      <c r="A242" s="5">
        <v>183</v>
      </c>
      <c r="B242" s="660"/>
      <c r="F242" s="4" t="s">
        <v>3784</v>
      </c>
      <c r="G242" s="1" t="b">
        <f t="shared" ca="1" si="4"/>
        <v>1</v>
      </c>
      <c r="H242" s="1435" t="str" cm="1">
        <f t="array" aca="1" ref="H242" ca="1">IF(I242&lt;&gt;"",INDIRECT("'"&amp;I242&amp;"'!"&amp;J242),"")</f>
        <v/>
      </c>
      <c r="I242" s="1440"/>
      <c r="J242" s="1436"/>
      <c r="K242" s="4"/>
    </row>
    <row r="243" spans="1:11" ht="15" x14ac:dyDescent="0.2">
      <c r="A243" s="5">
        <v>184</v>
      </c>
      <c r="B243" s="660"/>
      <c r="F243" s="4" t="s">
        <v>3784</v>
      </c>
      <c r="G243" s="1" t="b">
        <f t="shared" ca="1" si="4"/>
        <v>1</v>
      </c>
      <c r="H243" s="1435" t="str" cm="1">
        <f t="array" aca="1" ref="H243" ca="1">IF(I243&lt;&gt;"",INDIRECT("'"&amp;I243&amp;"'!"&amp;J243),"")</f>
        <v/>
      </c>
      <c r="I243" s="1440"/>
      <c r="J243" s="1436"/>
      <c r="K243" s="4"/>
    </row>
    <row r="244" spans="1:11" ht="15" x14ac:dyDescent="0.2">
      <c r="A244" s="5">
        <v>185</v>
      </c>
      <c r="B244" s="660"/>
      <c r="F244" s="4" t="s">
        <v>3784</v>
      </c>
      <c r="G244" s="1" t="b">
        <f t="shared" ca="1" si="4"/>
        <v>1</v>
      </c>
      <c r="H244" s="1435" t="str" cm="1">
        <f t="array" aca="1" ref="H244" ca="1">IF(I244&lt;&gt;"",INDIRECT("'"&amp;I244&amp;"'!"&amp;J244),"")</f>
        <v/>
      </c>
      <c r="I244" s="1440"/>
      <c r="J244" s="1436"/>
      <c r="K244" s="4"/>
    </row>
    <row r="245" spans="1:11" ht="15" x14ac:dyDescent="0.2">
      <c r="A245" s="5">
        <v>186</v>
      </c>
      <c r="B245" s="660"/>
      <c r="F245" s="4" t="s">
        <v>3784</v>
      </c>
      <c r="G245" s="1" t="b">
        <f t="shared" ca="1" si="4"/>
        <v>1</v>
      </c>
      <c r="H245" s="1435" t="str" cm="1">
        <f t="array" aca="1" ref="H245" ca="1">IF(I245&lt;&gt;"",INDIRECT("'"&amp;I245&amp;"'!"&amp;J245),"")</f>
        <v/>
      </c>
      <c r="I245" s="1440"/>
      <c r="J245" s="1436"/>
      <c r="K245" s="4"/>
    </row>
    <row r="246" spans="1:11" ht="15" x14ac:dyDescent="0.2">
      <c r="A246" s="5">
        <v>187</v>
      </c>
      <c r="B246" s="660"/>
      <c r="F246" s="4" t="s">
        <v>3784</v>
      </c>
      <c r="G246" s="1" t="b">
        <f t="shared" ca="1" si="4"/>
        <v>1</v>
      </c>
      <c r="H246" s="1435" t="str" cm="1">
        <f t="array" aca="1" ref="H246" ca="1">IF(I246&lt;&gt;"",INDIRECT("'"&amp;I246&amp;"'!"&amp;J246),"")</f>
        <v/>
      </c>
      <c r="I246" s="1440"/>
      <c r="J246" s="1436"/>
      <c r="K246" s="4"/>
    </row>
    <row r="247" spans="1:11" ht="15" x14ac:dyDescent="0.2">
      <c r="A247" s="5">
        <v>188</v>
      </c>
      <c r="B247" s="660"/>
      <c r="C247" s="2" t="s">
        <v>490</v>
      </c>
      <c r="F247" s="4" t="s">
        <v>3784</v>
      </c>
      <c r="G247" s="1" t="b">
        <f t="shared" ca="1" si="4"/>
        <v>1</v>
      </c>
      <c r="H247" s="1435" t="str" cm="1">
        <f t="array" aca="1" ref="H247" ca="1">IF(I247&lt;&gt;"",INDIRECT("'"&amp;I247&amp;"'!"&amp;J247),"")</f>
        <v/>
      </c>
      <c r="I247" s="1440"/>
      <c r="J247" s="1436"/>
      <c r="K247" s="4"/>
    </row>
    <row r="248" spans="1:11" ht="15" x14ac:dyDescent="0.2">
      <c r="A248" s="5">
        <v>189</v>
      </c>
      <c r="B248" s="660"/>
      <c r="F248" s="4" t="s">
        <v>3784</v>
      </c>
      <c r="G248" s="1" t="b">
        <f t="shared" ca="1" si="4"/>
        <v>1</v>
      </c>
      <c r="H248" s="1435" t="str" cm="1">
        <f t="array" aca="1" ref="H248" ca="1">IF(I248&lt;&gt;"",INDIRECT("'"&amp;I248&amp;"'!"&amp;J248),"")</f>
        <v/>
      </c>
      <c r="I248" s="1440"/>
      <c r="J248" s="1436"/>
      <c r="K248" s="4"/>
    </row>
    <row r="249" spans="1:11" ht="15" x14ac:dyDescent="0.2">
      <c r="A249" s="5">
        <v>190</v>
      </c>
      <c r="B249" s="660"/>
      <c r="C249" s="2" t="s">
        <v>490</v>
      </c>
      <c r="F249" s="4" t="s">
        <v>3784</v>
      </c>
      <c r="G249" s="1" t="b">
        <f t="shared" ca="1" si="4"/>
        <v>1</v>
      </c>
      <c r="H249" s="1435" t="str" cm="1">
        <f t="array" aca="1" ref="H249" ca="1">IF(I249&lt;&gt;"",INDIRECT("'"&amp;I249&amp;"'!"&amp;J249),"")</f>
        <v/>
      </c>
      <c r="I249" s="1440"/>
      <c r="J249" s="1436"/>
      <c r="K249" s="4"/>
    </row>
    <row r="250" spans="1:11" ht="15" x14ac:dyDescent="0.2">
      <c r="A250" s="5">
        <v>191</v>
      </c>
      <c r="B250" s="660"/>
      <c r="F250" s="4" t="s">
        <v>3784</v>
      </c>
      <c r="G250" s="1" t="b">
        <f t="shared" ca="1" si="4"/>
        <v>1</v>
      </c>
      <c r="H250" s="1435" t="str" cm="1">
        <f t="array" aca="1" ref="H250" ca="1">IF(I250&lt;&gt;"",INDIRECT("'"&amp;I250&amp;"'!"&amp;J250),"")</f>
        <v/>
      </c>
      <c r="I250" s="1440"/>
      <c r="J250" s="1436"/>
      <c r="K250" s="4"/>
    </row>
    <row r="251" spans="1:11" ht="15" x14ac:dyDescent="0.2">
      <c r="A251" s="5">
        <v>192</v>
      </c>
      <c r="B251" s="660"/>
      <c r="F251" s="4" t="s">
        <v>3784</v>
      </c>
      <c r="G251" s="1" t="b">
        <f t="shared" ca="1" si="4"/>
        <v>1</v>
      </c>
      <c r="H251" s="1435" t="str" cm="1">
        <f t="array" aca="1" ref="H251" ca="1">IF(I251&lt;&gt;"",INDIRECT("'"&amp;I251&amp;"'!"&amp;J251),"")</f>
        <v/>
      </c>
      <c r="I251" s="1440"/>
      <c r="J251" s="1436"/>
      <c r="K251" s="4"/>
    </row>
    <row r="252" spans="1:11" ht="15" x14ac:dyDescent="0.2">
      <c r="A252" s="5">
        <v>193</v>
      </c>
      <c r="B252" s="660"/>
      <c r="F252" s="4" t="s">
        <v>3784</v>
      </c>
      <c r="G252" s="1" t="b">
        <f t="shared" ca="1" si="4"/>
        <v>1</v>
      </c>
      <c r="H252" s="1435" t="str" cm="1">
        <f t="array" aca="1" ref="H252" ca="1">IF(I252&lt;&gt;"",INDIRECT("'"&amp;I252&amp;"'!"&amp;J252),"")</f>
        <v/>
      </c>
      <c r="I252" s="1440"/>
      <c r="J252" s="1436"/>
      <c r="K252" s="4"/>
    </row>
    <row r="253" spans="1:11" ht="15" x14ac:dyDescent="0.2">
      <c r="A253" s="5">
        <v>194</v>
      </c>
      <c r="B253" s="660"/>
      <c r="F253" s="4" t="s">
        <v>3784</v>
      </c>
      <c r="G253" s="1" t="b">
        <f t="shared" ca="1" si="4"/>
        <v>1</v>
      </c>
      <c r="H253" s="1435" t="str" cm="1">
        <f t="array" aca="1" ref="H253" ca="1">IF(I253&lt;&gt;"",INDIRECT("'"&amp;I253&amp;"'!"&amp;J253),"")</f>
        <v/>
      </c>
      <c r="I253" s="1440"/>
      <c r="J253" s="1436"/>
      <c r="K253" s="4"/>
    </row>
    <row r="254" spans="1:11" ht="15" x14ac:dyDescent="0.2">
      <c r="A254" s="5">
        <v>195</v>
      </c>
      <c r="B254" s="660"/>
      <c r="F254" s="4" t="s">
        <v>3784</v>
      </c>
      <c r="G254" s="1" t="b">
        <f t="shared" ca="1" si="4"/>
        <v>1</v>
      </c>
      <c r="H254" s="1435" t="str" cm="1">
        <f t="array" aca="1" ref="H254" ca="1">IF(I254&lt;&gt;"",INDIRECT("'"&amp;I254&amp;"'!"&amp;J254),"")</f>
        <v/>
      </c>
      <c r="I254" s="1440"/>
      <c r="J254" s="1436"/>
      <c r="K254" s="4"/>
    </row>
    <row r="255" spans="1:11" ht="15" x14ac:dyDescent="0.2">
      <c r="A255" s="5">
        <v>196</v>
      </c>
      <c r="B255" s="660"/>
      <c r="F255" s="4" t="s">
        <v>3784</v>
      </c>
      <c r="G255" s="1" t="b">
        <f t="shared" ca="1" si="4"/>
        <v>1</v>
      </c>
      <c r="H255" s="1435" t="str" cm="1">
        <f t="array" aca="1" ref="H255" ca="1">IF(I255&lt;&gt;"",INDIRECT("'"&amp;I255&amp;"'!"&amp;J255),"")</f>
        <v/>
      </c>
      <c r="I255" s="1440"/>
      <c r="J255" s="1436"/>
      <c r="K255" s="4"/>
    </row>
    <row r="256" spans="1:11" ht="15" x14ac:dyDescent="0.2">
      <c r="A256" s="5">
        <v>197</v>
      </c>
      <c r="B256" s="660"/>
      <c r="F256" s="4" t="s">
        <v>3784</v>
      </c>
      <c r="G256" s="1" t="b">
        <f t="shared" ca="1" si="4"/>
        <v>1</v>
      </c>
      <c r="H256" s="1435" t="str" cm="1">
        <f t="array" aca="1" ref="H256" ca="1">IF(I256&lt;&gt;"",INDIRECT("'"&amp;I256&amp;"'!"&amp;J256),"")</f>
        <v/>
      </c>
      <c r="I256" s="1440"/>
      <c r="J256" s="1436"/>
      <c r="K256" s="4"/>
    </row>
    <row r="257" spans="1:11" ht="15" x14ac:dyDescent="0.2">
      <c r="A257" s="5">
        <v>198</v>
      </c>
      <c r="B257" s="660"/>
      <c r="F257" s="4" t="s">
        <v>3784</v>
      </c>
      <c r="G257" s="1" t="b">
        <f t="shared" ca="1" si="4"/>
        <v>1</v>
      </c>
      <c r="H257" s="1435" t="str" cm="1">
        <f t="array" aca="1" ref="H257" ca="1">IF(I257&lt;&gt;"",INDIRECT("'"&amp;I257&amp;"'!"&amp;J257),"")</f>
        <v/>
      </c>
      <c r="I257" s="1440"/>
      <c r="J257" s="1436"/>
      <c r="K257" s="4"/>
    </row>
    <row r="258" spans="1:11" ht="15" x14ac:dyDescent="0.2">
      <c r="A258" s="5">
        <v>199</v>
      </c>
      <c r="B258" s="660"/>
      <c r="F258" s="4" t="s">
        <v>3784</v>
      </c>
      <c r="G258" s="1" t="b">
        <f t="shared" ca="1" si="4"/>
        <v>1</v>
      </c>
      <c r="H258" s="1435" t="str" cm="1">
        <f t="array" aca="1" ref="H258" ca="1">IF(I258&lt;&gt;"",INDIRECT("'"&amp;I258&amp;"'!"&amp;J258),"")</f>
        <v/>
      </c>
      <c r="I258" s="1440"/>
      <c r="J258" s="1436"/>
      <c r="K258" s="4"/>
    </row>
    <row r="259" spans="1:11" ht="15" x14ac:dyDescent="0.2">
      <c r="A259" s="5">
        <v>200</v>
      </c>
      <c r="B259" s="660"/>
      <c r="F259" s="4" t="s">
        <v>3784</v>
      </c>
      <c r="G259" s="1" t="b">
        <f t="shared" ca="1" si="4"/>
        <v>1</v>
      </c>
      <c r="H259" s="1435" t="str" cm="1">
        <f t="array" aca="1" ref="H259" ca="1">IF(I259&lt;&gt;"",INDIRECT("'"&amp;I259&amp;"'!"&amp;J259),"")</f>
        <v/>
      </c>
      <c r="I259" s="1440"/>
      <c r="J259" s="1436"/>
      <c r="K259" s="4"/>
    </row>
    <row r="260" spans="1:11" ht="15" x14ac:dyDescent="0.2">
      <c r="A260" s="5">
        <v>201</v>
      </c>
      <c r="B260" s="660"/>
      <c r="F260" s="4" t="s">
        <v>3784</v>
      </c>
      <c r="G260" s="1" t="b">
        <f t="shared" ca="1" si="4"/>
        <v>1</v>
      </c>
      <c r="H260" s="1435" t="str" cm="1">
        <f t="array" aca="1" ref="H260" ca="1">IF(I260&lt;&gt;"",INDIRECT("'"&amp;I260&amp;"'!"&amp;J260),"")</f>
        <v/>
      </c>
      <c r="I260" s="1440"/>
      <c r="J260" s="1436"/>
      <c r="K260" s="4"/>
    </row>
    <row r="261" spans="1:11" ht="15" x14ac:dyDescent="0.2">
      <c r="A261" s="5">
        <v>202</v>
      </c>
      <c r="B261" s="660"/>
      <c r="F261" s="4" t="s">
        <v>3784</v>
      </c>
      <c r="G261" s="1" t="b">
        <f t="shared" ca="1" si="4"/>
        <v>1</v>
      </c>
      <c r="H261" s="1435" t="str" cm="1">
        <f t="array" aca="1" ref="H261" ca="1">IF(I261&lt;&gt;"",INDIRECT("'"&amp;I261&amp;"'!"&amp;J261),"")</f>
        <v/>
      </c>
      <c r="I261" s="1440"/>
      <c r="J261" s="1436"/>
      <c r="K261" s="4"/>
    </row>
    <row r="262" spans="1:11" ht="15" x14ac:dyDescent="0.2">
      <c r="A262" s="5">
        <v>203</v>
      </c>
      <c r="B262" s="660"/>
      <c r="F262" s="4" t="s">
        <v>3784</v>
      </c>
      <c r="G262" s="1" t="b">
        <f t="shared" ca="1" si="4"/>
        <v>1</v>
      </c>
      <c r="H262" s="1435" t="str" cm="1">
        <f t="array" aca="1" ref="H262" ca="1">IF(I262&lt;&gt;"",INDIRECT("'"&amp;I262&amp;"'!"&amp;J262),"")</f>
        <v/>
      </c>
      <c r="I262" s="1440"/>
      <c r="J262" s="1436"/>
      <c r="K262" s="4"/>
    </row>
    <row r="263" spans="1:11" ht="15" x14ac:dyDescent="0.2">
      <c r="A263" s="5">
        <v>204</v>
      </c>
      <c r="B263" s="660"/>
      <c r="F263" s="4" t="s">
        <v>3784</v>
      </c>
      <c r="G263" s="1" t="b">
        <f t="shared" ca="1" si="4"/>
        <v>1</v>
      </c>
      <c r="H263" s="1435" t="str" cm="1">
        <f t="array" aca="1" ref="H263" ca="1">IF(I263&lt;&gt;"",INDIRECT("'"&amp;I263&amp;"'!"&amp;J263),"")</f>
        <v/>
      </c>
      <c r="I263" s="1440"/>
      <c r="J263" s="1436"/>
      <c r="K263" s="4"/>
    </row>
    <row r="264" spans="1:11" ht="15" x14ac:dyDescent="0.2">
      <c r="A264" s="5">
        <v>205</v>
      </c>
      <c r="B264" s="660"/>
      <c r="F264" s="4" t="s">
        <v>3784</v>
      </c>
      <c r="G264" s="1" t="b">
        <f t="shared" ca="1" si="4"/>
        <v>1</v>
      </c>
      <c r="H264" s="1435" t="str" cm="1">
        <f t="array" aca="1" ref="H264" ca="1">IF(I264&lt;&gt;"",INDIRECT("'"&amp;I264&amp;"'!"&amp;J264),"")</f>
        <v/>
      </c>
      <c r="I264" s="1440"/>
      <c r="J264" s="1436"/>
      <c r="K264" s="4"/>
    </row>
    <row r="265" spans="1:11" ht="15" x14ac:dyDescent="0.2">
      <c r="A265" s="5">
        <v>206</v>
      </c>
      <c r="B265" s="660"/>
      <c r="F265" s="4" t="s">
        <v>3784</v>
      </c>
      <c r="G265" s="1" t="b">
        <f t="shared" ca="1" si="4"/>
        <v>1</v>
      </c>
      <c r="H265" s="1435" t="str" cm="1">
        <f t="array" aca="1" ref="H265" ca="1">IF(I265&lt;&gt;"",INDIRECT("'"&amp;I265&amp;"'!"&amp;J265),"")</f>
        <v/>
      </c>
      <c r="I265" s="1440"/>
      <c r="J265" s="1436"/>
      <c r="K265" s="4"/>
    </row>
    <row r="266" spans="1:11" ht="15" x14ac:dyDescent="0.2">
      <c r="A266" s="5">
        <v>207</v>
      </c>
      <c r="B266" s="660"/>
      <c r="F266" s="4" t="s">
        <v>3784</v>
      </c>
      <c r="G266" s="1" t="b">
        <f t="shared" ca="1" si="4"/>
        <v>1</v>
      </c>
      <c r="H266" s="1435" t="str" cm="1">
        <f t="array" aca="1" ref="H266" ca="1">IF(I266&lt;&gt;"",INDIRECT("'"&amp;I266&amp;"'!"&amp;J266),"")</f>
        <v/>
      </c>
      <c r="I266" s="1440"/>
      <c r="J266" s="1436"/>
      <c r="K266" s="4"/>
    </row>
    <row r="267" spans="1:11" ht="15" x14ac:dyDescent="0.2">
      <c r="A267" s="5">
        <v>208</v>
      </c>
      <c r="B267" s="660"/>
      <c r="F267" s="4" t="s">
        <v>3784</v>
      </c>
      <c r="G267" s="1" t="b">
        <f t="shared" ca="1" si="4"/>
        <v>1</v>
      </c>
      <c r="H267" s="1435" t="str" cm="1">
        <f t="array" aca="1" ref="H267" ca="1">IF(I267&lt;&gt;"",INDIRECT("'"&amp;I267&amp;"'!"&amp;J267),"")</f>
        <v/>
      </c>
      <c r="I267" s="1440"/>
      <c r="J267" s="1436"/>
      <c r="K267" s="4"/>
    </row>
    <row r="268" spans="1:11" ht="15" x14ac:dyDescent="0.2">
      <c r="A268" s="5">
        <v>209</v>
      </c>
      <c r="B268" s="660"/>
      <c r="F268" s="4" t="s">
        <v>3784</v>
      </c>
      <c r="G268" s="1" t="b">
        <f t="shared" ca="1" si="4"/>
        <v>1</v>
      </c>
      <c r="H268" s="1435" t="str" cm="1">
        <f t="array" aca="1" ref="H268" ca="1">IF(I268&lt;&gt;"",INDIRECT("'"&amp;I268&amp;"'!"&amp;J268),"")</f>
        <v/>
      </c>
      <c r="I268" s="1440"/>
      <c r="J268" s="1436"/>
      <c r="K268" s="4"/>
    </row>
    <row r="269" spans="1:11" ht="15" x14ac:dyDescent="0.2">
      <c r="A269" s="5">
        <v>210</v>
      </c>
      <c r="B269" s="660"/>
      <c r="F269" s="4" t="s">
        <v>3784</v>
      </c>
      <c r="G269" s="1" t="b">
        <f t="shared" ca="1" si="4"/>
        <v>1</v>
      </c>
      <c r="H269" s="1435" t="str" cm="1">
        <f t="array" aca="1" ref="H269" ca="1">IF(I269&lt;&gt;"",INDIRECT("'"&amp;I269&amp;"'!"&amp;J269),"")</f>
        <v/>
      </c>
      <c r="I269" s="1440"/>
      <c r="J269" s="1436"/>
      <c r="K269" s="4"/>
    </row>
    <row r="270" spans="1:11" ht="15" x14ac:dyDescent="0.2">
      <c r="A270" s="5">
        <v>211</v>
      </c>
      <c r="B270" s="660"/>
      <c r="F270" s="4" t="s">
        <v>3784</v>
      </c>
      <c r="G270" s="1" t="b">
        <f t="shared" ca="1" si="4"/>
        <v>1</v>
      </c>
      <c r="H270" s="1435" t="str" cm="1">
        <f t="array" aca="1" ref="H270" ca="1">IF(I270&lt;&gt;"",INDIRECT("'"&amp;I270&amp;"'!"&amp;J270),"")</f>
        <v/>
      </c>
      <c r="I270" s="1440"/>
      <c r="J270" s="1436"/>
      <c r="K270" s="4"/>
    </row>
    <row r="271" spans="1:11" ht="15" x14ac:dyDescent="0.2">
      <c r="A271">
        <v>212</v>
      </c>
      <c r="B271" s="660">
        <f>'Assets-Liab 5-6'!M16</f>
        <v>12500</v>
      </c>
      <c r="F271" s="4"/>
      <c r="G271" s="1" t="b">
        <f t="shared" ca="1" si="4"/>
        <v>1</v>
      </c>
      <c r="H271" s="1435" cm="1">
        <f t="array" aca="1" ref="H271" ca="1">IF(I271&lt;&gt;"",INDIRECT("'"&amp;I271&amp;"'!"&amp;J271),"")</f>
        <v>12500</v>
      </c>
      <c r="I271" s="1440" t="s">
        <v>3786</v>
      </c>
      <c r="J271" s="1436" t="s">
        <v>3843</v>
      </c>
      <c r="K271" s="4"/>
    </row>
    <row r="272" spans="1:11" ht="15" x14ac:dyDescent="0.2">
      <c r="A272">
        <v>213</v>
      </c>
      <c r="B272" s="660">
        <f>'Assets-Liab 5-6'!M17</f>
        <v>8360278</v>
      </c>
      <c r="F272" s="4"/>
      <c r="G272" s="1" t="b">
        <f t="shared" ca="1" si="4"/>
        <v>1</v>
      </c>
      <c r="H272" s="1435" cm="1">
        <f t="array" aca="1" ref="H272" ca="1">IF(I272&lt;&gt;"",INDIRECT("'"&amp;I272&amp;"'!"&amp;J272),"")</f>
        <v>8360278</v>
      </c>
      <c r="I272" s="1440" t="s">
        <v>3786</v>
      </c>
      <c r="J272" s="1436" t="s">
        <v>3844</v>
      </c>
      <c r="K272" s="4"/>
    </row>
    <row r="273" spans="1:11" ht="15" x14ac:dyDescent="0.2">
      <c r="A273">
        <v>214</v>
      </c>
      <c r="B273" s="660">
        <f>'Assets-Liab 5-6'!M18</f>
        <v>840830</v>
      </c>
      <c r="F273" s="4"/>
      <c r="G273" s="1" t="b">
        <f t="shared" ca="1" si="4"/>
        <v>1</v>
      </c>
      <c r="H273" s="1435" cm="1">
        <f t="array" aca="1" ref="H273" ca="1">IF(I273&lt;&gt;"",INDIRECT("'"&amp;I273&amp;"'!"&amp;J273),"")</f>
        <v>840830</v>
      </c>
      <c r="I273" s="1440" t="s">
        <v>3786</v>
      </c>
      <c r="J273" s="1436" t="s">
        <v>3845</v>
      </c>
      <c r="K273" s="4"/>
    </row>
    <row r="274" spans="1:11" ht="15" x14ac:dyDescent="0.2">
      <c r="A274">
        <v>215</v>
      </c>
      <c r="B274" s="660">
        <f>'Assets-Liab 5-6'!M19</f>
        <v>0</v>
      </c>
      <c r="F274" s="4"/>
      <c r="G274" s="1" t="b">
        <f t="shared" ca="1" si="4"/>
        <v>1</v>
      </c>
      <c r="H274" s="1435" cm="1">
        <f t="array" aca="1" ref="H274" ca="1">IF(I274&lt;&gt;"",INDIRECT("'"&amp;I274&amp;"'!"&amp;J274),"")</f>
        <v>0</v>
      </c>
      <c r="I274" s="1440" t="s">
        <v>3786</v>
      </c>
      <c r="J274" s="1436" t="s">
        <v>3846</v>
      </c>
      <c r="K274" s="4"/>
    </row>
    <row r="275" spans="1:11" ht="15" x14ac:dyDescent="0.2">
      <c r="A275" s="5">
        <v>216</v>
      </c>
      <c r="B275" s="660"/>
      <c r="F275" s="4" t="s">
        <v>3784</v>
      </c>
      <c r="G275" s="1" t="b">
        <f t="shared" ca="1" si="4"/>
        <v>1</v>
      </c>
      <c r="H275" s="1435" t="str" cm="1">
        <f t="array" aca="1" ref="H275" ca="1">IF(I275&lt;&gt;"",INDIRECT("'"&amp;I275&amp;"'!"&amp;J275),"")</f>
        <v/>
      </c>
      <c r="I275" s="1440"/>
      <c r="J275" s="1436"/>
      <c r="K275" s="4"/>
    </row>
    <row r="276" spans="1:11" ht="15" x14ac:dyDescent="0.2">
      <c r="A276" s="5">
        <v>217</v>
      </c>
      <c r="B276" s="660"/>
      <c r="F276" s="4" t="s">
        <v>3784</v>
      </c>
      <c r="G276" s="1" t="b">
        <f t="shared" ca="1" si="4"/>
        <v>1</v>
      </c>
      <c r="H276" s="1435" t="str" cm="1">
        <f t="array" aca="1" ref="H276" ca="1">IF(I276&lt;&gt;"",INDIRECT("'"&amp;I276&amp;"'!"&amp;J276),"")</f>
        <v/>
      </c>
      <c r="I276" s="1440"/>
      <c r="J276" s="1436"/>
      <c r="K276" s="4"/>
    </row>
    <row r="277" spans="1:11" ht="15" x14ac:dyDescent="0.2">
      <c r="A277">
        <v>218</v>
      </c>
      <c r="B277" s="660">
        <f>'Assets-Liab 5-6'!M23</f>
        <v>9213608</v>
      </c>
      <c r="F277" s="4"/>
      <c r="G277" s="1" t="b">
        <f t="shared" ca="1" si="4"/>
        <v>1</v>
      </c>
      <c r="H277" s="1435" cm="1">
        <f t="array" aca="1" ref="H277" ca="1">IF(I277&lt;&gt;"",INDIRECT("'"&amp;I277&amp;"'!"&amp;J277),"")</f>
        <v>9213608</v>
      </c>
      <c r="I277" s="1440" t="s">
        <v>3786</v>
      </c>
      <c r="J277" s="1436" t="s">
        <v>3847</v>
      </c>
      <c r="K277" s="4"/>
    </row>
    <row r="278" spans="1:11" ht="15" x14ac:dyDescent="0.2">
      <c r="A278">
        <v>219</v>
      </c>
      <c r="B278" s="660">
        <f>'Assets-Liab 5-6'!M40</f>
        <v>9213608</v>
      </c>
      <c r="F278" s="4"/>
      <c r="G278" s="1" t="b">
        <f t="shared" ca="1" si="4"/>
        <v>1</v>
      </c>
      <c r="H278" s="1435" cm="1">
        <f t="array" aca="1" ref="H278" ca="1">IF(I278&lt;&gt;"",INDIRECT("'"&amp;I278&amp;"'!"&amp;J278),"")</f>
        <v>9213608</v>
      </c>
      <c r="I278" s="1440" t="s">
        <v>3786</v>
      </c>
      <c r="J278" s="1436" t="s">
        <v>3848</v>
      </c>
      <c r="K278" s="4"/>
    </row>
    <row r="279" spans="1:11" ht="15" x14ac:dyDescent="0.2">
      <c r="A279">
        <v>220</v>
      </c>
      <c r="B279" s="660">
        <f>'Assets-Liab 5-6'!M41</f>
        <v>9213608</v>
      </c>
      <c r="C279" s="2" t="s">
        <v>490</v>
      </c>
      <c r="F279" s="4"/>
      <c r="G279" s="1" t="b">
        <f t="shared" ca="1" si="4"/>
        <v>1</v>
      </c>
      <c r="H279" s="1435" cm="1">
        <f t="array" aca="1" ref="H279" ca="1">IF(I279&lt;&gt;"",INDIRECT("'"&amp;I279&amp;"'!"&amp;J279),"")</f>
        <v>9213608</v>
      </c>
      <c r="I279" s="1440" t="s">
        <v>3786</v>
      </c>
      <c r="J279" s="1436" t="s">
        <v>3849</v>
      </c>
      <c r="K279" s="4"/>
    </row>
    <row r="280" spans="1:11" ht="15" x14ac:dyDescent="0.2">
      <c r="A280">
        <v>221</v>
      </c>
      <c r="B280" s="660">
        <f>'Assets-Liab 5-6'!N21</f>
        <v>29910</v>
      </c>
      <c r="F280" s="4"/>
      <c r="G280" s="1" t="b">
        <f t="shared" ca="1" si="4"/>
        <v>1</v>
      </c>
      <c r="H280" s="1435" cm="1">
        <f t="array" aca="1" ref="H280" ca="1">IF(I280&lt;&gt;"",INDIRECT("'"&amp;I280&amp;"'!"&amp;J280),"")</f>
        <v>29910</v>
      </c>
      <c r="I280" s="1440" t="s">
        <v>3786</v>
      </c>
      <c r="J280" s="1436" t="s">
        <v>3850</v>
      </c>
      <c r="K280" s="4"/>
    </row>
    <row r="281" spans="1:11" ht="15" x14ac:dyDescent="0.2">
      <c r="A281">
        <v>222</v>
      </c>
      <c r="B281" s="660">
        <f>'Assets-Liab 5-6'!N22</f>
        <v>2790090</v>
      </c>
      <c r="C281" s="2" t="s">
        <v>490</v>
      </c>
      <c r="F281" s="4"/>
      <c r="G281" s="1" t="b">
        <f t="shared" ca="1" si="4"/>
        <v>1</v>
      </c>
      <c r="H281" s="1435" cm="1">
        <f t="array" aca="1" ref="H281" ca="1">IF(I281&lt;&gt;"",INDIRECT("'"&amp;I281&amp;"'!"&amp;J281),"")</f>
        <v>2790090</v>
      </c>
      <c r="I281" s="1440" t="s">
        <v>3786</v>
      </c>
      <c r="J281" s="1436" t="s">
        <v>3851</v>
      </c>
      <c r="K281" s="4"/>
    </row>
    <row r="282" spans="1:11" ht="15" x14ac:dyDescent="0.2">
      <c r="A282">
        <v>223</v>
      </c>
      <c r="B282" s="660">
        <f>'Assets-Liab 5-6'!N23</f>
        <v>2820000</v>
      </c>
      <c r="F282" s="4"/>
      <c r="G282" s="1" t="b">
        <f t="shared" ca="1" si="4"/>
        <v>1</v>
      </c>
      <c r="H282" s="1435" cm="1">
        <f t="array" aca="1" ref="H282" ca="1">IF(I282&lt;&gt;"",INDIRECT("'"&amp;I282&amp;"'!"&amp;J282),"")</f>
        <v>2820000</v>
      </c>
      <c r="I282" s="1440" t="s">
        <v>3786</v>
      </c>
      <c r="J282" s="1436" t="s">
        <v>3852</v>
      </c>
      <c r="K282" s="4"/>
    </row>
    <row r="283" spans="1:11" ht="15" x14ac:dyDescent="0.2">
      <c r="A283">
        <v>224</v>
      </c>
      <c r="B283" s="660">
        <f>'Assets-Liab 5-6'!N36</f>
        <v>2820000</v>
      </c>
      <c r="F283" s="4"/>
      <c r="G283" s="1" t="b">
        <f t="shared" ca="1" si="4"/>
        <v>1</v>
      </c>
      <c r="H283" s="1435" cm="1">
        <f t="array" aca="1" ref="H283" ca="1">IF(I283&lt;&gt;"",INDIRECT("'"&amp;I283&amp;"'!"&amp;J283),"")</f>
        <v>2820000</v>
      </c>
      <c r="I283" s="1440" t="s">
        <v>3786</v>
      </c>
      <c r="J283" s="1436" t="s">
        <v>3853</v>
      </c>
      <c r="K283" s="4"/>
    </row>
    <row r="284" spans="1:11" ht="15" x14ac:dyDescent="0.2">
      <c r="A284" s="5">
        <v>225</v>
      </c>
      <c r="B284" s="660"/>
      <c r="C284" s="2" t="s">
        <v>490</v>
      </c>
      <c r="F284" s="4" t="s">
        <v>3784</v>
      </c>
      <c r="G284" s="1" t="b">
        <f t="shared" ca="1" si="4"/>
        <v>1</v>
      </c>
      <c r="H284" s="1435" t="str" cm="1">
        <f t="array" aca="1" ref="H284" ca="1">IF(I284&lt;&gt;"",INDIRECT("'"&amp;I284&amp;"'!"&amp;J284),"")</f>
        <v/>
      </c>
      <c r="I284" s="1440"/>
      <c r="J284" s="1436"/>
      <c r="K284" s="4"/>
    </row>
    <row r="285" spans="1:11" ht="15" x14ac:dyDescent="0.2">
      <c r="A285">
        <v>226</v>
      </c>
      <c r="B285" s="660">
        <f>'Assets-Liab 5-6'!N37</f>
        <v>2820000</v>
      </c>
      <c r="F285" s="4"/>
      <c r="G285" s="1" t="b">
        <f t="shared" ca="1" si="4"/>
        <v>1</v>
      </c>
      <c r="H285" s="1435" cm="1">
        <f t="array" aca="1" ref="H285" ca="1">IF(I285&lt;&gt;"",INDIRECT("'"&amp;I285&amp;"'!"&amp;J285),"")</f>
        <v>2820000</v>
      </c>
      <c r="I285" s="1440" t="s">
        <v>3786</v>
      </c>
      <c r="J285" s="1436" t="s">
        <v>3854</v>
      </c>
      <c r="K285" s="4"/>
    </row>
    <row r="286" spans="1:11" ht="15" x14ac:dyDescent="0.2">
      <c r="A286">
        <v>227</v>
      </c>
      <c r="B286" s="660">
        <f>'Assets-Liab 5-6'!N41</f>
        <v>2820000</v>
      </c>
      <c r="F286" s="4"/>
      <c r="G286" s="1" t="b">
        <f t="shared" ca="1" si="4"/>
        <v>1</v>
      </c>
      <c r="H286" s="1435" cm="1">
        <f t="array" aca="1" ref="H286" ca="1">IF(I286&lt;&gt;"",INDIRECT("'"&amp;I286&amp;"'!"&amp;J286),"")</f>
        <v>2820000</v>
      </c>
      <c r="I286" s="1440" t="s">
        <v>3786</v>
      </c>
      <c r="J286" s="1436" t="s">
        <v>3855</v>
      </c>
      <c r="K286" s="4"/>
    </row>
    <row r="287" spans="1:11" ht="15" x14ac:dyDescent="0.2">
      <c r="A287" s="5">
        <v>228</v>
      </c>
      <c r="B287" s="660"/>
      <c r="C287" s="2" t="s">
        <v>490</v>
      </c>
      <c r="F287" s="4" t="s">
        <v>3784</v>
      </c>
      <c r="G287" s="1" t="b">
        <f t="shared" ca="1" si="4"/>
        <v>1</v>
      </c>
      <c r="H287" s="1435" t="str" cm="1">
        <f t="array" aca="1" ref="H287" ca="1">IF(I287&lt;&gt;"",INDIRECT("'"&amp;I287&amp;"'!"&amp;J287),"")</f>
        <v/>
      </c>
      <c r="I287" s="1440"/>
      <c r="J287" s="1436"/>
      <c r="K287" s="4"/>
    </row>
    <row r="288" spans="1:11" ht="15" x14ac:dyDescent="0.2">
      <c r="A288" s="5">
        <v>229</v>
      </c>
      <c r="B288" s="660"/>
      <c r="C288" s="2" t="s">
        <v>490</v>
      </c>
      <c r="F288" s="4" t="s">
        <v>3784</v>
      </c>
      <c r="G288" s="1" t="b">
        <f t="shared" ref="G288:G351" ca="1" si="5">H288=B288</f>
        <v>1</v>
      </c>
      <c r="H288" s="1435" t="str" cm="1">
        <f t="array" aca="1" ref="H288" ca="1">IF(I288&lt;&gt;"",INDIRECT("'"&amp;I288&amp;"'!"&amp;J288),"")</f>
        <v/>
      </c>
      <c r="I288" s="1440"/>
      <c r="J288" s="1436"/>
      <c r="K288" s="4"/>
    </row>
    <row r="289" spans="1:11" ht="15" x14ac:dyDescent="0.2">
      <c r="A289" s="5">
        <v>230</v>
      </c>
      <c r="B289" s="660"/>
      <c r="F289" s="4" t="s">
        <v>3784</v>
      </c>
      <c r="G289" s="1" t="b">
        <f t="shared" ca="1" si="5"/>
        <v>1</v>
      </c>
      <c r="H289" s="1435" t="str" cm="1">
        <f t="array" aca="1" ref="H289" ca="1">IF(I289&lt;&gt;"",INDIRECT("'"&amp;I289&amp;"'!"&amp;J289),"")</f>
        <v/>
      </c>
      <c r="I289" s="1440"/>
      <c r="J289" s="1436"/>
      <c r="K289" s="4"/>
    </row>
    <row r="290" spans="1:11" ht="15" x14ac:dyDescent="0.2">
      <c r="A290" s="5">
        <v>231</v>
      </c>
      <c r="B290" s="660"/>
      <c r="F290" s="4" t="s">
        <v>3784</v>
      </c>
      <c r="G290" s="1" t="b">
        <f t="shared" ca="1" si="5"/>
        <v>1</v>
      </c>
      <c r="H290" s="1435" t="str" cm="1">
        <f t="array" aca="1" ref="H290" ca="1">IF(I290&lt;&gt;"",INDIRECT("'"&amp;I290&amp;"'!"&amp;J290),"")</f>
        <v/>
      </c>
      <c r="I290" s="1440"/>
      <c r="J290" s="1436"/>
      <c r="K290" s="4"/>
    </row>
    <row r="291" spans="1:11" ht="15" x14ac:dyDescent="0.2">
      <c r="A291" s="5">
        <v>232</v>
      </c>
      <c r="B291" s="660"/>
      <c r="F291" s="4" t="s">
        <v>3784</v>
      </c>
      <c r="G291" s="1" t="b">
        <f t="shared" ca="1" si="5"/>
        <v>1</v>
      </c>
      <c r="H291" s="1435" t="str" cm="1">
        <f t="array" aca="1" ref="H291" ca="1">IF(I291&lt;&gt;"",INDIRECT("'"&amp;I291&amp;"'!"&amp;J291),"")</f>
        <v/>
      </c>
      <c r="I291" s="1440"/>
      <c r="J291" s="1436"/>
      <c r="K291" s="4"/>
    </row>
    <row r="292" spans="1:11" ht="15" x14ac:dyDescent="0.2">
      <c r="A292" s="5">
        <v>233</v>
      </c>
      <c r="B292" s="660"/>
      <c r="F292" s="4" t="s">
        <v>3784</v>
      </c>
      <c r="G292" s="1" t="b">
        <f t="shared" ca="1" si="5"/>
        <v>1</v>
      </c>
      <c r="H292" s="1435" t="str" cm="1">
        <f t="array" aca="1" ref="H292" ca="1">IF(I292&lt;&gt;"",INDIRECT("'"&amp;I292&amp;"'!"&amp;J292),"")</f>
        <v/>
      </c>
      <c r="I292" s="1440"/>
      <c r="J292" s="1436"/>
      <c r="K292" s="4"/>
    </row>
    <row r="293" spans="1:11" ht="15" x14ac:dyDescent="0.2">
      <c r="A293" s="5">
        <v>234</v>
      </c>
      <c r="B293" s="660"/>
      <c r="F293" s="4" t="s">
        <v>3784</v>
      </c>
      <c r="G293" s="1" t="b">
        <f t="shared" ca="1" si="5"/>
        <v>1</v>
      </c>
      <c r="H293" s="1435" t="str" cm="1">
        <f t="array" aca="1" ref="H293" ca="1">IF(I293&lt;&gt;"",INDIRECT("'"&amp;I293&amp;"'!"&amp;J293),"")</f>
        <v/>
      </c>
      <c r="I293" s="1440"/>
      <c r="J293" s="1436"/>
      <c r="K293" s="4"/>
    </row>
    <row r="294" spans="1:11" ht="15" x14ac:dyDescent="0.2">
      <c r="A294" s="5">
        <v>235</v>
      </c>
      <c r="B294" s="660"/>
      <c r="F294" s="4" t="s">
        <v>3784</v>
      </c>
      <c r="G294" s="1" t="b">
        <f t="shared" ca="1" si="5"/>
        <v>1</v>
      </c>
      <c r="H294" s="1435" t="str" cm="1">
        <f t="array" aca="1" ref="H294" ca="1">IF(I294&lt;&gt;"",INDIRECT("'"&amp;I294&amp;"'!"&amp;J294),"")</f>
        <v/>
      </c>
      <c r="I294" s="1440"/>
      <c r="J294" s="1436"/>
      <c r="K294" s="4"/>
    </row>
    <row r="295" spans="1:11" ht="15" x14ac:dyDescent="0.2">
      <c r="A295" s="5">
        <v>236</v>
      </c>
      <c r="B295" s="660"/>
      <c r="F295" s="4" t="s">
        <v>3784</v>
      </c>
      <c r="G295" s="1" t="b">
        <f t="shared" ca="1" si="5"/>
        <v>1</v>
      </c>
      <c r="H295" s="1435" t="str" cm="1">
        <f t="array" aca="1" ref="H295" ca="1">IF(I295&lt;&gt;"",INDIRECT("'"&amp;I295&amp;"'!"&amp;J295),"")</f>
        <v/>
      </c>
      <c r="I295" s="1440"/>
      <c r="J295" s="1436"/>
      <c r="K295" s="4"/>
    </row>
    <row r="296" spans="1:11" ht="15" x14ac:dyDescent="0.2">
      <c r="A296" s="5">
        <v>237</v>
      </c>
      <c r="B296" s="660"/>
      <c r="F296" s="4" t="s">
        <v>3784</v>
      </c>
      <c r="G296" s="1" t="b">
        <f t="shared" ca="1" si="5"/>
        <v>1</v>
      </c>
      <c r="H296" s="1435" t="str" cm="1">
        <f t="array" aca="1" ref="H296" ca="1">IF(I296&lt;&gt;"",INDIRECT("'"&amp;I296&amp;"'!"&amp;J296),"")</f>
        <v/>
      </c>
      <c r="I296" s="1440"/>
      <c r="J296" s="1436"/>
      <c r="K296" s="4"/>
    </row>
    <row r="297" spans="1:11" ht="15" x14ac:dyDescent="0.2">
      <c r="A297" s="5">
        <v>238</v>
      </c>
      <c r="B297" s="660"/>
      <c r="F297" s="4" t="s">
        <v>3784</v>
      </c>
      <c r="G297" s="1" t="b">
        <f t="shared" ca="1" si="5"/>
        <v>1</v>
      </c>
      <c r="H297" s="1435" t="str" cm="1">
        <f t="array" aca="1" ref="H297" ca="1">IF(I297&lt;&gt;"",INDIRECT("'"&amp;I297&amp;"'!"&amp;J297),"")</f>
        <v/>
      </c>
      <c r="I297" s="1440"/>
      <c r="J297" s="1436"/>
      <c r="K297" s="4"/>
    </row>
    <row r="298" spans="1:11" ht="15" x14ac:dyDescent="0.2">
      <c r="A298" s="5">
        <v>239</v>
      </c>
      <c r="B298" s="660"/>
      <c r="F298" s="4" t="s">
        <v>3784</v>
      </c>
      <c r="G298" s="1" t="b">
        <f t="shared" ca="1" si="5"/>
        <v>1</v>
      </c>
      <c r="H298" s="1435" t="str" cm="1">
        <f t="array" aca="1" ref="H298" ca="1">IF(I298&lt;&gt;"",INDIRECT("'"&amp;I298&amp;"'!"&amp;J298),"")</f>
        <v/>
      </c>
      <c r="I298" s="1440"/>
      <c r="J298" s="1436"/>
      <c r="K298" s="4"/>
    </row>
    <row r="299" spans="1:11" ht="15" x14ac:dyDescent="0.2">
      <c r="A299" s="5">
        <v>240</v>
      </c>
      <c r="B299" s="660"/>
      <c r="F299" s="4" t="s">
        <v>3784</v>
      </c>
      <c r="G299" s="1" t="b">
        <f t="shared" ca="1" si="5"/>
        <v>1</v>
      </c>
      <c r="H299" s="1435" t="str" cm="1">
        <f t="array" aca="1" ref="H299" ca="1">IF(I299&lt;&gt;"",INDIRECT("'"&amp;I299&amp;"'!"&amp;J299),"")</f>
        <v/>
      </c>
      <c r="I299" s="1440"/>
      <c r="J299" s="1436"/>
      <c r="K299" s="4"/>
    </row>
    <row r="300" spans="1:11" ht="15" x14ac:dyDescent="0.2">
      <c r="A300" s="5">
        <v>241</v>
      </c>
      <c r="B300" s="660"/>
      <c r="F300" s="4" t="s">
        <v>3784</v>
      </c>
      <c r="G300" s="1" t="b">
        <f t="shared" ca="1" si="5"/>
        <v>1</v>
      </c>
      <c r="H300" s="1435" t="str" cm="1">
        <f t="array" aca="1" ref="H300" ca="1">IF(I300&lt;&gt;"",INDIRECT("'"&amp;I300&amp;"'!"&amp;J300),"")</f>
        <v/>
      </c>
      <c r="I300" s="1440"/>
      <c r="J300" s="1436"/>
      <c r="K300" s="4"/>
    </row>
    <row r="301" spans="1:11" ht="15" x14ac:dyDescent="0.2">
      <c r="A301" s="5">
        <v>242</v>
      </c>
      <c r="B301" s="660"/>
      <c r="F301" s="4" t="s">
        <v>3784</v>
      </c>
      <c r="G301" s="1" t="b">
        <f t="shared" ca="1" si="5"/>
        <v>1</v>
      </c>
      <c r="H301" s="1435" t="str" cm="1">
        <f t="array" aca="1" ref="H301" ca="1">IF(I301&lt;&gt;"",INDIRECT("'"&amp;I301&amp;"'!"&amp;J301),"")</f>
        <v/>
      </c>
      <c r="I301" s="1440"/>
      <c r="J301" s="1436"/>
      <c r="K301" s="4"/>
    </row>
    <row r="302" spans="1:11" ht="15" x14ac:dyDescent="0.2">
      <c r="A302" s="5">
        <v>243</v>
      </c>
      <c r="B302" s="660"/>
      <c r="F302" s="4" t="s">
        <v>3784</v>
      </c>
      <c r="G302" s="1" t="b">
        <f t="shared" ca="1" si="5"/>
        <v>1</v>
      </c>
      <c r="H302" s="1435" t="str" cm="1">
        <f t="array" aca="1" ref="H302" ca="1">IF(I302&lt;&gt;"",INDIRECT("'"&amp;I302&amp;"'!"&amp;J302),"")</f>
        <v/>
      </c>
      <c r="I302" s="1440"/>
      <c r="J302" s="1436"/>
      <c r="K302" s="4"/>
    </row>
    <row r="303" spans="1:11" ht="15" x14ac:dyDescent="0.2">
      <c r="A303" s="5">
        <v>244</v>
      </c>
      <c r="B303" s="660"/>
      <c r="F303" s="4" t="s">
        <v>3784</v>
      </c>
      <c r="G303" s="1" t="b">
        <f t="shared" ca="1" si="5"/>
        <v>1</v>
      </c>
      <c r="H303" s="1435" t="str" cm="1">
        <f t="array" aca="1" ref="H303" ca="1">IF(I303&lt;&gt;"",INDIRECT("'"&amp;I303&amp;"'!"&amp;J303),"")</f>
        <v/>
      </c>
      <c r="I303" s="1440"/>
      <c r="J303" s="1436"/>
      <c r="K303" s="4"/>
    </row>
    <row r="304" spans="1:11" ht="15" x14ac:dyDescent="0.2">
      <c r="A304" s="5">
        <v>245</v>
      </c>
      <c r="B304" s="660"/>
      <c r="F304" s="4" t="s">
        <v>3784</v>
      </c>
      <c r="G304" s="1" t="b">
        <f t="shared" ca="1" si="5"/>
        <v>1</v>
      </c>
      <c r="H304" s="1435" t="str" cm="1">
        <f t="array" aca="1" ref="H304" ca="1">IF(I304&lt;&gt;"",INDIRECT("'"&amp;I304&amp;"'!"&amp;J304),"")</f>
        <v/>
      </c>
      <c r="I304" s="1440"/>
      <c r="J304" s="1436"/>
      <c r="K304" s="4"/>
    </row>
    <row r="305" spans="1:11" ht="15" x14ac:dyDescent="0.2">
      <c r="A305" s="5">
        <v>246</v>
      </c>
      <c r="B305" s="660"/>
      <c r="F305" s="4" t="s">
        <v>3784</v>
      </c>
      <c r="G305" s="1" t="b">
        <f t="shared" ca="1" si="5"/>
        <v>1</v>
      </c>
      <c r="H305" s="1435" t="str" cm="1">
        <f t="array" aca="1" ref="H305" ca="1">IF(I305&lt;&gt;"",INDIRECT("'"&amp;I305&amp;"'!"&amp;J305),"")</f>
        <v/>
      </c>
      <c r="I305" s="1440"/>
      <c r="J305" s="1436"/>
      <c r="K305" s="4"/>
    </row>
    <row r="306" spans="1:11" ht="15" x14ac:dyDescent="0.2">
      <c r="A306" s="5">
        <v>247</v>
      </c>
      <c r="B306" s="660"/>
      <c r="F306" s="4" t="s">
        <v>3784</v>
      </c>
      <c r="G306" s="1" t="b">
        <f t="shared" ca="1" si="5"/>
        <v>1</v>
      </c>
      <c r="H306" s="1435" t="str" cm="1">
        <f t="array" aca="1" ref="H306" ca="1">IF(I306&lt;&gt;"",INDIRECT("'"&amp;I306&amp;"'!"&amp;J306),"")</f>
        <v/>
      </c>
      <c r="I306" s="1440"/>
      <c r="J306" s="1436"/>
      <c r="K306" s="4"/>
    </row>
    <row r="307" spans="1:11" ht="15" x14ac:dyDescent="0.2">
      <c r="A307" s="5">
        <v>248</v>
      </c>
      <c r="B307" s="660"/>
      <c r="F307" s="4" t="s">
        <v>3784</v>
      </c>
      <c r="G307" s="1" t="b">
        <f t="shared" ca="1" si="5"/>
        <v>1</v>
      </c>
      <c r="H307" s="1435" t="str" cm="1">
        <f t="array" aca="1" ref="H307" ca="1">IF(I307&lt;&gt;"",INDIRECT("'"&amp;I307&amp;"'!"&amp;J307),"")</f>
        <v/>
      </c>
      <c r="I307" s="1440"/>
      <c r="J307" s="1436"/>
      <c r="K307" s="4"/>
    </row>
    <row r="308" spans="1:11" ht="15" x14ac:dyDescent="0.2">
      <c r="A308" s="5">
        <v>249</v>
      </c>
      <c r="B308" s="660"/>
      <c r="F308" s="4" t="s">
        <v>3784</v>
      </c>
      <c r="G308" s="1" t="b">
        <f t="shared" ca="1" si="5"/>
        <v>1</v>
      </c>
      <c r="H308" s="1435" t="str" cm="1">
        <f t="array" aca="1" ref="H308" ca="1">IF(I308&lt;&gt;"",INDIRECT("'"&amp;I308&amp;"'!"&amp;J308),"")</f>
        <v/>
      </c>
      <c r="I308" s="1440"/>
      <c r="J308" s="1436"/>
      <c r="K308" s="4"/>
    </row>
    <row r="309" spans="1:11" ht="15" x14ac:dyDescent="0.2">
      <c r="A309" s="5">
        <v>250</v>
      </c>
      <c r="B309" s="660"/>
      <c r="F309" s="4" t="s">
        <v>3784</v>
      </c>
      <c r="G309" s="1" t="b">
        <f t="shared" ca="1" si="5"/>
        <v>1</v>
      </c>
      <c r="H309" s="1435" t="str" cm="1">
        <f t="array" aca="1" ref="H309" ca="1">IF(I309&lt;&gt;"",INDIRECT("'"&amp;I309&amp;"'!"&amp;J309),"")</f>
        <v/>
      </c>
      <c r="I309" s="1440"/>
      <c r="J309" s="1436"/>
      <c r="K309" s="4"/>
    </row>
    <row r="310" spans="1:11" ht="15" x14ac:dyDescent="0.2">
      <c r="A310" s="5">
        <v>251</v>
      </c>
      <c r="B310" s="660"/>
      <c r="F310" s="4" t="s">
        <v>3784</v>
      </c>
      <c r="G310" s="1" t="b">
        <f t="shared" ca="1" si="5"/>
        <v>1</v>
      </c>
      <c r="H310" s="1435" t="str" cm="1">
        <f t="array" aca="1" ref="H310" ca="1">IF(I310&lt;&gt;"",INDIRECT("'"&amp;I310&amp;"'!"&amp;J310),"")</f>
        <v/>
      </c>
      <c r="I310" s="1440"/>
      <c r="J310" s="1436"/>
      <c r="K310" s="4"/>
    </row>
    <row r="311" spans="1:11" ht="15" x14ac:dyDescent="0.2">
      <c r="A311" s="5">
        <v>252</v>
      </c>
      <c r="B311" s="660"/>
      <c r="F311" s="4" t="s">
        <v>3784</v>
      </c>
      <c r="G311" s="1" t="b">
        <f t="shared" ca="1" si="5"/>
        <v>1</v>
      </c>
      <c r="H311" s="1435" t="str" cm="1">
        <f t="array" aca="1" ref="H311" ca="1">IF(I311&lt;&gt;"",INDIRECT("'"&amp;I311&amp;"'!"&amp;J311),"")</f>
        <v/>
      </c>
      <c r="I311" s="1440"/>
      <c r="J311" s="1436"/>
      <c r="K311" s="4"/>
    </row>
    <row r="312" spans="1:11" ht="15" x14ac:dyDescent="0.2">
      <c r="A312" s="5">
        <v>253</v>
      </c>
      <c r="B312" s="660"/>
      <c r="F312" s="4" t="s">
        <v>3784</v>
      </c>
      <c r="G312" s="1" t="b">
        <f t="shared" ca="1" si="5"/>
        <v>1</v>
      </c>
      <c r="H312" s="1435" t="str" cm="1">
        <f t="array" aca="1" ref="H312" ca="1">IF(I312&lt;&gt;"",INDIRECT("'"&amp;I312&amp;"'!"&amp;J312),"")</f>
        <v/>
      </c>
      <c r="I312" s="1440"/>
      <c r="J312" s="1436"/>
      <c r="K312" s="4"/>
    </row>
    <row r="313" spans="1:11" ht="15" x14ac:dyDescent="0.2">
      <c r="A313" s="5">
        <v>254</v>
      </c>
      <c r="B313" s="660"/>
      <c r="F313" s="4" t="s">
        <v>3784</v>
      </c>
      <c r="G313" s="1" t="b">
        <f t="shared" ca="1" si="5"/>
        <v>1</v>
      </c>
      <c r="H313" s="1435" t="str" cm="1">
        <f t="array" aca="1" ref="H313" ca="1">IF(I313&lt;&gt;"",INDIRECT("'"&amp;I313&amp;"'!"&amp;J313),"")</f>
        <v/>
      </c>
      <c r="I313" s="1440"/>
      <c r="J313" s="1436"/>
      <c r="K313" s="4"/>
    </row>
    <row r="314" spans="1:11" ht="15" x14ac:dyDescent="0.2">
      <c r="A314" s="5">
        <v>255</v>
      </c>
      <c r="B314" s="660"/>
      <c r="F314" s="4" t="s">
        <v>3784</v>
      </c>
      <c r="G314" s="1" t="b">
        <f t="shared" ca="1" si="5"/>
        <v>1</v>
      </c>
      <c r="H314" s="1435" t="str" cm="1">
        <f t="array" aca="1" ref="H314" ca="1">IF(I314&lt;&gt;"",INDIRECT("'"&amp;I314&amp;"'!"&amp;J314),"")</f>
        <v/>
      </c>
      <c r="I314" s="1440"/>
      <c r="J314" s="1436"/>
      <c r="K314" s="4"/>
    </row>
    <row r="315" spans="1:11" ht="15" x14ac:dyDescent="0.2">
      <c r="A315" s="5">
        <v>256</v>
      </c>
      <c r="B315" s="660"/>
      <c r="F315" s="4" t="s">
        <v>3784</v>
      </c>
      <c r="G315" s="1" t="b">
        <f t="shared" ca="1" si="5"/>
        <v>1</v>
      </c>
      <c r="H315" s="1435" t="str" cm="1">
        <f t="array" aca="1" ref="H315" ca="1">IF(I315&lt;&gt;"",INDIRECT("'"&amp;I315&amp;"'!"&amp;J315),"")</f>
        <v/>
      </c>
      <c r="I315" s="1440"/>
      <c r="J315" s="1436"/>
      <c r="K315" s="4"/>
    </row>
    <row r="316" spans="1:11" ht="15" x14ac:dyDescent="0.2">
      <c r="A316" s="5">
        <v>257</v>
      </c>
      <c r="B316" s="660"/>
      <c r="F316" s="4" t="s">
        <v>3784</v>
      </c>
      <c r="G316" s="1" t="b">
        <f t="shared" ca="1" si="5"/>
        <v>1</v>
      </c>
      <c r="H316" s="1435" t="str" cm="1">
        <f t="array" aca="1" ref="H316" ca="1">IF(I316&lt;&gt;"",INDIRECT("'"&amp;I316&amp;"'!"&amp;J316),"")</f>
        <v/>
      </c>
      <c r="I316" s="1440"/>
      <c r="J316" s="1436"/>
      <c r="K316" s="4"/>
    </row>
    <row r="317" spans="1:11" ht="15" x14ac:dyDescent="0.2">
      <c r="A317" s="5">
        <v>258</v>
      </c>
      <c r="B317" s="660"/>
      <c r="F317" s="4" t="s">
        <v>3784</v>
      </c>
      <c r="G317" s="1" t="b">
        <f t="shared" ca="1" si="5"/>
        <v>1</v>
      </c>
      <c r="H317" s="1435" t="str" cm="1">
        <f t="array" aca="1" ref="H317" ca="1">IF(I317&lt;&gt;"",INDIRECT("'"&amp;I317&amp;"'!"&amp;J317),"")</f>
        <v/>
      </c>
      <c r="I317" s="1440"/>
      <c r="J317" s="1436"/>
      <c r="K317" s="4"/>
    </row>
    <row r="318" spans="1:11" ht="15" x14ac:dyDescent="0.2">
      <c r="A318">
        <v>259</v>
      </c>
      <c r="B318" s="660">
        <f>'Acct Summary 7-9'!C24</f>
        <v>0</v>
      </c>
      <c r="F318" s="4"/>
      <c r="G318" s="1" t="b">
        <f t="shared" ca="1" si="5"/>
        <v>1</v>
      </c>
      <c r="H318" s="1435" cm="1">
        <f t="array" aca="1" ref="H318" ca="1">IF(I318&lt;&gt;"",INDIRECT("'"&amp;I318&amp;"'!"&amp;J318),"")</f>
        <v>0</v>
      </c>
      <c r="I318" s="1440" t="s">
        <v>3856</v>
      </c>
      <c r="J318" s="1436" t="s">
        <v>3857</v>
      </c>
      <c r="K318" s="4"/>
    </row>
    <row r="319" spans="1:11" ht="15" x14ac:dyDescent="0.2">
      <c r="A319">
        <v>260</v>
      </c>
      <c r="B319" s="660">
        <f>'Acct Summary 7-9'!C26</f>
        <v>0</v>
      </c>
      <c r="F319" s="4"/>
      <c r="G319" s="1" t="b">
        <f t="shared" ca="1" si="5"/>
        <v>1</v>
      </c>
      <c r="H319" s="1435" cm="1">
        <f t="array" aca="1" ref="H319" ca="1">IF(I319&lt;&gt;"",INDIRECT("'"&amp;I319&amp;"'!"&amp;J319),"")</f>
        <v>0</v>
      </c>
      <c r="I319" s="1440" t="s">
        <v>3856</v>
      </c>
      <c r="J319" s="1436" t="s">
        <v>3858</v>
      </c>
      <c r="K319" s="4"/>
    </row>
    <row r="320" spans="1:11" ht="15" x14ac:dyDescent="0.2">
      <c r="A320" s="5">
        <v>261</v>
      </c>
      <c r="B320" s="660"/>
      <c r="F320" s="4" t="s">
        <v>3784</v>
      </c>
      <c r="G320" s="1" t="b">
        <f t="shared" ca="1" si="5"/>
        <v>1</v>
      </c>
      <c r="H320" s="1435" t="str" cm="1">
        <f t="array" aca="1" ref="H320" ca="1">IF(I320&lt;&gt;"",INDIRECT("'"&amp;I320&amp;"'!"&amp;J320),"")</f>
        <v/>
      </c>
      <c r="I320" s="1440"/>
      <c r="J320" s="1436"/>
      <c r="K320" s="4"/>
    </row>
    <row r="321" spans="1:11" ht="15" x14ac:dyDescent="0.2">
      <c r="A321">
        <v>262</v>
      </c>
      <c r="B321" s="660">
        <f>'Acct Summary 7-9'!C33</f>
        <v>0</v>
      </c>
      <c r="F321" s="4"/>
      <c r="G321" s="1" t="b">
        <f t="shared" ca="1" si="5"/>
        <v>1</v>
      </c>
      <c r="H321" s="1435" cm="1">
        <f t="array" aca="1" ref="H321" ca="1">IF(I321&lt;&gt;"",INDIRECT("'"&amp;I321&amp;"'!"&amp;J321),"")</f>
        <v>0</v>
      </c>
      <c r="I321" s="1440" t="s">
        <v>3856</v>
      </c>
      <c r="J321" s="1436" t="s">
        <v>3859</v>
      </c>
      <c r="K321" s="4"/>
    </row>
    <row r="322" spans="1:11" ht="15" x14ac:dyDescent="0.2">
      <c r="A322">
        <v>263</v>
      </c>
      <c r="B322" s="660">
        <f>'Acct Summary 7-9'!C34</f>
        <v>0</v>
      </c>
      <c r="F322" s="4"/>
      <c r="G322" s="1" t="b">
        <f t="shared" ca="1" si="5"/>
        <v>1</v>
      </c>
      <c r="H322" s="1435" cm="1">
        <f t="array" aca="1" ref="H322" ca="1">IF(I322&lt;&gt;"",INDIRECT("'"&amp;I322&amp;"'!"&amp;J322),"")</f>
        <v>0</v>
      </c>
      <c r="I322" s="1440" t="s">
        <v>3856</v>
      </c>
      <c r="J322" s="1436" t="s">
        <v>3794</v>
      </c>
      <c r="K322" s="4"/>
    </row>
    <row r="323" spans="1:11" ht="15" x14ac:dyDescent="0.2">
      <c r="A323">
        <v>264</v>
      </c>
      <c r="B323" s="660">
        <f>'Acct Summary 7-9'!C35</f>
        <v>0</v>
      </c>
      <c r="F323" s="4"/>
      <c r="G323" s="1" t="b">
        <f t="shared" ca="1" si="5"/>
        <v>1</v>
      </c>
      <c r="H323" s="1435" cm="1">
        <f t="array" aca="1" ref="H323" ca="1">IF(I323&lt;&gt;"",INDIRECT("'"&amp;I323&amp;"'!"&amp;J323),"")</f>
        <v>0</v>
      </c>
      <c r="I323" s="1440" t="s">
        <v>3856</v>
      </c>
      <c r="J323" s="1436" t="s">
        <v>3860</v>
      </c>
      <c r="K323" s="4"/>
    </row>
    <row r="324" spans="1:11" ht="15" x14ac:dyDescent="0.2">
      <c r="A324" s="5">
        <v>265</v>
      </c>
      <c r="B324" s="660"/>
      <c r="F324" s="4" t="s">
        <v>3784</v>
      </c>
      <c r="G324" s="1" t="b">
        <f t="shared" ca="1" si="5"/>
        <v>1</v>
      </c>
      <c r="H324" s="1435" t="str" cm="1">
        <f t="array" aca="1" ref="H324" ca="1">IF(I324&lt;&gt;"",INDIRECT("'"&amp;I324&amp;"'!"&amp;J324),"")</f>
        <v/>
      </c>
      <c r="I324" s="1440"/>
      <c r="J324" s="1436"/>
      <c r="K324" s="4"/>
    </row>
    <row r="325" spans="1:11" ht="15" x14ac:dyDescent="0.2">
      <c r="A325" s="5">
        <v>266</v>
      </c>
      <c r="B325" s="660"/>
      <c r="F325" s="4" t="s">
        <v>3784</v>
      </c>
      <c r="G325" s="1" t="b">
        <f t="shared" ca="1" si="5"/>
        <v>1</v>
      </c>
      <c r="H325" s="1435" t="str" cm="1">
        <f t="array" aca="1" ref="H325" ca="1">IF(I325&lt;&gt;"",INDIRECT("'"&amp;I325&amp;"'!"&amp;J325),"")</f>
        <v/>
      </c>
      <c r="I325" s="1440"/>
      <c r="J325" s="1436"/>
      <c r="K325" s="4"/>
    </row>
    <row r="326" spans="1:11" ht="15" x14ac:dyDescent="0.2">
      <c r="A326" s="5">
        <v>267</v>
      </c>
      <c r="B326" s="660"/>
      <c r="F326" s="4" t="s">
        <v>3784</v>
      </c>
      <c r="G326" s="1" t="b">
        <f t="shared" ca="1" si="5"/>
        <v>1</v>
      </c>
      <c r="H326" s="1435" t="str" cm="1">
        <f t="array" aca="1" ref="H326" ca="1">IF(I326&lt;&gt;"",INDIRECT("'"&amp;I326&amp;"'!"&amp;J326),"")</f>
        <v/>
      </c>
      <c r="I326" s="1440"/>
      <c r="J326" s="1436"/>
      <c r="K326" s="4"/>
    </row>
    <row r="327" spans="1:11" ht="15" x14ac:dyDescent="0.2">
      <c r="A327" s="5">
        <v>268</v>
      </c>
      <c r="B327" s="660"/>
      <c r="F327" s="4" t="s">
        <v>3784</v>
      </c>
      <c r="G327" s="1" t="b">
        <f t="shared" ca="1" si="5"/>
        <v>1</v>
      </c>
      <c r="H327" s="1435" t="str" cm="1">
        <f t="array" aca="1" ref="H327" ca="1">IF(I327&lt;&gt;"",INDIRECT("'"&amp;I327&amp;"'!"&amp;J327),"")</f>
        <v/>
      </c>
      <c r="I327" s="1440"/>
      <c r="J327" s="1436"/>
      <c r="K327" s="4"/>
    </row>
    <row r="328" spans="1:11" ht="15" x14ac:dyDescent="0.2">
      <c r="A328" s="5">
        <v>269</v>
      </c>
      <c r="B328" s="660"/>
      <c r="F328" s="4" t="s">
        <v>3784</v>
      </c>
      <c r="G328" s="1" t="b">
        <f t="shared" ca="1" si="5"/>
        <v>1</v>
      </c>
      <c r="H328" s="1435" t="str" cm="1">
        <f t="array" aca="1" ref="H328" ca="1">IF(I328&lt;&gt;"",INDIRECT("'"&amp;I328&amp;"'!"&amp;J328),"")</f>
        <v/>
      </c>
      <c r="I328" s="1440"/>
      <c r="J328" s="1436"/>
      <c r="K328" s="4"/>
    </row>
    <row r="329" spans="1:11" ht="15" x14ac:dyDescent="0.2">
      <c r="A329" s="5">
        <v>270</v>
      </c>
      <c r="B329" s="660"/>
      <c r="F329" s="4" t="s">
        <v>3784</v>
      </c>
      <c r="G329" s="1" t="b">
        <f t="shared" ca="1" si="5"/>
        <v>1</v>
      </c>
      <c r="H329" s="1435" t="str" cm="1">
        <f t="array" aca="1" ref="H329" ca="1">IF(I329&lt;&gt;"",INDIRECT("'"&amp;I329&amp;"'!"&amp;J329),"")</f>
        <v/>
      </c>
      <c r="I329" s="1440"/>
      <c r="J329" s="1436"/>
      <c r="K329" s="4"/>
    </row>
    <row r="330" spans="1:11" ht="15" x14ac:dyDescent="0.2">
      <c r="A330" s="5">
        <v>271</v>
      </c>
      <c r="B330" s="660"/>
      <c r="F330" s="4" t="s">
        <v>3784</v>
      </c>
      <c r="G330" s="1" t="b">
        <f t="shared" ca="1" si="5"/>
        <v>1</v>
      </c>
      <c r="H330" s="1435" t="str" cm="1">
        <f t="array" aca="1" ref="H330" ca="1">IF(I330&lt;&gt;"",INDIRECT("'"&amp;I330&amp;"'!"&amp;J330),"")</f>
        <v/>
      </c>
      <c r="I330" s="1440"/>
      <c r="J330" s="1436"/>
      <c r="K330" s="4"/>
    </row>
    <row r="331" spans="1:11" ht="15" x14ac:dyDescent="0.2">
      <c r="A331" s="5">
        <v>272</v>
      </c>
      <c r="B331" s="660"/>
      <c r="F331" s="4" t="s">
        <v>3784</v>
      </c>
      <c r="G331" s="1" t="b">
        <f t="shared" ca="1" si="5"/>
        <v>1</v>
      </c>
      <c r="H331" s="1435" t="str" cm="1">
        <f t="array" aca="1" ref="H331" ca="1">IF(I331&lt;&gt;"",INDIRECT("'"&amp;I331&amp;"'!"&amp;J331),"")</f>
        <v/>
      </c>
      <c r="I331" s="1440"/>
      <c r="J331" s="1436"/>
      <c r="K331" s="4"/>
    </row>
    <row r="332" spans="1:11" ht="15" x14ac:dyDescent="0.2">
      <c r="A332" s="5">
        <v>273</v>
      </c>
      <c r="B332" s="660"/>
      <c r="F332" s="4" t="s">
        <v>3784</v>
      </c>
      <c r="G332" s="1" t="b">
        <f t="shared" ca="1" si="5"/>
        <v>1</v>
      </c>
      <c r="H332" s="1435" t="str" cm="1">
        <f t="array" aca="1" ref="H332" ca="1">IF(I332&lt;&gt;"",INDIRECT("'"&amp;I332&amp;"'!"&amp;J332),"")</f>
        <v/>
      </c>
      <c r="I332" s="1440"/>
      <c r="J332" s="1436"/>
      <c r="K332" s="4"/>
    </row>
    <row r="333" spans="1:11" ht="15" x14ac:dyDescent="0.2">
      <c r="A333" s="5">
        <v>274</v>
      </c>
      <c r="B333" s="660"/>
      <c r="F333" s="4" t="s">
        <v>3784</v>
      </c>
      <c r="G333" s="1" t="b">
        <f t="shared" ca="1" si="5"/>
        <v>1</v>
      </c>
      <c r="H333" s="1435" t="str" cm="1">
        <f t="array" aca="1" ref="H333" ca="1">IF(I333&lt;&gt;"",INDIRECT("'"&amp;I333&amp;"'!"&amp;J333),"")</f>
        <v/>
      </c>
      <c r="I333" s="1440"/>
      <c r="J333" s="1436"/>
      <c r="K333" s="4"/>
    </row>
    <row r="334" spans="1:11" ht="15" x14ac:dyDescent="0.2">
      <c r="A334" s="5">
        <v>275</v>
      </c>
      <c r="B334" s="660"/>
      <c r="F334" s="4" t="s">
        <v>3784</v>
      </c>
      <c r="G334" s="1" t="b">
        <f t="shared" ca="1" si="5"/>
        <v>1</v>
      </c>
      <c r="H334" s="1435" t="str" cm="1">
        <f t="array" aca="1" ref="H334" ca="1">IF(I334&lt;&gt;"",INDIRECT("'"&amp;I334&amp;"'!"&amp;J334),"")</f>
        <v/>
      </c>
      <c r="I334" s="1440"/>
      <c r="J334" s="1436"/>
      <c r="K334" s="4"/>
    </row>
    <row r="335" spans="1:11" ht="15" x14ac:dyDescent="0.2">
      <c r="A335" s="5">
        <v>276</v>
      </c>
      <c r="B335" s="660"/>
      <c r="F335" s="4" t="s">
        <v>3784</v>
      </c>
      <c r="G335" s="1" t="b">
        <f t="shared" ca="1" si="5"/>
        <v>1</v>
      </c>
      <c r="H335" s="1435" t="str" cm="1">
        <f t="array" aca="1" ref="H335" ca="1">IF(I335&lt;&gt;"",INDIRECT("'"&amp;I335&amp;"'!"&amp;J335),"")</f>
        <v/>
      </c>
      <c r="I335" s="1440"/>
      <c r="J335" s="1436"/>
      <c r="K335" s="4"/>
    </row>
    <row r="336" spans="1:11" ht="15" x14ac:dyDescent="0.2">
      <c r="A336" s="5">
        <v>277</v>
      </c>
      <c r="B336" s="660"/>
      <c r="F336" s="4" t="s">
        <v>3784</v>
      </c>
      <c r="G336" s="1" t="b">
        <f t="shared" ca="1" si="5"/>
        <v>1</v>
      </c>
      <c r="H336" s="1435" t="str" cm="1">
        <f t="array" aca="1" ref="H336" ca="1">IF(I336&lt;&gt;"",INDIRECT("'"&amp;I336&amp;"'!"&amp;J336),"")</f>
        <v/>
      </c>
      <c r="I336" s="1440"/>
      <c r="J336" s="1436"/>
      <c r="K336" s="4"/>
    </row>
    <row r="337" spans="1:11" ht="15" x14ac:dyDescent="0.2">
      <c r="A337" s="5">
        <v>278</v>
      </c>
      <c r="B337" s="660"/>
      <c r="F337" s="4" t="s">
        <v>3784</v>
      </c>
      <c r="G337" s="1" t="b">
        <f t="shared" ca="1" si="5"/>
        <v>1</v>
      </c>
      <c r="H337" s="1435" t="str" cm="1">
        <f t="array" aca="1" ref="H337" ca="1">IF(I337&lt;&gt;"",INDIRECT("'"&amp;I337&amp;"'!"&amp;J337),"")</f>
        <v/>
      </c>
      <c r="I337" s="1440"/>
      <c r="J337" s="1436"/>
      <c r="K337" s="4"/>
    </row>
    <row r="338" spans="1:11" ht="15" x14ac:dyDescent="0.2">
      <c r="A338" s="5">
        <v>279</v>
      </c>
      <c r="B338" s="660"/>
      <c r="F338" s="4" t="s">
        <v>3784</v>
      </c>
      <c r="G338" s="1" t="b">
        <f t="shared" ca="1" si="5"/>
        <v>1</v>
      </c>
      <c r="H338" s="1435" t="str" cm="1">
        <f t="array" aca="1" ref="H338" ca="1">IF(I338&lt;&gt;"",INDIRECT("'"&amp;I338&amp;"'!"&amp;J338),"")</f>
        <v/>
      </c>
      <c r="I338" s="1440"/>
      <c r="J338" s="1436"/>
      <c r="K338" s="4"/>
    </row>
    <row r="339" spans="1:11" ht="15" x14ac:dyDescent="0.2">
      <c r="A339" s="5">
        <v>280</v>
      </c>
      <c r="B339" s="660"/>
      <c r="F339" s="4" t="s">
        <v>3784</v>
      </c>
      <c r="G339" s="1" t="b">
        <f t="shared" ca="1" si="5"/>
        <v>1</v>
      </c>
      <c r="H339" s="1435" t="str" cm="1">
        <f t="array" aca="1" ref="H339" ca="1">IF(I339&lt;&gt;"",INDIRECT("'"&amp;I339&amp;"'!"&amp;J339),"")</f>
        <v/>
      </c>
      <c r="I339" s="1440"/>
      <c r="J339" s="1436"/>
      <c r="K339" s="4"/>
    </row>
    <row r="340" spans="1:11" ht="15" x14ac:dyDescent="0.2">
      <c r="A340" s="5">
        <v>281</v>
      </c>
      <c r="B340" s="660"/>
      <c r="F340" s="4" t="s">
        <v>3784</v>
      </c>
      <c r="G340" s="1" t="b">
        <f t="shared" ca="1" si="5"/>
        <v>1</v>
      </c>
      <c r="H340" s="1435" t="str" cm="1">
        <f t="array" aca="1" ref="H340" ca="1">IF(I340&lt;&gt;"",INDIRECT("'"&amp;I340&amp;"'!"&amp;J340),"")</f>
        <v/>
      </c>
      <c r="I340" s="1440"/>
      <c r="J340" s="1436"/>
      <c r="K340" s="4"/>
    </row>
    <row r="341" spans="1:11" ht="15" x14ac:dyDescent="0.2">
      <c r="A341" s="5">
        <v>282</v>
      </c>
      <c r="B341" s="660"/>
      <c r="F341" s="4" t="s">
        <v>3784</v>
      </c>
      <c r="G341" s="1" t="b">
        <f t="shared" ca="1" si="5"/>
        <v>1</v>
      </c>
      <c r="H341" s="1435" t="str" cm="1">
        <f t="array" aca="1" ref="H341" ca="1">IF(I341&lt;&gt;"",INDIRECT("'"&amp;I341&amp;"'!"&amp;J341),"")</f>
        <v/>
      </c>
      <c r="I341" s="1440"/>
      <c r="J341" s="1436"/>
      <c r="K341" s="4"/>
    </row>
    <row r="342" spans="1:11" ht="15" x14ac:dyDescent="0.2">
      <c r="A342" s="5">
        <v>283</v>
      </c>
      <c r="B342" s="660"/>
      <c r="F342" s="4" t="s">
        <v>3784</v>
      </c>
      <c r="G342" s="1" t="b">
        <f t="shared" ca="1" si="5"/>
        <v>1</v>
      </c>
      <c r="H342" s="1435" t="str" cm="1">
        <f t="array" aca="1" ref="H342" ca="1">IF(I342&lt;&gt;"",INDIRECT("'"&amp;I342&amp;"'!"&amp;J342),"")</f>
        <v/>
      </c>
      <c r="I342" s="1440"/>
      <c r="J342" s="1436"/>
      <c r="K342" s="4"/>
    </row>
    <row r="343" spans="1:11" ht="15" x14ac:dyDescent="0.2">
      <c r="A343" s="5">
        <v>284</v>
      </c>
      <c r="B343" s="660"/>
      <c r="F343" s="4" t="s">
        <v>3784</v>
      </c>
      <c r="G343" s="1" t="b">
        <f t="shared" ca="1" si="5"/>
        <v>1</v>
      </c>
      <c r="H343" s="1435" t="str" cm="1">
        <f t="array" aca="1" ref="H343" ca="1">IF(I343&lt;&gt;"",INDIRECT("'"&amp;I343&amp;"'!"&amp;J343),"")</f>
        <v/>
      </c>
      <c r="I343" s="1440"/>
      <c r="J343" s="1436"/>
      <c r="K343" s="4"/>
    </row>
    <row r="344" spans="1:11" ht="15" x14ac:dyDescent="0.2">
      <c r="A344" s="5">
        <v>285</v>
      </c>
      <c r="B344" s="660"/>
      <c r="F344" s="4" t="s">
        <v>3784</v>
      </c>
      <c r="G344" s="1" t="b">
        <f t="shared" ca="1" si="5"/>
        <v>1</v>
      </c>
      <c r="H344" s="1435" t="str" cm="1">
        <f t="array" aca="1" ref="H344" ca="1">IF(I344&lt;&gt;"",INDIRECT("'"&amp;I344&amp;"'!"&amp;J344),"")</f>
        <v/>
      </c>
      <c r="I344" s="1440"/>
      <c r="J344" s="1436"/>
      <c r="K344" s="4"/>
    </row>
    <row r="345" spans="1:11" ht="15" x14ac:dyDescent="0.2">
      <c r="A345" s="5">
        <v>286</v>
      </c>
      <c r="B345" s="660"/>
      <c r="F345" s="4" t="s">
        <v>3784</v>
      </c>
      <c r="G345" s="1" t="b">
        <f t="shared" ca="1" si="5"/>
        <v>1</v>
      </c>
      <c r="H345" s="1435" t="str" cm="1">
        <f t="array" aca="1" ref="H345" ca="1">IF(I345&lt;&gt;"",INDIRECT("'"&amp;I345&amp;"'!"&amp;J345),"")</f>
        <v/>
      </c>
      <c r="I345" s="1440"/>
      <c r="J345" s="1436"/>
      <c r="K345" s="4"/>
    </row>
    <row r="346" spans="1:11" ht="15" x14ac:dyDescent="0.2">
      <c r="A346" s="5">
        <v>287</v>
      </c>
      <c r="B346" s="660"/>
      <c r="F346" s="4" t="s">
        <v>3784</v>
      </c>
      <c r="G346" s="1" t="b">
        <f t="shared" ca="1" si="5"/>
        <v>1</v>
      </c>
      <c r="H346" s="1435" t="str" cm="1">
        <f t="array" aca="1" ref="H346" ca="1">IF(I346&lt;&gt;"",INDIRECT("'"&amp;I346&amp;"'!"&amp;J346),"")</f>
        <v/>
      </c>
      <c r="I346" s="1440"/>
      <c r="J346" s="1436"/>
      <c r="K346" s="4"/>
    </row>
    <row r="347" spans="1:11" ht="15" x14ac:dyDescent="0.2">
      <c r="A347" s="5">
        <v>288</v>
      </c>
      <c r="B347" s="660"/>
      <c r="F347" s="4" t="s">
        <v>3784</v>
      </c>
      <c r="G347" s="1" t="b">
        <f t="shared" ca="1" si="5"/>
        <v>1</v>
      </c>
      <c r="H347" s="1435" t="str" cm="1">
        <f t="array" aca="1" ref="H347" ca="1">IF(I347&lt;&gt;"",INDIRECT("'"&amp;I347&amp;"'!"&amp;J347),"")</f>
        <v/>
      </c>
      <c r="I347" s="1440"/>
      <c r="J347" s="1436"/>
      <c r="K347" s="4"/>
    </row>
    <row r="348" spans="1:11" ht="15" x14ac:dyDescent="0.2">
      <c r="A348" s="5">
        <v>289</v>
      </c>
      <c r="B348" s="660"/>
      <c r="F348" s="4" t="s">
        <v>3784</v>
      </c>
      <c r="G348" s="1" t="b">
        <f t="shared" ca="1" si="5"/>
        <v>1</v>
      </c>
      <c r="H348" s="1435" t="str" cm="1">
        <f t="array" aca="1" ref="H348" ca="1">IF(I348&lt;&gt;"",INDIRECT("'"&amp;I348&amp;"'!"&amp;J348),"")</f>
        <v/>
      </c>
      <c r="I348" s="1440"/>
      <c r="J348" s="1436"/>
      <c r="K348" s="4"/>
    </row>
    <row r="349" spans="1:11" ht="15" x14ac:dyDescent="0.2">
      <c r="A349" s="5">
        <v>290</v>
      </c>
      <c r="B349" s="660"/>
      <c r="F349" s="4" t="s">
        <v>3784</v>
      </c>
      <c r="G349" s="1" t="b">
        <f t="shared" ca="1" si="5"/>
        <v>1</v>
      </c>
      <c r="H349" s="1435" t="str" cm="1">
        <f t="array" aca="1" ref="H349" ca="1">IF(I349&lt;&gt;"",INDIRECT("'"&amp;I349&amp;"'!"&amp;J349),"")</f>
        <v/>
      </c>
      <c r="I349" s="1440"/>
      <c r="J349" s="1436"/>
      <c r="K349" s="4"/>
    </row>
    <row r="350" spans="1:11" ht="15" x14ac:dyDescent="0.2">
      <c r="A350" s="5">
        <v>291</v>
      </c>
      <c r="B350" s="660"/>
      <c r="F350" s="4" t="s">
        <v>3784</v>
      </c>
      <c r="G350" s="1" t="b">
        <f t="shared" ca="1" si="5"/>
        <v>1</v>
      </c>
      <c r="H350" s="1435" t="str" cm="1">
        <f t="array" aca="1" ref="H350" ca="1">IF(I350&lt;&gt;"",INDIRECT("'"&amp;I350&amp;"'!"&amp;J350),"")</f>
        <v/>
      </c>
      <c r="I350" s="1440"/>
      <c r="J350" s="1436"/>
      <c r="K350" s="4"/>
    </row>
    <row r="351" spans="1:11" ht="15" x14ac:dyDescent="0.2">
      <c r="A351" s="5">
        <v>292</v>
      </c>
      <c r="B351" s="660"/>
      <c r="F351" s="4" t="s">
        <v>3784</v>
      </c>
      <c r="G351" s="1" t="b">
        <f t="shared" ca="1" si="5"/>
        <v>1</v>
      </c>
      <c r="H351" s="1435" t="str" cm="1">
        <f t="array" aca="1" ref="H351" ca="1">IF(I351&lt;&gt;"",INDIRECT("'"&amp;I351&amp;"'!"&amp;J351),"")</f>
        <v/>
      </c>
      <c r="I351" s="1440"/>
      <c r="J351" s="1436"/>
      <c r="K351" s="4"/>
    </row>
    <row r="352" spans="1:11" ht="15" x14ac:dyDescent="0.2">
      <c r="A352" s="5">
        <v>293</v>
      </c>
      <c r="B352" s="660"/>
      <c r="F352" s="4" t="s">
        <v>3784</v>
      </c>
      <c r="G352" s="1" t="b">
        <f t="shared" ref="G352:G415" ca="1" si="6">H352=B352</f>
        <v>1</v>
      </c>
      <c r="H352" s="1435" t="str" cm="1">
        <f t="array" aca="1" ref="H352" ca="1">IF(I352&lt;&gt;"",INDIRECT("'"&amp;I352&amp;"'!"&amp;J352),"")</f>
        <v/>
      </c>
      <c r="I352" s="1440"/>
      <c r="J352" s="1436"/>
      <c r="K352" s="4"/>
    </row>
    <row r="353" spans="1:11" ht="15" x14ac:dyDescent="0.2">
      <c r="A353" s="5">
        <v>294</v>
      </c>
      <c r="B353" s="660"/>
      <c r="F353" s="4" t="s">
        <v>3784</v>
      </c>
      <c r="G353" s="1" t="b">
        <f t="shared" ca="1" si="6"/>
        <v>1</v>
      </c>
      <c r="H353" s="1435" t="str" cm="1">
        <f t="array" aca="1" ref="H353" ca="1">IF(I353&lt;&gt;"",INDIRECT("'"&amp;I353&amp;"'!"&amp;J353),"")</f>
        <v/>
      </c>
      <c r="I353" s="1440"/>
      <c r="J353" s="1436"/>
      <c r="K353" s="4"/>
    </row>
    <row r="354" spans="1:11" ht="15" x14ac:dyDescent="0.2">
      <c r="A354" s="5">
        <v>295</v>
      </c>
      <c r="B354" s="660"/>
      <c r="F354" s="4" t="s">
        <v>3784</v>
      </c>
      <c r="G354" s="1" t="b">
        <f t="shared" ca="1" si="6"/>
        <v>1</v>
      </c>
      <c r="H354" s="1435" t="str" cm="1">
        <f t="array" aca="1" ref="H354" ca="1">IF(I354&lt;&gt;"",INDIRECT("'"&amp;I354&amp;"'!"&amp;J354),"")</f>
        <v/>
      </c>
      <c r="I354" s="1440"/>
      <c r="J354" s="1436"/>
      <c r="K354" s="4"/>
    </row>
    <row r="355" spans="1:11" ht="15" x14ac:dyDescent="0.2">
      <c r="A355" s="5">
        <v>296</v>
      </c>
      <c r="B355" s="660"/>
      <c r="F355" s="4" t="s">
        <v>3784</v>
      </c>
      <c r="G355" s="1" t="b">
        <f t="shared" ca="1" si="6"/>
        <v>1</v>
      </c>
      <c r="H355" s="1435" t="str" cm="1">
        <f t="array" aca="1" ref="H355" ca="1">IF(I355&lt;&gt;"",INDIRECT("'"&amp;I355&amp;"'!"&amp;J355),"")</f>
        <v/>
      </c>
      <c r="I355" s="1440"/>
      <c r="J355" s="1436"/>
      <c r="K355" s="4"/>
    </row>
    <row r="356" spans="1:11" ht="15" x14ac:dyDescent="0.2">
      <c r="A356" s="5">
        <v>297</v>
      </c>
      <c r="B356" s="660"/>
      <c r="F356" s="4" t="s">
        <v>3784</v>
      </c>
      <c r="G356" s="1" t="b">
        <f t="shared" ca="1" si="6"/>
        <v>1</v>
      </c>
      <c r="H356" s="1435" t="str" cm="1">
        <f t="array" aca="1" ref="H356" ca="1">IF(I356&lt;&gt;"",INDIRECT("'"&amp;I356&amp;"'!"&amp;J356),"")</f>
        <v/>
      </c>
      <c r="I356" s="1440"/>
      <c r="J356" s="1436"/>
      <c r="K356" s="4"/>
    </row>
    <row r="357" spans="1:11" ht="15" x14ac:dyDescent="0.2">
      <c r="A357" s="5">
        <v>298</v>
      </c>
      <c r="B357" s="660"/>
      <c r="F357" s="4" t="s">
        <v>3784</v>
      </c>
      <c r="G357" s="1" t="b">
        <f t="shared" ca="1" si="6"/>
        <v>1</v>
      </c>
      <c r="H357" s="1435" t="str" cm="1">
        <f t="array" aca="1" ref="H357" ca="1">IF(I357&lt;&gt;"",INDIRECT("'"&amp;I357&amp;"'!"&amp;J357),"")</f>
        <v/>
      </c>
      <c r="I357" s="1440"/>
      <c r="J357" s="1436"/>
      <c r="K357" s="4"/>
    </row>
    <row r="358" spans="1:11" ht="15" x14ac:dyDescent="0.2">
      <c r="A358" s="5">
        <v>299</v>
      </c>
      <c r="B358" s="660"/>
      <c r="F358" s="4" t="s">
        <v>3784</v>
      </c>
      <c r="G358" s="1" t="b">
        <f t="shared" ca="1" si="6"/>
        <v>1</v>
      </c>
      <c r="H358" s="1435" t="str" cm="1">
        <f t="array" aca="1" ref="H358" ca="1">IF(I358&lt;&gt;"",INDIRECT("'"&amp;I358&amp;"'!"&amp;J358),"")</f>
        <v/>
      </c>
      <c r="I358" s="1440"/>
      <c r="J358" s="1436"/>
      <c r="K358" s="4"/>
    </row>
    <row r="359" spans="1:11" ht="15" x14ac:dyDescent="0.2">
      <c r="A359" s="5">
        <v>300</v>
      </c>
      <c r="B359" s="660"/>
      <c r="F359" s="4" t="s">
        <v>3784</v>
      </c>
      <c r="G359" s="1" t="b">
        <f t="shared" ca="1" si="6"/>
        <v>1</v>
      </c>
      <c r="H359" s="1435" t="str" cm="1">
        <f t="array" aca="1" ref="H359" ca="1">IF(I359&lt;&gt;"",INDIRECT("'"&amp;I359&amp;"'!"&amp;J359),"")</f>
        <v/>
      </c>
      <c r="I359" s="1440"/>
      <c r="J359" s="1436"/>
      <c r="K359" s="4"/>
    </row>
    <row r="360" spans="1:11" ht="15" x14ac:dyDescent="0.2">
      <c r="A360" s="5">
        <v>301</v>
      </c>
      <c r="B360" s="660"/>
      <c r="F360" s="4" t="s">
        <v>3784</v>
      </c>
      <c r="G360" s="1" t="b">
        <f t="shared" ca="1" si="6"/>
        <v>1</v>
      </c>
      <c r="H360" s="1435" t="str" cm="1">
        <f t="array" aca="1" ref="H360" ca="1">IF(I360&lt;&gt;"",INDIRECT("'"&amp;I360&amp;"'!"&amp;J360),"")</f>
        <v/>
      </c>
      <c r="I360" s="1440"/>
      <c r="J360" s="1436"/>
      <c r="K360" s="4"/>
    </row>
    <row r="361" spans="1:11" ht="15" x14ac:dyDescent="0.2">
      <c r="A361" s="5">
        <v>302</v>
      </c>
      <c r="B361" s="660"/>
      <c r="F361" s="4" t="s">
        <v>3784</v>
      </c>
      <c r="G361" s="1" t="b">
        <f t="shared" ca="1" si="6"/>
        <v>1</v>
      </c>
      <c r="H361" s="1435" t="str" cm="1">
        <f t="array" aca="1" ref="H361" ca="1">IF(I361&lt;&gt;"",INDIRECT("'"&amp;I361&amp;"'!"&amp;J361),"")</f>
        <v/>
      </c>
      <c r="I361" s="1440"/>
      <c r="J361" s="1436"/>
      <c r="K361" s="4"/>
    </row>
    <row r="362" spans="1:11" ht="15" x14ac:dyDescent="0.2">
      <c r="A362" s="5">
        <v>303</v>
      </c>
      <c r="B362" s="660"/>
      <c r="F362" s="4" t="s">
        <v>3784</v>
      </c>
      <c r="G362" s="1" t="b">
        <f t="shared" ca="1" si="6"/>
        <v>1</v>
      </c>
      <c r="H362" s="1435" t="str" cm="1">
        <f t="array" aca="1" ref="H362" ca="1">IF(I362&lt;&gt;"",INDIRECT("'"&amp;I362&amp;"'!"&amp;J362),"")</f>
        <v/>
      </c>
      <c r="I362" s="1440"/>
      <c r="J362" s="1436"/>
      <c r="K362" s="4"/>
    </row>
    <row r="363" spans="1:11" ht="15" x14ac:dyDescent="0.2">
      <c r="A363" s="5">
        <v>304</v>
      </c>
      <c r="B363" s="660"/>
      <c r="F363" s="4" t="s">
        <v>3784</v>
      </c>
      <c r="G363" s="1" t="b">
        <f t="shared" ca="1" si="6"/>
        <v>1</v>
      </c>
      <c r="H363" s="1435" t="str" cm="1">
        <f t="array" aca="1" ref="H363" ca="1">IF(I363&lt;&gt;"",INDIRECT("'"&amp;I363&amp;"'!"&amp;J363),"")</f>
        <v/>
      </c>
      <c r="I363" s="1440"/>
      <c r="J363" s="1436"/>
      <c r="K363" s="4"/>
    </row>
    <row r="364" spans="1:11" ht="15" x14ac:dyDescent="0.2">
      <c r="A364" s="5">
        <v>305</v>
      </c>
      <c r="B364" s="660"/>
      <c r="F364" s="4" t="s">
        <v>3784</v>
      </c>
      <c r="G364" s="1" t="b">
        <f t="shared" ca="1" si="6"/>
        <v>1</v>
      </c>
      <c r="H364" s="1435" t="str" cm="1">
        <f t="array" aca="1" ref="H364" ca="1">IF(I364&lt;&gt;"",INDIRECT("'"&amp;I364&amp;"'!"&amp;J364),"")</f>
        <v/>
      </c>
      <c r="I364" s="1440"/>
      <c r="J364" s="1436"/>
      <c r="K364" s="4"/>
    </row>
    <row r="365" spans="1:11" ht="15" x14ac:dyDescent="0.2">
      <c r="A365" s="5">
        <v>306</v>
      </c>
      <c r="B365" s="660"/>
      <c r="F365" s="4" t="s">
        <v>3784</v>
      </c>
      <c r="G365" s="1" t="b">
        <f t="shared" ca="1" si="6"/>
        <v>1</v>
      </c>
      <c r="H365" s="1435" t="str" cm="1">
        <f t="array" aca="1" ref="H365" ca="1">IF(I365&lt;&gt;"",INDIRECT("'"&amp;I365&amp;"'!"&amp;J365),"")</f>
        <v/>
      </c>
      <c r="I365" s="1440"/>
      <c r="J365" s="1436"/>
      <c r="K365" s="4"/>
    </row>
    <row r="366" spans="1:11" ht="15" x14ac:dyDescent="0.2">
      <c r="A366" s="5">
        <v>307</v>
      </c>
      <c r="B366" s="660"/>
      <c r="F366" s="4" t="s">
        <v>3784</v>
      </c>
      <c r="G366" s="1" t="b">
        <f t="shared" ca="1" si="6"/>
        <v>1</v>
      </c>
      <c r="H366" s="1435" t="str" cm="1">
        <f t="array" aca="1" ref="H366" ca="1">IF(I366&lt;&gt;"",INDIRECT("'"&amp;I366&amp;"'!"&amp;J366),"")</f>
        <v/>
      </c>
      <c r="I366" s="1440"/>
      <c r="J366" s="1436"/>
      <c r="K366" s="4"/>
    </row>
    <row r="367" spans="1:11" ht="15" x14ac:dyDescent="0.2">
      <c r="A367" s="5">
        <v>308</v>
      </c>
      <c r="B367" s="660"/>
      <c r="F367" s="4" t="s">
        <v>3784</v>
      </c>
      <c r="G367" s="1" t="b">
        <f t="shared" ca="1" si="6"/>
        <v>1</v>
      </c>
      <c r="H367" s="1435" t="str" cm="1">
        <f t="array" aca="1" ref="H367" ca="1">IF(I367&lt;&gt;"",INDIRECT("'"&amp;I367&amp;"'!"&amp;J367),"")</f>
        <v/>
      </c>
      <c r="I367" s="1440"/>
      <c r="J367" s="1436"/>
      <c r="K367" s="4"/>
    </row>
    <row r="368" spans="1:11" ht="15" x14ac:dyDescent="0.2">
      <c r="A368" s="5">
        <v>309</v>
      </c>
      <c r="B368" s="660"/>
      <c r="F368" s="4" t="s">
        <v>3784</v>
      </c>
      <c r="G368" s="1" t="b">
        <f t="shared" ca="1" si="6"/>
        <v>1</v>
      </c>
      <c r="H368" s="1435" t="str" cm="1">
        <f t="array" aca="1" ref="H368" ca="1">IF(I368&lt;&gt;"",INDIRECT("'"&amp;I368&amp;"'!"&amp;J368),"")</f>
        <v/>
      </c>
      <c r="I368" s="1440"/>
      <c r="J368" s="1436"/>
      <c r="K368" s="4"/>
    </row>
    <row r="369" spans="1:11" ht="15" x14ac:dyDescent="0.2">
      <c r="A369" s="5">
        <v>310</v>
      </c>
      <c r="B369" s="660"/>
      <c r="F369" s="4" t="s">
        <v>3784</v>
      </c>
      <c r="G369" s="1" t="b">
        <f t="shared" ca="1" si="6"/>
        <v>1</v>
      </c>
      <c r="H369" s="1435" t="str" cm="1">
        <f t="array" aca="1" ref="H369" ca="1">IF(I369&lt;&gt;"",INDIRECT("'"&amp;I369&amp;"'!"&amp;J369),"")</f>
        <v/>
      </c>
      <c r="I369" s="1440"/>
      <c r="J369" s="1436"/>
      <c r="K369" s="4"/>
    </row>
    <row r="370" spans="1:11" ht="15" x14ac:dyDescent="0.2">
      <c r="A370" s="5">
        <v>311</v>
      </c>
      <c r="B370" s="660"/>
      <c r="F370" s="4" t="s">
        <v>3784</v>
      </c>
      <c r="G370" s="1" t="b">
        <f t="shared" ca="1" si="6"/>
        <v>1</v>
      </c>
      <c r="H370" s="1435" t="str" cm="1">
        <f t="array" aca="1" ref="H370" ca="1">IF(I370&lt;&gt;"",INDIRECT("'"&amp;I370&amp;"'!"&amp;J370),"")</f>
        <v/>
      </c>
      <c r="I370" s="1440"/>
      <c r="J370" s="1436"/>
      <c r="K370" s="4"/>
    </row>
    <row r="371" spans="1:11" ht="15" x14ac:dyDescent="0.2">
      <c r="A371" s="5">
        <v>312</v>
      </c>
      <c r="B371" s="660"/>
      <c r="F371" s="4" t="s">
        <v>3784</v>
      </c>
      <c r="G371" s="1" t="b">
        <f t="shared" ca="1" si="6"/>
        <v>1</v>
      </c>
      <c r="H371" s="1435" t="str" cm="1">
        <f t="array" aca="1" ref="H371" ca="1">IF(I371&lt;&gt;"",INDIRECT("'"&amp;I371&amp;"'!"&amp;J371),"")</f>
        <v/>
      </c>
      <c r="I371" s="1440"/>
      <c r="J371" s="1436"/>
      <c r="K371" s="4"/>
    </row>
    <row r="372" spans="1:11" ht="15" x14ac:dyDescent="0.2">
      <c r="A372" s="5">
        <v>313</v>
      </c>
      <c r="B372" s="660"/>
      <c r="F372" s="4" t="s">
        <v>3784</v>
      </c>
      <c r="G372" s="1" t="b">
        <f t="shared" ca="1" si="6"/>
        <v>1</v>
      </c>
      <c r="H372" s="1435" t="str" cm="1">
        <f t="array" aca="1" ref="H372" ca="1">IF(I372&lt;&gt;"",INDIRECT("'"&amp;I372&amp;"'!"&amp;J372),"")</f>
        <v/>
      </c>
      <c r="I372" s="1440"/>
      <c r="J372" s="1436"/>
      <c r="K372" s="4"/>
    </row>
    <row r="373" spans="1:11" ht="15" x14ac:dyDescent="0.2">
      <c r="A373" s="5">
        <v>314</v>
      </c>
      <c r="B373" s="660"/>
      <c r="F373" s="4" t="s">
        <v>3784</v>
      </c>
      <c r="G373" s="1" t="b">
        <f t="shared" ca="1" si="6"/>
        <v>1</v>
      </c>
      <c r="H373" s="1435" t="str" cm="1">
        <f t="array" aca="1" ref="H373" ca="1">IF(I373&lt;&gt;"",INDIRECT("'"&amp;I373&amp;"'!"&amp;J373),"")</f>
        <v/>
      </c>
      <c r="I373" s="1440"/>
      <c r="J373" s="1436"/>
      <c r="K373" s="4"/>
    </row>
    <row r="374" spans="1:11" ht="15" x14ac:dyDescent="0.2">
      <c r="A374" s="5">
        <v>315</v>
      </c>
      <c r="B374" s="660"/>
      <c r="F374" s="4" t="s">
        <v>3784</v>
      </c>
      <c r="G374" s="1" t="b">
        <f t="shared" ca="1" si="6"/>
        <v>1</v>
      </c>
      <c r="H374" s="1435" t="str" cm="1">
        <f t="array" aca="1" ref="H374" ca="1">IF(I374&lt;&gt;"",INDIRECT("'"&amp;I374&amp;"'!"&amp;J374),"")</f>
        <v/>
      </c>
      <c r="I374" s="1440"/>
      <c r="J374" s="1436"/>
      <c r="K374" s="4"/>
    </row>
    <row r="375" spans="1:11" ht="15" x14ac:dyDescent="0.2">
      <c r="A375" s="5">
        <v>316</v>
      </c>
      <c r="B375" s="660"/>
      <c r="F375" s="4" t="s">
        <v>3784</v>
      </c>
      <c r="G375" s="1" t="b">
        <f t="shared" ca="1" si="6"/>
        <v>1</v>
      </c>
      <c r="H375" s="1435" t="str" cm="1">
        <f t="array" aca="1" ref="H375" ca="1">IF(I375&lt;&gt;"",INDIRECT("'"&amp;I375&amp;"'!"&amp;J375),"")</f>
        <v/>
      </c>
      <c r="I375" s="1440"/>
      <c r="J375" s="1436"/>
      <c r="K375" s="4"/>
    </row>
    <row r="376" spans="1:11" ht="15" x14ac:dyDescent="0.2">
      <c r="A376" s="5">
        <v>317</v>
      </c>
      <c r="B376" s="660"/>
      <c r="F376" s="4" t="s">
        <v>3784</v>
      </c>
      <c r="G376" s="1" t="b">
        <f t="shared" ca="1" si="6"/>
        <v>1</v>
      </c>
      <c r="H376" s="1435" t="str" cm="1">
        <f t="array" aca="1" ref="H376" ca="1">IF(I376&lt;&gt;"",INDIRECT("'"&amp;I376&amp;"'!"&amp;J376),"")</f>
        <v/>
      </c>
      <c r="I376" s="1440"/>
      <c r="J376" s="1436"/>
      <c r="K376" s="4"/>
    </row>
    <row r="377" spans="1:11" ht="15" x14ac:dyDescent="0.2">
      <c r="A377" s="5">
        <v>318</v>
      </c>
      <c r="B377" s="660"/>
      <c r="F377" s="4" t="s">
        <v>3784</v>
      </c>
      <c r="G377" s="1" t="b">
        <f t="shared" ca="1" si="6"/>
        <v>1</v>
      </c>
      <c r="H377" s="1435" t="str" cm="1">
        <f t="array" aca="1" ref="H377" ca="1">IF(I377&lt;&gt;"",INDIRECT("'"&amp;I377&amp;"'!"&amp;J377),"")</f>
        <v/>
      </c>
      <c r="I377" s="1440"/>
      <c r="J377" s="1436"/>
      <c r="K377" s="4"/>
    </row>
    <row r="378" spans="1:11" ht="15" x14ac:dyDescent="0.2">
      <c r="A378" s="5">
        <v>319</v>
      </c>
      <c r="B378" s="660"/>
      <c r="F378" s="4" t="s">
        <v>3784</v>
      </c>
      <c r="G378" s="1" t="b">
        <f t="shared" ca="1" si="6"/>
        <v>1</v>
      </c>
      <c r="H378" s="1435" t="str" cm="1">
        <f t="array" aca="1" ref="H378" ca="1">IF(I378&lt;&gt;"",INDIRECT("'"&amp;I378&amp;"'!"&amp;J378),"")</f>
        <v/>
      </c>
      <c r="I378" s="1440"/>
      <c r="J378" s="1436"/>
      <c r="K378" s="4"/>
    </row>
    <row r="379" spans="1:11" ht="15" x14ac:dyDescent="0.2">
      <c r="A379" s="5">
        <v>320</v>
      </c>
      <c r="B379" s="660"/>
      <c r="F379" s="4" t="s">
        <v>3784</v>
      </c>
      <c r="G379" s="1" t="b">
        <f t="shared" ca="1" si="6"/>
        <v>1</v>
      </c>
      <c r="H379" s="1435" t="str" cm="1">
        <f t="array" aca="1" ref="H379" ca="1">IF(I379&lt;&gt;"",INDIRECT("'"&amp;I379&amp;"'!"&amp;J379),"")</f>
        <v/>
      </c>
      <c r="I379" s="1440"/>
      <c r="J379" s="1436"/>
      <c r="K379" s="4"/>
    </row>
    <row r="380" spans="1:11" ht="15" x14ac:dyDescent="0.2">
      <c r="A380" s="5">
        <v>321</v>
      </c>
      <c r="B380" s="660"/>
      <c r="F380" s="4" t="s">
        <v>3784</v>
      </c>
      <c r="G380" s="1" t="b">
        <f t="shared" ca="1" si="6"/>
        <v>1</v>
      </c>
      <c r="H380" s="1435" t="str" cm="1">
        <f t="array" aca="1" ref="H380" ca="1">IF(I380&lt;&gt;"",INDIRECT("'"&amp;I380&amp;"'!"&amp;J380),"")</f>
        <v/>
      </c>
      <c r="I380" s="1440"/>
      <c r="J380" s="1436"/>
      <c r="K380" s="4"/>
    </row>
    <row r="381" spans="1:11" ht="15" x14ac:dyDescent="0.2">
      <c r="A381" s="5">
        <v>322</v>
      </c>
      <c r="B381" s="660"/>
      <c r="F381" s="4" t="s">
        <v>3784</v>
      </c>
      <c r="G381" s="1" t="b">
        <f t="shared" ca="1" si="6"/>
        <v>1</v>
      </c>
      <c r="H381" s="1435" t="str" cm="1">
        <f t="array" aca="1" ref="H381" ca="1">IF(I381&lt;&gt;"",INDIRECT("'"&amp;I381&amp;"'!"&amp;J381),"")</f>
        <v/>
      </c>
      <c r="I381" s="1440"/>
      <c r="J381" s="1436"/>
      <c r="K381" s="4"/>
    </row>
    <row r="382" spans="1:11" ht="15" x14ac:dyDescent="0.2">
      <c r="A382" s="5">
        <v>323</v>
      </c>
      <c r="B382" s="660"/>
      <c r="F382" s="4" t="s">
        <v>3784</v>
      </c>
      <c r="G382" s="1" t="b">
        <f t="shared" ca="1" si="6"/>
        <v>1</v>
      </c>
      <c r="H382" s="1435" t="str" cm="1">
        <f t="array" aca="1" ref="H382" ca="1">IF(I382&lt;&gt;"",INDIRECT("'"&amp;I382&amp;"'!"&amp;J382),"")</f>
        <v/>
      </c>
      <c r="I382" s="1440"/>
      <c r="J382" s="1436"/>
      <c r="K382" s="4"/>
    </row>
    <row r="383" spans="1:11" ht="15" x14ac:dyDescent="0.2">
      <c r="A383" s="5">
        <v>324</v>
      </c>
      <c r="B383" s="660"/>
      <c r="F383" s="4" t="s">
        <v>3784</v>
      </c>
      <c r="G383" s="1" t="b">
        <f t="shared" ca="1" si="6"/>
        <v>1</v>
      </c>
      <c r="H383" s="1435" t="str" cm="1">
        <f t="array" aca="1" ref="H383" ca="1">IF(I383&lt;&gt;"",INDIRECT("'"&amp;I383&amp;"'!"&amp;J383),"")</f>
        <v/>
      </c>
      <c r="I383" s="1440"/>
      <c r="J383" s="1436"/>
      <c r="K383" s="4"/>
    </row>
    <row r="384" spans="1:11" ht="15" x14ac:dyDescent="0.2">
      <c r="A384" s="5">
        <v>325</v>
      </c>
      <c r="B384" s="660"/>
      <c r="F384" s="4" t="s">
        <v>3784</v>
      </c>
      <c r="G384" s="1" t="b">
        <f t="shared" ca="1" si="6"/>
        <v>1</v>
      </c>
      <c r="H384" s="1435" t="str" cm="1">
        <f t="array" aca="1" ref="H384" ca="1">IF(I384&lt;&gt;"",INDIRECT("'"&amp;I384&amp;"'!"&amp;J384),"")</f>
        <v/>
      </c>
      <c r="I384" s="1440"/>
      <c r="J384" s="1436"/>
      <c r="K384" s="4"/>
    </row>
    <row r="385" spans="1:11" ht="15" x14ac:dyDescent="0.2">
      <c r="A385" s="5">
        <v>326</v>
      </c>
      <c r="B385" s="660"/>
      <c r="F385" s="4" t="s">
        <v>3784</v>
      </c>
      <c r="G385" s="1" t="b">
        <f t="shared" ca="1" si="6"/>
        <v>1</v>
      </c>
      <c r="H385" s="1435" t="str" cm="1">
        <f t="array" aca="1" ref="H385" ca="1">IF(I385&lt;&gt;"",INDIRECT("'"&amp;I385&amp;"'!"&amp;J385),"")</f>
        <v/>
      </c>
      <c r="I385" s="1440"/>
      <c r="J385" s="1436"/>
      <c r="K385" s="4"/>
    </row>
    <row r="386" spans="1:11" ht="15" x14ac:dyDescent="0.2">
      <c r="A386" s="5">
        <v>327</v>
      </c>
      <c r="B386" s="660"/>
      <c r="F386" s="4" t="s">
        <v>3784</v>
      </c>
      <c r="G386" s="1" t="b">
        <f t="shared" ca="1" si="6"/>
        <v>1</v>
      </c>
      <c r="H386" s="1435" t="str" cm="1">
        <f t="array" aca="1" ref="H386" ca="1">IF(I386&lt;&gt;"",INDIRECT("'"&amp;I386&amp;"'!"&amp;J386),"")</f>
        <v/>
      </c>
      <c r="I386" s="1440"/>
      <c r="J386" s="1436"/>
      <c r="K386" s="4"/>
    </row>
    <row r="387" spans="1:11" ht="15" x14ac:dyDescent="0.2">
      <c r="A387" s="5">
        <v>328</v>
      </c>
      <c r="B387" s="660"/>
      <c r="F387" s="4" t="s">
        <v>3784</v>
      </c>
      <c r="G387" s="1" t="b">
        <f t="shared" ca="1" si="6"/>
        <v>1</v>
      </c>
      <c r="H387" s="1435" t="str" cm="1">
        <f t="array" aca="1" ref="H387" ca="1">IF(I387&lt;&gt;"",INDIRECT("'"&amp;I387&amp;"'!"&amp;J387),"")</f>
        <v/>
      </c>
      <c r="I387" s="1440"/>
      <c r="J387" s="1436"/>
      <c r="K387" s="4"/>
    </row>
    <row r="388" spans="1:11" ht="15" x14ac:dyDescent="0.2">
      <c r="A388" s="5">
        <v>329</v>
      </c>
      <c r="B388" s="660"/>
      <c r="F388" s="4" t="s">
        <v>3784</v>
      </c>
      <c r="G388" s="1" t="b">
        <f t="shared" ca="1" si="6"/>
        <v>1</v>
      </c>
      <c r="H388" s="1435" t="str" cm="1">
        <f t="array" aca="1" ref="H388" ca="1">IF(I388&lt;&gt;"",INDIRECT("'"&amp;I388&amp;"'!"&amp;J388),"")</f>
        <v/>
      </c>
      <c r="I388" s="1440"/>
      <c r="J388" s="1436"/>
      <c r="K388" s="4"/>
    </row>
    <row r="389" spans="1:11" ht="15" x14ac:dyDescent="0.2">
      <c r="A389" s="5">
        <v>330</v>
      </c>
      <c r="B389" s="660"/>
      <c r="F389" s="4" t="s">
        <v>3784</v>
      </c>
      <c r="G389" s="1" t="b">
        <f t="shared" ca="1" si="6"/>
        <v>1</v>
      </c>
      <c r="H389" s="1435" t="str" cm="1">
        <f t="array" aca="1" ref="H389" ca="1">IF(I389&lt;&gt;"",INDIRECT("'"&amp;I389&amp;"'!"&amp;J389),"")</f>
        <v/>
      </c>
      <c r="I389" s="1440"/>
      <c r="J389" s="1436"/>
      <c r="K389" s="4"/>
    </row>
    <row r="390" spans="1:11" ht="15" x14ac:dyDescent="0.2">
      <c r="A390" s="5">
        <v>331</v>
      </c>
      <c r="B390" s="660"/>
      <c r="F390" s="4" t="s">
        <v>3784</v>
      </c>
      <c r="G390" s="1" t="b">
        <f t="shared" ca="1" si="6"/>
        <v>1</v>
      </c>
      <c r="H390" s="1435" t="str" cm="1">
        <f t="array" aca="1" ref="H390" ca="1">IF(I390&lt;&gt;"",INDIRECT("'"&amp;I390&amp;"'!"&amp;J390),"")</f>
        <v/>
      </c>
      <c r="I390" s="1440"/>
      <c r="J390" s="1436"/>
      <c r="K390" s="4"/>
    </row>
    <row r="391" spans="1:11" ht="15" x14ac:dyDescent="0.2">
      <c r="A391" s="5">
        <v>332</v>
      </c>
      <c r="B391" s="660"/>
      <c r="F391" s="4" t="s">
        <v>3784</v>
      </c>
      <c r="G391" s="1" t="b">
        <f t="shared" ca="1" si="6"/>
        <v>1</v>
      </c>
      <c r="H391" s="1435" t="str" cm="1">
        <f t="array" aca="1" ref="H391" ca="1">IF(I391&lt;&gt;"",INDIRECT("'"&amp;I391&amp;"'!"&amp;J391),"")</f>
        <v/>
      </c>
      <c r="I391" s="1440"/>
      <c r="J391" s="1436"/>
      <c r="K391" s="4"/>
    </row>
    <row r="392" spans="1:11" ht="15" x14ac:dyDescent="0.2">
      <c r="A392" s="5">
        <v>333</v>
      </c>
      <c r="B392" s="660"/>
      <c r="F392" s="4" t="s">
        <v>3784</v>
      </c>
      <c r="G392" s="1" t="b">
        <f t="shared" ca="1" si="6"/>
        <v>1</v>
      </c>
      <c r="H392" s="1435" t="str" cm="1">
        <f t="array" aca="1" ref="H392" ca="1">IF(I392&lt;&gt;"",INDIRECT("'"&amp;I392&amp;"'!"&amp;J392),"")</f>
        <v/>
      </c>
      <c r="I392" s="1440"/>
      <c r="J392" s="1436"/>
      <c r="K392" s="4"/>
    </row>
    <row r="393" spans="1:11" ht="15" x14ac:dyDescent="0.2">
      <c r="A393" s="5">
        <v>334</v>
      </c>
      <c r="B393" s="660"/>
      <c r="F393" s="4" t="s">
        <v>3784</v>
      </c>
      <c r="G393" s="1" t="b">
        <f t="shared" ca="1" si="6"/>
        <v>1</v>
      </c>
      <c r="H393" s="1435" t="str" cm="1">
        <f t="array" aca="1" ref="H393" ca="1">IF(I393&lt;&gt;"",INDIRECT("'"&amp;I393&amp;"'!"&amp;J393),"")</f>
        <v/>
      </c>
      <c r="I393" s="1440"/>
      <c r="J393" s="1436"/>
      <c r="K393" s="4"/>
    </row>
    <row r="394" spans="1:11" ht="15" x14ac:dyDescent="0.2">
      <c r="A394" s="5">
        <v>335</v>
      </c>
      <c r="B394" s="660"/>
      <c r="F394" s="4" t="s">
        <v>3784</v>
      </c>
      <c r="G394" s="1" t="b">
        <f t="shared" ca="1" si="6"/>
        <v>1</v>
      </c>
      <c r="H394" s="1435" t="str" cm="1">
        <f t="array" aca="1" ref="H394" ca="1">IF(I394&lt;&gt;"",INDIRECT("'"&amp;I394&amp;"'!"&amp;J394),"")</f>
        <v/>
      </c>
      <c r="I394" s="1440"/>
      <c r="J394" s="1436"/>
      <c r="K394" s="4"/>
    </row>
    <row r="395" spans="1:11" ht="15" x14ac:dyDescent="0.2">
      <c r="A395" s="5">
        <v>336</v>
      </c>
      <c r="B395" s="660"/>
      <c r="F395" s="4" t="s">
        <v>3784</v>
      </c>
      <c r="G395" s="1" t="b">
        <f t="shared" ca="1" si="6"/>
        <v>1</v>
      </c>
      <c r="H395" s="1435" t="str" cm="1">
        <f t="array" aca="1" ref="H395" ca="1">IF(I395&lt;&gt;"",INDIRECT("'"&amp;I395&amp;"'!"&amp;J395),"")</f>
        <v/>
      </c>
      <c r="I395" s="1440"/>
      <c r="J395" s="1436"/>
      <c r="K395" s="4"/>
    </row>
    <row r="396" spans="1:11" ht="15" x14ac:dyDescent="0.2">
      <c r="A396" s="5">
        <v>337</v>
      </c>
      <c r="B396" s="660"/>
      <c r="F396" s="4" t="s">
        <v>3784</v>
      </c>
      <c r="G396" s="1" t="b">
        <f t="shared" ca="1" si="6"/>
        <v>1</v>
      </c>
      <c r="H396" s="1435" t="str" cm="1">
        <f t="array" aca="1" ref="H396" ca="1">IF(I396&lt;&gt;"",INDIRECT("'"&amp;I396&amp;"'!"&amp;J396),"")</f>
        <v/>
      </c>
      <c r="I396" s="1440"/>
      <c r="J396" s="1436"/>
      <c r="K396" s="4"/>
    </row>
    <row r="397" spans="1:11" ht="15" x14ac:dyDescent="0.2">
      <c r="A397" s="5">
        <v>338</v>
      </c>
      <c r="B397" s="660"/>
      <c r="F397" s="4" t="s">
        <v>3784</v>
      </c>
      <c r="G397" s="1" t="b">
        <f t="shared" ca="1" si="6"/>
        <v>1</v>
      </c>
      <c r="H397" s="1435" t="str" cm="1">
        <f t="array" aca="1" ref="H397" ca="1">IF(I397&lt;&gt;"",INDIRECT("'"&amp;I397&amp;"'!"&amp;J397),"")</f>
        <v/>
      </c>
      <c r="I397" s="1440"/>
      <c r="J397" s="1436"/>
      <c r="K397" s="4"/>
    </row>
    <row r="398" spans="1:11" ht="15" x14ac:dyDescent="0.2">
      <c r="A398" s="5">
        <v>339</v>
      </c>
      <c r="B398" s="660"/>
      <c r="F398" s="4" t="s">
        <v>3784</v>
      </c>
      <c r="G398" s="1" t="b">
        <f t="shared" ca="1" si="6"/>
        <v>1</v>
      </c>
      <c r="H398" s="1435" t="str" cm="1">
        <f t="array" aca="1" ref="H398" ca="1">IF(I398&lt;&gt;"",INDIRECT("'"&amp;I398&amp;"'!"&amp;J398),"")</f>
        <v/>
      </c>
      <c r="I398" s="1440"/>
      <c r="J398" s="1436"/>
      <c r="K398" s="4"/>
    </row>
    <row r="399" spans="1:11" ht="15" x14ac:dyDescent="0.2">
      <c r="A399" s="5">
        <v>340</v>
      </c>
      <c r="B399" s="660"/>
      <c r="F399" s="4" t="s">
        <v>3784</v>
      </c>
      <c r="G399" s="1" t="b">
        <f t="shared" ca="1" si="6"/>
        <v>1</v>
      </c>
      <c r="H399" s="1435" t="str" cm="1">
        <f t="array" aca="1" ref="H399" ca="1">IF(I399&lt;&gt;"",INDIRECT("'"&amp;I399&amp;"'!"&amp;J399),"")</f>
        <v/>
      </c>
      <c r="I399" s="1440"/>
      <c r="J399" s="1436"/>
      <c r="K399" s="4"/>
    </row>
    <row r="400" spans="1:11" ht="15" x14ac:dyDescent="0.2">
      <c r="A400" s="5">
        <v>341</v>
      </c>
      <c r="B400" s="660"/>
      <c r="F400" s="4" t="s">
        <v>3784</v>
      </c>
      <c r="G400" s="1" t="b">
        <f t="shared" ca="1" si="6"/>
        <v>1</v>
      </c>
      <c r="H400" s="1435" t="str" cm="1">
        <f t="array" aca="1" ref="H400" ca="1">IF(I400&lt;&gt;"",INDIRECT("'"&amp;I400&amp;"'!"&amp;J400),"")</f>
        <v/>
      </c>
      <c r="I400" s="1440"/>
      <c r="J400" s="1436"/>
      <c r="K400" s="4"/>
    </row>
    <row r="401" spans="1:11" ht="15" x14ac:dyDescent="0.2">
      <c r="A401" s="5">
        <v>342</v>
      </c>
      <c r="B401" s="660"/>
      <c r="F401" s="4" t="s">
        <v>3784</v>
      </c>
      <c r="G401" s="1" t="b">
        <f t="shared" ca="1" si="6"/>
        <v>1</v>
      </c>
      <c r="H401" s="1435" t="str" cm="1">
        <f t="array" aca="1" ref="H401" ca="1">IF(I401&lt;&gt;"",INDIRECT("'"&amp;I401&amp;"'!"&amp;J401),"")</f>
        <v/>
      </c>
      <c r="I401" s="1440"/>
      <c r="J401" s="1436"/>
      <c r="K401" s="4"/>
    </row>
    <row r="402" spans="1:11" ht="15" x14ac:dyDescent="0.2">
      <c r="A402" s="5">
        <v>343</v>
      </c>
      <c r="B402" s="660"/>
      <c r="F402" s="4" t="s">
        <v>3784</v>
      </c>
      <c r="G402" s="1" t="b">
        <f t="shared" ca="1" si="6"/>
        <v>1</v>
      </c>
      <c r="H402" s="1435" t="str" cm="1">
        <f t="array" aca="1" ref="H402" ca="1">IF(I402&lt;&gt;"",INDIRECT("'"&amp;I402&amp;"'!"&amp;J402),"")</f>
        <v/>
      </c>
      <c r="I402" s="1440"/>
      <c r="J402" s="1436"/>
      <c r="K402" s="4"/>
    </row>
    <row r="403" spans="1:11" ht="15" x14ac:dyDescent="0.2">
      <c r="A403" s="5">
        <v>344</v>
      </c>
      <c r="B403" s="660"/>
      <c r="F403" s="4" t="s">
        <v>3784</v>
      </c>
      <c r="G403" s="1" t="b">
        <f t="shared" ca="1" si="6"/>
        <v>1</v>
      </c>
      <c r="H403" s="1435" t="str" cm="1">
        <f t="array" aca="1" ref="H403" ca="1">IF(I403&lt;&gt;"",INDIRECT("'"&amp;I403&amp;"'!"&amp;J403),"")</f>
        <v/>
      </c>
      <c r="I403" s="1440"/>
      <c r="J403" s="1436"/>
      <c r="K403" s="4"/>
    </row>
    <row r="404" spans="1:11" ht="15" x14ac:dyDescent="0.2">
      <c r="A404" s="5">
        <v>345</v>
      </c>
      <c r="B404" s="660"/>
      <c r="F404" s="4" t="s">
        <v>3784</v>
      </c>
      <c r="G404" s="1" t="b">
        <f t="shared" ca="1" si="6"/>
        <v>1</v>
      </c>
      <c r="H404" s="1435" t="str" cm="1">
        <f t="array" aca="1" ref="H404" ca="1">IF(I404&lt;&gt;"",INDIRECT("'"&amp;I404&amp;"'!"&amp;J404),"")</f>
        <v/>
      </c>
      <c r="I404" s="1440"/>
      <c r="J404" s="1436"/>
      <c r="K404" s="4"/>
    </row>
    <row r="405" spans="1:11" ht="15" x14ac:dyDescent="0.2">
      <c r="A405" s="5">
        <v>346</v>
      </c>
      <c r="B405" s="660"/>
      <c r="F405" s="4" t="s">
        <v>3784</v>
      </c>
      <c r="G405" s="1" t="b">
        <f t="shared" ca="1" si="6"/>
        <v>1</v>
      </c>
      <c r="H405" s="1435" t="str" cm="1">
        <f t="array" aca="1" ref="H405" ca="1">IF(I405&lt;&gt;"",INDIRECT("'"&amp;I405&amp;"'!"&amp;J405),"")</f>
        <v/>
      </c>
      <c r="I405" s="1440"/>
      <c r="J405" s="1436"/>
      <c r="K405" s="4"/>
    </row>
    <row r="406" spans="1:11" ht="15" x14ac:dyDescent="0.2">
      <c r="A406" s="5">
        <v>347</v>
      </c>
      <c r="B406" s="660"/>
      <c r="F406" s="4" t="s">
        <v>3784</v>
      </c>
      <c r="G406" s="1" t="b">
        <f t="shared" ca="1" si="6"/>
        <v>1</v>
      </c>
      <c r="H406" s="1435" t="str" cm="1">
        <f t="array" aca="1" ref="H406" ca="1">IF(I406&lt;&gt;"",INDIRECT("'"&amp;I406&amp;"'!"&amp;J406),"")</f>
        <v/>
      </c>
      <c r="I406" s="1440"/>
      <c r="J406" s="1436"/>
      <c r="K406" s="4"/>
    </row>
    <row r="407" spans="1:11" ht="15" x14ac:dyDescent="0.2">
      <c r="A407" s="5">
        <v>348</v>
      </c>
      <c r="B407" s="660"/>
      <c r="F407" s="4" t="s">
        <v>3784</v>
      </c>
      <c r="G407" s="1" t="b">
        <f t="shared" ca="1" si="6"/>
        <v>1</v>
      </c>
      <c r="H407" s="1435" t="str" cm="1">
        <f t="array" aca="1" ref="H407" ca="1">IF(I407&lt;&gt;"",INDIRECT("'"&amp;I407&amp;"'!"&amp;J407),"")</f>
        <v/>
      </c>
      <c r="I407" s="1440"/>
      <c r="J407" s="1436"/>
      <c r="K407" s="4"/>
    </row>
    <row r="408" spans="1:11" ht="15" x14ac:dyDescent="0.2">
      <c r="A408" s="5">
        <v>349</v>
      </c>
      <c r="B408" s="660"/>
      <c r="F408" s="4" t="s">
        <v>3784</v>
      </c>
      <c r="G408" s="1" t="b">
        <f t="shared" ca="1" si="6"/>
        <v>1</v>
      </c>
      <c r="H408" s="1435" t="str" cm="1">
        <f t="array" aca="1" ref="H408" ca="1">IF(I408&lt;&gt;"",INDIRECT("'"&amp;I408&amp;"'!"&amp;J408),"")</f>
        <v/>
      </c>
      <c r="I408" s="1440"/>
      <c r="J408" s="1436"/>
      <c r="K408" s="4"/>
    </row>
    <row r="409" spans="1:11" ht="15" x14ac:dyDescent="0.2">
      <c r="A409" s="5">
        <v>350</v>
      </c>
      <c r="B409" s="660"/>
      <c r="F409" s="4" t="s">
        <v>3784</v>
      </c>
      <c r="G409" s="1" t="b">
        <f t="shared" ca="1" si="6"/>
        <v>1</v>
      </c>
      <c r="H409" s="1435" t="str" cm="1">
        <f t="array" aca="1" ref="H409" ca="1">IF(I409&lt;&gt;"",INDIRECT("'"&amp;I409&amp;"'!"&amp;J409),"")</f>
        <v/>
      </c>
      <c r="I409" s="1440"/>
      <c r="J409" s="1436"/>
      <c r="K409" s="4"/>
    </row>
    <row r="410" spans="1:11" ht="15" x14ac:dyDescent="0.2">
      <c r="A410" s="5">
        <v>351</v>
      </c>
      <c r="B410" s="660"/>
      <c r="F410" s="4" t="s">
        <v>3784</v>
      </c>
      <c r="G410" s="1" t="b">
        <f t="shared" ca="1" si="6"/>
        <v>1</v>
      </c>
      <c r="H410" s="1435" t="str" cm="1">
        <f t="array" aca="1" ref="H410" ca="1">IF(I410&lt;&gt;"",INDIRECT("'"&amp;I410&amp;"'!"&amp;J410),"")</f>
        <v/>
      </c>
      <c r="I410" s="1440"/>
      <c r="J410" s="1436"/>
      <c r="K410" s="4"/>
    </row>
    <row r="411" spans="1:11" ht="15" x14ac:dyDescent="0.2">
      <c r="A411" s="5">
        <v>352</v>
      </c>
      <c r="B411" s="660"/>
      <c r="F411" s="4" t="s">
        <v>3784</v>
      </c>
      <c r="G411" s="1" t="b">
        <f t="shared" ca="1" si="6"/>
        <v>1</v>
      </c>
      <c r="H411" s="1435" t="str" cm="1">
        <f t="array" aca="1" ref="H411" ca="1">IF(I411&lt;&gt;"",INDIRECT("'"&amp;I411&amp;"'!"&amp;J411),"")</f>
        <v/>
      </c>
      <c r="I411" s="1440"/>
      <c r="J411" s="1436"/>
      <c r="K411" s="4"/>
    </row>
    <row r="412" spans="1:11" ht="15" x14ac:dyDescent="0.2">
      <c r="A412" s="5">
        <v>353</v>
      </c>
      <c r="B412" s="660"/>
      <c r="F412" s="4" t="s">
        <v>3784</v>
      </c>
      <c r="G412" s="1" t="b">
        <f t="shared" ca="1" si="6"/>
        <v>1</v>
      </c>
      <c r="H412" s="1435" t="str" cm="1">
        <f t="array" aca="1" ref="H412" ca="1">IF(I412&lt;&gt;"",INDIRECT("'"&amp;I412&amp;"'!"&amp;J412),"")</f>
        <v/>
      </c>
      <c r="I412" s="1440"/>
      <c r="J412" s="1436"/>
      <c r="K412" s="4"/>
    </row>
    <row r="413" spans="1:11" ht="15" x14ac:dyDescent="0.2">
      <c r="A413" s="5">
        <v>354</v>
      </c>
      <c r="B413" s="660"/>
      <c r="F413" s="4" t="s">
        <v>3784</v>
      </c>
      <c r="G413" s="1" t="b">
        <f t="shared" ca="1" si="6"/>
        <v>1</v>
      </c>
      <c r="H413" s="1435" t="str" cm="1">
        <f t="array" aca="1" ref="H413" ca="1">IF(I413&lt;&gt;"",INDIRECT("'"&amp;I413&amp;"'!"&amp;J413),"")</f>
        <v/>
      </c>
      <c r="I413" s="1440"/>
      <c r="J413" s="1436"/>
      <c r="K413" s="4"/>
    </row>
    <row r="414" spans="1:11" ht="15" x14ac:dyDescent="0.2">
      <c r="A414" s="5">
        <v>355</v>
      </c>
      <c r="B414" s="660"/>
      <c r="F414" s="4" t="s">
        <v>3784</v>
      </c>
      <c r="G414" s="1" t="b">
        <f t="shared" ca="1" si="6"/>
        <v>1</v>
      </c>
      <c r="H414" s="1435" t="str" cm="1">
        <f t="array" aca="1" ref="H414" ca="1">IF(I414&lt;&gt;"",INDIRECT("'"&amp;I414&amp;"'!"&amp;J414),"")</f>
        <v/>
      </c>
      <c r="I414" s="1440"/>
      <c r="J414" s="1436"/>
      <c r="K414" s="4"/>
    </row>
    <row r="415" spans="1:11" ht="15" x14ac:dyDescent="0.2">
      <c r="A415" s="5">
        <v>356</v>
      </c>
      <c r="B415" s="660"/>
      <c r="F415" s="4" t="s">
        <v>3784</v>
      </c>
      <c r="G415" s="1" t="b">
        <f t="shared" ca="1" si="6"/>
        <v>1</v>
      </c>
      <c r="H415" s="1435" t="str" cm="1">
        <f t="array" aca="1" ref="H415" ca="1">IF(I415&lt;&gt;"",INDIRECT("'"&amp;I415&amp;"'!"&amp;J415),"")</f>
        <v/>
      </c>
      <c r="I415" s="1440"/>
      <c r="J415" s="1436"/>
      <c r="K415" s="4"/>
    </row>
    <row r="416" spans="1:11" ht="15" x14ac:dyDescent="0.2">
      <c r="A416" s="5">
        <v>357</v>
      </c>
      <c r="B416" s="660"/>
      <c r="F416" s="4" t="s">
        <v>3784</v>
      </c>
      <c r="G416" s="1" t="b">
        <f t="shared" ref="G416:G479" ca="1" si="7">H416=B416</f>
        <v>1</v>
      </c>
      <c r="H416" s="1435" t="str" cm="1">
        <f t="array" aca="1" ref="H416" ca="1">IF(I416&lt;&gt;"",INDIRECT("'"&amp;I416&amp;"'!"&amp;J416),"")</f>
        <v/>
      </c>
      <c r="I416" s="1440"/>
      <c r="J416" s="1436"/>
      <c r="K416" s="4"/>
    </row>
    <row r="417" spans="1:11" ht="15" x14ac:dyDescent="0.2">
      <c r="A417" s="5">
        <v>358</v>
      </c>
      <c r="B417" s="660"/>
      <c r="F417" s="4" t="s">
        <v>3784</v>
      </c>
      <c r="G417" s="1" t="b">
        <f t="shared" ca="1" si="7"/>
        <v>1</v>
      </c>
      <c r="H417" s="1435" t="str" cm="1">
        <f t="array" aca="1" ref="H417" ca="1">IF(I417&lt;&gt;"",INDIRECT("'"&amp;I417&amp;"'!"&amp;J417),"")</f>
        <v/>
      </c>
      <c r="I417" s="1440"/>
      <c r="J417" s="1436"/>
      <c r="K417" s="4"/>
    </row>
    <row r="418" spans="1:11" ht="15" x14ac:dyDescent="0.2">
      <c r="A418" s="5">
        <v>359</v>
      </c>
      <c r="B418" s="660"/>
      <c r="F418" s="4" t="s">
        <v>3784</v>
      </c>
      <c r="G418" s="1" t="b">
        <f t="shared" ca="1" si="7"/>
        <v>1</v>
      </c>
      <c r="H418" s="1435" t="str" cm="1">
        <f t="array" aca="1" ref="H418" ca="1">IF(I418&lt;&gt;"",INDIRECT("'"&amp;I418&amp;"'!"&amp;J418),"")</f>
        <v/>
      </c>
      <c r="I418" s="1440"/>
      <c r="J418" s="1436"/>
      <c r="K418" s="4"/>
    </row>
    <row r="419" spans="1:11" ht="15" x14ac:dyDescent="0.2">
      <c r="A419" s="5">
        <v>360</v>
      </c>
      <c r="B419" s="660"/>
      <c r="F419" s="4" t="s">
        <v>3784</v>
      </c>
      <c r="G419" s="1" t="b">
        <f t="shared" ca="1" si="7"/>
        <v>1</v>
      </c>
      <c r="H419" s="1435" t="str" cm="1">
        <f t="array" aca="1" ref="H419" ca="1">IF(I419&lt;&gt;"",INDIRECT("'"&amp;I419&amp;"'!"&amp;J419),"")</f>
        <v/>
      </c>
      <c r="I419" s="1440"/>
      <c r="J419" s="1436"/>
      <c r="K419" s="4"/>
    </row>
    <row r="420" spans="1:11" ht="15" x14ac:dyDescent="0.2">
      <c r="A420" s="5">
        <v>361</v>
      </c>
      <c r="B420" s="660"/>
      <c r="F420" s="4" t="s">
        <v>3784</v>
      </c>
      <c r="G420" s="1" t="b">
        <f t="shared" ca="1" si="7"/>
        <v>1</v>
      </c>
      <c r="H420" s="1435" t="str" cm="1">
        <f t="array" aca="1" ref="H420" ca="1">IF(I420&lt;&gt;"",INDIRECT("'"&amp;I420&amp;"'!"&amp;J420),"")</f>
        <v/>
      </c>
      <c r="I420" s="1440"/>
      <c r="J420" s="1436"/>
      <c r="K420" s="4"/>
    </row>
    <row r="421" spans="1:11" ht="15" x14ac:dyDescent="0.2">
      <c r="A421" s="5">
        <v>362</v>
      </c>
      <c r="B421" s="660"/>
      <c r="F421" s="4" t="s">
        <v>3784</v>
      </c>
      <c r="G421" s="1" t="b">
        <f t="shared" ca="1" si="7"/>
        <v>1</v>
      </c>
      <c r="H421" s="1435" t="str" cm="1">
        <f t="array" aca="1" ref="H421" ca="1">IF(I421&lt;&gt;"",INDIRECT("'"&amp;I421&amp;"'!"&amp;J421),"")</f>
        <v/>
      </c>
      <c r="I421" s="1440"/>
      <c r="J421" s="1436"/>
      <c r="K421" s="4"/>
    </row>
    <row r="422" spans="1:11" ht="15" x14ac:dyDescent="0.2">
      <c r="A422" s="5">
        <v>363</v>
      </c>
      <c r="B422" s="660"/>
      <c r="F422" s="4" t="s">
        <v>3784</v>
      </c>
      <c r="G422" s="1" t="b">
        <f t="shared" ca="1" si="7"/>
        <v>1</v>
      </c>
      <c r="H422" s="1435" t="str" cm="1">
        <f t="array" aca="1" ref="H422" ca="1">IF(I422&lt;&gt;"",INDIRECT("'"&amp;I422&amp;"'!"&amp;J422),"")</f>
        <v/>
      </c>
      <c r="I422" s="1440"/>
      <c r="J422" s="1436"/>
      <c r="K422" s="4"/>
    </row>
    <row r="423" spans="1:11" ht="15" x14ac:dyDescent="0.2">
      <c r="A423" s="5">
        <v>364</v>
      </c>
      <c r="B423" s="660"/>
      <c r="F423" s="4" t="s">
        <v>3784</v>
      </c>
      <c r="G423" s="1" t="b">
        <f t="shared" ca="1" si="7"/>
        <v>1</v>
      </c>
      <c r="H423" s="1435" t="str" cm="1">
        <f t="array" aca="1" ref="H423" ca="1">IF(I423&lt;&gt;"",INDIRECT("'"&amp;I423&amp;"'!"&amp;J423),"")</f>
        <v/>
      </c>
      <c r="I423" s="1440"/>
      <c r="J423" s="1436"/>
      <c r="K423" s="4"/>
    </row>
    <row r="424" spans="1:11" ht="15" x14ac:dyDescent="0.2">
      <c r="A424" s="5">
        <v>365</v>
      </c>
      <c r="B424" s="660"/>
      <c r="F424" s="4" t="s">
        <v>3784</v>
      </c>
      <c r="G424" s="1" t="b">
        <f t="shared" ca="1" si="7"/>
        <v>1</v>
      </c>
      <c r="H424" s="1435" t="str" cm="1">
        <f t="array" aca="1" ref="H424" ca="1">IF(I424&lt;&gt;"",INDIRECT("'"&amp;I424&amp;"'!"&amp;J424),"")</f>
        <v/>
      </c>
      <c r="I424" s="1440"/>
      <c r="J424" s="1436"/>
      <c r="K424" s="4"/>
    </row>
    <row r="425" spans="1:11" ht="15" x14ac:dyDescent="0.2">
      <c r="A425" s="5">
        <v>366</v>
      </c>
      <c r="B425" s="660"/>
      <c r="F425" s="4" t="s">
        <v>3784</v>
      </c>
      <c r="G425" s="1" t="b">
        <f t="shared" ca="1" si="7"/>
        <v>1</v>
      </c>
      <c r="H425" s="1435" t="str" cm="1">
        <f t="array" aca="1" ref="H425" ca="1">IF(I425&lt;&gt;"",INDIRECT("'"&amp;I425&amp;"'!"&amp;J425),"")</f>
        <v/>
      </c>
      <c r="I425" s="1440"/>
      <c r="J425" s="1436"/>
      <c r="K425" s="4"/>
    </row>
    <row r="426" spans="1:11" ht="15" x14ac:dyDescent="0.2">
      <c r="A426" s="5">
        <v>367</v>
      </c>
      <c r="B426" s="660"/>
      <c r="F426" s="4" t="s">
        <v>3784</v>
      </c>
      <c r="G426" s="1" t="b">
        <f t="shared" ca="1" si="7"/>
        <v>1</v>
      </c>
      <c r="H426" s="1435" t="str" cm="1">
        <f t="array" aca="1" ref="H426" ca="1">IF(I426&lt;&gt;"",INDIRECT("'"&amp;I426&amp;"'!"&amp;J426),"")</f>
        <v/>
      </c>
      <c r="I426" s="1440"/>
      <c r="J426" s="1436"/>
      <c r="K426" s="4"/>
    </row>
    <row r="427" spans="1:11" ht="15" x14ac:dyDescent="0.2">
      <c r="A427" s="5">
        <v>368</v>
      </c>
      <c r="B427" s="660"/>
      <c r="F427" s="4" t="s">
        <v>3784</v>
      </c>
      <c r="G427" s="1" t="b">
        <f t="shared" ca="1" si="7"/>
        <v>1</v>
      </c>
      <c r="H427" s="1435" t="str" cm="1">
        <f t="array" aca="1" ref="H427" ca="1">IF(I427&lt;&gt;"",INDIRECT("'"&amp;I427&amp;"'!"&amp;J427),"")</f>
        <v/>
      </c>
      <c r="I427" s="1440"/>
      <c r="J427" s="1436"/>
      <c r="K427" s="4"/>
    </row>
    <row r="428" spans="1:11" ht="15" x14ac:dyDescent="0.2">
      <c r="A428" s="5">
        <v>369</v>
      </c>
      <c r="B428" s="660"/>
      <c r="F428" s="4" t="s">
        <v>3784</v>
      </c>
      <c r="G428" s="1" t="b">
        <f t="shared" ca="1" si="7"/>
        <v>1</v>
      </c>
      <c r="H428" s="1435" t="str" cm="1">
        <f t="array" aca="1" ref="H428" ca="1">IF(I428&lt;&gt;"",INDIRECT("'"&amp;I428&amp;"'!"&amp;J428),"")</f>
        <v/>
      </c>
      <c r="I428" s="1440"/>
      <c r="J428" s="1436"/>
      <c r="K428" s="4"/>
    </row>
    <row r="429" spans="1:11" ht="15" x14ac:dyDescent="0.2">
      <c r="A429" s="5">
        <v>370</v>
      </c>
      <c r="B429" s="660"/>
      <c r="F429" s="4" t="s">
        <v>3784</v>
      </c>
      <c r="G429" s="1" t="b">
        <f t="shared" ca="1" si="7"/>
        <v>1</v>
      </c>
      <c r="H429" s="1435" t="str" cm="1">
        <f t="array" aca="1" ref="H429" ca="1">IF(I429&lt;&gt;"",INDIRECT("'"&amp;I429&amp;"'!"&amp;J429),"")</f>
        <v/>
      </c>
      <c r="I429" s="1440"/>
      <c r="J429" s="1436"/>
      <c r="K429" s="4"/>
    </row>
    <row r="430" spans="1:11" ht="15" x14ac:dyDescent="0.2">
      <c r="A430">
        <v>371</v>
      </c>
      <c r="B430" s="660">
        <f>'Acct Summary 7-9'!D26</f>
        <v>0</v>
      </c>
      <c r="F430" s="4"/>
      <c r="G430" s="1" t="b">
        <f t="shared" ca="1" si="7"/>
        <v>1</v>
      </c>
      <c r="H430" s="1435" cm="1">
        <f t="array" aca="1" ref="H430" ca="1">IF(I430&lt;&gt;"",INDIRECT("'"&amp;I430&amp;"'!"&amp;J430),"")</f>
        <v>0</v>
      </c>
      <c r="I430" s="1440" t="s">
        <v>3856</v>
      </c>
      <c r="J430" s="1436" t="s">
        <v>3861</v>
      </c>
      <c r="K430" s="4"/>
    </row>
    <row r="431" spans="1:11" ht="15" x14ac:dyDescent="0.2">
      <c r="A431" s="5">
        <v>372</v>
      </c>
      <c r="B431" s="660"/>
      <c r="F431" s="4" t="s">
        <v>3784</v>
      </c>
      <c r="G431" s="1" t="b">
        <f t="shared" ca="1" si="7"/>
        <v>1</v>
      </c>
      <c r="H431" s="1435" t="str" cm="1">
        <f t="array" aca="1" ref="H431" ca="1">IF(I431&lt;&gt;"",INDIRECT("'"&amp;I431&amp;"'!"&amp;J431),"")</f>
        <v/>
      </c>
      <c r="I431" s="1440"/>
      <c r="J431" s="1436"/>
      <c r="K431" s="4"/>
    </row>
    <row r="432" spans="1:11" ht="15" x14ac:dyDescent="0.2">
      <c r="A432" s="5">
        <v>373</v>
      </c>
      <c r="B432" s="660"/>
      <c r="F432" s="4" t="s">
        <v>3784</v>
      </c>
      <c r="G432" s="1" t="b">
        <f t="shared" ca="1" si="7"/>
        <v>1</v>
      </c>
      <c r="H432" s="1435" t="str" cm="1">
        <f t="array" aca="1" ref="H432" ca="1">IF(I432&lt;&gt;"",INDIRECT("'"&amp;I432&amp;"'!"&amp;J432),"")</f>
        <v/>
      </c>
      <c r="I432" s="1440"/>
      <c r="J432" s="1436"/>
      <c r="K432" s="4"/>
    </row>
    <row r="433" spans="1:11" ht="15" x14ac:dyDescent="0.2">
      <c r="A433" s="5">
        <v>374</v>
      </c>
      <c r="B433" s="660"/>
      <c r="F433" s="4" t="s">
        <v>3784</v>
      </c>
      <c r="G433" s="1" t="b">
        <f t="shared" ca="1" si="7"/>
        <v>1</v>
      </c>
      <c r="H433" s="1435" t="str" cm="1">
        <f t="array" aca="1" ref="H433" ca="1">IF(I433&lt;&gt;"",INDIRECT("'"&amp;I433&amp;"'!"&amp;J433),"")</f>
        <v/>
      </c>
      <c r="I433" s="1440"/>
      <c r="J433" s="1436"/>
      <c r="K433" s="4"/>
    </row>
    <row r="434" spans="1:11" ht="15" x14ac:dyDescent="0.2">
      <c r="A434" s="5">
        <v>375</v>
      </c>
      <c r="B434" s="660"/>
      <c r="F434" s="4" t="s">
        <v>3784</v>
      </c>
      <c r="G434" s="1" t="b">
        <f t="shared" ca="1" si="7"/>
        <v>1</v>
      </c>
      <c r="H434" s="1435" t="str" cm="1">
        <f t="array" aca="1" ref="H434" ca="1">IF(I434&lt;&gt;"",INDIRECT("'"&amp;I434&amp;"'!"&amp;J434),"")</f>
        <v/>
      </c>
      <c r="I434" s="1440"/>
      <c r="J434" s="1436"/>
      <c r="K434" s="4"/>
    </row>
    <row r="435" spans="1:11" ht="15" x14ac:dyDescent="0.2">
      <c r="A435" s="5">
        <v>376</v>
      </c>
      <c r="B435" s="660"/>
      <c r="F435" s="4" t="s">
        <v>3784</v>
      </c>
      <c r="G435" s="1" t="b">
        <f t="shared" ca="1" si="7"/>
        <v>1</v>
      </c>
      <c r="H435" s="1435" t="str" cm="1">
        <f t="array" aca="1" ref="H435" ca="1">IF(I435&lt;&gt;"",INDIRECT("'"&amp;I435&amp;"'!"&amp;J435),"")</f>
        <v/>
      </c>
      <c r="I435" s="1440"/>
      <c r="J435" s="1436"/>
      <c r="K435" s="4"/>
    </row>
    <row r="436" spans="1:11" ht="15" x14ac:dyDescent="0.2">
      <c r="A436" s="5">
        <v>377</v>
      </c>
      <c r="B436" s="660"/>
      <c r="F436" s="4" t="s">
        <v>3784</v>
      </c>
      <c r="G436" s="1" t="b">
        <f t="shared" ca="1" si="7"/>
        <v>1</v>
      </c>
      <c r="H436" s="1435" t="str" cm="1">
        <f t="array" aca="1" ref="H436" ca="1">IF(I436&lt;&gt;"",INDIRECT("'"&amp;I436&amp;"'!"&amp;J436),"")</f>
        <v/>
      </c>
      <c r="I436" s="1440"/>
      <c r="J436" s="1436"/>
      <c r="K436" s="4"/>
    </row>
    <row r="437" spans="1:11" ht="15" x14ac:dyDescent="0.2">
      <c r="A437" s="5">
        <v>378</v>
      </c>
      <c r="B437" s="660"/>
      <c r="F437" s="4" t="s">
        <v>3784</v>
      </c>
      <c r="G437" s="1" t="b">
        <f t="shared" ca="1" si="7"/>
        <v>1</v>
      </c>
      <c r="H437" s="1435" t="str" cm="1">
        <f t="array" aca="1" ref="H437" ca="1">IF(I437&lt;&gt;"",INDIRECT("'"&amp;I437&amp;"'!"&amp;J437),"")</f>
        <v/>
      </c>
      <c r="I437" s="1440"/>
      <c r="J437" s="1436"/>
      <c r="K437" s="4"/>
    </row>
    <row r="438" spans="1:11" ht="15" x14ac:dyDescent="0.2">
      <c r="A438" s="5">
        <v>379</v>
      </c>
      <c r="B438" s="660"/>
      <c r="F438" s="4" t="s">
        <v>3784</v>
      </c>
      <c r="G438" s="1" t="b">
        <f t="shared" ca="1" si="7"/>
        <v>1</v>
      </c>
      <c r="H438" s="1435" t="str" cm="1">
        <f t="array" aca="1" ref="H438" ca="1">IF(I438&lt;&gt;"",INDIRECT("'"&amp;I438&amp;"'!"&amp;J438),"")</f>
        <v/>
      </c>
      <c r="I438" s="1440"/>
      <c r="J438" s="1436"/>
      <c r="K438" s="4"/>
    </row>
    <row r="439" spans="1:11" ht="15" x14ac:dyDescent="0.2">
      <c r="A439" s="5">
        <v>380</v>
      </c>
      <c r="B439" s="660"/>
      <c r="F439" s="4" t="s">
        <v>3784</v>
      </c>
      <c r="G439" s="1" t="b">
        <f t="shared" ca="1" si="7"/>
        <v>1</v>
      </c>
      <c r="H439" s="1435" t="str" cm="1">
        <f t="array" aca="1" ref="H439" ca="1">IF(I439&lt;&gt;"",INDIRECT("'"&amp;I439&amp;"'!"&amp;J439),"")</f>
        <v/>
      </c>
      <c r="I439" s="1440"/>
      <c r="J439" s="1436"/>
      <c r="K439" s="4"/>
    </row>
    <row r="440" spans="1:11" ht="15" x14ac:dyDescent="0.2">
      <c r="A440" s="5">
        <v>381</v>
      </c>
      <c r="B440" s="660"/>
      <c r="F440" s="4" t="s">
        <v>3784</v>
      </c>
      <c r="G440" s="1" t="b">
        <f t="shared" ca="1" si="7"/>
        <v>1</v>
      </c>
      <c r="H440" s="1435" t="str" cm="1">
        <f t="array" aca="1" ref="H440" ca="1">IF(I440&lt;&gt;"",INDIRECT("'"&amp;I440&amp;"'!"&amp;J440),"")</f>
        <v/>
      </c>
      <c r="I440" s="1440"/>
      <c r="J440" s="1436"/>
      <c r="K440" s="4"/>
    </row>
    <row r="441" spans="1:11" ht="15" x14ac:dyDescent="0.2">
      <c r="A441" s="5">
        <v>382</v>
      </c>
      <c r="B441" s="660"/>
      <c r="F441" s="4" t="s">
        <v>3784</v>
      </c>
      <c r="G441" s="1" t="b">
        <f t="shared" ca="1" si="7"/>
        <v>1</v>
      </c>
      <c r="H441" s="1435" t="str" cm="1">
        <f t="array" aca="1" ref="H441" ca="1">IF(I441&lt;&gt;"",INDIRECT("'"&amp;I441&amp;"'!"&amp;J441),"")</f>
        <v/>
      </c>
      <c r="I441" s="1440"/>
      <c r="J441" s="1436"/>
      <c r="K441" s="4"/>
    </row>
    <row r="442" spans="1:11" ht="15" x14ac:dyDescent="0.2">
      <c r="A442" s="5">
        <v>383</v>
      </c>
      <c r="B442" s="660"/>
      <c r="F442" s="4" t="s">
        <v>3784</v>
      </c>
      <c r="G442" s="1" t="b">
        <f t="shared" ca="1" si="7"/>
        <v>1</v>
      </c>
      <c r="H442" s="1435" t="str" cm="1">
        <f t="array" aca="1" ref="H442" ca="1">IF(I442&lt;&gt;"",INDIRECT("'"&amp;I442&amp;"'!"&amp;J442),"")</f>
        <v/>
      </c>
      <c r="I442" s="1440"/>
      <c r="J442" s="1436"/>
      <c r="K442" s="4"/>
    </row>
    <row r="443" spans="1:11" ht="15" x14ac:dyDescent="0.2">
      <c r="A443" s="5">
        <v>384</v>
      </c>
      <c r="B443" s="660"/>
      <c r="F443" s="4" t="s">
        <v>3784</v>
      </c>
      <c r="G443" s="1" t="b">
        <f t="shared" ca="1" si="7"/>
        <v>1</v>
      </c>
      <c r="H443" s="1435" t="str" cm="1">
        <f t="array" aca="1" ref="H443" ca="1">IF(I443&lt;&gt;"",INDIRECT("'"&amp;I443&amp;"'!"&amp;J443),"")</f>
        <v/>
      </c>
      <c r="I443" s="1440"/>
      <c r="J443" s="1436"/>
      <c r="K443" s="4"/>
    </row>
    <row r="444" spans="1:11" ht="15" x14ac:dyDescent="0.2">
      <c r="A444" s="5">
        <v>385</v>
      </c>
      <c r="B444" s="660"/>
      <c r="F444" s="4" t="s">
        <v>3784</v>
      </c>
      <c r="G444" s="1" t="b">
        <f t="shared" ca="1" si="7"/>
        <v>1</v>
      </c>
      <c r="H444" s="1435" t="str" cm="1">
        <f t="array" aca="1" ref="H444" ca="1">IF(I444&lt;&gt;"",INDIRECT("'"&amp;I444&amp;"'!"&amp;J444),"")</f>
        <v/>
      </c>
      <c r="I444" s="1440"/>
      <c r="J444" s="1436"/>
      <c r="K444" s="4"/>
    </row>
    <row r="445" spans="1:11" ht="15" x14ac:dyDescent="0.2">
      <c r="A445" s="5">
        <v>386</v>
      </c>
      <c r="B445" s="660"/>
      <c r="F445" s="4" t="s">
        <v>3784</v>
      </c>
      <c r="G445" s="1" t="b">
        <f t="shared" ca="1" si="7"/>
        <v>1</v>
      </c>
      <c r="H445" s="1435" t="str" cm="1">
        <f t="array" aca="1" ref="H445" ca="1">IF(I445&lt;&gt;"",INDIRECT("'"&amp;I445&amp;"'!"&amp;J445),"")</f>
        <v/>
      </c>
      <c r="I445" s="1440"/>
      <c r="J445" s="1436"/>
      <c r="K445" s="4"/>
    </row>
    <row r="446" spans="1:11" ht="15" x14ac:dyDescent="0.2">
      <c r="A446" s="5">
        <v>387</v>
      </c>
      <c r="B446" s="660"/>
      <c r="F446" s="4" t="s">
        <v>3784</v>
      </c>
      <c r="G446" s="1" t="b">
        <f t="shared" ca="1" si="7"/>
        <v>1</v>
      </c>
      <c r="H446" s="1435" t="str" cm="1">
        <f t="array" aca="1" ref="H446" ca="1">IF(I446&lt;&gt;"",INDIRECT("'"&amp;I446&amp;"'!"&amp;J446),"")</f>
        <v/>
      </c>
      <c r="I446" s="1440"/>
      <c r="J446" s="1436"/>
      <c r="K446" s="4"/>
    </row>
    <row r="447" spans="1:11" ht="15" x14ac:dyDescent="0.2">
      <c r="A447" s="5">
        <v>388</v>
      </c>
      <c r="B447" s="660"/>
      <c r="F447" s="4" t="s">
        <v>3784</v>
      </c>
      <c r="G447" s="1" t="b">
        <f t="shared" ca="1" si="7"/>
        <v>1</v>
      </c>
      <c r="H447" s="1435" t="str" cm="1">
        <f t="array" aca="1" ref="H447" ca="1">IF(I447&lt;&gt;"",INDIRECT("'"&amp;I447&amp;"'!"&amp;J447),"")</f>
        <v/>
      </c>
      <c r="I447" s="1440"/>
      <c r="J447" s="1436"/>
      <c r="K447" s="4"/>
    </row>
    <row r="448" spans="1:11" ht="15" x14ac:dyDescent="0.2">
      <c r="A448" s="5">
        <v>389</v>
      </c>
      <c r="B448" s="660"/>
      <c r="F448" s="4" t="s">
        <v>3784</v>
      </c>
      <c r="G448" s="1" t="b">
        <f t="shared" ca="1" si="7"/>
        <v>1</v>
      </c>
      <c r="H448" s="1435" t="str" cm="1">
        <f t="array" aca="1" ref="H448" ca="1">IF(I448&lt;&gt;"",INDIRECT("'"&amp;I448&amp;"'!"&amp;J448),"")</f>
        <v/>
      </c>
      <c r="I448" s="1440"/>
      <c r="J448" s="1436"/>
      <c r="K448" s="4"/>
    </row>
    <row r="449" spans="1:11" ht="15" x14ac:dyDescent="0.2">
      <c r="A449" s="5">
        <v>390</v>
      </c>
      <c r="B449" s="660"/>
      <c r="F449" s="4" t="s">
        <v>3784</v>
      </c>
      <c r="G449" s="1" t="b">
        <f t="shared" ca="1" si="7"/>
        <v>1</v>
      </c>
      <c r="H449" s="1435" t="str" cm="1">
        <f t="array" aca="1" ref="H449" ca="1">IF(I449&lt;&gt;"",INDIRECT("'"&amp;I449&amp;"'!"&amp;J449),"")</f>
        <v/>
      </c>
      <c r="I449" s="1440"/>
      <c r="J449" s="1436"/>
      <c r="K449" s="4"/>
    </row>
    <row r="450" spans="1:11" ht="15" x14ac:dyDescent="0.2">
      <c r="A450" s="5">
        <v>391</v>
      </c>
      <c r="B450" s="660"/>
      <c r="F450" s="4" t="s">
        <v>3784</v>
      </c>
      <c r="G450" s="1" t="b">
        <f t="shared" ca="1" si="7"/>
        <v>1</v>
      </c>
      <c r="H450" s="1435" t="str" cm="1">
        <f t="array" aca="1" ref="H450" ca="1">IF(I450&lt;&gt;"",INDIRECT("'"&amp;I450&amp;"'!"&amp;J450),"")</f>
        <v/>
      </c>
      <c r="I450" s="1440"/>
      <c r="J450" s="1436"/>
      <c r="K450" s="4"/>
    </row>
    <row r="451" spans="1:11" ht="15" x14ac:dyDescent="0.2">
      <c r="A451" s="5">
        <v>392</v>
      </c>
      <c r="B451" s="660"/>
      <c r="F451" s="4" t="s">
        <v>3784</v>
      </c>
      <c r="G451" s="1" t="b">
        <f t="shared" ca="1" si="7"/>
        <v>1</v>
      </c>
      <c r="H451" s="1435" t="str" cm="1">
        <f t="array" aca="1" ref="H451" ca="1">IF(I451&lt;&gt;"",INDIRECT("'"&amp;I451&amp;"'!"&amp;J451),"")</f>
        <v/>
      </c>
      <c r="I451" s="1440"/>
      <c r="J451" s="1436"/>
      <c r="K451" s="4"/>
    </row>
    <row r="452" spans="1:11" ht="15" x14ac:dyDescent="0.2">
      <c r="A452" s="5">
        <v>393</v>
      </c>
      <c r="B452" s="660"/>
      <c r="F452" s="4" t="s">
        <v>3784</v>
      </c>
      <c r="G452" s="1" t="b">
        <f t="shared" ca="1" si="7"/>
        <v>1</v>
      </c>
      <c r="H452" s="1435" t="str" cm="1">
        <f t="array" aca="1" ref="H452" ca="1">IF(I452&lt;&gt;"",INDIRECT("'"&amp;I452&amp;"'!"&amp;J452),"")</f>
        <v/>
      </c>
      <c r="I452" s="1440"/>
      <c r="J452" s="1436"/>
      <c r="K452" s="4"/>
    </row>
    <row r="453" spans="1:11" ht="15" x14ac:dyDescent="0.2">
      <c r="A453" s="5">
        <v>394</v>
      </c>
      <c r="B453" s="660"/>
      <c r="F453" s="4" t="s">
        <v>3784</v>
      </c>
      <c r="G453" s="1" t="b">
        <f t="shared" ca="1" si="7"/>
        <v>1</v>
      </c>
      <c r="H453" s="1435" t="str" cm="1">
        <f t="array" aca="1" ref="H453" ca="1">IF(I453&lt;&gt;"",INDIRECT("'"&amp;I453&amp;"'!"&amp;J453),"")</f>
        <v/>
      </c>
      <c r="I453" s="1440"/>
      <c r="J453" s="1436"/>
      <c r="K453" s="4"/>
    </row>
    <row r="454" spans="1:11" ht="15" x14ac:dyDescent="0.2">
      <c r="A454" s="5">
        <v>395</v>
      </c>
      <c r="B454" s="660"/>
      <c r="F454" s="4" t="s">
        <v>3784</v>
      </c>
      <c r="G454" s="1" t="b">
        <f t="shared" ca="1" si="7"/>
        <v>1</v>
      </c>
      <c r="H454" s="1435" t="str" cm="1">
        <f t="array" aca="1" ref="H454" ca="1">IF(I454&lt;&gt;"",INDIRECT("'"&amp;I454&amp;"'!"&amp;J454),"")</f>
        <v/>
      </c>
      <c r="I454" s="1440"/>
      <c r="J454" s="1436"/>
      <c r="K454" s="4"/>
    </row>
    <row r="455" spans="1:11" ht="15" x14ac:dyDescent="0.2">
      <c r="A455" s="5">
        <v>396</v>
      </c>
      <c r="B455" s="660"/>
      <c r="F455" s="4" t="s">
        <v>3784</v>
      </c>
      <c r="G455" s="1" t="b">
        <f t="shared" ca="1" si="7"/>
        <v>1</v>
      </c>
      <c r="H455" s="1435" t="str" cm="1">
        <f t="array" aca="1" ref="H455" ca="1">IF(I455&lt;&gt;"",INDIRECT("'"&amp;I455&amp;"'!"&amp;J455),"")</f>
        <v/>
      </c>
      <c r="I455" s="1440"/>
      <c r="J455" s="1436"/>
      <c r="K455" s="4"/>
    </row>
    <row r="456" spans="1:11" ht="15" x14ac:dyDescent="0.2">
      <c r="A456" s="5">
        <v>397</v>
      </c>
      <c r="B456" s="660"/>
      <c r="F456" s="4" t="s">
        <v>3784</v>
      </c>
      <c r="G456" s="1" t="b">
        <f t="shared" ca="1" si="7"/>
        <v>1</v>
      </c>
      <c r="H456" s="1435" t="str" cm="1">
        <f t="array" aca="1" ref="H456" ca="1">IF(I456&lt;&gt;"",INDIRECT("'"&amp;I456&amp;"'!"&amp;J456),"")</f>
        <v/>
      </c>
      <c r="I456" s="1440"/>
      <c r="J456" s="1436"/>
      <c r="K456" s="4"/>
    </row>
    <row r="457" spans="1:11" ht="15" x14ac:dyDescent="0.2">
      <c r="A457" s="5">
        <v>398</v>
      </c>
      <c r="B457" s="660"/>
      <c r="F457" s="4" t="s">
        <v>3784</v>
      </c>
      <c r="G457" s="1" t="b">
        <f t="shared" ca="1" si="7"/>
        <v>1</v>
      </c>
      <c r="H457" s="1435" t="str" cm="1">
        <f t="array" aca="1" ref="H457" ca="1">IF(I457&lt;&gt;"",INDIRECT("'"&amp;I457&amp;"'!"&amp;J457),"")</f>
        <v/>
      </c>
      <c r="I457" s="1440"/>
      <c r="J457" s="1436"/>
      <c r="K457" s="4"/>
    </row>
    <row r="458" spans="1:11" ht="15" x14ac:dyDescent="0.2">
      <c r="A458" s="5">
        <v>399</v>
      </c>
      <c r="B458" s="660"/>
      <c r="F458" s="4" t="s">
        <v>3784</v>
      </c>
      <c r="G458" s="1" t="b">
        <f t="shared" ca="1" si="7"/>
        <v>1</v>
      </c>
      <c r="H458" s="1435" t="str" cm="1">
        <f t="array" aca="1" ref="H458" ca="1">IF(I458&lt;&gt;"",INDIRECT("'"&amp;I458&amp;"'!"&amp;J458),"")</f>
        <v/>
      </c>
      <c r="I458" s="1440"/>
      <c r="J458" s="1436"/>
      <c r="K458" s="4"/>
    </row>
    <row r="459" spans="1:11" ht="15" x14ac:dyDescent="0.2">
      <c r="A459" s="5">
        <v>400</v>
      </c>
      <c r="B459" s="660"/>
      <c r="F459" s="4" t="s">
        <v>3784</v>
      </c>
      <c r="G459" s="1" t="b">
        <f t="shared" ca="1" si="7"/>
        <v>1</v>
      </c>
      <c r="H459" s="1435" t="str" cm="1">
        <f t="array" aca="1" ref="H459" ca="1">IF(I459&lt;&gt;"",INDIRECT("'"&amp;I459&amp;"'!"&amp;J459),"")</f>
        <v/>
      </c>
      <c r="I459" s="1440"/>
      <c r="J459" s="1436"/>
      <c r="K459" s="4"/>
    </row>
    <row r="460" spans="1:11" ht="15" x14ac:dyDescent="0.2">
      <c r="A460" s="5">
        <v>401</v>
      </c>
      <c r="B460" s="660"/>
      <c r="F460" s="4" t="s">
        <v>3784</v>
      </c>
      <c r="G460" s="1" t="b">
        <f t="shared" ca="1" si="7"/>
        <v>1</v>
      </c>
      <c r="H460" s="1435" t="str" cm="1">
        <f t="array" aca="1" ref="H460" ca="1">IF(I460&lt;&gt;"",INDIRECT("'"&amp;I460&amp;"'!"&amp;J460),"")</f>
        <v/>
      </c>
      <c r="I460" s="1440"/>
      <c r="J460" s="1436"/>
      <c r="K460" s="4"/>
    </row>
    <row r="461" spans="1:11" ht="15" x14ac:dyDescent="0.2">
      <c r="A461" s="5">
        <v>402</v>
      </c>
      <c r="B461" s="660"/>
      <c r="F461" s="4" t="s">
        <v>3784</v>
      </c>
      <c r="G461" s="1" t="b">
        <f t="shared" ca="1" si="7"/>
        <v>1</v>
      </c>
      <c r="H461" s="1435" t="str" cm="1">
        <f t="array" aca="1" ref="H461" ca="1">IF(I461&lt;&gt;"",INDIRECT("'"&amp;I461&amp;"'!"&amp;J461),"")</f>
        <v/>
      </c>
      <c r="I461" s="1440"/>
      <c r="J461" s="1436"/>
      <c r="K461" s="4"/>
    </row>
    <row r="462" spans="1:11" ht="15" x14ac:dyDescent="0.2">
      <c r="A462" s="5">
        <v>403</v>
      </c>
      <c r="B462" s="660"/>
      <c r="F462" s="4" t="s">
        <v>3784</v>
      </c>
      <c r="G462" s="1" t="b">
        <f t="shared" ca="1" si="7"/>
        <v>1</v>
      </c>
      <c r="H462" s="1435" t="str" cm="1">
        <f t="array" aca="1" ref="H462" ca="1">IF(I462&lt;&gt;"",INDIRECT("'"&amp;I462&amp;"'!"&amp;J462),"")</f>
        <v/>
      </c>
      <c r="I462" s="1440"/>
      <c r="J462" s="1436"/>
      <c r="K462" s="4"/>
    </row>
    <row r="463" spans="1:11" ht="15" x14ac:dyDescent="0.2">
      <c r="A463" s="5">
        <v>404</v>
      </c>
      <c r="B463" s="660"/>
      <c r="F463" s="4" t="s">
        <v>3784</v>
      </c>
      <c r="G463" s="1" t="b">
        <f t="shared" ca="1" si="7"/>
        <v>1</v>
      </c>
      <c r="H463" s="1435" t="str" cm="1">
        <f t="array" aca="1" ref="H463" ca="1">IF(I463&lt;&gt;"",INDIRECT("'"&amp;I463&amp;"'!"&amp;J463),"")</f>
        <v/>
      </c>
      <c r="I463" s="1440"/>
      <c r="J463" s="1436"/>
      <c r="K463" s="4"/>
    </row>
    <row r="464" spans="1:11" ht="15" x14ac:dyDescent="0.2">
      <c r="A464" s="5">
        <v>405</v>
      </c>
      <c r="B464" s="660"/>
      <c r="F464" s="4" t="s">
        <v>3784</v>
      </c>
      <c r="G464" s="1" t="b">
        <f t="shared" ca="1" si="7"/>
        <v>1</v>
      </c>
      <c r="H464" s="1435" t="str" cm="1">
        <f t="array" aca="1" ref="H464" ca="1">IF(I464&lt;&gt;"",INDIRECT("'"&amp;I464&amp;"'!"&amp;J464),"")</f>
        <v/>
      </c>
      <c r="I464" s="1440"/>
      <c r="J464" s="1436"/>
      <c r="K464" s="4"/>
    </row>
    <row r="465" spans="1:11" ht="15" x14ac:dyDescent="0.2">
      <c r="A465" s="5">
        <v>406</v>
      </c>
      <c r="B465" s="660"/>
      <c r="F465" s="4" t="s">
        <v>3784</v>
      </c>
      <c r="G465" s="1" t="b">
        <f t="shared" ca="1" si="7"/>
        <v>1</v>
      </c>
      <c r="H465" s="1435" t="str" cm="1">
        <f t="array" aca="1" ref="H465" ca="1">IF(I465&lt;&gt;"",INDIRECT("'"&amp;I465&amp;"'!"&amp;J465),"")</f>
        <v/>
      </c>
      <c r="I465" s="1440"/>
      <c r="J465" s="1436"/>
      <c r="K465" s="4"/>
    </row>
    <row r="466" spans="1:11" ht="15" x14ac:dyDescent="0.2">
      <c r="A466" s="5">
        <v>407</v>
      </c>
      <c r="B466" s="660"/>
      <c r="F466" s="4" t="s">
        <v>3784</v>
      </c>
      <c r="G466" s="1" t="b">
        <f t="shared" ca="1" si="7"/>
        <v>1</v>
      </c>
      <c r="H466" s="1435" t="str" cm="1">
        <f t="array" aca="1" ref="H466" ca="1">IF(I466&lt;&gt;"",INDIRECT("'"&amp;I466&amp;"'!"&amp;J466),"")</f>
        <v/>
      </c>
      <c r="I466" s="1440"/>
      <c r="J466" s="1436"/>
      <c r="K466" s="4"/>
    </row>
    <row r="467" spans="1:11" ht="15" x14ac:dyDescent="0.2">
      <c r="A467" s="5">
        <v>408</v>
      </c>
      <c r="B467" s="660"/>
      <c r="F467" s="4" t="s">
        <v>3784</v>
      </c>
      <c r="G467" s="1" t="b">
        <f t="shared" ca="1" si="7"/>
        <v>1</v>
      </c>
      <c r="H467" s="1435" t="str" cm="1">
        <f t="array" aca="1" ref="H467" ca="1">IF(I467&lt;&gt;"",INDIRECT("'"&amp;I467&amp;"'!"&amp;J467),"")</f>
        <v/>
      </c>
      <c r="I467" s="1440"/>
      <c r="J467" s="1436"/>
      <c r="K467" s="4"/>
    </row>
    <row r="468" spans="1:11" ht="15" x14ac:dyDescent="0.2">
      <c r="A468" s="5">
        <v>409</v>
      </c>
      <c r="B468" s="660"/>
      <c r="F468" s="4" t="s">
        <v>3784</v>
      </c>
      <c r="G468" s="1" t="b">
        <f t="shared" ca="1" si="7"/>
        <v>1</v>
      </c>
      <c r="H468" s="1435" t="str" cm="1">
        <f t="array" aca="1" ref="H468" ca="1">IF(I468&lt;&gt;"",INDIRECT("'"&amp;I468&amp;"'!"&amp;J468),"")</f>
        <v/>
      </c>
      <c r="I468" s="1440"/>
      <c r="J468" s="1436"/>
      <c r="K468" s="4"/>
    </row>
    <row r="469" spans="1:11" ht="15" x14ac:dyDescent="0.2">
      <c r="A469" s="5">
        <v>410</v>
      </c>
      <c r="B469" s="660"/>
      <c r="F469" s="4" t="s">
        <v>3784</v>
      </c>
      <c r="G469" s="1" t="b">
        <f t="shared" ca="1" si="7"/>
        <v>1</v>
      </c>
      <c r="H469" s="1435" t="str" cm="1">
        <f t="array" aca="1" ref="H469" ca="1">IF(I469&lt;&gt;"",INDIRECT("'"&amp;I469&amp;"'!"&amp;J469),"")</f>
        <v/>
      </c>
      <c r="I469" s="1440"/>
      <c r="J469" s="1436"/>
      <c r="K469" s="4"/>
    </row>
    <row r="470" spans="1:11" ht="15" x14ac:dyDescent="0.2">
      <c r="A470" s="5">
        <v>411</v>
      </c>
      <c r="B470" s="660"/>
      <c r="F470" s="4" t="s">
        <v>3784</v>
      </c>
      <c r="G470" s="1" t="b">
        <f t="shared" ca="1" si="7"/>
        <v>1</v>
      </c>
      <c r="H470" s="1435" t="str" cm="1">
        <f t="array" aca="1" ref="H470" ca="1">IF(I470&lt;&gt;"",INDIRECT("'"&amp;I470&amp;"'!"&amp;J470),"")</f>
        <v/>
      </c>
      <c r="I470" s="1440"/>
      <c r="J470" s="1436"/>
      <c r="K470" s="4"/>
    </row>
    <row r="471" spans="1:11" ht="15" x14ac:dyDescent="0.2">
      <c r="A471" s="5">
        <v>412</v>
      </c>
      <c r="B471" s="660"/>
      <c r="F471" s="4" t="s">
        <v>3784</v>
      </c>
      <c r="G471" s="1" t="b">
        <f t="shared" ca="1" si="7"/>
        <v>1</v>
      </c>
      <c r="H471" s="1435" t="str" cm="1">
        <f t="array" aca="1" ref="H471" ca="1">IF(I471&lt;&gt;"",INDIRECT("'"&amp;I471&amp;"'!"&amp;J471),"")</f>
        <v/>
      </c>
      <c r="I471" s="1440"/>
      <c r="J471" s="1436"/>
      <c r="K471" s="4"/>
    </row>
    <row r="472" spans="1:11" ht="15" x14ac:dyDescent="0.2">
      <c r="A472" s="5">
        <v>413</v>
      </c>
      <c r="B472" s="660"/>
      <c r="F472" s="4" t="s">
        <v>3784</v>
      </c>
      <c r="G472" s="1" t="b">
        <f t="shared" ca="1" si="7"/>
        <v>1</v>
      </c>
      <c r="H472" s="1435" t="str" cm="1">
        <f t="array" aca="1" ref="H472" ca="1">IF(I472&lt;&gt;"",INDIRECT("'"&amp;I472&amp;"'!"&amp;J472),"")</f>
        <v/>
      </c>
      <c r="I472" s="1440"/>
      <c r="J472" s="1436"/>
      <c r="K472" s="4"/>
    </row>
    <row r="473" spans="1:11" ht="15" x14ac:dyDescent="0.2">
      <c r="A473" s="5">
        <v>414</v>
      </c>
      <c r="B473" s="660"/>
      <c r="F473" s="4" t="s">
        <v>3784</v>
      </c>
      <c r="G473" s="1" t="b">
        <f t="shared" ca="1" si="7"/>
        <v>1</v>
      </c>
      <c r="H473" s="1435" t="str" cm="1">
        <f t="array" aca="1" ref="H473" ca="1">IF(I473&lt;&gt;"",INDIRECT("'"&amp;I473&amp;"'!"&amp;J473),"")</f>
        <v/>
      </c>
      <c r="I473" s="1440"/>
      <c r="J473" s="1436"/>
      <c r="K473" s="4"/>
    </row>
    <row r="474" spans="1:11" ht="15" x14ac:dyDescent="0.2">
      <c r="A474" s="5">
        <v>415</v>
      </c>
      <c r="B474" s="660"/>
      <c r="F474" s="4" t="s">
        <v>3784</v>
      </c>
      <c r="G474" s="1" t="b">
        <f t="shared" ca="1" si="7"/>
        <v>1</v>
      </c>
      <c r="H474" s="1435" t="str" cm="1">
        <f t="array" aca="1" ref="H474" ca="1">IF(I474&lt;&gt;"",INDIRECT("'"&amp;I474&amp;"'!"&amp;J474),"")</f>
        <v/>
      </c>
      <c r="I474" s="1440"/>
      <c r="J474" s="1436"/>
      <c r="K474" s="4"/>
    </row>
    <row r="475" spans="1:11" ht="15" x14ac:dyDescent="0.2">
      <c r="A475" s="5">
        <v>416</v>
      </c>
      <c r="B475" s="660"/>
      <c r="F475" s="4" t="s">
        <v>3784</v>
      </c>
      <c r="G475" s="1" t="b">
        <f t="shared" ca="1" si="7"/>
        <v>1</v>
      </c>
      <c r="H475" s="1435" t="str" cm="1">
        <f t="array" aca="1" ref="H475" ca="1">IF(I475&lt;&gt;"",INDIRECT("'"&amp;I475&amp;"'!"&amp;J475),"")</f>
        <v/>
      </c>
      <c r="I475" s="1440"/>
      <c r="J475" s="1436"/>
      <c r="K475" s="4"/>
    </row>
    <row r="476" spans="1:11" ht="15" x14ac:dyDescent="0.2">
      <c r="A476" s="5">
        <v>417</v>
      </c>
      <c r="B476" s="660"/>
      <c r="F476" s="4" t="s">
        <v>3784</v>
      </c>
      <c r="G476" s="1" t="b">
        <f t="shared" ca="1" si="7"/>
        <v>1</v>
      </c>
      <c r="H476" s="1435" t="str" cm="1">
        <f t="array" aca="1" ref="H476" ca="1">IF(I476&lt;&gt;"",INDIRECT("'"&amp;I476&amp;"'!"&amp;J476),"")</f>
        <v/>
      </c>
      <c r="I476" s="1440"/>
      <c r="J476" s="1436"/>
      <c r="K476" s="4"/>
    </row>
    <row r="477" spans="1:11" ht="15" x14ac:dyDescent="0.2">
      <c r="A477" s="5">
        <v>418</v>
      </c>
      <c r="B477" s="660"/>
      <c r="F477" s="4" t="s">
        <v>3784</v>
      </c>
      <c r="G477" s="1" t="b">
        <f t="shared" ca="1" si="7"/>
        <v>1</v>
      </c>
      <c r="H477" s="1435" t="str" cm="1">
        <f t="array" aca="1" ref="H477" ca="1">IF(I477&lt;&gt;"",INDIRECT("'"&amp;I477&amp;"'!"&amp;J477),"")</f>
        <v/>
      </c>
      <c r="I477" s="1440"/>
      <c r="J477" s="1436"/>
      <c r="K477" s="4"/>
    </row>
    <row r="478" spans="1:11" ht="15" x14ac:dyDescent="0.2">
      <c r="A478" s="5">
        <v>419</v>
      </c>
      <c r="B478" s="660"/>
      <c r="F478" s="4" t="s">
        <v>3784</v>
      </c>
      <c r="G478" s="1" t="b">
        <f t="shared" ca="1" si="7"/>
        <v>1</v>
      </c>
      <c r="H478" s="1435" t="str" cm="1">
        <f t="array" aca="1" ref="H478" ca="1">IF(I478&lt;&gt;"",INDIRECT("'"&amp;I478&amp;"'!"&amp;J478),"")</f>
        <v/>
      </c>
      <c r="I478" s="1440"/>
      <c r="J478" s="1436"/>
      <c r="K478" s="4"/>
    </row>
    <row r="479" spans="1:11" ht="15" x14ac:dyDescent="0.2">
      <c r="A479" s="5">
        <v>420</v>
      </c>
      <c r="B479" s="660"/>
      <c r="F479" s="4" t="s">
        <v>3784</v>
      </c>
      <c r="G479" s="1" t="b">
        <f t="shared" ca="1" si="7"/>
        <v>1</v>
      </c>
      <c r="H479" s="1435" t="str" cm="1">
        <f t="array" aca="1" ref="H479" ca="1">IF(I479&lt;&gt;"",INDIRECT("'"&amp;I479&amp;"'!"&amp;J479),"")</f>
        <v/>
      </c>
      <c r="I479" s="1440"/>
      <c r="J479" s="1436"/>
      <c r="K479" s="4"/>
    </row>
    <row r="480" spans="1:11" ht="15" x14ac:dyDescent="0.2">
      <c r="A480" s="5">
        <v>421</v>
      </c>
      <c r="B480" s="660"/>
      <c r="F480" s="4" t="s">
        <v>3784</v>
      </c>
      <c r="G480" s="1" t="b">
        <f t="shared" ref="G480:G543" ca="1" si="8">H480=B480</f>
        <v>1</v>
      </c>
      <c r="H480" s="1435" t="str" cm="1">
        <f t="array" aca="1" ref="H480" ca="1">IF(I480&lt;&gt;"",INDIRECT("'"&amp;I480&amp;"'!"&amp;J480),"")</f>
        <v/>
      </c>
      <c r="I480" s="1440"/>
      <c r="J480" s="1436"/>
      <c r="K480" s="4"/>
    </row>
    <row r="481" spans="1:11" ht="15" x14ac:dyDescent="0.2">
      <c r="A481" s="5">
        <v>422</v>
      </c>
      <c r="B481" s="660"/>
      <c r="F481" s="4" t="s">
        <v>3784</v>
      </c>
      <c r="G481" s="1" t="b">
        <f t="shared" ca="1" si="8"/>
        <v>1</v>
      </c>
      <c r="H481" s="1435" t="str" cm="1">
        <f t="array" aca="1" ref="H481" ca="1">IF(I481&lt;&gt;"",INDIRECT("'"&amp;I481&amp;"'!"&amp;J481),"")</f>
        <v/>
      </c>
      <c r="I481" s="1440"/>
      <c r="J481" s="1436"/>
      <c r="K481" s="4"/>
    </row>
    <row r="482" spans="1:11" ht="15" x14ac:dyDescent="0.2">
      <c r="A482" s="5">
        <v>423</v>
      </c>
      <c r="B482" s="660"/>
      <c r="F482" s="4" t="s">
        <v>3784</v>
      </c>
      <c r="G482" s="1" t="b">
        <f t="shared" ca="1" si="8"/>
        <v>1</v>
      </c>
      <c r="H482" s="1435" t="str" cm="1">
        <f t="array" aca="1" ref="H482" ca="1">IF(I482&lt;&gt;"",INDIRECT("'"&amp;I482&amp;"'!"&amp;J482),"")</f>
        <v/>
      </c>
      <c r="I482" s="1440"/>
      <c r="J482" s="1436"/>
      <c r="K482" s="4"/>
    </row>
    <row r="483" spans="1:11" ht="15" x14ac:dyDescent="0.2">
      <c r="A483" s="5">
        <v>424</v>
      </c>
      <c r="B483" s="660"/>
      <c r="F483" s="4" t="s">
        <v>3784</v>
      </c>
      <c r="G483" s="1" t="b">
        <f t="shared" ca="1" si="8"/>
        <v>1</v>
      </c>
      <c r="H483" s="1435" t="str" cm="1">
        <f t="array" aca="1" ref="H483" ca="1">IF(I483&lt;&gt;"",INDIRECT("'"&amp;I483&amp;"'!"&amp;J483),"")</f>
        <v/>
      </c>
      <c r="I483" s="1440"/>
      <c r="J483" s="1436"/>
      <c r="K483" s="4"/>
    </row>
    <row r="484" spans="1:11" ht="15" x14ac:dyDescent="0.2">
      <c r="A484" s="5">
        <v>425</v>
      </c>
      <c r="B484" s="660"/>
      <c r="F484" s="4" t="s">
        <v>3784</v>
      </c>
      <c r="G484" s="1" t="b">
        <f t="shared" ca="1" si="8"/>
        <v>1</v>
      </c>
      <c r="H484" s="1435" t="str" cm="1">
        <f t="array" aca="1" ref="H484" ca="1">IF(I484&lt;&gt;"",INDIRECT("'"&amp;I484&amp;"'!"&amp;J484),"")</f>
        <v/>
      </c>
      <c r="I484" s="1440"/>
      <c r="J484" s="1436"/>
      <c r="K484" s="4"/>
    </row>
    <row r="485" spans="1:11" ht="15" x14ac:dyDescent="0.2">
      <c r="A485" s="5">
        <v>426</v>
      </c>
      <c r="B485" s="660"/>
      <c r="F485" s="4" t="s">
        <v>3784</v>
      </c>
      <c r="G485" s="1" t="b">
        <f t="shared" ca="1" si="8"/>
        <v>1</v>
      </c>
      <c r="H485" s="1435" t="str" cm="1">
        <f t="array" aca="1" ref="H485" ca="1">IF(I485&lt;&gt;"",INDIRECT("'"&amp;I485&amp;"'!"&amp;J485),"")</f>
        <v/>
      </c>
      <c r="I485" s="1440"/>
      <c r="J485" s="1436"/>
      <c r="K485" s="4"/>
    </row>
    <row r="486" spans="1:11" ht="15" x14ac:dyDescent="0.2">
      <c r="A486" s="5">
        <v>427</v>
      </c>
      <c r="B486" s="660"/>
      <c r="F486" s="4" t="s">
        <v>3784</v>
      </c>
      <c r="G486" s="1" t="b">
        <f t="shared" ca="1" si="8"/>
        <v>1</v>
      </c>
      <c r="H486" s="1435" t="str" cm="1">
        <f t="array" aca="1" ref="H486" ca="1">IF(I486&lt;&gt;"",INDIRECT("'"&amp;I486&amp;"'!"&amp;J486),"")</f>
        <v/>
      </c>
      <c r="I486" s="1440"/>
      <c r="J486" s="1436"/>
      <c r="K486" s="4"/>
    </row>
    <row r="487" spans="1:11" ht="15" x14ac:dyDescent="0.2">
      <c r="A487" s="5">
        <v>428</v>
      </c>
      <c r="B487" s="660"/>
      <c r="F487" s="4" t="s">
        <v>3784</v>
      </c>
      <c r="G487" s="1" t="b">
        <f t="shared" ca="1" si="8"/>
        <v>1</v>
      </c>
      <c r="H487" s="1435" t="str" cm="1">
        <f t="array" aca="1" ref="H487" ca="1">IF(I487&lt;&gt;"",INDIRECT("'"&amp;I487&amp;"'!"&amp;J487),"")</f>
        <v/>
      </c>
      <c r="I487" s="1440"/>
      <c r="J487" s="1436"/>
      <c r="K487" s="4"/>
    </row>
    <row r="488" spans="1:11" ht="15" x14ac:dyDescent="0.2">
      <c r="A488" s="5">
        <v>429</v>
      </c>
      <c r="B488" s="660"/>
      <c r="F488" s="4" t="s">
        <v>3784</v>
      </c>
      <c r="G488" s="1" t="b">
        <f t="shared" ca="1" si="8"/>
        <v>1</v>
      </c>
      <c r="H488" s="1435" t="str" cm="1">
        <f t="array" aca="1" ref="H488" ca="1">IF(I488&lt;&gt;"",INDIRECT("'"&amp;I488&amp;"'!"&amp;J488),"")</f>
        <v/>
      </c>
      <c r="I488" s="1440"/>
      <c r="J488" s="1436"/>
      <c r="K488" s="4"/>
    </row>
    <row r="489" spans="1:11" ht="15" x14ac:dyDescent="0.2">
      <c r="A489" s="5">
        <v>430</v>
      </c>
      <c r="B489" s="660"/>
      <c r="F489" s="4" t="s">
        <v>3784</v>
      </c>
      <c r="G489" s="1" t="b">
        <f t="shared" ca="1" si="8"/>
        <v>1</v>
      </c>
      <c r="H489" s="1435" t="str" cm="1">
        <f t="array" aca="1" ref="H489" ca="1">IF(I489&lt;&gt;"",INDIRECT("'"&amp;I489&amp;"'!"&amp;J489),"")</f>
        <v/>
      </c>
      <c r="I489" s="1440"/>
      <c r="J489" s="1436"/>
      <c r="K489" s="4"/>
    </row>
    <row r="490" spans="1:11" ht="15" x14ac:dyDescent="0.2">
      <c r="A490" s="5">
        <v>431</v>
      </c>
      <c r="B490" s="660"/>
      <c r="F490" s="4" t="s">
        <v>3784</v>
      </c>
      <c r="G490" s="1" t="b">
        <f t="shared" ca="1" si="8"/>
        <v>1</v>
      </c>
      <c r="H490" s="1435" t="str" cm="1">
        <f t="array" aca="1" ref="H490" ca="1">IF(I490&lt;&gt;"",INDIRECT("'"&amp;I490&amp;"'!"&amp;J490),"")</f>
        <v/>
      </c>
      <c r="I490" s="1440"/>
      <c r="J490" s="1436"/>
      <c r="K490" s="4"/>
    </row>
    <row r="491" spans="1:11" ht="15" x14ac:dyDescent="0.2">
      <c r="A491" s="5">
        <v>432</v>
      </c>
      <c r="B491" s="660"/>
      <c r="F491" s="4" t="s">
        <v>3784</v>
      </c>
      <c r="G491" s="1" t="b">
        <f t="shared" ca="1" si="8"/>
        <v>1</v>
      </c>
      <c r="H491" s="1435" t="str" cm="1">
        <f t="array" aca="1" ref="H491" ca="1">IF(I491&lt;&gt;"",INDIRECT("'"&amp;I491&amp;"'!"&amp;J491),"")</f>
        <v/>
      </c>
      <c r="I491" s="1440"/>
      <c r="J491" s="1436"/>
      <c r="K491" s="4"/>
    </row>
    <row r="492" spans="1:11" ht="15" x14ac:dyDescent="0.2">
      <c r="A492" s="5">
        <v>433</v>
      </c>
      <c r="B492" s="660"/>
      <c r="F492" s="4" t="s">
        <v>3784</v>
      </c>
      <c r="G492" s="1" t="b">
        <f t="shared" ca="1" si="8"/>
        <v>1</v>
      </c>
      <c r="H492" s="1435" t="str" cm="1">
        <f t="array" aca="1" ref="H492" ca="1">IF(I492&lt;&gt;"",INDIRECT("'"&amp;I492&amp;"'!"&amp;J492),"")</f>
        <v/>
      </c>
      <c r="I492" s="1440"/>
      <c r="J492" s="1436"/>
      <c r="K492" s="4"/>
    </row>
    <row r="493" spans="1:11" ht="15" x14ac:dyDescent="0.2">
      <c r="A493" s="5">
        <v>434</v>
      </c>
      <c r="B493" s="660"/>
      <c r="F493" s="4" t="s">
        <v>3784</v>
      </c>
      <c r="G493" s="1" t="b">
        <f t="shared" ca="1" si="8"/>
        <v>1</v>
      </c>
      <c r="H493" s="1435" t="str" cm="1">
        <f t="array" aca="1" ref="H493" ca="1">IF(I493&lt;&gt;"",INDIRECT("'"&amp;I493&amp;"'!"&amp;J493),"")</f>
        <v/>
      </c>
      <c r="I493" s="1440"/>
      <c r="J493" s="1436"/>
      <c r="K493" s="4"/>
    </row>
    <row r="494" spans="1:11" ht="15" x14ac:dyDescent="0.2">
      <c r="A494" s="5">
        <v>435</v>
      </c>
      <c r="B494" s="660"/>
      <c r="F494" s="4" t="s">
        <v>3784</v>
      </c>
      <c r="G494" s="1" t="b">
        <f t="shared" ca="1" si="8"/>
        <v>1</v>
      </c>
      <c r="H494" s="1435" t="str" cm="1">
        <f t="array" aca="1" ref="H494" ca="1">IF(I494&lt;&gt;"",INDIRECT("'"&amp;I494&amp;"'!"&amp;J494),"")</f>
        <v/>
      </c>
      <c r="I494" s="1440"/>
      <c r="J494" s="1436"/>
      <c r="K494" s="4"/>
    </row>
    <row r="495" spans="1:11" ht="15" x14ac:dyDescent="0.2">
      <c r="A495" s="5">
        <v>436</v>
      </c>
      <c r="B495" s="660"/>
      <c r="F495" s="4" t="s">
        <v>3784</v>
      </c>
      <c r="G495" s="1" t="b">
        <f t="shared" ca="1" si="8"/>
        <v>1</v>
      </c>
      <c r="H495" s="1435" t="str" cm="1">
        <f t="array" aca="1" ref="H495" ca="1">IF(I495&lt;&gt;"",INDIRECT("'"&amp;I495&amp;"'!"&amp;J495),"")</f>
        <v/>
      </c>
      <c r="I495" s="1440"/>
      <c r="J495" s="1436"/>
      <c r="K495" s="4"/>
    </row>
    <row r="496" spans="1:11" ht="15" x14ac:dyDescent="0.2">
      <c r="A496" s="5">
        <v>437</v>
      </c>
      <c r="B496" s="660"/>
      <c r="F496" s="4" t="s">
        <v>3784</v>
      </c>
      <c r="G496" s="1" t="b">
        <f t="shared" ca="1" si="8"/>
        <v>1</v>
      </c>
      <c r="H496" s="1435" t="str" cm="1">
        <f t="array" aca="1" ref="H496" ca="1">IF(I496&lt;&gt;"",INDIRECT("'"&amp;I496&amp;"'!"&amp;J496),"")</f>
        <v/>
      </c>
      <c r="I496" s="1440"/>
      <c r="J496" s="1436"/>
      <c r="K496" s="4"/>
    </row>
    <row r="497" spans="1:11" ht="15" x14ac:dyDescent="0.2">
      <c r="A497" s="5">
        <v>438</v>
      </c>
      <c r="B497" s="660"/>
      <c r="F497" s="4" t="s">
        <v>3784</v>
      </c>
      <c r="G497" s="1" t="b">
        <f t="shared" ca="1" si="8"/>
        <v>1</v>
      </c>
      <c r="H497" s="1435" t="str" cm="1">
        <f t="array" aca="1" ref="H497" ca="1">IF(I497&lt;&gt;"",INDIRECT("'"&amp;I497&amp;"'!"&amp;J497),"")</f>
        <v/>
      </c>
      <c r="I497" s="1440"/>
      <c r="J497" s="1436"/>
      <c r="K497" s="4"/>
    </row>
    <row r="498" spans="1:11" ht="15" x14ac:dyDescent="0.2">
      <c r="A498">
        <v>439</v>
      </c>
      <c r="B498" s="660">
        <f>'Acct Summary 7-9'!E34</f>
        <v>0</v>
      </c>
      <c r="F498" s="4"/>
      <c r="G498" s="1" t="b">
        <f t="shared" ca="1" si="8"/>
        <v>1</v>
      </c>
      <c r="H498" s="1435" cm="1">
        <f t="array" aca="1" ref="H498" ca="1">IF(I498&lt;&gt;"",INDIRECT("'"&amp;I498&amp;"'!"&amp;J498),"")</f>
        <v>0</v>
      </c>
      <c r="I498" s="1440" t="s">
        <v>3856</v>
      </c>
      <c r="J498" s="1436" t="s">
        <v>3812</v>
      </c>
      <c r="K498" s="4"/>
    </row>
    <row r="499" spans="1:11" ht="15" x14ac:dyDescent="0.2">
      <c r="A499">
        <v>440</v>
      </c>
      <c r="B499" s="660">
        <f>'Acct Summary 7-9'!E35</f>
        <v>0</v>
      </c>
      <c r="F499" s="4"/>
      <c r="G499" s="1" t="b">
        <f t="shared" ca="1" si="8"/>
        <v>1</v>
      </c>
      <c r="H499" s="1435" cm="1">
        <f t="array" aca="1" ref="H499" ca="1">IF(I499&lt;&gt;"",INDIRECT("'"&amp;I499&amp;"'!"&amp;J499),"")</f>
        <v>0</v>
      </c>
      <c r="I499" s="1440" t="s">
        <v>3856</v>
      </c>
      <c r="J499" s="1436" t="s">
        <v>3862</v>
      </c>
      <c r="K499" s="4"/>
    </row>
    <row r="500" spans="1:11" ht="15" x14ac:dyDescent="0.2">
      <c r="A500" s="5">
        <v>441</v>
      </c>
      <c r="B500" s="660"/>
      <c r="F500" s="4" t="s">
        <v>3784</v>
      </c>
      <c r="G500" s="1" t="b">
        <f t="shared" ca="1" si="8"/>
        <v>1</v>
      </c>
      <c r="H500" s="1435" t="str" cm="1">
        <f t="array" aca="1" ref="H500" ca="1">IF(I500&lt;&gt;"",INDIRECT("'"&amp;I500&amp;"'!"&amp;J500),"")</f>
        <v/>
      </c>
      <c r="I500" s="1440"/>
      <c r="J500" s="1436"/>
      <c r="K500" s="4"/>
    </row>
    <row r="501" spans="1:11" ht="15" x14ac:dyDescent="0.2">
      <c r="A501" s="5">
        <v>442</v>
      </c>
      <c r="B501" s="660"/>
      <c r="F501" s="4" t="s">
        <v>3784</v>
      </c>
      <c r="G501" s="1" t="b">
        <f t="shared" ca="1" si="8"/>
        <v>1</v>
      </c>
      <c r="H501" s="1435" t="str" cm="1">
        <f t="array" aca="1" ref="H501" ca="1">IF(I501&lt;&gt;"",INDIRECT("'"&amp;I501&amp;"'!"&amp;J501),"")</f>
        <v/>
      </c>
      <c r="I501" s="1440"/>
      <c r="J501" s="1436"/>
      <c r="K501" s="4"/>
    </row>
    <row r="502" spans="1:11" ht="15" x14ac:dyDescent="0.2">
      <c r="A502" s="5">
        <v>443</v>
      </c>
      <c r="B502" s="660"/>
      <c r="F502" s="4" t="s">
        <v>3784</v>
      </c>
      <c r="G502" s="1" t="b">
        <f t="shared" ca="1" si="8"/>
        <v>1</v>
      </c>
      <c r="H502" s="1435" t="str" cm="1">
        <f t="array" aca="1" ref="H502" ca="1">IF(I502&lt;&gt;"",INDIRECT("'"&amp;I502&amp;"'!"&amp;J502),"")</f>
        <v/>
      </c>
      <c r="I502" s="1440"/>
      <c r="J502" s="1436"/>
      <c r="K502" s="4"/>
    </row>
    <row r="503" spans="1:11" ht="15" x14ac:dyDescent="0.2">
      <c r="A503" s="5">
        <v>444</v>
      </c>
      <c r="B503" s="660"/>
      <c r="F503" s="4" t="s">
        <v>3784</v>
      </c>
      <c r="G503" s="1" t="b">
        <f t="shared" ca="1" si="8"/>
        <v>1</v>
      </c>
      <c r="H503" s="1435" t="str" cm="1">
        <f t="array" aca="1" ref="H503" ca="1">IF(I503&lt;&gt;"",INDIRECT("'"&amp;I503&amp;"'!"&amp;J503),"")</f>
        <v/>
      </c>
      <c r="I503" s="1440"/>
      <c r="J503" s="1436"/>
      <c r="K503" s="4"/>
    </row>
    <row r="504" spans="1:11" ht="15" x14ac:dyDescent="0.2">
      <c r="A504" s="5">
        <v>445</v>
      </c>
      <c r="B504" s="660"/>
      <c r="F504" s="4" t="s">
        <v>3784</v>
      </c>
      <c r="G504" s="1" t="b">
        <f t="shared" ca="1" si="8"/>
        <v>1</v>
      </c>
      <c r="H504" s="1435" t="str" cm="1">
        <f t="array" aca="1" ref="H504" ca="1">IF(I504&lt;&gt;"",INDIRECT("'"&amp;I504&amp;"'!"&amp;J504),"")</f>
        <v/>
      </c>
      <c r="I504" s="1440"/>
      <c r="J504" s="1436"/>
      <c r="K504" s="4"/>
    </row>
    <row r="505" spans="1:11" ht="15" x14ac:dyDescent="0.2">
      <c r="A505" s="5">
        <v>446</v>
      </c>
      <c r="B505" s="660"/>
      <c r="F505" s="4" t="s">
        <v>3784</v>
      </c>
      <c r="G505" s="1" t="b">
        <f t="shared" ca="1" si="8"/>
        <v>1</v>
      </c>
      <c r="H505" s="1435" t="str" cm="1">
        <f t="array" aca="1" ref="H505" ca="1">IF(I505&lt;&gt;"",INDIRECT("'"&amp;I505&amp;"'!"&amp;J505),"")</f>
        <v/>
      </c>
      <c r="I505" s="1440"/>
      <c r="J505" s="1436"/>
      <c r="K505" s="4"/>
    </row>
    <row r="506" spans="1:11" ht="15" x14ac:dyDescent="0.2">
      <c r="A506" s="5">
        <v>447</v>
      </c>
      <c r="B506" s="660"/>
      <c r="F506" s="4" t="s">
        <v>3784</v>
      </c>
      <c r="G506" s="1" t="b">
        <f t="shared" ca="1" si="8"/>
        <v>1</v>
      </c>
      <c r="H506" s="1435" t="str" cm="1">
        <f t="array" aca="1" ref="H506" ca="1">IF(I506&lt;&gt;"",INDIRECT("'"&amp;I506&amp;"'!"&amp;J506),"")</f>
        <v/>
      </c>
      <c r="I506" s="1440"/>
      <c r="J506" s="1436"/>
      <c r="K506" s="4"/>
    </row>
    <row r="507" spans="1:11" ht="15" x14ac:dyDescent="0.2">
      <c r="A507" s="5">
        <v>448</v>
      </c>
      <c r="B507" s="660"/>
      <c r="F507" s="4" t="s">
        <v>3784</v>
      </c>
      <c r="G507" s="1" t="b">
        <f t="shared" ca="1" si="8"/>
        <v>1</v>
      </c>
      <c r="H507" s="1435" t="str" cm="1">
        <f t="array" aca="1" ref="H507" ca="1">IF(I507&lt;&gt;"",INDIRECT("'"&amp;I507&amp;"'!"&amp;J507),"")</f>
        <v/>
      </c>
      <c r="I507" s="1440"/>
      <c r="J507" s="1436"/>
      <c r="K507" s="4"/>
    </row>
    <row r="508" spans="1:11" ht="15" x14ac:dyDescent="0.2">
      <c r="A508" s="5">
        <v>449</v>
      </c>
      <c r="B508" s="660"/>
      <c r="F508" s="4" t="s">
        <v>3784</v>
      </c>
      <c r="G508" s="1" t="b">
        <f t="shared" ca="1" si="8"/>
        <v>1</v>
      </c>
      <c r="H508" s="1435" t="str" cm="1">
        <f t="array" aca="1" ref="H508" ca="1">IF(I508&lt;&gt;"",INDIRECT("'"&amp;I508&amp;"'!"&amp;J508),"")</f>
        <v/>
      </c>
      <c r="I508" s="1440"/>
      <c r="J508" s="1436"/>
      <c r="K508" s="4"/>
    </row>
    <row r="509" spans="1:11" ht="15" x14ac:dyDescent="0.2">
      <c r="A509" s="5">
        <v>450</v>
      </c>
      <c r="B509" s="660"/>
      <c r="F509" s="4" t="s">
        <v>3784</v>
      </c>
      <c r="G509" s="1" t="b">
        <f t="shared" ca="1" si="8"/>
        <v>1</v>
      </c>
      <c r="H509" s="1435" t="str" cm="1">
        <f t="array" aca="1" ref="H509" ca="1">IF(I509&lt;&gt;"",INDIRECT("'"&amp;I509&amp;"'!"&amp;J509),"")</f>
        <v/>
      </c>
      <c r="I509" s="1440"/>
      <c r="J509" s="1436"/>
      <c r="K509" s="4"/>
    </row>
    <row r="510" spans="1:11" ht="15" x14ac:dyDescent="0.2">
      <c r="A510" s="5">
        <v>451</v>
      </c>
      <c r="B510" s="660"/>
      <c r="F510" s="4" t="s">
        <v>3784</v>
      </c>
      <c r="G510" s="1" t="b">
        <f t="shared" ca="1" si="8"/>
        <v>1</v>
      </c>
      <c r="H510" s="1435" t="str" cm="1">
        <f t="array" aca="1" ref="H510" ca="1">IF(I510&lt;&gt;"",INDIRECT("'"&amp;I510&amp;"'!"&amp;J510),"")</f>
        <v/>
      </c>
      <c r="I510" s="1440"/>
      <c r="J510" s="1436"/>
      <c r="K510" s="4"/>
    </row>
    <row r="511" spans="1:11" ht="15" x14ac:dyDescent="0.2">
      <c r="A511" s="5">
        <v>452</v>
      </c>
      <c r="B511" s="660"/>
      <c r="F511" s="4" t="s">
        <v>3784</v>
      </c>
      <c r="G511" s="1" t="b">
        <f t="shared" ca="1" si="8"/>
        <v>1</v>
      </c>
      <c r="H511" s="1435" t="str" cm="1">
        <f t="array" aca="1" ref="H511" ca="1">IF(I511&lt;&gt;"",INDIRECT("'"&amp;I511&amp;"'!"&amp;J511),"")</f>
        <v/>
      </c>
      <c r="I511" s="1440"/>
      <c r="J511" s="1436"/>
      <c r="K511" s="4"/>
    </row>
    <row r="512" spans="1:11" ht="15" x14ac:dyDescent="0.2">
      <c r="A512" s="5">
        <v>453</v>
      </c>
      <c r="B512" s="660"/>
      <c r="F512" s="4" t="s">
        <v>3784</v>
      </c>
      <c r="G512" s="1" t="b">
        <f t="shared" ca="1" si="8"/>
        <v>1</v>
      </c>
      <c r="H512" s="1435" t="str" cm="1">
        <f t="array" aca="1" ref="H512" ca="1">IF(I512&lt;&gt;"",INDIRECT("'"&amp;I512&amp;"'!"&amp;J512),"")</f>
        <v/>
      </c>
      <c r="I512" s="1440"/>
      <c r="J512" s="1436"/>
      <c r="K512" s="4"/>
    </row>
    <row r="513" spans="1:11" ht="15" x14ac:dyDescent="0.2">
      <c r="A513" s="5">
        <v>454</v>
      </c>
      <c r="B513" s="660"/>
      <c r="F513" s="4" t="s">
        <v>3784</v>
      </c>
      <c r="G513" s="1" t="b">
        <f t="shared" ca="1" si="8"/>
        <v>1</v>
      </c>
      <c r="H513" s="1435" t="str" cm="1">
        <f t="array" aca="1" ref="H513" ca="1">IF(I513&lt;&gt;"",INDIRECT("'"&amp;I513&amp;"'!"&amp;J513),"")</f>
        <v/>
      </c>
      <c r="I513" s="1440"/>
      <c r="J513" s="1436"/>
      <c r="K513" s="4"/>
    </row>
    <row r="514" spans="1:11" ht="15" x14ac:dyDescent="0.2">
      <c r="A514" s="5">
        <v>455</v>
      </c>
      <c r="B514" s="660"/>
      <c r="F514" s="4" t="s">
        <v>3784</v>
      </c>
      <c r="G514" s="1" t="b">
        <f t="shared" ca="1" si="8"/>
        <v>1</v>
      </c>
      <c r="H514" s="1435" t="str" cm="1">
        <f t="array" aca="1" ref="H514" ca="1">IF(I514&lt;&gt;"",INDIRECT("'"&amp;I514&amp;"'!"&amp;J514),"")</f>
        <v/>
      </c>
      <c r="I514" s="1440"/>
      <c r="J514" s="1436"/>
      <c r="K514" s="4"/>
    </row>
    <row r="515" spans="1:11" ht="15" x14ac:dyDescent="0.2">
      <c r="A515" s="5">
        <v>456</v>
      </c>
      <c r="B515" s="660"/>
      <c r="F515" s="4" t="s">
        <v>3784</v>
      </c>
      <c r="G515" s="1" t="b">
        <f t="shared" ca="1" si="8"/>
        <v>1</v>
      </c>
      <c r="H515" s="1435" t="str" cm="1">
        <f t="array" aca="1" ref="H515" ca="1">IF(I515&lt;&gt;"",INDIRECT("'"&amp;I515&amp;"'!"&amp;J515),"")</f>
        <v/>
      </c>
      <c r="I515" s="1440"/>
      <c r="J515" s="1436"/>
      <c r="K515" s="4"/>
    </row>
    <row r="516" spans="1:11" ht="15" x14ac:dyDescent="0.2">
      <c r="A516" s="5">
        <v>457</v>
      </c>
      <c r="B516" s="660"/>
      <c r="F516" s="4" t="s">
        <v>3784</v>
      </c>
      <c r="G516" s="1" t="b">
        <f t="shared" ca="1" si="8"/>
        <v>1</v>
      </c>
      <c r="H516" s="1435" t="str" cm="1">
        <f t="array" aca="1" ref="H516" ca="1">IF(I516&lt;&gt;"",INDIRECT("'"&amp;I516&amp;"'!"&amp;J516),"")</f>
        <v/>
      </c>
      <c r="I516" s="1440"/>
      <c r="J516" s="1436"/>
      <c r="K516" s="4"/>
    </row>
    <row r="517" spans="1:11" ht="15" x14ac:dyDescent="0.2">
      <c r="A517" s="5">
        <v>458</v>
      </c>
      <c r="B517" s="660"/>
      <c r="F517" s="4" t="s">
        <v>3784</v>
      </c>
      <c r="G517" s="1" t="b">
        <f t="shared" ca="1" si="8"/>
        <v>1</v>
      </c>
      <c r="H517" s="1435" t="str" cm="1">
        <f t="array" aca="1" ref="H517" ca="1">IF(I517&lt;&gt;"",INDIRECT("'"&amp;I517&amp;"'!"&amp;J517),"")</f>
        <v/>
      </c>
      <c r="I517" s="1440"/>
      <c r="J517" s="1436"/>
      <c r="K517" s="4"/>
    </row>
    <row r="518" spans="1:11" ht="15" x14ac:dyDescent="0.2">
      <c r="A518" s="5">
        <v>459</v>
      </c>
      <c r="B518" s="660"/>
      <c r="F518" s="4" t="s">
        <v>3784</v>
      </c>
      <c r="G518" s="1" t="b">
        <f t="shared" ca="1" si="8"/>
        <v>1</v>
      </c>
      <c r="H518" s="1435" t="str" cm="1">
        <f t="array" aca="1" ref="H518" ca="1">IF(I518&lt;&gt;"",INDIRECT("'"&amp;I518&amp;"'!"&amp;J518),"")</f>
        <v/>
      </c>
      <c r="I518" s="1440"/>
      <c r="J518" s="1436"/>
      <c r="K518" s="4"/>
    </row>
    <row r="519" spans="1:11" ht="15" x14ac:dyDescent="0.2">
      <c r="A519" s="5">
        <v>460</v>
      </c>
      <c r="B519" s="660"/>
      <c r="F519" s="4" t="s">
        <v>3784</v>
      </c>
      <c r="G519" s="1" t="b">
        <f t="shared" ca="1" si="8"/>
        <v>1</v>
      </c>
      <c r="H519" s="1435" t="str" cm="1">
        <f t="array" aca="1" ref="H519" ca="1">IF(I519&lt;&gt;"",INDIRECT("'"&amp;I519&amp;"'!"&amp;J519),"")</f>
        <v/>
      </c>
      <c r="I519" s="1440"/>
      <c r="J519" s="1436"/>
      <c r="K519" s="4"/>
    </row>
    <row r="520" spans="1:11" ht="15" x14ac:dyDescent="0.2">
      <c r="A520" s="5">
        <v>461</v>
      </c>
      <c r="B520" s="660"/>
      <c r="F520" s="4" t="s">
        <v>3784</v>
      </c>
      <c r="G520" s="1" t="b">
        <f t="shared" ca="1" si="8"/>
        <v>1</v>
      </c>
      <c r="H520" s="1435" t="str" cm="1">
        <f t="array" aca="1" ref="H520" ca="1">IF(I520&lt;&gt;"",INDIRECT("'"&amp;I520&amp;"'!"&amp;J520),"")</f>
        <v/>
      </c>
      <c r="I520" s="1440"/>
      <c r="J520" s="1436"/>
      <c r="K520" s="4"/>
    </row>
    <row r="521" spans="1:11" ht="15" x14ac:dyDescent="0.2">
      <c r="A521" s="5">
        <v>462</v>
      </c>
      <c r="B521" s="660"/>
      <c r="F521" s="4" t="s">
        <v>3784</v>
      </c>
      <c r="G521" s="1" t="b">
        <f t="shared" ca="1" si="8"/>
        <v>1</v>
      </c>
      <c r="H521" s="1435" t="str" cm="1">
        <f t="array" aca="1" ref="H521" ca="1">IF(I521&lt;&gt;"",INDIRECT("'"&amp;I521&amp;"'!"&amp;J521),"")</f>
        <v/>
      </c>
      <c r="I521" s="1440"/>
      <c r="J521" s="1436"/>
      <c r="K521" s="4"/>
    </row>
    <row r="522" spans="1:11" ht="15" x14ac:dyDescent="0.2">
      <c r="A522" s="5">
        <v>463</v>
      </c>
      <c r="B522" s="660"/>
      <c r="F522" s="4" t="s">
        <v>3784</v>
      </c>
      <c r="G522" s="1" t="b">
        <f t="shared" ca="1" si="8"/>
        <v>1</v>
      </c>
      <c r="H522" s="1435" t="str" cm="1">
        <f t="array" aca="1" ref="H522" ca="1">IF(I522&lt;&gt;"",INDIRECT("'"&amp;I522&amp;"'!"&amp;J522),"")</f>
        <v/>
      </c>
      <c r="I522" s="1440"/>
      <c r="J522" s="1436"/>
      <c r="K522" s="4"/>
    </row>
    <row r="523" spans="1:11" ht="15" x14ac:dyDescent="0.2">
      <c r="A523" s="5">
        <v>464</v>
      </c>
      <c r="B523" s="660"/>
      <c r="F523" s="4" t="s">
        <v>3784</v>
      </c>
      <c r="G523" s="1" t="b">
        <f t="shared" ca="1" si="8"/>
        <v>1</v>
      </c>
      <c r="H523" s="1435" t="str" cm="1">
        <f t="array" aca="1" ref="H523" ca="1">IF(I523&lt;&gt;"",INDIRECT("'"&amp;I523&amp;"'!"&amp;J523),"")</f>
        <v/>
      </c>
      <c r="I523" s="1440"/>
      <c r="J523" s="1436"/>
      <c r="K523" s="4"/>
    </row>
    <row r="524" spans="1:11" ht="15" x14ac:dyDescent="0.2">
      <c r="A524" s="5">
        <v>465</v>
      </c>
      <c r="B524" s="660"/>
      <c r="F524" s="4" t="s">
        <v>3784</v>
      </c>
      <c r="G524" s="1" t="b">
        <f t="shared" ca="1" si="8"/>
        <v>1</v>
      </c>
      <c r="H524" s="1435" t="str" cm="1">
        <f t="array" aca="1" ref="H524" ca="1">IF(I524&lt;&gt;"",INDIRECT("'"&amp;I524&amp;"'!"&amp;J524),"")</f>
        <v/>
      </c>
      <c r="I524" s="1440"/>
      <c r="J524" s="1436"/>
      <c r="K524" s="4"/>
    </row>
    <row r="525" spans="1:11" ht="15" x14ac:dyDescent="0.2">
      <c r="A525" s="5">
        <v>466</v>
      </c>
      <c r="B525" s="660"/>
      <c r="F525" s="4" t="s">
        <v>3784</v>
      </c>
      <c r="G525" s="1" t="b">
        <f t="shared" ca="1" si="8"/>
        <v>1</v>
      </c>
      <c r="H525" s="1435" t="str" cm="1">
        <f t="array" aca="1" ref="H525" ca="1">IF(I525&lt;&gt;"",INDIRECT("'"&amp;I525&amp;"'!"&amp;J525),"")</f>
        <v/>
      </c>
      <c r="I525" s="1440"/>
      <c r="J525" s="1436"/>
      <c r="K525" s="4"/>
    </row>
    <row r="526" spans="1:11" ht="15" x14ac:dyDescent="0.2">
      <c r="A526" s="5">
        <v>467</v>
      </c>
      <c r="B526" s="660"/>
      <c r="F526" s="4" t="s">
        <v>3784</v>
      </c>
      <c r="G526" s="1" t="b">
        <f t="shared" ca="1" si="8"/>
        <v>1</v>
      </c>
      <c r="H526" s="1435" t="str" cm="1">
        <f t="array" aca="1" ref="H526" ca="1">IF(I526&lt;&gt;"",INDIRECT("'"&amp;I526&amp;"'!"&amp;J526),"")</f>
        <v/>
      </c>
      <c r="I526" s="1440"/>
      <c r="J526" s="1436"/>
      <c r="K526" s="4"/>
    </row>
    <row r="527" spans="1:11" ht="15" x14ac:dyDescent="0.2">
      <c r="A527" s="5">
        <v>468</v>
      </c>
      <c r="B527" s="660"/>
      <c r="F527" s="4" t="s">
        <v>3784</v>
      </c>
      <c r="G527" s="1" t="b">
        <f t="shared" ca="1" si="8"/>
        <v>1</v>
      </c>
      <c r="H527" s="1435" t="str" cm="1">
        <f t="array" aca="1" ref="H527" ca="1">IF(I527&lt;&gt;"",INDIRECT("'"&amp;I527&amp;"'!"&amp;J527),"")</f>
        <v/>
      </c>
      <c r="I527" s="1440"/>
      <c r="J527" s="1436"/>
      <c r="K527" s="4"/>
    </row>
    <row r="528" spans="1:11" ht="15" x14ac:dyDescent="0.2">
      <c r="A528" s="5">
        <v>469</v>
      </c>
      <c r="B528" s="660"/>
      <c r="F528" s="4" t="s">
        <v>3784</v>
      </c>
      <c r="G528" s="1" t="b">
        <f t="shared" ca="1" si="8"/>
        <v>1</v>
      </c>
      <c r="H528" s="1435" t="str" cm="1">
        <f t="array" aca="1" ref="H528" ca="1">IF(I528&lt;&gt;"",INDIRECT("'"&amp;I528&amp;"'!"&amp;J528),"")</f>
        <v/>
      </c>
      <c r="I528" s="1440"/>
      <c r="J528" s="1436"/>
      <c r="K528" s="4"/>
    </row>
    <row r="529" spans="1:11" ht="15" x14ac:dyDescent="0.2">
      <c r="A529" s="5">
        <v>470</v>
      </c>
      <c r="B529" s="660"/>
      <c r="F529" s="4" t="s">
        <v>3784</v>
      </c>
      <c r="G529" s="1" t="b">
        <f t="shared" ca="1" si="8"/>
        <v>1</v>
      </c>
      <c r="H529" s="1435" t="str" cm="1">
        <f t="array" aca="1" ref="H529" ca="1">IF(I529&lt;&gt;"",INDIRECT("'"&amp;I529&amp;"'!"&amp;J529),"")</f>
        <v/>
      </c>
      <c r="I529" s="1440"/>
      <c r="J529" s="1436"/>
      <c r="K529" s="4"/>
    </row>
    <row r="530" spans="1:11" ht="15" x14ac:dyDescent="0.2">
      <c r="A530" s="5">
        <v>471</v>
      </c>
      <c r="B530" s="660"/>
      <c r="F530" s="4" t="s">
        <v>3784</v>
      </c>
      <c r="G530" s="1" t="b">
        <f t="shared" ca="1" si="8"/>
        <v>1</v>
      </c>
      <c r="H530" s="1435" t="str" cm="1">
        <f t="array" aca="1" ref="H530" ca="1">IF(I530&lt;&gt;"",INDIRECT("'"&amp;I530&amp;"'!"&amp;J530),"")</f>
        <v/>
      </c>
      <c r="I530" s="1440"/>
      <c r="J530" s="1436"/>
      <c r="K530" s="4"/>
    </row>
    <row r="531" spans="1:11" ht="15" x14ac:dyDescent="0.2">
      <c r="A531" s="5">
        <v>472</v>
      </c>
      <c r="B531" s="660"/>
      <c r="F531" s="4" t="s">
        <v>3784</v>
      </c>
      <c r="G531" s="1" t="b">
        <f t="shared" ca="1" si="8"/>
        <v>1</v>
      </c>
      <c r="H531" s="1435" t="str" cm="1">
        <f t="array" aca="1" ref="H531" ca="1">IF(I531&lt;&gt;"",INDIRECT("'"&amp;I531&amp;"'!"&amp;J531),"")</f>
        <v/>
      </c>
      <c r="I531" s="1440"/>
      <c r="J531" s="1436"/>
      <c r="K531" s="4"/>
    </row>
    <row r="532" spans="1:11" ht="15" x14ac:dyDescent="0.2">
      <c r="A532" s="5">
        <v>473</v>
      </c>
      <c r="B532" s="660"/>
      <c r="F532" s="4" t="s">
        <v>3784</v>
      </c>
      <c r="G532" s="1" t="b">
        <f t="shared" ca="1" si="8"/>
        <v>1</v>
      </c>
      <c r="H532" s="1435" t="str" cm="1">
        <f t="array" aca="1" ref="H532" ca="1">IF(I532&lt;&gt;"",INDIRECT("'"&amp;I532&amp;"'!"&amp;J532),"")</f>
        <v/>
      </c>
      <c r="I532" s="1440"/>
      <c r="J532" s="1436"/>
      <c r="K532" s="4"/>
    </row>
    <row r="533" spans="1:11" ht="15" x14ac:dyDescent="0.2">
      <c r="A533" s="5">
        <v>474</v>
      </c>
      <c r="B533" s="660"/>
      <c r="F533" s="4" t="s">
        <v>3784</v>
      </c>
      <c r="G533" s="1" t="b">
        <f t="shared" ca="1" si="8"/>
        <v>1</v>
      </c>
      <c r="H533" s="1435" t="str" cm="1">
        <f t="array" aca="1" ref="H533" ca="1">IF(I533&lt;&gt;"",INDIRECT("'"&amp;I533&amp;"'!"&amp;J533),"")</f>
        <v/>
      </c>
      <c r="I533" s="1440"/>
      <c r="J533" s="1436"/>
      <c r="K533" s="4"/>
    </row>
    <row r="534" spans="1:11" ht="15" x14ac:dyDescent="0.2">
      <c r="A534" s="5">
        <v>475</v>
      </c>
      <c r="B534" s="660"/>
      <c r="F534" s="4" t="s">
        <v>3784</v>
      </c>
      <c r="G534" s="1" t="b">
        <f t="shared" ca="1" si="8"/>
        <v>1</v>
      </c>
      <c r="H534" s="1435" t="str" cm="1">
        <f t="array" aca="1" ref="H534" ca="1">IF(I534&lt;&gt;"",INDIRECT("'"&amp;I534&amp;"'!"&amp;J534),"")</f>
        <v/>
      </c>
      <c r="I534" s="1440"/>
      <c r="J534" s="1436"/>
      <c r="K534" s="4"/>
    </row>
    <row r="535" spans="1:11" ht="15" x14ac:dyDescent="0.2">
      <c r="A535" s="5">
        <v>476</v>
      </c>
      <c r="B535" s="660"/>
      <c r="F535" s="4" t="s">
        <v>3784</v>
      </c>
      <c r="G535" s="1" t="b">
        <f t="shared" ca="1" si="8"/>
        <v>1</v>
      </c>
      <c r="H535" s="1435" t="str" cm="1">
        <f t="array" aca="1" ref="H535" ca="1">IF(I535&lt;&gt;"",INDIRECT("'"&amp;I535&amp;"'!"&amp;J535),"")</f>
        <v/>
      </c>
      <c r="I535" s="1440"/>
      <c r="J535" s="1436"/>
      <c r="K535" s="4"/>
    </row>
    <row r="536" spans="1:11" ht="15" x14ac:dyDescent="0.2">
      <c r="A536" s="5">
        <v>477</v>
      </c>
      <c r="B536" s="660"/>
      <c r="F536" s="4" t="s">
        <v>3784</v>
      </c>
      <c r="G536" s="1" t="b">
        <f t="shared" ca="1" si="8"/>
        <v>1</v>
      </c>
      <c r="H536" s="1435" t="str" cm="1">
        <f t="array" aca="1" ref="H536" ca="1">IF(I536&lt;&gt;"",INDIRECT("'"&amp;I536&amp;"'!"&amp;J536),"")</f>
        <v/>
      </c>
      <c r="I536" s="1440"/>
      <c r="J536" s="1436"/>
      <c r="K536" s="4"/>
    </row>
    <row r="537" spans="1:11" ht="15" x14ac:dyDescent="0.2">
      <c r="A537" s="5">
        <v>478</v>
      </c>
      <c r="B537" s="660"/>
      <c r="F537" s="4" t="s">
        <v>3784</v>
      </c>
      <c r="G537" s="1" t="b">
        <f t="shared" ca="1" si="8"/>
        <v>1</v>
      </c>
      <c r="H537" s="1435" t="str" cm="1">
        <f t="array" aca="1" ref="H537" ca="1">IF(I537&lt;&gt;"",INDIRECT("'"&amp;I537&amp;"'!"&amp;J537),"")</f>
        <v/>
      </c>
      <c r="I537" s="1440"/>
      <c r="J537" s="1436"/>
      <c r="K537" s="4"/>
    </row>
    <row r="538" spans="1:11" ht="15" x14ac:dyDescent="0.2">
      <c r="A538" s="5">
        <v>479</v>
      </c>
      <c r="B538" s="660"/>
      <c r="F538" s="4" t="s">
        <v>3784</v>
      </c>
      <c r="G538" s="1" t="b">
        <f t="shared" ca="1" si="8"/>
        <v>1</v>
      </c>
      <c r="H538" s="1435" t="str" cm="1">
        <f t="array" aca="1" ref="H538" ca="1">IF(I538&lt;&gt;"",INDIRECT("'"&amp;I538&amp;"'!"&amp;J538),"")</f>
        <v/>
      </c>
      <c r="I538" s="1440"/>
      <c r="J538" s="1436"/>
      <c r="K538" s="4"/>
    </row>
    <row r="539" spans="1:11" ht="15" x14ac:dyDescent="0.2">
      <c r="A539" s="5">
        <v>480</v>
      </c>
      <c r="B539" s="660"/>
      <c r="F539" s="4" t="s">
        <v>3784</v>
      </c>
      <c r="G539" s="1" t="b">
        <f t="shared" ca="1" si="8"/>
        <v>1</v>
      </c>
      <c r="H539" s="1435" t="str" cm="1">
        <f t="array" aca="1" ref="H539" ca="1">IF(I539&lt;&gt;"",INDIRECT("'"&amp;I539&amp;"'!"&amp;J539),"")</f>
        <v/>
      </c>
      <c r="I539" s="1440"/>
      <c r="J539" s="1436"/>
      <c r="K539" s="4"/>
    </row>
    <row r="540" spans="1:11" ht="15" x14ac:dyDescent="0.2">
      <c r="A540" s="5">
        <v>481</v>
      </c>
      <c r="B540" s="660"/>
      <c r="F540" s="4" t="s">
        <v>3784</v>
      </c>
      <c r="G540" s="1" t="b">
        <f t="shared" ca="1" si="8"/>
        <v>1</v>
      </c>
      <c r="H540" s="1435" t="str" cm="1">
        <f t="array" aca="1" ref="H540" ca="1">IF(I540&lt;&gt;"",INDIRECT("'"&amp;I540&amp;"'!"&amp;J540),"")</f>
        <v/>
      </c>
      <c r="I540" s="1440"/>
      <c r="J540" s="1436"/>
      <c r="K540" s="4"/>
    </row>
    <row r="541" spans="1:11" ht="15" x14ac:dyDescent="0.2">
      <c r="A541" s="5">
        <v>482</v>
      </c>
      <c r="B541" s="660"/>
      <c r="F541" s="4" t="s">
        <v>3784</v>
      </c>
      <c r="G541" s="1" t="b">
        <f t="shared" ca="1" si="8"/>
        <v>1</v>
      </c>
      <c r="H541" s="1435" t="str" cm="1">
        <f t="array" aca="1" ref="H541" ca="1">IF(I541&lt;&gt;"",INDIRECT("'"&amp;I541&amp;"'!"&amp;J541),"")</f>
        <v/>
      </c>
      <c r="I541" s="1440"/>
      <c r="J541" s="1436"/>
      <c r="K541" s="4"/>
    </row>
    <row r="542" spans="1:11" ht="15" x14ac:dyDescent="0.2">
      <c r="A542" s="5">
        <v>483</v>
      </c>
      <c r="B542" s="660"/>
      <c r="F542" s="4" t="s">
        <v>3784</v>
      </c>
      <c r="G542" s="1" t="b">
        <f t="shared" ca="1" si="8"/>
        <v>1</v>
      </c>
      <c r="H542" s="1435" t="str" cm="1">
        <f t="array" aca="1" ref="H542" ca="1">IF(I542&lt;&gt;"",INDIRECT("'"&amp;I542&amp;"'!"&amp;J542),"")</f>
        <v/>
      </c>
      <c r="I542" s="1440"/>
      <c r="J542" s="1436"/>
      <c r="K542" s="4"/>
    </row>
    <row r="543" spans="1:11" ht="15" x14ac:dyDescent="0.2">
      <c r="A543" s="5">
        <v>484</v>
      </c>
      <c r="B543" s="660"/>
      <c r="F543" s="4" t="s">
        <v>3784</v>
      </c>
      <c r="G543" s="1" t="b">
        <f t="shared" ca="1" si="8"/>
        <v>1</v>
      </c>
      <c r="H543" s="1435" t="str" cm="1">
        <f t="array" aca="1" ref="H543" ca="1">IF(I543&lt;&gt;"",INDIRECT("'"&amp;I543&amp;"'!"&amp;J543),"")</f>
        <v/>
      </c>
      <c r="I543" s="1440"/>
      <c r="J543" s="1436"/>
      <c r="K543" s="4"/>
    </row>
    <row r="544" spans="1:11" ht="15" x14ac:dyDescent="0.2">
      <c r="A544" s="5">
        <v>485</v>
      </c>
      <c r="B544" s="660"/>
      <c r="F544" s="4" t="s">
        <v>3784</v>
      </c>
      <c r="G544" s="1" t="b">
        <f t="shared" ref="G544:G607" ca="1" si="9">H544=B544</f>
        <v>1</v>
      </c>
      <c r="H544" s="1435" t="str" cm="1">
        <f t="array" aca="1" ref="H544" ca="1">IF(I544&lt;&gt;"",INDIRECT("'"&amp;I544&amp;"'!"&amp;J544),"")</f>
        <v/>
      </c>
      <c r="I544" s="1440"/>
      <c r="J544" s="1436"/>
      <c r="K544" s="4"/>
    </row>
    <row r="545" spans="1:11" ht="15" x14ac:dyDescent="0.2">
      <c r="A545" s="5">
        <v>486</v>
      </c>
      <c r="B545" s="660"/>
      <c r="F545" s="4" t="s">
        <v>3784</v>
      </c>
      <c r="G545" s="1" t="b">
        <f t="shared" ca="1" si="9"/>
        <v>1</v>
      </c>
      <c r="H545" s="1435" t="str" cm="1">
        <f t="array" aca="1" ref="H545" ca="1">IF(I545&lt;&gt;"",INDIRECT("'"&amp;I545&amp;"'!"&amp;J545),"")</f>
        <v/>
      </c>
      <c r="I545" s="1440"/>
      <c r="J545" s="1436"/>
      <c r="K545" s="4"/>
    </row>
    <row r="546" spans="1:11" ht="15" x14ac:dyDescent="0.2">
      <c r="A546" s="5">
        <v>487</v>
      </c>
      <c r="B546" s="660"/>
      <c r="F546" s="4" t="s">
        <v>3784</v>
      </c>
      <c r="G546" s="1" t="b">
        <f t="shared" ca="1" si="9"/>
        <v>1</v>
      </c>
      <c r="H546" s="1435" t="str" cm="1">
        <f t="array" aca="1" ref="H546" ca="1">IF(I546&lt;&gt;"",INDIRECT("'"&amp;I546&amp;"'!"&amp;J546),"")</f>
        <v/>
      </c>
      <c r="I546" s="1440"/>
      <c r="J546" s="1436"/>
      <c r="K546" s="4"/>
    </row>
    <row r="547" spans="1:11" ht="15" x14ac:dyDescent="0.2">
      <c r="A547" s="5">
        <v>488</v>
      </c>
      <c r="B547" s="660"/>
      <c r="F547" s="4" t="s">
        <v>3784</v>
      </c>
      <c r="G547" s="1" t="b">
        <f t="shared" ca="1" si="9"/>
        <v>1</v>
      </c>
      <c r="H547" s="1435" t="str" cm="1">
        <f t="array" aca="1" ref="H547" ca="1">IF(I547&lt;&gt;"",INDIRECT("'"&amp;I547&amp;"'!"&amp;J547),"")</f>
        <v/>
      </c>
      <c r="I547" s="1440"/>
      <c r="J547" s="1436"/>
      <c r="K547" s="4"/>
    </row>
    <row r="548" spans="1:11" ht="15" x14ac:dyDescent="0.2">
      <c r="A548" s="5">
        <v>489</v>
      </c>
      <c r="B548" s="660"/>
      <c r="F548" s="4" t="s">
        <v>3784</v>
      </c>
      <c r="G548" s="1" t="b">
        <f t="shared" ca="1" si="9"/>
        <v>1</v>
      </c>
      <c r="H548" s="1435" t="str" cm="1">
        <f t="array" aca="1" ref="H548" ca="1">IF(I548&lt;&gt;"",INDIRECT("'"&amp;I548&amp;"'!"&amp;J548),"")</f>
        <v/>
      </c>
      <c r="I548" s="1440"/>
      <c r="J548" s="1436"/>
      <c r="K548" s="4"/>
    </row>
    <row r="549" spans="1:11" ht="15" x14ac:dyDescent="0.2">
      <c r="A549" s="5">
        <v>490</v>
      </c>
      <c r="B549" s="660"/>
      <c r="F549" s="4" t="s">
        <v>3784</v>
      </c>
      <c r="G549" s="1" t="b">
        <f t="shared" ca="1" si="9"/>
        <v>1</v>
      </c>
      <c r="H549" s="1435" t="str" cm="1">
        <f t="array" aca="1" ref="H549" ca="1">IF(I549&lt;&gt;"",INDIRECT("'"&amp;I549&amp;"'!"&amp;J549),"")</f>
        <v/>
      </c>
      <c r="I549" s="1440"/>
      <c r="J549" s="1436"/>
      <c r="K549" s="4"/>
    </row>
    <row r="550" spans="1:11" ht="15" x14ac:dyDescent="0.2">
      <c r="A550" s="5">
        <v>491</v>
      </c>
      <c r="B550" s="660"/>
      <c r="F550" s="4" t="s">
        <v>3784</v>
      </c>
      <c r="G550" s="1" t="b">
        <f t="shared" ca="1" si="9"/>
        <v>1</v>
      </c>
      <c r="H550" s="1435" t="str" cm="1">
        <f t="array" aca="1" ref="H550" ca="1">IF(I550&lt;&gt;"",INDIRECT("'"&amp;I550&amp;"'!"&amp;J550),"")</f>
        <v/>
      </c>
      <c r="I550" s="1440"/>
      <c r="J550" s="1436"/>
      <c r="K550" s="4"/>
    </row>
    <row r="551" spans="1:11" ht="15" x14ac:dyDescent="0.2">
      <c r="A551" s="5">
        <v>492</v>
      </c>
      <c r="B551" s="660"/>
      <c r="F551" s="4" t="s">
        <v>3784</v>
      </c>
      <c r="G551" s="1" t="b">
        <f t="shared" ca="1" si="9"/>
        <v>1</v>
      </c>
      <c r="H551" s="1435" t="str" cm="1">
        <f t="array" aca="1" ref="H551" ca="1">IF(I551&lt;&gt;"",INDIRECT("'"&amp;I551&amp;"'!"&amp;J551),"")</f>
        <v/>
      </c>
      <c r="I551" s="1440"/>
      <c r="J551" s="1436"/>
      <c r="K551" s="4"/>
    </row>
    <row r="552" spans="1:11" ht="15" x14ac:dyDescent="0.2">
      <c r="A552" s="5">
        <v>493</v>
      </c>
      <c r="B552" s="660"/>
      <c r="F552" s="4" t="s">
        <v>3784</v>
      </c>
      <c r="G552" s="1" t="b">
        <f t="shared" ca="1" si="9"/>
        <v>1</v>
      </c>
      <c r="H552" s="1435" t="str" cm="1">
        <f t="array" aca="1" ref="H552" ca="1">IF(I552&lt;&gt;"",INDIRECT("'"&amp;I552&amp;"'!"&amp;J552),"")</f>
        <v/>
      </c>
      <c r="I552" s="1440"/>
      <c r="J552" s="1436"/>
      <c r="K552" s="4"/>
    </row>
    <row r="553" spans="1:11" ht="15" x14ac:dyDescent="0.2">
      <c r="A553" s="5">
        <v>494</v>
      </c>
      <c r="B553" s="660"/>
      <c r="F553" s="4" t="s">
        <v>3784</v>
      </c>
      <c r="G553" s="1" t="b">
        <f t="shared" ca="1" si="9"/>
        <v>1</v>
      </c>
      <c r="H553" s="1435" t="str" cm="1">
        <f t="array" aca="1" ref="H553" ca="1">IF(I553&lt;&gt;"",INDIRECT("'"&amp;I553&amp;"'!"&amp;J553),"")</f>
        <v/>
      </c>
      <c r="I553" s="1440"/>
      <c r="J553" s="1436"/>
      <c r="K553" s="4"/>
    </row>
    <row r="554" spans="1:11" ht="15" x14ac:dyDescent="0.2">
      <c r="A554" s="5">
        <v>495</v>
      </c>
      <c r="B554" s="660"/>
      <c r="F554" s="4" t="s">
        <v>3784</v>
      </c>
      <c r="G554" s="1" t="b">
        <f t="shared" ca="1" si="9"/>
        <v>1</v>
      </c>
      <c r="H554" s="1435" t="str" cm="1">
        <f t="array" aca="1" ref="H554" ca="1">IF(I554&lt;&gt;"",INDIRECT("'"&amp;I554&amp;"'!"&amp;J554),"")</f>
        <v/>
      </c>
      <c r="I554" s="1440"/>
      <c r="J554" s="1436"/>
      <c r="K554" s="4"/>
    </row>
    <row r="555" spans="1:11" ht="15" x14ac:dyDescent="0.2">
      <c r="A555" s="5">
        <v>496</v>
      </c>
      <c r="B555" s="660"/>
      <c r="F555" s="4" t="s">
        <v>3784</v>
      </c>
      <c r="G555" s="1" t="b">
        <f t="shared" ca="1" si="9"/>
        <v>1</v>
      </c>
      <c r="H555" s="1435" t="str" cm="1">
        <f t="array" aca="1" ref="H555" ca="1">IF(I555&lt;&gt;"",INDIRECT("'"&amp;I555&amp;"'!"&amp;J555),"")</f>
        <v/>
      </c>
      <c r="I555" s="1440"/>
      <c r="J555" s="1436"/>
      <c r="K555" s="4"/>
    </row>
    <row r="556" spans="1:11" ht="15" x14ac:dyDescent="0.2">
      <c r="A556" s="5">
        <v>497</v>
      </c>
      <c r="B556" s="660"/>
      <c r="F556" s="4" t="s">
        <v>3784</v>
      </c>
      <c r="G556" s="1" t="b">
        <f t="shared" ca="1" si="9"/>
        <v>1</v>
      </c>
      <c r="H556" s="1435" t="str" cm="1">
        <f t="array" aca="1" ref="H556" ca="1">IF(I556&lt;&gt;"",INDIRECT("'"&amp;I556&amp;"'!"&amp;J556),"")</f>
        <v/>
      </c>
      <c r="I556" s="1440"/>
      <c r="J556" s="1436"/>
      <c r="K556" s="4"/>
    </row>
    <row r="557" spans="1:11" ht="15" x14ac:dyDescent="0.2">
      <c r="A557" s="5">
        <v>498</v>
      </c>
      <c r="B557" s="660"/>
      <c r="F557" s="4" t="s">
        <v>3784</v>
      </c>
      <c r="G557" s="1" t="b">
        <f t="shared" ca="1" si="9"/>
        <v>1</v>
      </c>
      <c r="H557" s="1435" t="str" cm="1">
        <f t="array" aca="1" ref="H557" ca="1">IF(I557&lt;&gt;"",INDIRECT("'"&amp;I557&amp;"'!"&amp;J557),"")</f>
        <v/>
      </c>
      <c r="I557" s="1440"/>
      <c r="J557" s="1436"/>
      <c r="K557" s="4"/>
    </row>
    <row r="558" spans="1:11" ht="15" x14ac:dyDescent="0.2">
      <c r="A558" s="5">
        <v>499</v>
      </c>
      <c r="B558" s="660"/>
      <c r="F558" s="4" t="s">
        <v>3784</v>
      </c>
      <c r="G558" s="1" t="b">
        <f t="shared" ca="1" si="9"/>
        <v>1</v>
      </c>
      <c r="H558" s="1435" t="str" cm="1">
        <f t="array" aca="1" ref="H558" ca="1">IF(I558&lt;&gt;"",INDIRECT("'"&amp;I558&amp;"'!"&amp;J558),"")</f>
        <v/>
      </c>
      <c r="I558" s="1440"/>
      <c r="J558" s="1436"/>
      <c r="K558" s="4"/>
    </row>
    <row r="559" spans="1:11" ht="15" x14ac:dyDescent="0.2">
      <c r="A559" s="5">
        <v>500</v>
      </c>
      <c r="B559" s="660"/>
      <c r="F559" s="4" t="s">
        <v>3784</v>
      </c>
      <c r="G559" s="1" t="b">
        <f t="shared" ca="1" si="9"/>
        <v>1</v>
      </c>
      <c r="H559" s="1435" t="str" cm="1">
        <f t="array" aca="1" ref="H559" ca="1">IF(I559&lt;&gt;"",INDIRECT("'"&amp;I559&amp;"'!"&amp;J559),"")</f>
        <v/>
      </c>
      <c r="I559" s="1440"/>
      <c r="J559" s="1436"/>
      <c r="K559" s="4"/>
    </row>
    <row r="560" spans="1:11" ht="15" x14ac:dyDescent="0.2">
      <c r="A560" s="5">
        <v>501</v>
      </c>
      <c r="B560" s="660"/>
      <c r="F560" s="4" t="s">
        <v>3784</v>
      </c>
      <c r="G560" s="1" t="b">
        <f t="shared" ca="1" si="9"/>
        <v>1</v>
      </c>
      <c r="H560" s="1435" t="str" cm="1">
        <f t="array" aca="1" ref="H560" ca="1">IF(I560&lt;&gt;"",INDIRECT("'"&amp;I560&amp;"'!"&amp;J560),"")</f>
        <v/>
      </c>
      <c r="I560" s="1440"/>
      <c r="J560" s="1436"/>
      <c r="K560" s="4"/>
    </row>
    <row r="561" spans="1:11" ht="15" x14ac:dyDescent="0.2">
      <c r="A561" s="5">
        <v>502</v>
      </c>
      <c r="B561" s="660"/>
      <c r="F561" s="4" t="s">
        <v>3784</v>
      </c>
      <c r="G561" s="1" t="b">
        <f t="shared" ca="1" si="9"/>
        <v>1</v>
      </c>
      <c r="H561" s="1435" t="str" cm="1">
        <f t="array" aca="1" ref="H561" ca="1">IF(I561&lt;&gt;"",INDIRECT("'"&amp;I561&amp;"'!"&amp;J561),"")</f>
        <v/>
      </c>
      <c r="I561" s="1440"/>
      <c r="J561" s="1436"/>
      <c r="K561" s="4"/>
    </row>
    <row r="562" spans="1:11" ht="15" x14ac:dyDescent="0.2">
      <c r="A562" s="5">
        <v>503</v>
      </c>
      <c r="B562" s="660"/>
      <c r="F562" s="4" t="s">
        <v>3784</v>
      </c>
      <c r="G562" s="1" t="b">
        <f t="shared" ca="1" si="9"/>
        <v>1</v>
      </c>
      <c r="H562" s="1435" t="str" cm="1">
        <f t="array" aca="1" ref="H562" ca="1">IF(I562&lt;&gt;"",INDIRECT("'"&amp;I562&amp;"'!"&amp;J562),"")</f>
        <v/>
      </c>
      <c r="I562" s="1440"/>
      <c r="J562" s="1436"/>
      <c r="K562" s="4"/>
    </row>
    <row r="563" spans="1:11" ht="15" x14ac:dyDescent="0.2">
      <c r="A563" s="5">
        <v>504</v>
      </c>
      <c r="B563" s="660"/>
      <c r="F563" s="4" t="s">
        <v>3784</v>
      </c>
      <c r="G563" s="1" t="b">
        <f t="shared" ca="1" si="9"/>
        <v>1</v>
      </c>
      <c r="H563" s="1435" t="str" cm="1">
        <f t="array" aca="1" ref="H563" ca="1">IF(I563&lt;&gt;"",INDIRECT("'"&amp;I563&amp;"'!"&amp;J563),"")</f>
        <v/>
      </c>
      <c r="I563" s="1440"/>
      <c r="J563" s="1436"/>
      <c r="K563" s="4"/>
    </row>
    <row r="564" spans="1:11" ht="15" x14ac:dyDescent="0.2">
      <c r="A564" s="5">
        <v>505</v>
      </c>
      <c r="B564" s="660"/>
      <c r="F564" s="4" t="s">
        <v>3784</v>
      </c>
      <c r="G564" s="1" t="b">
        <f t="shared" ca="1" si="9"/>
        <v>1</v>
      </c>
      <c r="H564" s="1435" t="str" cm="1">
        <f t="array" aca="1" ref="H564" ca="1">IF(I564&lt;&gt;"",INDIRECT("'"&amp;I564&amp;"'!"&amp;J564),"")</f>
        <v/>
      </c>
      <c r="I564" s="1440"/>
      <c r="J564" s="1436"/>
      <c r="K564" s="4"/>
    </row>
    <row r="565" spans="1:11" ht="15" x14ac:dyDescent="0.2">
      <c r="A565" s="5">
        <v>506</v>
      </c>
      <c r="B565" s="660"/>
      <c r="F565" s="4" t="s">
        <v>3784</v>
      </c>
      <c r="G565" s="1" t="b">
        <f t="shared" ca="1" si="9"/>
        <v>1</v>
      </c>
      <c r="H565" s="1435" t="str" cm="1">
        <f t="array" aca="1" ref="H565" ca="1">IF(I565&lt;&gt;"",INDIRECT("'"&amp;I565&amp;"'!"&amp;J565),"")</f>
        <v/>
      </c>
      <c r="I565" s="1440"/>
      <c r="J565" s="1436"/>
      <c r="K565" s="4"/>
    </row>
    <row r="566" spans="1:11" ht="15" x14ac:dyDescent="0.2">
      <c r="A566" s="5">
        <v>507</v>
      </c>
      <c r="B566" s="660"/>
      <c r="F566" s="4" t="s">
        <v>3784</v>
      </c>
      <c r="G566" s="1" t="b">
        <f t="shared" ca="1" si="9"/>
        <v>1</v>
      </c>
      <c r="H566" s="1435" t="str" cm="1">
        <f t="array" aca="1" ref="H566" ca="1">IF(I566&lt;&gt;"",INDIRECT("'"&amp;I566&amp;"'!"&amp;J566),"")</f>
        <v/>
      </c>
      <c r="I566" s="1440"/>
      <c r="J566" s="1436"/>
      <c r="K566" s="4"/>
    </row>
    <row r="567" spans="1:11" ht="15" x14ac:dyDescent="0.2">
      <c r="A567" s="5">
        <v>508</v>
      </c>
      <c r="B567" s="660"/>
      <c r="F567" s="4" t="s">
        <v>3784</v>
      </c>
      <c r="G567" s="1" t="b">
        <f t="shared" ca="1" si="9"/>
        <v>1</v>
      </c>
      <c r="H567" s="1435" t="str" cm="1">
        <f t="array" aca="1" ref="H567" ca="1">IF(I567&lt;&gt;"",INDIRECT("'"&amp;I567&amp;"'!"&amp;J567),"")</f>
        <v/>
      </c>
      <c r="I567" s="1440"/>
      <c r="J567" s="1436"/>
      <c r="K567" s="4"/>
    </row>
    <row r="568" spans="1:11" ht="15" x14ac:dyDescent="0.2">
      <c r="A568" s="5">
        <v>509</v>
      </c>
      <c r="B568" s="660"/>
      <c r="F568" s="4" t="s">
        <v>3784</v>
      </c>
      <c r="G568" s="1" t="b">
        <f t="shared" ca="1" si="9"/>
        <v>1</v>
      </c>
      <c r="H568" s="1435" t="str" cm="1">
        <f t="array" aca="1" ref="H568" ca="1">IF(I568&lt;&gt;"",INDIRECT("'"&amp;I568&amp;"'!"&amp;J568),"")</f>
        <v/>
      </c>
      <c r="I568" s="1440"/>
      <c r="J568" s="1436"/>
      <c r="K568" s="4"/>
    </row>
    <row r="569" spans="1:11" ht="15" x14ac:dyDescent="0.2">
      <c r="A569" s="5">
        <v>510</v>
      </c>
      <c r="B569" s="660"/>
      <c r="F569" s="4" t="s">
        <v>3784</v>
      </c>
      <c r="G569" s="1" t="b">
        <f t="shared" ca="1" si="9"/>
        <v>1</v>
      </c>
      <c r="H569" s="1435" t="str" cm="1">
        <f t="array" aca="1" ref="H569" ca="1">IF(I569&lt;&gt;"",INDIRECT("'"&amp;I569&amp;"'!"&amp;J569),"")</f>
        <v/>
      </c>
      <c r="I569" s="1440"/>
      <c r="J569" s="1436"/>
      <c r="K569" s="4"/>
    </row>
    <row r="570" spans="1:11" ht="15" x14ac:dyDescent="0.2">
      <c r="A570" s="5">
        <v>511</v>
      </c>
      <c r="B570" s="660"/>
      <c r="F570" s="4" t="s">
        <v>3784</v>
      </c>
      <c r="G570" s="1" t="b">
        <f t="shared" ca="1" si="9"/>
        <v>1</v>
      </c>
      <c r="H570" s="1435" t="str" cm="1">
        <f t="array" aca="1" ref="H570" ca="1">IF(I570&lt;&gt;"",INDIRECT("'"&amp;I570&amp;"'!"&amp;J570),"")</f>
        <v/>
      </c>
      <c r="I570" s="1440"/>
      <c r="J570" s="1436"/>
      <c r="K570" s="4"/>
    </row>
    <row r="571" spans="1:11" ht="15" x14ac:dyDescent="0.2">
      <c r="A571" s="5">
        <v>512</v>
      </c>
      <c r="B571" s="660"/>
      <c r="F571" s="4" t="s">
        <v>3784</v>
      </c>
      <c r="G571" s="1" t="b">
        <f t="shared" ca="1" si="9"/>
        <v>1</v>
      </c>
      <c r="H571" s="1435" t="str" cm="1">
        <f t="array" aca="1" ref="H571" ca="1">IF(I571&lt;&gt;"",INDIRECT("'"&amp;I571&amp;"'!"&amp;J571),"")</f>
        <v/>
      </c>
      <c r="I571" s="1440"/>
      <c r="J571" s="1436"/>
      <c r="K571" s="4"/>
    </row>
    <row r="572" spans="1:11" ht="15" x14ac:dyDescent="0.2">
      <c r="A572" s="5">
        <v>513</v>
      </c>
      <c r="B572" s="660"/>
      <c r="F572" s="4" t="s">
        <v>3784</v>
      </c>
      <c r="G572" s="1" t="b">
        <f t="shared" ca="1" si="9"/>
        <v>1</v>
      </c>
      <c r="H572" s="1435" t="str" cm="1">
        <f t="array" aca="1" ref="H572" ca="1">IF(I572&lt;&gt;"",INDIRECT("'"&amp;I572&amp;"'!"&amp;J572),"")</f>
        <v/>
      </c>
      <c r="I572" s="1440"/>
      <c r="J572" s="1436"/>
      <c r="K572" s="4"/>
    </row>
    <row r="573" spans="1:11" ht="15" x14ac:dyDescent="0.2">
      <c r="A573" s="5">
        <v>514</v>
      </c>
      <c r="B573" s="660"/>
      <c r="F573" s="4" t="s">
        <v>3784</v>
      </c>
      <c r="G573" s="1" t="b">
        <f t="shared" ca="1" si="9"/>
        <v>1</v>
      </c>
      <c r="H573" s="1435" t="str" cm="1">
        <f t="array" aca="1" ref="H573" ca="1">IF(I573&lt;&gt;"",INDIRECT("'"&amp;I573&amp;"'!"&amp;J573),"")</f>
        <v/>
      </c>
      <c r="I573" s="1440"/>
      <c r="J573" s="1436"/>
      <c r="K573" s="4"/>
    </row>
    <row r="574" spans="1:11" ht="15" x14ac:dyDescent="0.2">
      <c r="A574" s="5">
        <v>515</v>
      </c>
      <c r="B574" s="660"/>
      <c r="F574" s="4" t="s">
        <v>3784</v>
      </c>
      <c r="G574" s="1" t="b">
        <f t="shared" ca="1" si="9"/>
        <v>1</v>
      </c>
      <c r="H574" s="1435" t="str" cm="1">
        <f t="array" aca="1" ref="H574" ca="1">IF(I574&lt;&gt;"",INDIRECT("'"&amp;I574&amp;"'!"&amp;J574),"")</f>
        <v/>
      </c>
      <c r="I574" s="1440"/>
      <c r="J574" s="1436"/>
      <c r="K574" s="4"/>
    </row>
    <row r="575" spans="1:11" ht="15" x14ac:dyDescent="0.2">
      <c r="A575" s="5">
        <v>516</v>
      </c>
      <c r="B575" s="660"/>
      <c r="F575" s="4" t="s">
        <v>3784</v>
      </c>
      <c r="G575" s="1" t="b">
        <f t="shared" ca="1" si="9"/>
        <v>1</v>
      </c>
      <c r="H575" s="1435" t="str" cm="1">
        <f t="array" aca="1" ref="H575" ca="1">IF(I575&lt;&gt;"",INDIRECT("'"&amp;I575&amp;"'!"&amp;J575),"")</f>
        <v/>
      </c>
      <c r="I575" s="1440"/>
      <c r="J575" s="1436"/>
      <c r="K575" s="4"/>
    </row>
    <row r="576" spans="1:11" ht="15" x14ac:dyDescent="0.2">
      <c r="A576" s="5">
        <v>517</v>
      </c>
      <c r="B576" s="660"/>
      <c r="F576" s="4" t="s">
        <v>3784</v>
      </c>
      <c r="G576" s="1" t="b">
        <f t="shared" ca="1" si="9"/>
        <v>1</v>
      </c>
      <c r="H576" s="1435" t="str" cm="1">
        <f t="array" aca="1" ref="H576" ca="1">IF(I576&lt;&gt;"",INDIRECT("'"&amp;I576&amp;"'!"&amp;J576),"")</f>
        <v/>
      </c>
      <c r="I576" s="1440"/>
      <c r="J576" s="1436"/>
      <c r="K576" s="4"/>
    </row>
    <row r="577" spans="1:11" ht="15" x14ac:dyDescent="0.2">
      <c r="A577" s="5">
        <v>518</v>
      </c>
      <c r="B577" s="660"/>
      <c r="F577" s="4" t="s">
        <v>3784</v>
      </c>
      <c r="G577" s="1" t="b">
        <f t="shared" ca="1" si="9"/>
        <v>1</v>
      </c>
      <c r="H577" s="1435" t="str" cm="1">
        <f t="array" aca="1" ref="H577" ca="1">IF(I577&lt;&gt;"",INDIRECT("'"&amp;I577&amp;"'!"&amp;J577),"")</f>
        <v/>
      </c>
      <c r="I577" s="1440"/>
      <c r="J577" s="1436"/>
      <c r="K577" s="4"/>
    </row>
    <row r="578" spans="1:11" ht="15" x14ac:dyDescent="0.2">
      <c r="A578" s="5">
        <v>519</v>
      </c>
      <c r="B578" s="660"/>
      <c r="F578" s="4" t="s">
        <v>3784</v>
      </c>
      <c r="G578" s="1" t="b">
        <f t="shared" ca="1" si="9"/>
        <v>1</v>
      </c>
      <c r="H578" s="1435" t="str" cm="1">
        <f t="array" aca="1" ref="H578" ca="1">IF(I578&lt;&gt;"",INDIRECT("'"&amp;I578&amp;"'!"&amp;J578),"")</f>
        <v/>
      </c>
      <c r="I578" s="1440"/>
      <c r="J578" s="1436"/>
      <c r="K578" s="4"/>
    </row>
    <row r="579" spans="1:11" ht="15" x14ac:dyDescent="0.2">
      <c r="A579" s="5">
        <v>520</v>
      </c>
      <c r="B579" s="660"/>
      <c r="F579" s="4" t="s">
        <v>3784</v>
      </c>
      <c r="G579" s="1" t="b">
        <f t="shared" ca="1" si="9"/>
        <v>1</v>
      </c>
      <c r="H579" s="1435" t="str" cm="1">
        <f t="array" aca="1" ref="H579" ca="1">IF(I579&lt;&gt;"",INDIRECT("'"&amp;I579&amp;"'!"&amp;J579),"")</f>
        <v/>
      </c>
      <c r="I579" s="1440"/>
      <c r="J579" s="1436"/>
      <c r="K579" s="4"/>
    </row>
    <row r="580" spans="1:11" ht="15" x14ac:dyDescent="0.2">
      <c r="A580" s="5">
        <v>521</v>
      </c>
      <c r="B580" s="660"/>
      <c r="F580" s="4" t="s">
        <v>3784</v>
      </c>
      <c r="G580" s="1" t="b">
        <f t="shared" ca="1" si="9"/>
        <v>1</v>
      </c>
      <c r="H580" s="1435" t="str" cm="1">
        <f t="array" aca="1" ref="H580" ca="1">IF(I580&lt;&gt;"",INDIRECT("'"&amp;I580&amp;"'!"&amp;J580),"")</f>
        <v/>
      </c>
      <c r="I580" s="1440"/>
      <c r="J580" s="1436"/>
      <c r="K580" s="4"/>
    </row>
    <row r="581" spans="1:11" ht="15" x14ac:dyDescent="0.2">
      <c r="A581" s="5">
        <v>522</v>
      </c>
      <c r="B581" s="660"/>
      <c r="F581" s="4" t="s">
        <v>3784</v>
      </c>
      <c r="G581" s="1" t="b">
        <f t="shared" ca="1" si="9"/>
        <v>1</v>
      </c>
      <c r="H581" s="1435" t="str" cm="1">
        <f t="array" aca="1" ref="H581" ca="1">IF(I581&lt;&gt;"",INDIRECT("'"&amp;I581&amp;"'!"&amp;J581),"")</f>
        <v/>
      </c>
      <c r="I581" s="1440"/>
      <c r="J581" s="1436"/>
      <c r="K581" s="4"/>
    </row>
    <row r="582" spans="1:11" ht="15" x14ac:dyDescent="0.2">
      <c r="A582" s="5">
        <v>523</v>
      </c>
      <c r="B582" s="660"/>
      <c r="F582" s="4" t="s">
        <v>3784</v>
      </c>
      <c r="G582" s="1" t="b">
        <f t="shared" ca="1" si="9"/>
        <v>1</v>
      </c>
      <c r="H582" s="1435" t="str" cm="1">
        <f t="array" aca="1" ref="H582" ca="1">IF(I582&lt;&gt;"",INDIRECT("'"&amp;I582&amp;"'!"&amp;J582),"")</f>
        <v/>
      </c>
      <c r="I582" s="1440"/>
      <c r="J582" s="1436"/>
      <c r="K582" s="4"/>
    </row>
    <row r="583" spans="1:11" ht="15" x14ac:dyDescent="0.2">
      <c r="A583" s="5">
        <v>524</v>
      </c>
      <c r="B583" s="660"/>
      <c r="F583" s="4" t="s">
        <v>3784</v>
      </c>
      <c r="G583" s="1" t="b">
        <f t="shared" ca="1" si="9"/>
        <v>1</v>
      </c>
      <c r="H583" s="1435" t="str" cm="1">
        <f t="array" aca="1" ref="H583" ca="1">IF(I583&lt;&gt;"",INDIRECT("'"&amp;I583&amp;"'!"&amp;J583),"")</f>
        <v/>
      </c>
      <c r="I583" s="1440"/>
      <c r="J583" s="1436"/>
      <c r="K583" s="4"/>
    </row>
    <row r="584" spans="1:11" ht="15" x14ac:dyDescent="0.2">
      <c r="A584" s="5">
        <v>525</v>
      </c>
      <c r="B584" s="660"/>
      <c r="F584" s="4" t="s">
        <v>3784</v>
      </c>
      <c r="G584" s="1" t="b">
        <f t="shared" ca="1" si="9"/>
        <v>1</v>
      </c>
      <c r="H584" s="1435" t="str" cm="1">
        <f t="array" aca="1" ref="H584" ca="1">IF(I584&lt;&gt;"",INDIRECT("'"&amp;I584&amp;"'!"&amp;J584),"")</f>
        <v/>
      </c>
      <c r="I584" s="1440"/>
      <c r="J584" s="1436"/>
      <c r="K584" s="4"/>
    </row>
    <row r="585" spans="1:11" ht="15" x14ac:dyDescent="0.2">
      <c r="A585" s="5">
        <v>526</v>
      </c>
      <c r="B585" s="660"/>
      <c r="F585" s="4" t="s">
        <v>3784</v>
      </c>
      <c r="G585" s="1" t="b">
        <f t="shared" ca="1" si="9"/>
        <v>1</v>
      </c>
      <c r="H585" s="1435" t="str" cm="1">
        <f t="array" aca="1" ref="H585" ca="1">IF(I585&lt;&gt;"",INDIRECT("'"&amp;I585&amp;"'!"&amp;J585),"")</f>
        <v/>
      </c>
      <c r="I585" s="1440"/>
      <c r="J585" s="1436"/>
      <c r="K585" s="4"/>
    </row>
    <row r="586" spans="1:11" ht="15" x14ac:dyDescent="0.2">
      <c r="A586" s="5">
        <v>527</v>
      </c>
      <c r="B586" s="660"/>
      <c r="F586" s="4" t="s">
        <v>3784</v>
      </c>
      <c r="G586" s="1" t="b">
        <f t="shared" ca="1" si="9"/>
        <v>1</v>
      </c>
      <c r="H586" s="1435" t="str" cm="1">
        <f t="array" aca="1" ref="H586" ca="1">IF(I586&lt;&gt;"",INDIRECT("'"&amp;I586&amp;"'!"&amp;J586),"")</f>
        <v/>
      </c>
      <c r="I586" s="1440"/>
      <c r="J586" s="1436"/>
      <c r="K586" s="4"/>
    </row>
    <row r="587" spans="1:11" ht="15" x14ac:dyDescent="0.2">
      <c r="A587" s="5">
        <v>528</v>
      </c>
      <c r="B587" s="660"/>
      <c r="F587" s="4" t="s">
        <v>3784</v>
      </c>
      <c r="G587" s="1" t="b">
        <f t="shared" ca="1" si="9"/>
        <v>1</v>
      </c>
      <c r="H587" s="1435" t="str" cm="1">
        <f t="array" aca="1" ref="H587" ca="1">IF(I587&lt;&gt;"",INDIRECT("'"&amp;I587&amp;"'!"&amp;J587),"")</f>
        <v/>
      </c>
      <c r="I587" s="1440"/>
      <c r="J587" s="1436"/>
      <c r="K587" s="4"/>
    </row>
    <row r="588" spans="1:11" ht="15" x14ac:dyDescent="0.2">
      <c r="A588" s="5">
        <v>529</v>
      </c>
      <c r="B588" s="660"/>
      <c r="F588" s="4" t="s">
        <v>3784</v>
      </c>
      <c r="G588" s="1" t="b">
        <f t="shared" ca="1" si="9"/>
        <v>1</v>
      </c>
      <c r="H588" s="1435" t="str" cm="1">
        <f t="array" aca="1" ref="H588" ca="1">IF(I588&lt;&gt;"",INDIRECT("'"&amp;I588&amp;"'!"&amp;J588),"")</f>
        <v/>
      </c>
      <c r="I588" s="1440"/>
      <c r="J588" s="1436"/>
      <c r="K588" s="4"/>
    </row>
    <row r="589" spans="1:11" ht="15" x14ac:dyDescent="0.2">
      <c r="A589" s="5">
        <v>530</v>
      </c>
      <c r="B589" s="660"/>
      <c r="F589" s="4" t="s">
        <v>3784</v>
      </c>
      <c r="G589" s="1" t="b">
        <f t="shared" ca="1" si="9"/>
        <v>1</v>
      </c>
      <c r="H589" s="1435" t="str" cm="1">
        <f t="array" aca="1" ref="H589" ca="1">IF(I589&lt;&gt;"",INDIRECT("'"&amp;I589&amp;"'!"&amp;J589),"")</f>
        <v/>
      </c>
      <c r="I589" s="1440"/>
      <c r="J589" s="1436"/>
      <c r="K589" s="4"/>
    </row>
    <row r="590" spans="1:11" ht="15" x14ac:dyDescent="0.2">
      <c r="A590" s="5">
        <v>531</v>
      </c>
      <c r="B590" s="660"/>
      <c r="F590" s="4" t="s">
        <v>3784</v>
      </c>
      <c r="G590" s="1" t="b">
        <f t="shared" ca="1" si="9"/>
        <v>1</v>
      </c>
      <c r="H590" s="1435" t="str" cm="1">
        <f t="array" aca="1" ref="H590" ca="1">IF(I590&lt;&gt;"",INDIRECT("'"&amp;I590&amp;"'!"&amp;J590),"")</f>
        <v/>
      </c>
      <c r="I590" s="1440"/>
      <c r="J590" s="1436"/>
      <c r="K590" s="4"/>
    </row>
    <row r="591" spans="1:11" ht="15" x14ac:dyDescent="0.2">
      <c r="A591" s="5">
        <v>532</v>
      </c>
      <c r="B591" s="660"/>
      <c r="F591" s="4" t="s">
        <v>3784</v>
      </c>
      <c r="G591" s="1" t="b">
        <f t="shared" ca="1" si="9"/>
        <v>1</v>
      </c>
      <c r="H591" s="1435" t="str" cm="1">
        <f t="array" aca="1" ref="H591" ca="1">IF(I591&lt;&gt;"",INDIRECT("'"&amp;I591&amp;"'!"&amp;J591),"")</f>
        <v/>
      </c>
      <c r="I591" s="1440"/>
      <c r="J591" s="1436"/>
      <c r="K591" s="4"/>
    </row>
    <row r="592" spans="1:11" ht="15" x14ac:dyDescent="0.2">
      <c r="A592" s="5">
        <v>533</v>
      </c>
      <c r="B592" s="660"/>
      <c r="F592" s="4" t="s">
        <v>3784</v>
      </c>
      <c r="G592" s="1" t="b">
        <f t="shared" ca="1" si="9"/>
        <v>1</v>
      </c>
      <c r="H592" s="1435" t="str" cm="1">
        <f t="array" aca="1" ref="H592" ca="1">IF(I592&lt;&gt;"",INDIRECT("'"&amp;I592&amp;"'!"&amp;J592),"")</f>
        <v/>
      </c>
      <c r="I592" s="1440"/>
      <c r="J592" s="1436"/>
      <c r="K592" s="4"/>
    </row>
    <row r="593" spans="1:11" ht="15" x14ac:dyDescent="0.2">
      <c r="A593" s="5">
        <v>534</v>
      </c>
      <c r="B593" s="660"/>
      <c r="F593" s="4" t="s">
        <v>3784</v>
      </c>
      <c r="G593" s="1" t="b">
        <f t="shared" ca="1" si="9"/>
        <v>1</v>
      </c>
      <c r="H593" s="1435" t="str" cm="1">
        <f t="array" aca="1" ref="H593" ca="1">IF(I593&lt;&gt;"",INDIRECT("'"&amp;I593&amp;"'!"&amp;J593),"")</f>
        <v/>
      </c>
      <c r="I593" s="1440"/>
      <c r="J593" s="1436"/>
      <c r="K593" s="4"/>
    </row>
    <row r="594" spans="1:11" ht="15" x14ac:dyDescent="0.2">
      <c r="A594" s="5">
        <v>535</v>
      </c>
      <c r="B594" s="660"/>
      <c r="F594" s="4" t="s">
        <v>3784</v>
      </c>
      <c r="G594" s="1" t="b">
        <f t="shared" ca="1" si="9"/>
        <v>1</v>
      </c>
      <c r="H594" s="1435" t="str" cm="1">
        <f t="array" aca="1" ref="H594" ca="1">IF(I594&lt;&gt;"",INDIRECT("'"&amp;I594&amp;"'!"&amp;J594),"")</f>
        <v/>
      </c>
      <c r="I594" s="1440"/>
      <c r="J594" s="1436"/>
      <c r="K594" s="4"/>
    </row>
    <row r="595" spans="1:11" ht="15" x14ac:dyDescent="0.2">
      <c r="A595" s="5">
        <v>536</v>
      </c>
      <c r="B595" s="660"/>
      <c r="F595" s="4" t="s">
        <v>3784</v>
      </c>
      <c r="G595" s="1" t="b">
        <f t="shared" ca="1" si="9"/>
        <v>1</v>
      </c>
      <c r="H595" s="1435" t="str" cm="1">
        <f t="array" aca="1" ref="H595" ca="1">IF(I595&lt;&gt;"",INDIRECT("'"&amp;I595&amp;"'!"&amp;J595),"")</f>
        <v/>
      </c>
      <c r="I595" s="1440"/>
      <c r="J595" s="1436"/>
      <c r="K595" s="4"/>
    </row>
    <row r="596" spans="1:11" ht="15" x14ac:dyDescent="0.2">
      <c r="A596" s="5">
        <v>537</v>
      </c>
      <c r="B596" s="660"/>
      <c r="F596" s="4" t="s">
        <v>3784</v>
      </c>
      <c r="G596" s="1" t="b">
        <f t="shared" ca="1" si="9"/>
        <v>1</v>
      </c>
      <c r="H596" s="1435" t="str" cm="1">
        <f t="array" aca="1" ref="H596" ca="1">IF(I596&lt;&gt;"",INDIRECT("'"&amp;I596&amp;"'!"&amp;J596),"")</f>
        <v/>
      </c>
      <c r="I596" s="1440"/>
      <c r="J596" s="1436"/>
      <c r="K596" s="4"/>
    </row>
    <row r="597" spans="1:11" ht="15" x14ac:dyDescent="0.2">
      <c r="A597" s="5">
        <v>538</v>
      </c>
      <c r="B597" s="660"/>
      <c r="F597" s="4" t="s">
        <v>3784</v>
      </c>
      <c r="G597" s="1" t="b">
        <f t="shared" ca="1" si="9"/>
        <v>1</v>
      </c>
      <c r="H597" s="1435" t="str" cm="1">
        <f t="array" aca="1" ref="H597" ca="1">IF(I597&lt;&gt;"",INDIRECT("'"&amp;I597&amp;"'!"&amp;J597),"")</f>
        <v/>
      </c>
      <c r="I597" s="1440"/>
      <c r="J597" s="1436"/>
      <c r="K597" s="4"/>
    </row>
    <row r="598" spans="1:11" ht="15" x14ac:dyDescent="0.2">
      <c r="A598" s="5">
        <v>539</v>
      </c>
      <c r="B598" s="660"/>
      <c r="F598" s="4" t="s">
        <v>3784</v>
      </c>
      <c r="G598" s="1" t="b">
        <f t="shared" ca="1" si="9"/>
        <v>1</v>
      </c>
      <c r="H598" s="1435" t="str" cm="1">
        <f t="array" aca="1" ref="H598" ca="1">IF(I598&lt;&gt;"",INDIRECT("'"&amp;I598&amp;"'!"&amp;J598),"")</f>
        <v/>
      </c>
      <c r="I598" s="1440"/>
      <c r="J598" s="1436"/>
      <c r="K598" s="4"/>
    </row>
    <row r="599" spans="1:11" ht="15" x14ac:dyDescent="0.2">
      <c r="A599" s="5">
        <v>540</v>
      </c>
      <c r="B599" s="660"/>
      <c r="F599" s="4" t="s">
        <v>3784</v>
      </c>
      <c r="G599" s="1" t="b">
        <f t="shared" ca="1" si="9"/>
        <v>1</v>
      </c>
      <c r="H599" s="1435" t="str" cm="1">
        <f t="array" aca="1" ref="H599" ca="1">IF(I599&lt;&gt;"",INDIRECT("'"&amp;I599&amp;"'!"&amp;J599),"")</f>
        <v/>
      </c>
      <c r="I599" s="1440"/>
      <c r="J599" s="1436"/>
      <c r="K599" s="4"/>
    </row>
    <row r="600" spans="1:11" ht="15" x14ac:dyDescent="0.2">
      <c r="A600" s="5">
        <v>541</v>
      </c>
      <c r="B600" s="660"/>
      <c r="F600" s="4" t="s">
        <v>3784</v>
      </c>
      <c r="G600" s="1" t="b">
        <f t="shared" ca="1" si="9"/>
        <v>1</v>
      </c>
      <c r="H600" s="1435" t="str" cm="1">
        <f t="array" aca="1" ref="H600" ca="1">IF(I600&lt;&gt;"",INDIRECT("'"&amp;I600&amp;"'!"&amp;J600),"")</f>
        <v/>
      </c>
      <c r="I600" s="1440"/>
      <c r="J600" s="1436"/>
      <c r="K600" s="4"/>
    </row>
    <row r="601" spans="1:11" ht="15" x14ac:dyDescent="0.2">
      <c r="A601" s="5">
        <v>542</v>
      </c>
      <c r="B601" s="660"/>
      <c r="F601" s="4" t="s">
        <v>3784</v>
      </c>
      <c r="G601" s="1" t="b">
        <f t="shared" ca="1" si="9"/>
        <v>1</v>
      </c>
      <c r="H601" s="1435" t="str" cm="1">
        <f t="array" aca="1" ref="H601" ca="1">IF(I601&lt;&gt;"",INDIRECT("'"&amp;I601&amp;"'!"&amp;J601),"")</f>
        <v/>
      </c>
      <c r="I601" s="1440"/>
      <c r="J601" s="1436"/>
      <c r="K601" s="4"/>
    </row>
    <row r="602" spans="1:11" ht="15" x14ac:dyDescent="0.2">
      <c r="A602" s="5">
        <v>543</v>
      </c>
      <c r="B602" s="660"/>
      <c r="F602" s="4" t="s">
        <v>3784</v>
      </c>
      <c r="G602" s="1" t="b">
        <f t="shared" ca="1" si="9"/>
        <v>1</v>
      </c>
      <c r="H602" s="1435" t="str" cm="1">
        <f t="array" aca="1" ref="H602" ca="1">IF(I602&lt;&gt;"",INDIRECT("'"&amp;I602&amp;"'!"&amp;J602),"")</f>
        <v/>
      </c>
      <c r="I602" s="1440"/>
      <c r="J602" s="1436"/>
      <c r="K602" s="4"/>
    </row>
    <row r="603" spans="1:11" ht="15" x14ac:dyDescent="0.2">
      <c r="A603" s="5">
        <v>544</v>
      </c>
      <c r="B603" s="660"/>
      <c r="F603" s="4" t="s">
        <v>3784</v>
      </c>
      <c r="G603" s="1" t="b">
        <f t="shared" ca="1" si="9"/>
        <v>1</v>
      </c>
      <c r="H603" s="1435" t="str" cm="1">
        <f t="array" aca="1" ref="H603" ca="1">IF(I603&lt;&gt;"",INDIRECT("'"&amp;I603&amp;"'!"&amp;J603),"")</f>
        <v/>
      </c>
      <c r="I603" s="1440"/>
      <c r="J603" s="1436"/>
      <c r="K603" s="4"/>
    </row>
    <row r="604" spans="1:11" ht="15" x14ac:dyDescent="0.2">
      <c r="A604" s="5">
        <v>545</v>
      </c>
      <c r="B604" s="660"/>
      <c r="F604" s="4" t="s">
        <v>3784</v>
      </c>
      <c r="G604" s="1" t="b">
        <f t="shared" ca="1" si="9"/>
        <v>1</v>
      </c>
      <c r="H604" s="1435" t="str" cm="1">
        <f t="array" aca="1" ref="H604" ca="1">IF(I604&lt;&gt;"",INDIRECT("'"&amp;I604&amp;"'!"&amp;J604),"")</f>
        <v/>
      </c>
      <c r="I604" s="1440"/>
      <c r="J604" s="1436"/>
      <c r="K604" s="4"/>
    </row>
    <row r="605" spans="1:11" ht="15" x14ac:dyDescent="0.2">
      <c r="A605" s="5">
        <v>546</v>
      </c>
      <c r="B605" s="660"/>
      <c r="F605" s="4" t="s">
        <v>3784</v>
      </c>
      <c r="G605" s="1" t="b">
        <f t="shared" ca="1" si="9"/>
        <v>1</v>
      </c>
      <c r="H605" s="1435" t="str" cm="1">
        <f t="array" aca="1" ref="H605" ca="1">IF(I605&lt;&gt;"",INDIRECT("'"&amp;I605&amp;"'!"&amp;J605),"")</f>
        <v/>
      </c>
      <c r="I605" s="1440"/>
      <c r="J605" s="1436"/>
      <c r="K605" s="4"/>
    </row>
    <row r="606" spans="1:11" ht="15" x14ac:dyDescent="0.2">
      <c r="A606" s="5">
        <v>547</v>
      </c>
      <c r="B606" s="660"/>
      <c r="F606" s="4" t="s">
        <v>3784</v>
      </c>
      <c r="G606" s="1" t="b">
        <f t="shared" ca="1" si="9"/>
        <v>1</v>
      </c>
      <c r="H606" s="1435" t="str" cm="1">
        <f t="array" aca="1" ref="H606" ca="1">IF(I606&lt;&gt;"",INDIRECT("'"&amp;I606&amp;"'!"&amp;J606),"")</f>
        <v/>
      </c>
      <c r="I606" s="1440"/>
      <c r="J606" s="1436"/>
      <c r="K606" s="4"/>
    </row>
    <row r="607" spans="1:11" ht="15" x14ac:dyDescent="0.2">
      <c r="A607" s="5">
        <v>548</v>
      </c>
      <c r="B607" s="660"/>
      <c r="F607" s="4" t="s">
        <v>3784</v>
      </c>
      <c r="G607" s="1" t="b">
        <f t="shared" ca="1" si="9"/>
        <v>1</v>
      </c>
      <c r="H607" s="1435" t="str" cm="1">
        <f t="array" aca="1" ref="H607" ca="1">IF(I607&lt;&gt;"",INDIRECT("'"&amp;I607&amp;"'!"&amp;J607),"")</f>
        <v/>
      </c>
      <c r="I607" s="1440"/>
      <c r="J607" s="1436"/>
      <c r="K607" s="4"/>
    </row>
    <row r="608" spans="1:11" ht="15" x14ac:dyDescent="0.2">
      <c r="A608" s="5">
        <v>549</v>
      </c>
      <c r="B608" s="660"/>
      <c r="F608" s="4" t="s">
        <v>3784</v>
      </c>
      <c r="G608" s="1" t="b">
        <f t="shared" ref="G608:G671" ca="1" si="10">H608=B608</f>
        <v>1</v>
      </c>
      <c r="H608" s="1435" t="str" cm="1">
        <f t="array" aca="1" ref="H608" ca="1">IF(I608&lt;&gt;"",INDIRECT("'"&amp;I608&amp;"'!"&amp;J608),"")</f>
        <v/>
      </c>
      <c r="I608" s="1440"/>
      <c r="J608" s="1436"/>
      <c r="K608" s="4"/>
    </row>
    <row r="609" spans="1:11" ht="15" x14ac:dyDescent="0.2">
      <c r="A609" s="5">
        <v>550</v>
      </c>
      <c r="B609" s="660"/>
      <c r="F609" s="4" t="s">
        <v>3784</v>
      </c>
      <c r="G609" s="1" t="b">
        <f t="shared" ca="1" si="10"/>
        <v>1</v>
      </c>
      <c r="H609" s="1435" t="str" cm="1">
        <f t="array" aca="1" ref="H609" ca="1">IF(I609&lt;&gt;"",INDIRECT("'"&amp;I609&amp;"'!"&amp;J609),"")</f>
        <v/>
      </c>
      <c r="I609" s="1440"/>
      <c r="J609" s="1436"/>
      <c r="K609" s="4"/>
    </row>
    <row r="610" spans="1:11" ht="15" x14ac:dyDescent="0.2">
      <c r="A610" s="5">
        <v>551</v>
      </c>
      <c r="B610" s="660"/>
      <c r="F610" s="4" t="s">
        <v>3784</v>
      </c>
      <c r="G610" s="1" t="b">
        <f t="shared" ca="1" si="10"/>
        <v>1</v>
      </c>
      <c r="H610" s="1435" t="str" cm="1">
        <f t="array" aca="1" ref="H610" ca="1">IF(I610&lt;&gt;"",INDIRECT("'"&amp;I610&amp;"'!"&amp;J610),"")</f>
        <v/>
      </c>
      <c r="I610" s="1440"/>
      <c r="J610" s="1436"/>
      <c r="K610" s="4"/>
    </row>
    <row r="611" spans="1:11" ht="15" x14ac:dyDescent="0.2">
      <c r="A611" s="5">
        <v>552</v>
      </c>
      <c r="B611" s="660"/>
      <c r="F611" s="4" t="s">
        <v>3784</v>
      </c>
      <c r="G611" s="1" t="b">
        <f t="shared" ca="1" si="10"/>
        <v>1</v>
      </c>
      <c r="H611" s="1435" t="str" cm="1">
        <f t="array" aca="1" ref="H611" ca="1">IF(I611&lt;&gt;"",INDIRECT("'"&amp;I611&amp;"'!"&amp;J611),"")</f>
        <v/>
      </c>
      <c r="I611" s="1440"/>
      <c r="J611" s="1436"/>
      <c r="K611" s="4"/>
    </row>
    <row r="612" spans="1:11" ht="15" x14ac:dyDescent="0.2">
      <c r="A612" s="5">
        <v>553</v>
      </c>
      <c r="B612" s="660"/>
      <c r="F612" s="4" t="s">
        <v>3784</v>
      </c>
      <c r="G612" s="1" t="b">
        <f t="shared" ca="1" si="10"/>
        <v>1</v>
      </c>
      <c r="H612" s="1435" t="str" cm="1">
        <f t="array" aca="1" ref="H612" ca="1">IF(I612&lt;&gt;"",INDIRECT("'"&amp;I612&amp;"'!"&amp;J612),"")</f>
        <v/>
      </c>
      <c r="I612" s="1440"/>
      <c r="J612" s="1436"/>
      <c r="K612" s="4"/>
    </row>
    <row r="613" spans="1:11" ht="15" x14ac:dyDescent="0.2">
      <c r="A613" s="5">
        <v>554</v>
      </c>
      <c r="B613" s="660"/>
      <c r="F613" s="4" t="s">
        <v>3784</v>
      </c>
      <c r="G613" s="1" t="b">
        <f t="shared" ca="1" si="10"/>
        <v>1</v>
      </c>
      <c r="H613" s="1435" t="str" cm="1">
        <f t="array" aca="1" ref="H613" ca="1">IF(I613&lt;&gt;"",INDIRECT("'"&amp;I613&amp;"'!"&amp;J613),"")</f>
        <v/>
      </c>
      <c r="I613" s="1440"/>
      <c r="J613" s="1436"/>
      <c r="K613" s="4"/>
    </row>
    <row r="614" spans="1:11" ht="15" x14ac:dyDescent="0.2">
      <c r="A614" s="5">
        <v>555</v>
      </c>
      <c r="B614" s="660"/>
      <c r="F614" s="4" t="s">
        <v>3784</v>
      </c>
      <c r="G614" s="1" t="b">
        <f t="shared" ca="1" si="10"/>
        <v>1</v>
      </c>
      <c r="H614" s="1435" t="str" cm="1">
        <f t="array" aca="1" ref="H614" ca="1">IF(I614&lt;&gt;"",INDIRECT("'"&amp;I614&amp;"'!"&amp;J614),"")</f>
        <v/>
      </c>
      <c r="I614" s="1440"/>
      <c r="J614" s="1436"/>
      <c r="K614" s="4"/>
    </row>
    <row r="615" spans="1:11" ht="15" x14ac:dyDescent="0.2">
      <c r="A615" s="5">
        <v>556</v>
      </c>
      <c r="B615" s="660"/>
      <c r="F615" s="4" t="s">
        <v>3784</v>
      </c>
      <c r="G615" s="1" t="b">
        <f t="shared" ca="1" si="10"/>
        <v>1</v>
      </c>
      <c r="H615" s="1435" t="str" cm="1">
        <f t="array" aca="1" ref="H615" ca="1">IF(I615&lt;&gt;"",INDIRECT("'"&amp;I615&amp;"'!"&amp;J615),"")</f>
        <v/>
      </c>
      <c r="I615" s="1440"/>
      <c r="J615" s="1436"/>
      <c r="K615" s="4"/>
    </row>
    <row r="616" spans="1:11" ht="15" x14ac:dyDescent="0.2">
      <c r="A616">
        <v>557</v>
      </c>
      <c r="B616" s="660">
        <f>'Acct Summary 7-9'!H33</f>
        <v>0</v>
      </c>
      <c r="F616" s="4"/>
      <c r="G616" s="1" t="b">
        <f t="shared" ca="1" si="10"/>
        <v>1</v>
      </c>
      <c r="H616" s="1435" cm="1">
        <f t="array" aca="1" ref="H616" ca="1">IF(I616&lt;&gt;"",INDIRECT("'"&amp;I616&amp;"'!"&amp;J616),"")</f>
        <v>0</v>
      </c>
      <c r="I616" s="1440" t="s">
        <v>3856</v>
      </c>
      <c r="J616" s="1436" t="s">
        <v>3863</v>
      </c>
      <c r="K616" s="4"/>
    </row>
    <row r="617" spans="1:11" ht="15" x14ac:dyDescent="0.2">
      <c r="A617">
        <v>558</v>
      </c>
      <c r="B617" s="660">
        <f>'Acct Summary 7-9'!H34</f>
        <v>0</v>
      </c>
      <c r="F617" s="4"/>
      <c r="G617" s="1" t="b">
        <f t="shared" ca="1" si="10"/>
        <v>1</v>
      </c>
      <c r="H617" s="1435" cm="1">
        <f t="array" aca="1" ref="H617" ca="1">IF(I617&lt;&gt;"",INDIRECT("'"&amp;I617&amp;"'!"&amp;J617),"")</f>
        <v>0</v>
      </c>
      <c r="I617" s="1440" t="s">
        <v>3856</v>
      </c>
      <c r="J617" s="1436" t="s">
        <v>3840</v>
      </c>
      <c r="K617" s="4"/>
    </row>
    <row r="618" spans="1:11" ht="15" x14ac:dyDescent="0.2">
      <c r="A618">
        <v>559</v>
      </c>
      <c r="B618" s="660">
        <f>'Acct Summary 7-9'!H35</f>
        <v>0</v>
      </c>
      <c r="F618" s="4"/>
      <c r="G618" s="1" t="b">
        <f t="shared" ca="1" si="10"/>
        <v>1</v>
      </c>
      <c r="H618" s="1435" cm="1">
        <f t="array" aca="1" ref="H618" ca="1">IF(I618&lt;&gt;"",INDIRECT("'"&amp;I618&amp;"'!"&amp;J618),"")</f>
        <v>0</v>
      </c>
      <c r="I618" s="1440" t="s">
        <v>3856</v>
      </c>
      <c r="J618" s="1436" t="s">
        <v>3864</v>
      </c>
      <c r="K618" s="4"/>
    </row>
    <row r="619" spans="1:11" ht="15" x14ac:dyDescent="0.2">
      <c r="A619" s="5">
        <v>560</v>
      </c>
      <c r="B619" s="660"/>
      <c r="F619" s="4" t="s">
        <v>3784</v>
      </c>
      <c r="G619" s="1" t="b">
        <f t="shared" ca="1" si="10"/>
        <v>1</v>
      </c>
      <c r="H619" s="1435" t="str" cm="1">
        <f t="array" aca="1" ref="H619" ca="1">IF(I619&lt;&gt;"",INDIRECT("'"&amp;I619&amp;"'!"&amp;J619),"")</f>
        <v/>
      </c>
      <c r="I619" s="1440"/>
      <c r="J619" s="1436"/>
      <c r="K619" s="4"/>
    </row>
    <row r="620" spans="1:11" ht="15" x14ac:dyDescent="0.2">
      <c r="A620" s="5">
        <v>561</v>
      </c>
      <c r="B620" s="660"/>
      <c r="F620" s="4" t="s">
        <v>3784</v>
      </c>
      <c r="G620" s="1" t="b">
        <f t="shared" ca="1" si="10"/>
        <v>1</v>
      </c>
      <c r="H620" s="1435" t="str" cm="1">
        <f t="array" aca="1" ref="H620" ca="1">IF(I620&lt;&gt;"",INDIRECT("'"&amp;I620&amp;"'!"&amp;J620),"")</f>
        <v/>
      </c>
      <c r="I620" s="1440"/>
      <c r="J620" s="1436"/>
      <c r="K620" s="4"/>
    </row>
    <row r="621" spans="1:11" ht="15" x14ac:dyDescent="0.2">
      <c r="A621" s="5">
        <v>562</v>
      </c>
      <c r="B621" s="660"/>
      <c r="F621" s="4" t="s">
        <v>3784</v>
      </c>
      <c r="G621" s="1" t="b">
        <f t="shared" ca="1" si="10"/>
        <v>1</v>
      </c>
      <c r="H621" s="1435" t="str" cm="1">
        <f t="array" aca="1" ref="H621" ca="1">IF(I621&lt;&gt;"",INDIRECT("'"&amp;I621&amp;"'!"&amp;J621),"")</f>
        <v/>
      </c>
      <c r="I621" s="1440"/>
      <c r="J621" s="1436"/>
      <c r="K621" s="4"/>
    </row>
    <row r="622" spans="1:11" ht="15" x14ac:dyDescent="0.2">
      <c r="A622" s="5">
        <v>563</v>
      </c>
      <c r="B622" s="660"/>
      <c r="F622" s="4" t="s">
        <v>3784</v>
      </c>
      <c r="G622" s="1" t="b">
        <f t="shared" ca="1" si="10"/>
        <v>1</v>
      </c>
      <c r="H622" s="1435" t="str" cm="1">
        <f t="array" aca="1" ref="H622" ca="1">IF(I622&lt;&gt;"",INDIRECT("'"&amp;I622&amp;"'!"&amp;J622),"")</f>
        <v/>
      </c>
      <c r="I622" s="1440"/>
      <c r="J622" s="1436"/>
      <c r="K622" s="4"/>
    </row>
    <row r="623" spans="1:11" ht="15" x14ac:dyDescent="0.2">
      <c r="A623" s="5">
        <v>564</v>
      </c>
      <c r="B623" s="660"/>
      <c r="F623" s="4" t="s">
        <v>3784</v>
      </c>
      <c r="G623" s="1" t="b">
        <f t="shared" ca="1" si="10"/>
        <v>1</v>
      </c>
      <c r="H623" s="1435" t="str" cm="1">
        <f t="array" aca="1" ref="H623" ca="1">IF(I623&lt;&gt;"",INDIRECT("'"&amp;I623&amp;"'!"&amp;J623),"")</f>
        <v/>
      </c>
      <c r="I623" s="1440"/>
      <c r="J623" s="1436"/>
      <c r="K623" s="4"/>
    </row>
    <row r="624" spans="1:11" ht="15" x14ac:dyDescent="0.2">
      <c r="A624" s="5">
        <v>565</v>
      </c>
      <c r="B624" s="660"/>
      <c r="F624" s="4" t="s">
        <v>3784</v>
      </c>
      <c r="G624" s="1" t="b">
        <f t="shared" ca="1" si="10"/>
        <v>1</v>
      </c>
      <c r="H624" s="1435" t="str" cm="1">
        <f t="array" aca="1" ref="H624" ca="1">IF(I624&lt;&gt;"",INDIRECT("'"&amp;I624&amp;"'!"&amp;J624),"")</f>
        <v/>
      </c>
      <c r="I624" s="1440"/>
      <c r="J624" s="1436"/>
      <c r="K624" s="4"/>
    </row>
    <row r="625" spans="1:11" ht="15" x14ac:dyDescent="0.2">
      <c r="A625" s="5">
        <v>566</v>
      </c>
      <c r="B625" s="660"/>
      <c r="F625" s="4" t="s">
        <v>3784</v>
      </c>
      <c r="G625" s="1" t="b">
        <f t="shared" ca="1" si="10"/>
        <v>1</v>
      </c>
      <c r="H625" s="1435" t="str" cm="1">
        <f t="array" aca="1" ref="H625" ca="1">IF(I625&lt;&gt;"",INDIRECT("'"&amp;I625&amp;"'!"&amp;J625),"")</f>
        <v/>
      </c>
      <c r="I625" s="1440"/>
      <c r="J625" s="1436"/>
      <c r="K625" s="4"/>
    </row>
    <row r="626" spans="1:11" ht="15" x14ac:dyDescent="0.2">
      <c r="A626" s="5">
        <v>567</v>
      </c>
      <c r="B626" s="660"/>
      <c r="F626" s="4" t="s">
        <v>3784</v>
      </c>
      <c r="G626" s="1" t="b">
        <f t="shared" ca="1" si="10"/>
        <v>1</v>
      </c>
      <c r="H626" s="1435" t="str" cm="1">
        <f t="array" aca="1" ref="H626" ca="1">IF(I626&lt;&gt;"",INDIRECT("'"&amp;I626&amp;"'!"&amp;J626),"")</f>
        <v/>
      </c>
      <c r="I626" s="1440"/>
      <c r="J626" s="1436"/>
      <c r="K626" s="4"/>
    </row>
    <row r="627" spans="1:11" ht="15" x14ac:dyDescent="0.2">
      <c r="A627" s="5">
        <v>568</v>
      </c>
      <c r="B627" s="660"/>
      <c r="F627" s="4" t="s">
        <v>3784</v>
      </c>
      <c r="G627" s="1" t="b">
        <f t="shared" ca="1" si="10"/>
        <v>1</v>
      </c>
      <c r="H627" s="1435" t="str" cm="1">
        <f t="array" aca="1" ref="H627" ca="1">IF(I627&lt;&gt;"",INDIRECT("'"&amp;I627&amp;"'!"&amp;J627),"")</f>
        <v/>
      </c>
      <c r="I627" s="1440"/>
      <c r="J627" s="1436"/>
      <c r="K627" s="4"/>
    </row>
    <row r="628" spans="1:11" ht="15" x14ac:dyDescent="0.2">
      <c r="A628" s="5">
        <v>569</v>
      </c>
      <c r="B628" s="660"/>
      <c r="F628" s="4" t="s">
        <v>3784</v>
      </c>
      <c r="G628" s="1" t="b">
        <f t="shared" ca="1" si="10"/>
        <v>1</v>
      </c>
      <c r="H628" s="1435" t="str" cm="1">
        <f t="array" aca="1" ref="H628" ca="1">IF(I628&lt;&gt;"",INDIRECT("'"&amp;I628&amp;"'!"&amp;J628),"")</f>
        <v/>
      </c>
      <c r="I628" s="1440"/>
      <c r="J628" s="1436"/>
      <c r="K628" s="4"/>
    </row>
    <row r="629" spans="1:11" ht="15" x14ac:dyDescent="0.2">
      <c r="A629" s="5">
        <v>570</v>
      </c>
      <c r="B629" s="660"/>
      <c r="F629" s="4" t="s">
        <v>3784</v>
      </c>
      <c r="G629" s="1" t="b">
        <f t="shared" ca="1" si="10"/>
        <v>1</v>
      </c>
      <c r="H629" s="1435" t="str" cm="1">
        <f t="array" aca="1" ref="H629" ca="1">IF(I629&lt;&gt;"",INDIRECT("'"&amp;I629&amp;"'!"&amp;J629),"")</f>
        <v/>
      </c>
      <c r="I629" s="1440"/>
      <c r="J629" s="1436"/>
      <c r="K629" s="4"/>
    </row>
    <row r="630" spans="1:11" ht="15" x14ac:dyDescent="0.2">
      <c r="A630" s="5">
        <v>571</v>
      </c>
      <c r="B630" s="660"/>
      <c r="F630" s="4" t="s">
        <v>3784</v>
      </c>
      <c r="G630" s="1" t="b">
        <f t="shared" ca="1" si="10"/>
        <v>1</v>
      </c>
      <c r="H630" s="1435" t="str" cm="1">
        <f t="array" aca="1" ref="H630" ca="1">IF(I630&lt;&gt;"",INDIRECT("'"&amp;I630&amp;"'!"&amp;J630),"")</f>
        <v/>
      </c>
      <c r="I630" s="1440"/>
      <c r="J630" s="1436"/>
      <c r="K630" s="4"/>
    </row>
    <row r="631" spans="1:11" ht="15" x14ac:dyDescent="0.2">
      <c r="A631" s="5">
        <v>572</v>
      </c>
      <c r="B631" s="660"/>
      <c r="F631" s="4" t="s">
        <v>3784</v>
      </c>
      <c r="G631" s="1" t="b">
        <f t="shared" ca="1" si="10"/>
        <v>1</v>
      </c>
      <c r="H631" s="1435" t="str" cm="1">
        <f t="array" aca="1" ref="H631" ca="1">IF(I631&lt;&gt;"",INDIRECT("'"&amp;I631&amp;"'!"&amp;J631),"")</f>
        <v/>
      </c>
      <c r="I631" s="1440"/>
      <c r="J631" s="1436"/>
      <c r="K631" s="4"/>
    </row>
    <row r="632" spans="1:11" ht="15" x14ac:dyDescent="0.2">
      <c r="A632" s="5">
        <v>573</v>
      </c>
      <c r="B632" s="660"/>
      <c r="F632" s="4" t="s">
        <v>3784</v>
      </c>
      <c r="G632" s="1" t="b">
        <f t="shared" ca="1" si="10"/>
        <v>1</v>
      </c>
      <c r="H632" s="1435" t="str" cm="1">
        <f t="array" aca="1" ref="H632" ca="1">IF(I632&lt;&gt;"",INDIRECT("'"&amp;I632&amp;"'!"&amp;J632),"")</f>
        <v/>
      </c>
      <c r="I632" s="1440"/>
      <c r="J632" s="1436"/>
      <c r="K632" s="4"/>
    </row>
    <row r="633" spans="1:11" ht="15" x14ac:dyDescent="0.2">
      <c r="A633" s="5">
        <v>574</v>
      </c>
      <c r="B633" s="660"/>
      <c r="F633" s="4" t="s">
        <v>3784</v>
      </c>
      <c r="G633" s="1" t="b">
        <f t="shared" ca="1" si="10"/>
        <v>1</v>
      </c>
      <c r="H633" s="1435" t="str" cm="1">
        <f t="array" aca="1" ref="H633" ca="1">IF(I633&lt;&gt;"",INDIRECT("'"&amp;I633&amp;"'!"&amp;J633),"")</f>
        <v/>
      </c>
      <c r="I633" s="1440"/>
      <c r="J633" s="1436"/>
      <c r="K633" s="4"/>
    </row>
    <row r="634" spans="1:11" ht="15" x14ac:dyDescent="0.2">
      <c r="A634" s="5">
        <v>575</v>
      </c>
      <c r="B634" s="660"/>
      <c r="F634" s="4" t="s">
        <v>3784</v>
      </c>
      <c r="G634" s="1" t="b">
        <f t="shared" ca="1" si="10"/>
        <v>1</v>
      </c>
      <c r="H634" s="1435" t="str" cm="1">
        <f t="array" aca="1" ref="H634" ca="1">IF(I634&lt;&gt;"",INDIRECT("'"&amp;I634&amp;"'!"&amp;J634),"")</f>
        <v/>
      </c>
      <c r="I634" s="1440"/>
      <c r="J634" s="1436"/>
      <c r="K634" s="4"/>
    </row>
    <row r="635" spans="1:11" ht="15" x14ac:dyDescent="0.2">
      <c r="A635" s="5">
        <v>576</v>
      </c>
      <c r="B635" s="660"/>
      <c r="F635" s="4" t="s">
        <v>3784</v>
      </c>
      <c r="G635" s="1" t="b">
        <f t="shared" ca="1" si="10"/>
        <v>1</v>
      </c>
      <c r="H635" s="1435" t="str" cm="1">
        <f t="array" aca="1" ref="H635" ca="1">IF(I635&lt;&gt;"",INDIRECT("'"&amp;I635&amp;"'!"&amp;J635),"")</f>
        <v/>
      </c>
      <c r="I635" s="1440"/>
      <c r="J635" s="1436"/>
      <c r="K635" s="4"/>
    </row>
    <row r="636" spans="1:11" ht="15" x14ac:dyDescent="0.2">
      <c r="A636" s="5">
        <v>577</v>
      </c>
      <c r="B636" s="660"/>
      <c r="F636" s="4" t="s">
        <v>3784</v>
      </c>
      <c r="G636" s="1" t="b">
        <f t="shared" ca="1" si="10"/>
        <v>1</v>
      </c>
      <c r="H636" s="1435" t="str" cm="1">
        <f t="array" aca="1" ref="H636" ca="1">IF(I636&lt;&gt;"",INDIRECT("'"&amp;I636&amp;"'!"&amp;J636),"")</f>
        <v/>
      </c>
      <c r="I636" s="1440"/>
      <c r="J636" s="1436"/>
      <c r="K636" s="4"/>
    </row>
    <row r="637" spans="1:11" ht="15" x14ac:dyDescent="0.2">
      <c r="A637" s="5">
        <v>578</v>
      </c>
      <c r="B637" s="660"/>
      <c r="F637" s="4" t="s">
        <v>3784</v>
      </c>
      <c r="G637" s="1" t="b">
        <f t="shared" ca="1" si="10"/>
        <v>1</v>
      </c>
      <c r="H637" s="1435" t="str" cm="1">
        <f t="array" aca="1" ref="H637" ca="1">IF(I637&lt;&gt;"",INDIRECT("'"&amp;I637&amp;"'!"&amp;J637),"")</f>
        <v/>
      </c>
      <c r="I637" s="1440"/>
      <c r="J637" s="1436"/>
      <c r="K637" s="4"/>
    </row>
    <row r="638" spans="1:11" ht="15" x14ac:dyDescent="0.2">
      <c r="A638" s="5">
        <v>579</v>
      </c>
      <c r="B638" s="660"/>
      <c r="F638" s="4" t="s">
        <v>3784</v>
      </c>
      <c r="G638" s="1" t="b">
        <f t="shared" ca="1" si="10"/>
        <v>1</v>
      </c>
      <c r="H638" s="1435" t="str" cm="1">
        <f t="array" aca="1" ref="H638" ca="1">IF(I638&lt;&gt;"",INDIRECT("'"&amp;I638&amp;"'!"&amp;J638),"")</f>
        <v/>
      </c>
      <c r="I638" s="1440"/>
      <c r="J638" s="1436"/>
      <c r="K638" s="4"/>
    </row>
    <row r="639" spans="1:11" ht="15" x14ac:dyDescent="0.2">
      <c r="A639" s="5">
        <v>580</v>
      </c>
      <c r="B639" s="660"/>
      <c r="F639" s="4" t="s">
        <v>3784</v>
      </c>
      <c r="G639" s="1" t="b">
        <f t="shared" ca="1" si="10"/>
        <v>1</v>
      </c>
      <c r="H639" s="1435" t="str" cm="1">
        <f t="array" aca="1" ref="H639" ca="1">IF(I639&lt;&gt;"",INDIRECT("'"&amp;I639&amp;"'!"&amp;J639),"")</f>
        <v/>
      </c>
      <c r="I639" s="1440"/>
      <c r="J639" s="1436"/>
      <c r="K639" s="4"/>
    </row>
    <row r="640" spans="1:11" ht="15" x14ac:dyDescent="0.2">
      <c r="A640" s="5">
        <v>581</v>
      </c>
      <c r="B640" s="660"/>
      <c r="F640" s="4" t="s">
        <v>3784</v>
      </c>
      <c r="G640" s="1" t="b">
        <f t="shared" ca="1" si="10"/>
        <v>1</v>
      </c>
      <c r="H640" s="1435" t="str" cm="1">
        <f t="array" aca="1" ref="H640" ca="1">IF(I640&lt;&gt;"",INDIRECT("'"&amp;I640&amp;"'!"&amp;J640),"")</f>
        <v/>
      </c>
      <c r="I640" s="1440"/>
      <c r="J640" s="1436"/>
      <c r="K640" s="4"/>
    </row>
    <row r="641" spans="1:11" ht="15" x14ac:dyDescent="0.2">
      <c r="A641" s="5">
        <v>582</v>
      </c>
      <c r="B641" s="660"/>
      <c r="F641" s="4" t="s">
        <v>3784</v>
      </c>
      <c r="G641" s="1" t="b">
        <f t="shared" ca="1" si="10"/>
        <v>1</v>
      </c>
      <c r="H641" s="1435" t="str" cm="1">
        <f t="array" aca="1" ref="H641" ca="1">IF(I641&lt;&gt;"",INDIRECT("'"&amp;I641&amp;"'!"&amp;J641),"")</f>
        <v/>
      </c>
      <c r="I641" s="1440"/>
      <c r="J641" s="1436"/>
      <c r="K641" s="4"/>
    </row>
    <row r="642" spans="1:11" ht="15" x14ac:dyDescent="0.2">
      <c r="A642" s="5">
        <v>583</v>
      </c>
      <c r="B642" s="660"/>
      <c r="F642" s="4" t="s">
        <v>3784</v>
      </c>
      <c r="G642" s="1" t="b">
        <f t="shared" ca="1" si="10"/>
        <v>1</v>
      </c>
      <c r="H642" s="1435" t="str" cm="1">
        <f t="array" aca="1" ref="H642" ca="1">IF(I642&lt;&gt;"",INDIRECT("'"&amp;I642&amp;"'!"&amp;J642),"")</f>
        <v/>
      </c>
      <c r="I642" s="1440"/>
      <c r="J642" s="1436"/>
      <c r="K642" s="4"/>
    </row>
    <row r="643" spans="1:11" ht="15" x14ac:dyDescent="0.2">
      <c r="A643" s="5">
        <v>584</v>
      </c>
      <c r="B643" s="660"/>
      <c r="F643" s="4" t="s">
        <v>3784</v>
      </c>
      <c r="G643" s="1" t="b">
        <f t="shared" ca="1" si="10"/>
        <v>1</v>
      </c>
      <c r="H643" s="1435" t="str" cm="1">
        <f t="array" aca="1" ref="H643" ca="1">IF(I643&lt;&gt;"",INDIRECT("'"&amp;I643&amp;"'!"&amp;J643),"")</f>
        <v/>
      </c>
      <c r="I643" s="1440"/>
      <c r="J643" s="1436"/>
      <c r="K643" s="4"/>
    </row>
    <row r="644" spans="1:11" ht="15" x14ac:dyDescent="0.2">
      <c r="A644" s="5">
        <v>585</v>
      </c>
      <c r="B644" s="660"/>
      <c r="F644" s="4" t="s">
        <v>3784</v>
      </c>
      <c r="G644" s="1" t="b">
        <f t="shared" ca="1" si="10"/>
        <v>1</v>
      </c>
      <c r="H644" s="1435" t="str" cm="1">
        <f t="array" aca="1" ref="H644" ca="1">IF(I644&lt;&gt;"",INDIRECT("'"&amp;I644&amp;"'!"&amp;J644),"")</f>
        <v/>
      </c>
      <c r="I644" s="1440"/>
      <c r="J644" s="1436"/>
      <c r="K644" s="4"/>
    </row>
    <row r="645" spans="1:11" ht="15" x14ac:dyDescent="0.2">
      <c r="A645" s="5">
        <v>586</v>
      </c>
      <c r="B645" s="660"/>
      <c r="F645" s="4" t="s">
        <v>3784</v>
      </c>
      <c r="G645" s="1" t="b">
        <f t="shared" ca="1" si="10"/>
        <v>1</v>
      </c>
      <c r="H645" s="1435" t="str" cm="1">
        <f t="array" aca="1" ref="H645" ca="1">IF(I645&lt;&gt;"",INDIRECT("'"&amp;I645&amp;"'!"&amp;J645),"")</f>
        <v/>
      </c>
      <c r="I645" s="1440"/>
      <c r="J645" s="1436"/>
      <c r="K645" s="4"/>
    </row>
    <row r="646" spans="1:11" ht="15" x14ac:dyDescent="0.2">
      <c r="A646" s="5">
        <v>587</v>
      </c>
      <c r="B646" s="660"/>
      <c r="F646" s="4" t="s">
        <v>3784</v>
      </c>
      <c r="G646" s="1" t="b">
        <f t="shared" ca="1" si="10"/>
        <v>1</v>
      </c>
      <c r="H646" s="1435" t="str" cm="1">
        <f t="array" aca="1" ref="H646" ca="1">IF(I646&lt;&gt;"",INDIRECT("'"&amp;I646&amp;"'!"&amp;J646),"")</f>
        <v/>
      </c>
      <c r="I646" s="1440"/>
      <c r="J646" s="1436"/>
      <c r="K646" s="4"/>
    </row>
    <row r="647" spans="1:11" ht="15" x14ac:dyDescent="0.2">
      <c r="A647" s="5">
        <v>588</v>
      </c>
      <c r="B647" s="660"/>
      <c r="F647" s="4" t="s">
        <v>3784</v>
      </c>
      <c r="G647" s="1" t="b">
        <f t="shared" ca="1" si="10"/>
        <v>1</v>
      </c>
      <c r="H647" s="1435" t="str" cm="1">
        <f t="array" aca="1" ref="H647" ca="1">IF(I647&lt;&gt;"",INDIRECT("'"&amp;I647&amp;"'!"&amp;J647),"")</f>
        <v/>
      </c>
      <c r="I647" s="1440"/>
      <c r="J647" s="1436"/>
      <c r="K647" s="4"/>
    </row>
    <row r="648" spans="1:11" ht="15" x14ac:dyDescent="0.2">
      <c r="A648" s="5">
        <v>589</v>
      </c>
      <c r="B648" s="660"/>
      <c r="F648" s="4" t="s">
        <v>3784</v>
      </c>
      <c r="G648" s="1" t="b">
        <f t="shared" ca="1" si="10"/>
        <v>1</v>
      </c>
      <c r="H648" s="1435" t="str" cm="1">
        <f t="array" aca="1" ref="H648" ca="1">IF(I648&lt;&gt;"",INDIRECT("'"&amp;I648&amp;"'!"&amp;J648),"")</f>
        <v/>
      </c>
      <c r="I648" s="1440"/>
      <c r="J648" s="1436"/>
      <c r="K648" s="4"/>
    </row>
    <row r="649" spans="1:11" ht="15" x14ac:dyDescent="0.2">
      <c r="A649">
        <v>590</v>
      </c>
      <c r="B649" s="660">
        <f>'Acct Summary 7-9'!I33</f>
        <v>0</v>
      </c>
      <c r="F649" s="4"/>
      <c r="G649" s="1" t="b">
        <f t="shared" ca="1" si="10"/>
        <v>1</v>
      </c>
      <c r="H649" s="1435" cm="1">
        <f t="array" aca="1" ref="H649" ca="1">IF(I649&lt;&gt;"",INDIRECT("'"&amp;I649&amp;"'!"&amp;J649),"")</f>
        <v>0</v>
      </c>
      <c r="I649" s="1440" t="s">
        <v>3856</v>
      </c>
      <c r="J649" s="1436" t="s">
        <v>3865</v>
      </c>
      <c r="K649" s="4"/>
    </row>
    <row r="650" spans="1:11" ht="15" x14ac:dyDescent="0.2">
      <c r="A650">
        <v>591</v>
      </c>
      <c r="B650" s="660">
        <f>'Acct Summary 7-9'!I34</f>
        <v>0</v>
      </c>
      <c r="F650" s="4"/>
      <c r="G650" s="1" t="b">
        <f t="shared" ca="1" si="10"/>
        <v>1</v>
      </c>
      <c r="H650" s="1435" cm="1">
        <f t="array" aca="1" ref="H650" ca="1">IF(I650&lt;&gt;"",INDIRECT("'"&amp;I650&amp;"'!"&amp;J650),"")</f>
        <v>0</v>
      </c>
      <c r="I650" s="1440" t="s">
        <v>3856</v>
      </c>
      <c r="J650" s="1436" t="s">
        <v>3866</v>
      </c>
      <c r="K650" s="4"/>
    </row>
    <row r="651" spans="1:11" ht="15" x14ac:dyDescent="0.2">
      <c r="A651">
        <v>592</v>
      </c>
      <c r="B651" s="660">
        <f>'Acct Summary 7-9'!I35</f>
        <v>0</v>
      </c>
      <c r="F651" s="4"/>
      <c r="G651" s="1" t="b">
        <f t="shared" ca="1" si="10"/>
        <v>1</v>
      </c>
      <c r="H651" s="1435" cm="1">
        <f t="array" aca="1" ref="H651" ca="1">IF(I651&lt;&gt;"",INDIRECT("'"&amp;I651&amp;"'!"&amp;J651),"")</f>
        <v>0</v>
      </c>
      <c r="I651" s="1440" t="s">
        <v>3856</v>
      </c>
      <c r="J651" s="1436" t="s">
        <v>3867</v>
      </c>
      <c r="K651" s="4"/>
    </row>
    <row r="652" spans="1:11" ht="15" x14ac:dyDescent="0.2">
      <c r="A652" s="5">
        <v>593</v>
      </c>
      <c r="B652" s="660"/>
      <c r="F652" s="4" t="s">
        <v>3784</v>
      </c>
      <c r="G652" s="1" t="b">
        <f t="shared" ca="1" si="10"/>
        <v>1</v>
      </c>
      <c r="H652" s="1435" t="str" cm="1">
        <f t="array" aca="1" ref="H652" ca="1">IF(I652&lt;&gt;"",INDIRECT("'"&amp;I652&amp;"'!"&amp;J652),"")</f>
        <v/>
      </c>
      <c r="I652" s="1440"/>
      <c r="J652" s="1436"/>
      <c r="K652" s="4"/>
    </row>
    <row r="653" spans="1:11" ht="15" x14ac:dyDescent="0.2">
      <c r="A653" s="5">
        <v>594</v>
      </c>
      <c r="B653" s="660"/>
      <c r="F653" s="4" t="s">
        <v>3784</v>
      </c>
      <c r="G653" s="1" t="b">
        <f t="shared" ca="1" si="10"/>
        <v>1</v>
      </c>
      <c r="H653" s="1435" t="str" cm="1">
        <f t="array" aca="1" ref="H653" ca="1">IF(I653&lt;&gt;"",INDIRECT("'"&amp;I653&amp;"'!"&amp;J653),"")</f>
        <v/>
      </c>
      <c r="I653" s="1440"/>
      <c r="J653" s="1436"/>
      <c r="K653" s="4"/>
    </row>
    <row r="654" spans="1:11" ht="15" x14ac:dyDescent="0.2">
      <c r="A654" s="5">
        <v>595</v>
      </c>
      <c r="B654" s="660"/>
      <c r="F654" s="4" t="s">
        <v>3784</v>
      </c>
      <c r="G654" s="1" t="b">
        <f t="shared" ca="1" si="10"/>
        <v>1</v>
      </c>
      <c r="H654" s="1435" t="str" cm="1">
        <f t="array" aca="1" ref="H654" ca="1">IF(I654&lt;&gt;"",INDIRECT("'"&amp;I654&amp;"'!"&amp;J654),"")</f>
        <v/>
      </c>
      <c r="I654" s="1440"/>
      <c r="J654" s="1436"/>
      <c r="K654" s="4"/>
    </row>
    <row r="655" spans="1:11" ht="15" x14ac:dyDescent="0.2">
      <c r="A655" s="5">
        <v>596</v>
      </c>
      <c r="B655" s="660"/>
      <c r="F655" s="4" t="s">
        <v>3784</v>
      </c>
      <c r="G655" s="1" t="b">
        <f t="shared" ca="1" si="10"/>
        <v>1</v>
      </c>
      <c r="H655" s="1435" t="str" cm="1">
        <f t="array" aca="1" ref="H655" ca="1">IF(I655&lt;&gt;"",INDIRECT("'"&amp;I655&amp;"'!"&amp;J655),"")</f>
        <v/>
      </c>
      <c r="I655" s="1440"/>
      <c r="J655" s="1436"/>
      <c r="K655" s="4"/>
    </row>
    <row r="656" spans="1:11" ht="15" x14ac:dyDescent="0.2">
      <c r="A656" s="5">
        <v>597</v>
      </c>
      <c r="B656" s="660"/>
      <c r="F656" s="4" t="s">
        <v>3784</v>
      </c>
      <c r="G656" s="1" t="b">
        <f t="shared" ca="1" si="10"/>
        <v>1</v>
      </c>
      <c r="H656" s="1435" t="str" cm="1">
        <f t="array" aca="1" ref="H656" ca="1">IF(I656&lt;&gt;"",INDIRECT("'"&amp;I656&amp;"'!"&amp;J656),"")</f>
        <v/>
      </c>
      <c r="I656" s="1440"/>
      <c r="J656" s="1436"/>
      <c r="K656" s="4"/>
    </row>
    <row r="657" spans="1:11" ht="15" x14ac:dyDescent="0.2">
      <c r="A657" s="5">
        <v>598</v>
      </c>
      <c r="B657" s="660"/>
      <c r="F657" s="4" t="s">
        <v>3784</v>
      </c>
      <c r="G657" s="1" t="b">
        <f t="shared" ca="1" si="10"/>
        <v>1</v>
      </c>
      <c r="H657" s="1435" t="str" cm="1">
        <f t="array" aca="1" ref="H657" ca="1">IF(I657&lt;&gt;"",INDIRECT("'"&amp;I657&amp;"'!"&amp;J657),"")</f>
        <v/>
      </c>
      <c r="I657" s="1440"/>
      <c r="J657" s="1436"/>
      <c r="K657" s="4"/>
    </row>
    <row r="658" spans="1:11" ht="15" x14ac:dyDescent="0.2">
      <c r="A658" s="5">
        <v>599</v>
      </c>
      <c r="B658" s="660"/>
      <c r="F658" s="4" t="s">
        <v>3784</v>
      </c>
      <c r="G658" s="1" t="b">
        <f t="shared" ca="1" si="10"/>
        <v>1</v>
      </c>
      <c r="H658" s="1435" t="str" cm="1">
        <f t="array" aca="1" ref="H658" ca="1">IF(I658&lt;&gt;"",INDIRECT("'"&amp;I658&amp;"'!"&amp;J658),"")</f>
        <v/>
      </c>
      <c r="I658" s="1440"/>
      <c r="J658" s="1436"/>
      <c r="K658" s="4"/>
    </row>
    <row r="659" spans="1:11" ht="15" x14ac:dyDescent="0.2">
      <c r="A659" s="5">
        <v>600</v>
      </c>
      <c r="B659" s="660"/>
      <c r="F659" s="4" t="s">
        <v>3784</v>
      </c>
      <c r="G659" s="1" t="b">
        <f t="shared" ca="1" si="10"/>
        <v>1</v>
      </c>
      <c r="H659" s="1435" t="str" cm="1">
        <f t="array" aca="1" ref="H659" ca="1">IF(I659&lt;&gt;"",INDIRECT("'"&amp;I659&amp;"'!"&amp;J659),"")</f>
        <v/>
      </c>
      <c r="I659" s="1440"/>
      <c r="J659" s="1436"/>
      <c r="K659" s="4"/>
    </row>
    <row r="660" spans="1:11" ht="15" x14ac:dyDescent="0.2">
      <c r="A660" s="5">
        <v>601</v>
      </c>
      <c r="B660" s="660"/>
      <c r="F660" s="4" t="s">
        <v>3784</v>
      </c>
      <c r="G660" s="1" t="b">
        <f t="shared" ca="1" si="10"/>
        <v>1</v>
      </c>
      <c r="H660" s="1435" t="str" cm="1">
        <f t="array" aca="1" ref="H660" ca="1">IF(I660&lt;&gt;"",INDIRECT("'"&amp;I660&amp;"'!"&amp;J660),"")</f>
        <v/>
      </c>
      <c r="I660" s="1440"/>
      <c r="J660" s="1436"/>
      <c r="K660" s="4"/>
    </row>
    <row r="661" spans="1:11" ht="15" x14ac:dyDescent="0.2">
      <c r="A661" s="5">
        <v>602</v>
      </c>
      <c r="B661" s="660"/>
      <c r="F661" s="4" t="s">
        <v>3784</v>
      </c>
      <c r="G661" s="1" t="b">
        <f t="shared" ca="1" si="10"/>
        <v>1</v>
      </c>
      <c r="H661" s="1435" t="str" cm="1">
        <f t="array" aca="1" ref="H661" ca="1">IF(I661&lt;&gt;"",INDIRECT("'"&amp;I661&amp;"'!"&amp;J661),"")</f>
        <v/>
      </c>
      <c r="I661" s="1440"/>
      <c r="J661" s="1436"/>
      <c r="K661" s="4"/>
    </row>
    <row r="662" spans="1:11" ht="15" x14ac:dyDescent="0.2">
      <c r="A662" s="5">
        <v>603</v>
      </c>
      <c r="B662" s="660"/>
      <c r="F662" s="4" t="s">
        <v>3784</v>
      </c>
      <c r="G662" s="1" t="b">
        <f t="shared" ca="1" si="10"/>
        <v>1</v>
      </c>
      <c r="H662" s="1435" t="str" cm="1">
        <f t="array" aca="1" ref="H662" ca="1">IF(I662&lt;&gt;"",INDIRECT("'"&amp;I662&amp;"'!"&amp;J662),"")</f>
        <v/>
      </c>
      <c r="I662" s="1440"/>
      <c r="J662" s="1436"/>
      <c r="K662" s="4"/>
    </row>
    <row r="663" spans="1:11" ht="15" x14ac:dyDescent="0.2">
      <c r="A663" s="5">
        <v>604</v>
      </c>
      <c r="B663" s="660"/>
      <c r="F663" s="4" t="s">
        <v>3784</v>
      </c>
      <c r="G663" s="1" t="b">
        <f t="shared" ca="1" si="10"/>
        <v>1</v>
      </c>
      <c r="H663" s="1435" t="str" cm="1">
        <f t="array" aca="1" ref="H663" ca="1">IF(I663&lt;&gt;"",INDIRECT("'"&amp;I663&amp;"'!"&amp;J663),"")</f>
        <v/>
      </c>
      <c r="I663" s="1440"/>
      <c r="J663" s="1436"/>
      <c r="K663" s="4"/>
    </row>
    <row r="664" spans="1:11" ht="15" x14ac:dyDescent="0.2">
      <c r="A664" s="5">
        <v>605</v>
      </c>
      <c r="B664" s="660"/>
      <c r="F664" s="4" t="s">
        <v>3784</v>
      </c>
      <c r="G664" s="1" t="b">
        <f t="shared" ca="1" si="10"/>
        <v>1</v>
      </c>
      <c r="H664" s="1435" t="str" cm="1">
        <f t="array" aca="1" ref="H664" ca="1">IF(I664&lt;&gt;"",INDIRECT("'"&amp;I664&amp;"'!"&amp;J664),"")</f>
        <v/>
      </c>
      <c r="I664" s="1440"/>
      <c r="J664" s="1436"/>
      <c r="K664" s="4"/>
    </row>
    <row r="665" spans="1:11" ht="15" x14ac:dyDescent="0.2">
      <c r="A665" s="5">
        <v>606</v>
      </c>
      <c r="B665" s="660"/>
      <c r="F665" s="4" t="s">
        <v>3784</v>
      </c>
      <c r="G665" s="1" t="b">
        <f t="shared" ca="1" si="10"/>
        <v>1</v>
      </c>
      <c r="H665" s="1435" t="str" cm="1">
        <f t="array" aca="1" ref="H665" ca="1">IF(I665&lt;&gt;"",INDIRECT("'"&amp;I665&amp;"'!"&amp;J665),"")</f>
        <v/>
      </c>
      <c r="I665" s="1440"/>
      <c r="J665" s="1436"/>
      <c r="K665" s="4"/>
    </row>
    <row r="666" spans="1:11" ht="15" x14ac:dyDescent="0.2">
      <c r="A666" s="5">
        <v>607</v>
      </c>
      <c r="B666" s="660"/>
      <c r="F666" s="4" t="s">
        <v>3784</v>
      </c>
      <c r="G666" s="1" t="b">
        <f t="shared" ca="1" si="10"/>
        <v>1</v>
      </c>
      <c r="H666" s="1435" t="str" cm="1">
        <f t="array" aca="1" ref="H666" ca="1">IF(I666&lt;&gt;"",INDIRECT("'"&amp;I666&amp;"'!"&amp;J666),"")</f>
        <v/>
      </c>
      <c r="I666" s="1440"/>
      <c r="J666" s="1436"/>
      <c r="K666" s="4"/>
    </row>
    <row r="667" spans="1:11" ht="15" x14ac:dyDescent="0.2">
      <c r="A667" s="5">
        <v>608</v>
      </c>
      <c r="B667" s="660"/>
      <c r="F667" s="4" t="s">
        <v>3784</v>
      </c>
      <c r="G667" s="1" t="b">
        <f t="shared" ca="1" si="10"/>
        <v>1</v>
      </c>
      <c r="H667" s="1435" t="str" cm="1">
        <f t="array" aca="1" ref="H667" ca="1">IF(I667&lt;&gt;"",INDIRECT("'"&amp;I667&amp;"'!"&amp;J667),"")</f>
        <v/>
      </c>
      <c r="I667" s="1440"/>
      <c r="J667" s="1436"/>
      <c r="K667" s="4"/>
    </row>
    <row r="668" spans="1:11" ht="15" x14ac:dyDescent="0.2">
      <c r="A668" s="5">
        <v>609</v>
      </c>
      <c r="B668" s="660"/>
      <c r="F668" s="4" t="s">
        <v>3784</v>
      </c>
      <c r="G668" s="1" t="b">
        <f t="shared" ca="1" si="10"/>
        <v>1</v>
      </c>
      <c r="H668" s="1435" t="str" cm="1">
        <f t="array" aca="1" ref="H668" ca="1">IF(I668&lt;&gt;"",INDIRECT("'"&amp;I668&amp;"'!"&amp;J668),"")</f>
        <v/>
      </c>
      <c r="I668" s="1440"/>
      <c r="J668" s="1436"/>
      <c r="K668" s="4"/>
    </row>
    <row r="669" spans="1:11" ht="15" x14ac:dyDescent="0.2">
      <c r="A669" s="5">
        <v>610</v>
      </c>
      <c r="B669" s="660"/>
      <c r="F669" s="4" t="s">
        <v>3784</v>
      </c>
      <c r="G669" s="1" t="b">
        <f t="shared" ca="1" si="10"/>
        <v>1</v>
      </c>
      <c r="H669" s="1435" t="str" cm="1">
        <f t="array" aca="1" ref="H669" ca="1">IF(I669&lt;&gt;"",INDIRECT("'"&amp;I669&amp;"'!"&amp;J669),"")</f>
        <v/>
      </c>
      <c r="I669" s="1440"/>
      <c r="J669" s="1436"/>
      <c r="K669" s="4"/>
    </row>
    <row r="670" spans="1:11" ht="15" x14ac:dyDescent="0.2">
      <c r="A670" s="5">
        <v>611</v>
      </c>
      <c r="B670" s="660"/>
      <c r="F670" s="4" t="s">
        <v>3784</v>
      </c>
      <c r="G670" s="1" t="b">
        <f t="shared" ca="1" si="10"/>
        <v>1</v>
      </c>
      <c r="H670" s="1435" t="str" cm="1">
        <f t="array" aca="1" ref="H670" ca="1">IF(I670&lt;&gt;"",INDIRECT("'"&amp;I670&amp;"'!"&amp;J670),"")</f>
        <v/>
      </c>
      <c r="I670" s="1440"/>
      <c r="J670" s="1436"/>
      <c r="K670" s="4"/>
    </row>
    <row r="671" spans="1:11" ht="15" x14ac:dyDescent="0.2">
      <c r="A671" s="5">
        <v>612</v>
      </c>
      <c r="B671" s="660"/>
      <c r="F671" s="4" t="s">
        <v>3784</v>
      </c>
      <c r="G671" s="1" t="b">
        <f t="shared" ca="1" si="10"/>
        <v>1</v>
      </c>
      <c r="H671" s="1435" t="str" cm="1">
        <f t="array" aca="1" ref="H671" ca="1">IF(I671&lt;&gt;"",INDIRECT("'"&amp;I671&amp;"'!"&amp;J671),"")</f>
        <v/>
      </c>
      <c r="I671" s="1440"/>
      <c r="J671" s="1436"/>
      <c r="K671" s="4"/>
    </row>
    <row r="672" spans="1:11" ht="15" x14ac:dyDescent="0.2">
      <c r="A672" s="5">
        <v>613</v>
      </c>
      <c r="B672" s="660"/>
      <c r="F672" s="4" t="s">
        <v>3784</v>
      </c>
      <c r="G672" s="1" t="b">
        <f t="shared" ref="G672:G735" ca="1" si="11">H672=B672</f>
        <v>1</v>
      </c>
      <c r="H672" s="1435" t="str" cm="1">
        <f t="array" aca="1" ref="H672" ca="1">IF(I672&lt;&gt;"",INDIRECT("'"&amp;I672&amp;"'!"&amp;J672),"")</f>
        <v/>
      </c>
      <c r="I672" s="1440"/>
      <c r="J672" s="1436"/>
      <c r="K672" s="4"/>
    </row>
    <row r="673" spans="1:11" ht="15" x14ac:dyDescent="0.2">
      <c r="A673" s="5">
        <v>614</v>
      </c>
      <c r="B673" s="660"/>
      <c r="F673" s="4" t="s">
        <v>3784</v>
      </c>
      <c r="G673" s="1" t="b">
        <f t="shared" ca="1" si="11"/>
        <v>1</v>
      </c>
      <c r="H673" s="1435" t="str" cm="1">
        <f t="array" aca="1" ref="H673" ca="1">IF(I673&lt;&gt;"",INDIRECT("'"&amp;I673&amp;"'!"&amp;J673),"")</f>
        <v/>
      </c>
      <c r="I673" s="1440"/>
      <c r="J673" s="1436"/>
      <c r="K673" s="4"/>
    </row>
    <row r="674" spans="1:11" ht="15" x14ac:dyDescent="0.2">
      <c r="A674" s="5">
        <v>615</v>
      </c>
      <c r="B674" s="660"/>
      <c r="F674" s="4" t="s">
        <v>3784</v>
      </c>
      <c r="G674" s="1" t="b">
        <f t="shared" ca="1" si="11"/>
        <v>1</v>
      </c>
      <c r="H674" s="1435" t="str" cm="1">
        <f t="array" aca="1" ref="H674" ca="1">IF(I674&lt;&gt;"",INDIRECT("'"&amp;I674&amp;"'!"&amp;J674),"")</f>
        <v/>
      </c>
      <c r="I674" s="1440"/>
      <c r="J674" s="1436"/>
      <c r="K674" s="4"/>
    </row>
    <row r="675" spans="1:11" ht="15" x14ac:dyDescent="0.2">
      <c r="A675" s="5">
        <v>616</v>
      </c>
      <c r="B675" s="660"/>
      <c r="F675" s="4" t="s">
        <v>3784</v>
      </c>
      <c r="G675" s="1" t="b">
        <f t="shared" ca="1" si="11"/>
        <v>1</v>
      </c>
      <c r="H675" s="1435" t="str" cm="1">
        <f t="array" aca="1" ref="H675" ca="1">IF(I675&lt;&gt;"",INDIRECT("'"&amp;I675&amp;"'!"&amp;J675),"")</f>
        <v/>
      </c>
      <c r="I675" s="1440"/>
      <c r="J675" s="1436"/>
      <c r="K675" s="4"/>
    </row>
    <row r="676" spans="1:11" ht="15" x14ac:dyDescent="0.2">
      <c r="A676" s="5">
        <v>617</v>
      </c>
      <c r="B676" s="660"/>
      <c r="F676" s="4" t="s">
        <v>3784</v>
      </c>
      <c r="G676" s="1" t="b">
        <f t="shared" ca="1" si="11"/>
        <v>1</v>
      </c>
      <c r="H676" s="1435" t="str" cm="1">
        <f t="array" aca="1" ref="H676" ca="1">IF(I676&lt;&gt;"",INDIRECT("'"&amp;I676&amp;"'!"&amp;J676),"")</f>
        <v/>
      </c>
      <c r="I676" s="1440"/>
      <c r="J676" s="1436"/>
      <c r="K676" s="4"/>
    </row>
    <row r="677" spans="1:11" ht="15" x14ac:dyDescent="0.2">
      <c r="A677" s="5">
        <v>618</v>
      </c>
      <c r="B677" s="660"/>
      <c r="F677" s="4" t="s">
        <v>3784</v>
      </c>
      <c r="G677" s="1" t="b">
        <f t="shared" ca="1" si="11"/>
        <v>1</v>
      </c>
      <c r="H677" s="1435" t="str" cm="1">
        <f t="array" aca="1" ref="H677" ca="1">IF(I677&lt;&gt;"",INDIRECT("'"&amp;I677&amp;"'!"&amp;J677),"")</f>
        <v/>
      </c>
      <c r="I677" s="1440"/>
      <c r="J677" s="1436"/>
      <c r="K677" s="4"/>
    </row>
    <row r="678" spans="1:11" ht="15" x14ac:dyDescent="0.2">
      <c r="A678" s="5">
        <v>619</v>
      </c>
      <c r="B678" s="660"/>
      <c r="F678" s="4" t="s">
        <v>3784</v>
      </c>
      <c r="G678" s="1" t="b">
        <f t="shared" ca="1" si="11"/>
        <v>1</v>
      </c>
      <c r="H678" s="1435" t="str" cm="1">
        <f t="array" aca="1" ref="H678" ca="1">IF(I678&lt;&gt;"",INDIRECT("'"&amp;I678&amp;"'!"&amp;J678),"")</f>
        <v/>
      </c>
      <c r="I678" s="1440"/>
      <c r="J678" s="1436"/>
      <c r="K678" s="4"/>
    </row>
    <row r="679" spans="1:11" ht="15" x14ac:dyDescent="0.2">
      <c r="A679" s="5">
        <v>620</v>
      </c>
      <c r="B679" s="660"/>
      <c r="F679" s="4" t="s">
        <v>3784</v>
      </c>
      <c r="G679" s="1" t="b">
        <f t="shared" ca="1" si="11"/>
        <v>1</v>
      </c>
      <c r="H679" s="1435" t="str" cm="1">
        <f t="array" aca="1" ref="H679" ca="1">IF(I679&lt;&gt;"",INDIRECT("'"&amp;I679&amp;"'!"&amp;J679),"")</f>
        <v/>
      </c>
      <c r="I679" s="1440"/>
      <c r="J679" s="1436"/>
      <c r="K679" s="4"/>
    </row>
    <row r="680" spans="1:11" ht="15" x14ac:dyDescent="0.2">
      <c r="A680" s="5">
        <v>621</v>
      </c>
      <c r="B680" s="660"/>
      <c r="F680" s="4" t="s">
        <v>3784</v>
      </c>
      <c r="G680" s="1" t="b">
        <f t="shared" ca="1" si="11"/>
        <v>1</v>
      </c>
      <c r="H680" s="1435" t="str" cm="1">
        <f t="array" aca="1" ref="H680" ca="1">IF(I680&lt;&gt;"",INDIRECT("'"&amp;I680&amp;"'!"&amp;J680),"")</f>
        <v/>
      </c>
      <c r="I680" s="1440"/>
      <c r="J680" s="1436"/>
      <c r="K680" s="4"/>
    </row>
    <row r="681" spans="1:11" ht="15" x14ac:dyDescent="0.2">
      <c r="A681" s="5">
        <v>622</v>
      </c>
      <c r="B681" s="660"/>
      <c r="F681" s="4" t="s">
        <v>3784</v>
      </c>
      <c r="G681" s="1" t="b">
        <f t="shared" ca="1" si="11"/>
        <v>1</v>
      </c>
      <c r="H681" s="1435" t="str" cm="1">
        <f t="array" aca="1" ref="H681" ca="1">IF(I681&lt;&gt;"",INDIRECT("'"&amp;I681&amp;"'!"&amp;J681),"")</f>
        <v/>
      </c>
      <c r="I681" s="1440"/>
      <c r="J681" s="1436"/>
      <c r="K681" s="4"/>
    </row>
    <row r="682" spans="1:11" ht="15" x14ac:dyDescent="0.2">
      <c r="A682" s="5">
        <v>623</v>
      </c>
      <c r="B682" s="660"/>
      <c r="F682" s="4" t="s">
        <v>3784</v>
      </c>
      <c r="G682" s="1" t="b">
        <f t="shared" ca="1" si="11"/>
        <v>1</v>
      </c>
      <c r="H682" s="1435" t="str" cm="1">
        <f t="array" aca="1" ref="H682" ca="1">IF(I682&lt;&gt;"",INDIRECT("'"&amp;I682&amp;"'!"&amp;J682),"")</f>
        <v/>
      </c>
      <c r="I682" s="1440"/>
      <c r="J682" s="1436"/>
      <c r="K682" s="4"/>
    </row>
    <row r="683" spans="1:11" ht="15" x14ac:dyDescent="0.2">
      <c r="A683" s="5">
        <v>624</v>
      </c>
      <c r="B683" s="660"/>
      <c r="F683" s="4" t="s">
        <v>3784</v>
      </c>
      <c r="G683" s="1" t="b">
        <f t="shared" ca="1" si="11"/>
        <v>1</v>
      </c>
      <c r="H683" s="1435" t="str" cm="1">
        <f t="array" aca="1" ref="H683" ca="1">IF(I683&lt;&gt;"",INDIRECT("'"&amp;I683&amp;"'!"&amp;J683),"")</f>
        <v/>
      </c>
      <c r="I683" s="1440"/>
      <c r="J683" s="1436"/>
      <c r="K683" s="4"/>
    </row>
    <row r="684" spans="1:11" ht="15" x14ac:dyDescent="0.2">
      <c r="A684" s="5">
        <v>625</v>
      </c>
      <c r="B684" s="660"/>
      <c r="F684" s="4" t="s">
        <v>3784</v>
      </c>
      <c r="G684" s="1" t="b">
        <f t="shared" ca="1" si="11"/>
        <v>1</v>
      </c>
      <c r="H684" s="1435" t="str" cm="1">
        <f t="array" aca="1" ref="H684" ca="1">IF(I684&lt;&gt;"",INDIRECT("'"&amp;I684&amp;"'!"&amp;J684),"")</f>
        <v/>
      </c>
      <c r="I684" s="1440"/>
      <c r="J684" s="1436"/>
      <c r="K684" s="4"/>
    </row>
    <row r="685" spans="1:11" ht="15" x14ac:dyDescent="0.2">
      <c r="A685" s="5">
        <v>626</v>
      </c>
      <c r="B685" s="660"/>
      <c r="F685" s="4" t="s">
        <v>3784</v>
      </c>
      <c r="G685" s="1" t="b">
        <f t="shared" ca="1" si="11"/>
        <v>1</v>
      </c>
      <c r="H685" s="1435" t="str" cm="1">
        <f t="array" aca="1" ref="H685" ca="1">IF(I685&lt;&gt;"",INDIRECT("'"&amp;I685&amp;"'!"&amp;J685),"")</f>
        <v/>
      </c>
      <c r="I685" s="1440"/>
      <c r="J685" s="1436"/>
      <c r="K685" s="4"/>
    </row>
    <row r="686" spans="1:11" ht="15" x14ac:dyDescent="0.2">
      <c r="A686" s="5">
        <v>627</v>
      </c>
      <c r="B686" s="660"/>
      <c r="F686" s="4" t="s">
        <v>3784</v>
      </c>
      <c r="G686" s="1" t="b">
        <f t="shared" ca="1" si="11"/>
        <v>1</v>
      </c>
      <c r="H686" s="1435" t="str" cm="1">
        <f t="array" aca="1" ref="H686" ca="1">IF(I686&lt;&gt;"",INDIRECT("'"&amp;I686&amp;"'!"&amp;J686),"")</f>
        <v/>
      </c>
      <c r="I686" s="1440"/>
      <c r="J686" s="1436"/>
      <c r="K686" s="4"/>
    </row>
    <row r="687" spans="1:11" ht="15" x14ac:dyDescent="0.2">
      <c r="A687" s="5">
        <v>628</v>
      </c>
      <c r="B687" s="660"/>
      <c r="F687" s="4" t="s">
        <v>3784</v>
      </c>
      <c r="G687" s="1" t="b">
        <f t="shared" ca="1" si="11"/>
        <v>1</v>
      </c>
      <c r="H687" s="1435" t="str" cm="1">
        <f t="array" aca="1" ref="H687" ca="1">IF(I687&lt;&gt;"",INDIRECT("'"&amp;I687&amp;"'!"&amp;J687),"")</f>
        <v/>
      </c>
      <c r="I687" s="1440"/>
      <c r="J687" s="1436"/>
      <c r="K687" s="4"/>
    </row>
    <row r="688" spans="1:11" ht="15" x14ac:dyDescent="0.2">
      <c r="A688" s="5">
        <v>629</v>
      </c>
      <c r="B688" s="660"/>
      <c r="F688" s="4" t="s">
        <v>3784</v>
      </c>
      <c r="G688" s="1" t="b">
        <f t="shared" ca="1" si="11"/>
        <v>1</v>
      </c>
      <c r="H688" s="1435" t="str" cm="1">
        <f t="array" aca="1" ref="H688" ca="1">IF(I688&lt;&gt;"",INDIRECT("'"&amp;I688&amp;"'!"&amp;J688),"")</f>
        <v/>
      </c>
      <c r="I688" s="1440"/>
      <c r="J688" s="1436"/>
      <c r="K688" s="4"/>
    </row>
    <row r="689" spans="1:11" ht="15" x14ac:dyDescent="0.2">
      <c r="A689" s="5">
        <v>630</v>
      </c>
      <c r="B689" s="660"/>
      <c r="F689" s="4" t="s">
        <v>3784</v>
      </c>
      <c r="G689" s="1" t="b">
        <f t="shared" ca="1" si="11"/>
        <v>1</v>
      </c>
      <c r="H689" s="1435" t="str" cm="1">
        <f t="array" aca="1" ref="H689" ca="1">IF(I689&lt;&gt;"",INDIRECT("'"&amp;I689&amp;"'!"&amp;J689),"")</f>
        <v/>
      </c>
      <c r="I689" s="1440"/>
      <c r="J689" s="1436"/>
      <c r="K689" s="4"/>
    </row>
    <row r="690" spans="1:11" ht="15" x14ac:dyDescent="0.2">
      <c r="A690" s="5">
        <v>631</v>
      </c>
      <c r="B690" s="660"/>
      <c r="F690" s="4" t="s">
        <v>3784</v>
      </c>
      <c r="G690" s="1" t="b">
        <f t="shared" ca="1" si="11"/>
        <v>1</v>
      </c>
      <c r="H690" s="1435" t="str" cm="1">
        <f t="array" aca="1" ref="H690" ca="1">IF(I690&lt;&gt;"",INDIRECT("'"&amp;I690&amp;"'!"&amp;J690),"")</f>
        <v/>
      </c>
      <c r="I690" s="1440"/>
      <c r="J690" s="1436"/>
      <c r="K690" s="4"/>
    </row>
    <row r="691" spans="1:11" ht="15" x14ac:dyDescent="0.2">
      <c r="A691" s="5">
        <v>632</v>
      </c>
      <c r="B691" s="660"/>
      <c r="F691" s="4" t="s">
        <v>3784</v>
      </c>
      <c r="G691" s="1" t="b">
        <f t="shared" ca="1" si="11"/>
        <v>1</v>
      </c>
      <c r="H691" s="1435" t="str" cm="1">
        <f t="array" aca="1" ref="H691" ca="1">IF(I691&lt;&gt;"",INDIRECT("'"&amp;I691&amp;"'!"&amp;J691),"")</f>
        <v/>
      </c>
      <c r="I691" s="1440"/>
      <c r="J691" s="1436"/>
      <c r="K691" s="4"/>
    </row>
    <row r="692" spans="1:11" ht="15" x14ac:dyDescent="0.2">
      <c r="A692" s="5">
        <v>633</v>
      </c>
      <c r="B692" s="660"/>
      <c r="F692" s="4" t="s">
        <v>3784</v>
      </c>
      <c r="G692" s="1" t="b">
        <f t="shared" ca="1" si="11"/>
        <v>1</v>
      </c>
      <c r="H692" s="1435" t="str" cm="1">
        <f t="array" aca="1" ref="H692" ca="1">IF(I692&lt;&gt;"",INDIRECT("'"&amp;I692&amp;"'!"&amp;J692),"")</f>
        <v/>
      </c>
      <c r="I692" s="1440"/>
      <c r="J692" s="1436"/>
      <c r="K692" s="4"/>
    </row>
    <row r="693" spans="1:11" ht="15" x14ac:dyDescent="0.2">
      <c r="A693" s="5">
        <v>634</v>
      </c>
      <c r="B693" s="660"/>
      <c r="F693" s="4" t="s">
        <v>3784</v>
      </c>
      <c r="G693" s="1" t="b">
        <f t="shared" ca="1" si="11"/>
        <v>1</v>
      </c>
      <c r="H693" s="1435" t="str" cm="1">
        <f t="array" aca="1" ref="H693" ca="1">IF(I693&lt;&gt;"",INDIRECT("'"&amp;I693&amp;"'!"&amp;J693),"")</f>
        <v/>
      </c>
      <c r="I693" s="1440"/>
      <c r="J693" s="1436"/>
      <c r="K693" s="4"/>
    </row>
    <row r="694" spans="1:11" ht="15" x14ac:dyDescent="0.2">
      <c r="A694" s="5">
        <v>635</v>
      </c>
      <c r="B694" s="660"/>
      <c r="F694" s="4" t="s">
        <v>3784</v>
      </c>
      <c r="G694" s="1" t="b">
        <f t="shared" ca="1" si="11"/>
        <v>1</v>
      </c>
      <c r="H694" s="1435" t="str" cm="1">
        <f t="array" aca="1" ref="H694" ca="1">IF(I694&lt;&gt;"",INDIRECT("'"&amp;I694&amp;"'!"&amp;J694),"")</f>
        <v/>
      </c>
      <c r="I694" s="1440"/>
      <c r="J694" s="1436"/>
      <c r="K694" s="4"/>
    </row>
    <row r="695" spans="1:11" ht="15" x14ac:dyDescent="0.2">
      <c r="A695" s="5">
        <v>636</v>
      </c>
      <c r="B695" s="660"/>
      <c r="F695" s="4" t="s">
        <v>3784</v>
      </c>
      <c r="G695" s="1" t="b">
        <f t="shared" ca="1" si="11"/>
        <v>1</v>
      </c>
      <c r="H695" s="1435" t="str" cm="1">
        <f t="array" aca="1" ref="H695" ca="1">IF(I695&lt;&gt;"",INDIRECT("'"&amp;I695&amp;"'!"&amp;J695),"")</f>
        <v/>
      </c>
      <c r="I695" s="1440"/>
      <c r="J695" s="1436"/>
      <c r="K695" s="4"/>
    </row>
    <row r="696" spans="1:11" ht="15" x14ac:dyDescent="0.2">
      <c r="A696" s="5">
        <v>637</v>
      </c>
      <c r="B696" s="660"/>
      <c r="F696" s="4" t="s">
        <v>3784</v>
      </c>
      <c r="G696" s="1" t="b">
        <f t="shared" ca="1" si="11"/>
        <v>1</v>
      </c>
      <c r="H696" s="1435" t="str" cm="1">
        <f t="array" aca="1" ref="H696" ca="1">IF(I696&lt;&gt;"",INDIRECT("'"&amp;I696&amp;"'!"&amp;J696),"")</f>
        <v/>
      </c>
      <c r="I696" s="1440"/>
      <c r="J696" s="1436"/>
      <c r="K696" s="4"/>
    </row>
    <row r="697" spans="1:11" ht="15" x14ac:dyDescent="0.2">
      <c r="A697" s="5">
        <v>638</v>
      </c>
      <c r="B697" s="660"/>
      <c r="F697" s="4" t="s">
        <v>3784</v>
      </c>
      <c r="G697" s="1" t="b">
        <f t="shared" ca="1" si="11"/>
        <v>1</v>
      </c>
      <c r="H697" s="1435" t="str" cm="1">
        <f t="array" aca="1" ref="H697" ca="1">IF(I697&lt;&gt;"",INDIRECT("'"&amp;I697&amp;"'!"&amp;J697),"")</f>
        <v/>
      </c>
      <c r="I697" s="1440"/>
      <c r="J697" s="1436"/>
      <c r="K697" s="4"/>
    </row>
    <row r="698" spans="1:11" ht="15" x14ac:dyDescent="0.2">
      <c r="A698" s="5">
        <v>639</v>
      </c>
      <c r="B698" s="660"/>
      <c r="F698" s="4" t="s">
        <v>3784</v>
      </c>
      <c r="G698" s="1" t="b">
        <f t="shared" ca="1" si="11"/>
        <v>1</v>
      </c>
      <c r="H698" s="1435" t="str" cm="1">
        <f t="array" aca="1" ref="H698" ca="1">IF(I698&lt;&gt;"",INDIRECT("'"&amp;I698&amp;"'!"&amp;J698),"")</f>
        <v/>
      </c>
      <c r="I698" s="1440"/>
      <c r="J698" s="1436"/>
      <c r="K698" s="4"/>
    </row>
    <row r="699" spans="1:11" ht="15" x14ac:dyDescent="0.2">
      <c r="A699" s="5">
        <v>640</v>
      </c>
      <c r="B699" s="660"/>
      <c r="F699" s="4" t="s">
        <v>3784</v>
      </c>
      <c r="G699" s="1" t="b">
        <f t="shared" ca="1" si="11"/>
        <v>1</v>
      </c>
      <c r="H699" s="1435" t="str" cm="1">
        <f t="array" aca="1" ref="H699" ca="1">IF(I699&lt;&gt;"",INDIRECT("'"&amp;I699&amp;"'!"&amp;J699),"")</f>
        <v/>
      </c>
      <c r="I699" s="1440"/>
      <c r="J699" s="1436"/>
      <c r="K699" s="4"/>
    </row>
    <row r="700" spans="1:11" ht="15" x14ac:dyDescent="0.2">
      <c r="A700" s="5">
        <v>641</v>
      </c>
      <c r="B700" s="660"/>
      <c r="F700" s="4" t="s">
        <v>3784</v>
      </c>
      <c r="G700" s="1" t="b">
        <f t="shared" ca="1" si="11"/>
        <v>1</v>
      </c>
      <c r="H700" s="1435" t="str" cm="1">
        <f t="array" aca="1" ref="H700" ca="1">IF(I700&lt;&gt;"",INDIRECT("'"&amp;I700&amp;"'!"&amp;J700),"")</f>
        <v/>
      </c>
      <c r="I700" s="1440"/>
      <c r="J700" s="1436"/>
      <c r="K700" s="4"/>
    </row>
    <row r="701" spans="1:11" ht="15" x14ac:dyDescent="0.2">
      <c r="A701" s="5">
        <v>642</v>
      </c>
      <c r="B701" s="660"/>
      <c r="F701" s="4" t="s">
        <v>3784</v>
      </c>
      <c r="G701" s="1" t="b">
        <f t="shared" ca="1" si="11"/>
        <v>1</v>
      </c>
      <c r="H701" s="1435" t="str" cm="1">
        <f t="array" aca="1" ref="H701" ca="1">IF(I701&lt;&gt;"",INDIRECT("'"&amp;I701&amp;"'!"&amp;J701),"")</f>
        <v/>
      </c>
      <c r="I701" s="1440"/>
      <c r="J701" s="1436"/>
      <c r="K701" s="4"/>
    </row>
    <row r="702" spans="1:11" ht="15" x14ac:dyDescent="0.2">
      <c r="A702" s="5">
        <v>643</v>
      </c>
      <c r="B702" s="660"/>
      <c r="F702" s="4" t="s">
        <v>3784</v>
      </c>
      <c r="G702" s="1" t="b">
        <f t="shared" ca="1" si="11"/>
        <v>1</v>
      </c>
      <c r="H702" s="1435" t="str" cm="1">
        <f t="array" aca="1" ref="H702" ca="1">IF(I702&lt;&gt;"",INDIRECT("'"&amp;I702&amp;"'!"&amp;J702),"")</f>
        <v/>
      </c>
      <c r="I702" s="1440"/>
      <c r="J702" s="1436"/>
      <c r="K702" s="4"/>
    </row>
    <row r="703" spans="1:11" ht="15" x14ac:dyDescent="0.2">
      <c r="A703">
        <v>644</v>
      </c>
      <c r="B703" s="660">
        <f>'Expenditures 16-24'!C5</f>
        <v>1024897</v>
      </c>
      <c r="F703" s="4"/>
      <c r="G703" s="1" t="b">
        <f t="shared" ca="1" si="11"/>
        <v>1</v>
      </c>
      <c r="H703" s="1435" cm="1">
        <f t="array" aca="1" ref="H703" ca="1">IF(I703&lt;&gt;"",INDIRECT("'"&amp;I703&amp;"'!"&amp;J703),"")</f>
        <v>1024897</v>
      </c>
      <c r="I703" s="1440" t="s">
        <v>3868</v>
      </c>
      <c r="J703" s="1436" t="s">
        <v>3789</v>
      </c>
      <c r="K703" s="4"/>
    </row>
    <row r="704" spans="1:11" ht="15" x14ac:dyDescent="0.2">
      <c r="A704">
        <v>645</v>
      </c>
      <c r="B704" s="660">
        <f>'Expenditures 16-24'!C16</f>
        <v>0</v>
      </c>
      <c r="F704" s="4"/>
      <c r="G704" s="1" t="b">
        <f t="shared" ca="1" si="11"/>
        <v>1</v>
      </c>
      <c r="H704" s="1435" cm="1">
        <f t="array" aca="1" ref="H704" ca="1">IF(I704&lt;&gt;"",INDIRECT("'"&amp;I704&amp;"'!"&amp;J704),"")</f>
        <v>0</v>
      </c>
      <c r="I704" s="1440" t="s">
        <v>3868</v>
      </c>
      <c r="J704" s="1436" t="s">
        <v>3869</v>
      </c>
      <c r="K704" s="4"/>
    </row>
    <row r="705" spans="1:11" ht="15" x14ac:dyDescent="0.2">
      <c r="A705" s="5">
        <v>646</v>
      </c>
      <c r="B705" s="660"/>
      <c r="F705" s="4" t="s">
        <v>3784</v>
      </c>
      <c r="G705" s="1" t="b">
        <f t="shared" ca="1" si="11"/>
        <v>1</v>
      </c>
      <c r="H705" s="1435" t="str" cm="1">
        <f t="array" aca="1" ref="H705" ca="1">IF(I705&lt;&gt;"",INDIRECT("'"&amp;I705&amp;"'!"&amp;J705),"")</f>
        <v/>
      </c>
      <c r="I705" s="1440"/>
      <c r="J705" s="1436"/>
      <c r="K705" s="4"/>
    </row>
    <row r="706" spans="1:11" ht="15" x14ac:dyDescent="0.2">
      <c r="A706" s="5">
        <v>647</v>
      </c>
      <c r="B706" s="660"/>
      <c r="F706" s="4" t="s">
        <v>3784</v>
      </c>
      <c r="G706" s="1" t="b">
        <f t="shared" ca="1" si="11"/>
        <v>1</v>
      </c>
      <c r="H706" s="1435" t="str" cm="1">
        <f t="array" aca="1" ref="H706" ca="1">IF(I706&lt;&gt;"",INDIRECT("'"&amp;I706&amp;"'!"&amp;J706),"")</f>
        <v/>
      </c>
      <c r="I706" s="1440"/>
      <c r="J706" s="1436"/>
      <c r="K706" s="4"/>
    </row>
    <row r="707" spans="1:11" ht="15" x14ac:dyDescent="0.2">
      <c r="A707" s="5">
        <v>648</v>
      </c>
      <c r="B707" s="660"/>
      <c r="F707" s="4" t="s">
        <v>3784</v>
      </c>
      <c r="G707" s="1" t="b">
        <f t="shared" ca="1" si="11"/>
        <v>1</v>
      </c>
      <c r="H707" s="1435" t="str" cm="1">
        <f t="array" aca="1" ref="H707" ca="1">IF(I707&lt;&gt;"",INDIRECT("'"&amp;I707&amp;"'!"&amp;J707),"")</f>
        <v/>
      </c>
      <c r="I707" s="1440"/>
      <c r="J707" s="1436"/>
      <c r="K707" s="4"/>
    </row>
    <row r="708" spans="1:11" ht="15" x14ac:dyDescent="0.2">
      <c r="A708" s="5">
        <v>649</v>
      </c>
      <c r="B708" s="660"/>
      <c r="F708" s="4" t="s">
        <v>3784</v>
      </c>
      <c r="G708" s="1" t="b">
        <f t="shared" ca="1" si="11"/>
        <v>1</v>
      </c>
      <c r="H708" s="1435" t="str" cm="1">
        <f t="array" aca="1" ref="H708" ca="1">IF(I708&lt;&gt;"",INDIRECT("'"&amp;I708&amp;"'!"&amp;J708),"")</f>
        <v/>
      </c>
      <c r="I708" s="1440"/>
      <c r="J708" s="1436"/>
      <c r="K708" s="4"/>
    </row>
    <row r="709" spans="1:11" ht="15" x14ac:dyDescent="0.2">
      <c r="A709" s="5">
        <v>650</v>
      </c>
      <c r="B709" s="660"/>
      <c r="F709" s="4" t="s">
        <v>3784</v>
      </c>
      <c r="G709" s="1" t="b">
        <f t="shared" ca="1" si="11"/>
        <v>1</v>
      </c>
      <c r="H709" s="1435" t="str" cm="1">
        <f t="array" aca="1" ref="H709" ca="1">IF(I709&lt;&gt;"",INDIRECT("'"&amp;I709&amp;"'!"&amp;J709),"")</f>
        <v/>
      </c>
      <c r="I709" s="1440"/>
      <c r="J709" s="1436"/>
      <c r="K709" s="4"/>
    </row>
    <row r="710" spans="1:11" ht="15" x14ac:dyDescent="0.2">
      <c r="A710">
        <v>651</v>
      </c>
      <c r="B710" s="660">
        <f>'Expenditures 16-24'!C18</f>
        <v>0</v>
      </c>
      <c r="F710" s="4"/>
      <c r="G710" s="1" t="b">
        <f t="shared" ca="1" si="11"/>
        <v>1</v>
      </c>
      <c r="H710" s="1435" cm="1">
        <f t="array" aca="1" ref="H710" ca="1">IF(I710&lt;&gt;"",INDIRECT("'"&amp;I710&amp;"'!"&amp;J710),"")</f>
        <v>0</v>
      </c>
      <c r="I710" s="1440" t="s">
        <v>3868</v>
      </c>
      <c r="J710" s="1436" t="s">
        <v>3870</v>
      </c>
      <c r="K710" s="4"/>
    </row>
    <row r="711" spans="1:11" ht="15" x14ac:dyDescent="0.2">
      <c r="A711" s="5">
        <v>652</v>
      </c>
      <c r="B711" s="660"/>
      <c r="F711" s="4" t="s">
        <v>3784</v>
      </c>
      <c r="G711" s="1" t="b">
        <f t="shared" ca="1" si="11"/>
        <v>1</v>
      </c>
      <c r="H711" s="1435" t="str" cm="1">
        <f t="array" aca="1" ref="H711" ca="1">IF(I711&lt;&gt;"",INDIRECT("'"&amp;I711&amp;"'!"&amp;J711),"")</f>
        <v/>
      </c>
      <c r="I711" s="1440"/>
      <c r="J711" s="1436"/>
      <c r="K711" s="4"/>
    </row>
    <row r="712" spans="1:11" ht="15" x14ac:dyDescent="0.2">
      <c r="A712" s="5">
        <v>653</v>
      </c>
      <c r="B712" s="660"/>
      <c r="F712" s="4" t="s">
        <v>3784</v>
      </c>
      <c r="G712" s="1" t="b">
        <f t="shared" ca="1" si="11"/>
        <v>1</v>
      </c>
      <c r="H712" s="1435" t="str" cm="1">
        <f t="array" aca="1" ref="H712" ca="1">IF(I712&lt;&gt;"",INDIRECT("'"&amp;I712&amp;"'!"&amp;J712),"")</f>
        <v/>
      </c>
      <c r="I712" s="1440"/>
      <c r="J712" s="1436"/>
      <c r="K712" s="4"/>
    </row>
    <row r="713" spans="1:11" ht="15" x14ac:dyDescent="0.2">
      <c r="A713" s="5">
        <v>654</v>
      </c>
      <c r="B713" s="660"/>
      <c r="F713" s="4" t="s">
        <v>3784</v>
      </c>
      <c r="G713" s="1" t="b">
        <f t="shared" ca="1" si="11"/>
        <v>1</v>
      </c>
      <c r="H713" s="1435" t="str" cm="1">
        <f t="array" aca="1" ref="H713" ca="1">IF(I713&lt;&gt;"",INDIRECT("'"&amp;I713&amp;"'!"&amp;J713),"")</f>
        <v/>
      </c>
      <c r="I713" s="1440"/>
      <c r="J713" s="1436"/>
      <c r="K713" s="4"/>
    </row>
    <row r="714" spans="1:11" ht="15" x14ac:dyDescent="0.2">
      <c r="A714" s="1">
        <v>655</v>
      </c>
      <c r="B714" s="660">
        <f>'Expenditures 16-24'!C12</f>
        <v>0</v>
      </c>
      <c r="F714" s="4"/>
      <c r="G714" s="1" t="b">
        <f t="shared" ca="1" si="11"/>
        <v>1</v>
      </c>
      <c r="H714" s="1435" cm="1">
        <f t="array" aca="1" ref="H714" ca="1">IF(I714&lt;&gt;"",INDIRECT("'"&amp;I714&amp;"'!"&amp;J714),"")</f>
        <v>0</v>
      </c>
      <c r="I714" s="1440" t="s">
        <v>3868</v>
      </c>
      <c r="J714" s="1436" t="s">
        <v>3790</v>
      </c>
      <c r="K714" s="4"/>
    </row>
    <row r="715" spans="1:11" ht="15" x14ac:dyDescent="0.2">
      <c r="A715">
        <v>656</v>
      </c>
      <c r="B715" s="660">
        <f>'Expenditures 16-24'!C13</f>
        <v>0</v>
      </c>
      <c r="F715" s="4"/>
      <c r="G715" s="1" t="b">
        <f t="shared" ca="1" si="11"/>
        <v>1</v>
      </c>
      <c r="H715" s="1435" cm="1">
        <f t="array" aca="1" ref="H715" ca="1">IF(I715&lt;&gt;"",INDIRECT("'"&amp;I715&amp;"'!"&amp;J715),"")</f>
        <v>0</v>
      </c>
      <c r="I715" s="1440" t="s">
        <v>3868</v>
      </c>
      <c r="J715" s="1436" t="s">
        <v>3791</v>
      </c>
      <c r="K715" s="4"/>
    </row>
    <row r="716" spans="1:11" ht="15" x14ac:dyDescent="0.2">
      <c r="A716">
        <v>657</v>
      </c>
      <c r="B716" s="660">
        <f>'Expenditures 16-24'!C14</f>
        <v>45095</v>
      </c>
      <c r="F716" s="4"/>
      <c r="G716" s="1" t="b">
        <f t="shared" ca="1" si="11"/>
        <v>1</v>
      </c>
      <c r="H716" s="1435" cm="1">
        <f t="array" aca="1" ref="H716" ca="1">IF(I716&lt;&gt;"",INDIRECT("'"&amp;I716&amp;"'!"&amp;J716),"")</f>
        <v>45095</v>
      </c>
      <c r="I716" s="1440" t="s">
        <v>3868</v>
      </c>
      <c r="J716" s="1436" t="s">
        <v>3871</v>
      </c>
      <c r="K716" s="4"/>
    </row>
    <row r="717" spans="1:11" ht="15" x14ac:dyDescent="0.2">
      <c r="A717">
        <v>658</v>
      </c>
      <c r="B717" s="660">
        <f>'Expenditures 16-24'!C15</f>
        <v>0</v>
      </c>
      <c r="F717" s="4"/>
      <c r="G717" s="1" t="b">
        <f t="shared" ca="1" si="11"/>
        <v>1</v>
      </c>
      <c r="H717" s="1435" cm="1">
        <f t="array" aca="1" ref="H717" ca="1">IF(I717&lt;&gt;"",INDIRECT("'"&amp;I717&amp;"'!"&amp;J717),"")</f>
        <v>0</v>
      </c>
      <c r="I717" s="1440" t="s">
        <v>3868</v>
      </c>
      <c r="J717" s="1436" t="s">
        <v>3872</v>
      </c>
      <c r="K717" s="4"/>
    </row>
    <row r="718" spans="1:11" ht="15" x14ac:dyDescent="0.2">
      <c r="A718">
        <v>659</v>
      </c>
      <c r="B718" s="660">
        <f>'Expenditures 16-24'!C34</f>
        <v>1105360</v>
      </c>
      <c r="F718" s="4"/>
      <c r="G718" s="1" t="b">
        <f t="shared" ca="1" si="11"/>
        <v>1</v>
      </c>
      <c r="H718" s="1435" cm="1">
        <f t="array" aca="1" ref="H718" ca="1">IF(I718&lt;&gt;"",INDIRECT("'"&amp;I718&amp;"'!"&amp;J718),"")</f>
        <v>1105360</v>
      </c>
      <c r="I718" s="1440" t="s">
        <v>3868</v>
      </c>
      <c r="J718" s="1436" t="s">
        <v>3794</v>
      </c>
      <c r="K718" s="4"/>
    </row>
    <row r="719" spans="1:11" ht="15" x14ac:dyDescent="0.2">
      <c r="A719">
        <v>660</v>
      </c>
      <c r="B719" s="660">
        <f>'Expenditures 16-24'!C38</f>
        <v>0</v>
      </c>
      <c r="F719" s="4"/>
      <c r="G719" s="1" t="b">
        <f t="shared" ca="1" si="11"/>
        <v>1</v>
      </c>
      <c r="H719" s="1435" cm="1">
        <f t="array" aca="1" ref="H719" ca="1">IF(I719&lt;&gt;"",INDIRECT("'"&amp;I719&amp;"'!"&amp;J719),"")</f>
        <v>0</v>
      </c>
      <c r="I719" s="1440" t="s">
        <v>3868</v>
      </c>
      <c r="J719" s="1436" t="s">
        <v>3873</v>
      </c>
      <c r="K719" s="4"/>
    </row>
    <row r="720" spans="1:11" ht="15" x14ac:dyDescent="0.2">
      <c r="A720">
        <v>661</v>
      </c>
      <c r="B720" s="660">
        <f>'Expenditures 16-24'!C39</f>
        <v>0</v>
      </c>
      <c r="C720" s="2" t="s">
        <v>490</v>
      </c>
      <c r="F720" s="4"/>
      <c r="G720" s="1" t="b">
        <f t="shared" ca="1" si="11"/>
        <v>1</v>
      </c>
      <c r="H720" s="1435" cm="1">
        <f t="array" aca="1" ref="H720" ca="1">IF(I720&lt;&gt;"",INDIRECT("'"&amp;I720&amp;"'!"&amp;J720),"")</f>
        <v>0</v>
      </c>
      <c r="I720" s="1440" t="s">
        <v>3868</v>
      </c>
      <c r="J720" s="1436" t="s">
        <v>3795</v>
      </c>
      <c r="K720" s="4"/>
    </row>
    <row r="721" spans="1:11" ht="15" x14ac:dyDescent="0.2">
      <c r="A721">
        <v>662</v>
      </c>
      <c r="B721" s="660">
        <f>'Expenditures 16-24'!C40</f>
        <v>34813</v>
      </c>
      <c r="F721" s="4"/>
      <c r="G721" s="1" t="b">
        <f t="shared" ca="1" si="11"/>
        <v>1</v>
      </c>
      <c r="H721" s="1435" cm="1">
        <f t="array" aca="1" ref="H721" ca="1">IF(I721&lt;&gt;"",INDIRECT("'"&amp;I721&amp;"'!"&amp;J721),"")</f>
        <v>34813</v>
      </c>
      <c r="I721" s="1440" t="s">
        <v>3868</v>
      </c>
      <c r="J721" s="1436" t="s">
        <v>3874</v>
      </c>
      <c r="K721" s="4"/>
    </row>
    <row r="722" spans="1:11" ht="15" x14ac:dyDescent="0.2">
      <c r="A722">
        <v>663</v>
      </c>
      <c r="B722" s="660">
        <f>'Expenditures 16-24'!C41</f>
        <v>0</v>
      </c>
      <c r="F722" s="4"/>
      <c r="G722" s="1" t="b">
        <f t="shared" ca="1" si="11"/>
        <v>1</v>
      </c>
      <c r="H722" s="1435" cm="1">
        <f t="array" aca="1" ref="H722" ca="1">IF(I722&lt;&gt;"",INDIRECT("'"&amp;I722&amp;"'!"&amp;J722),"")</f>
        <v>0</v>
      </c>
      <c r="I722" s="1440" t="s">
        <v>3868</v>
      </c>
      <c r="J722" s="1436" t="s">
        <v>3796</v>
      </c>
      <c r="K722" s="4"/>
    </row>
    <row r="723" spans="1:11" ht="15" x14ac:dyDescent="0.2">
      <c r="A723">
        <v>664</v>
      </c>
      <c r="B723" s="660">
        <f>'Expenditures 16-24'!C42</f>
        <v>82898</v>
      </c>
      <c r="F723" s="4"/>
      <c r="G723" s="1" t="b">
        <f t="shared" ca="1" si="11"/>
        <v>1</v>
      </c>
      <c r="H723" s="1435" cm="1">
        <f t="array" aca="1" ref="H723" ca="1">IF(I723&lt;&gt;"",INDIRECT("'"&amp;I723&amp;"'!"&amp;J723),"")</f>
        <v>82898</v>
      </c>
      <c r="I723" s="1440" t="s">
        <v>3868</v>
      </c>
      <c r="J723" s="1436" t="s">
        <v>3875</v>
      </c>
      <c r="K723" s="4"/>
    </row>
    <row r="724" spans="1:11" ht="15" x14ac:dyDescent="0.2">
      <c r="A724">
        <v>665</v>
      </c>
      <c r="B724" s="660">
        <f>'Expenditures 16-24'!C43</f>
        <v>30734</v>
      </c>
      <c r="F724" s="4"/>
      <c r="G724" s="1" t="b">
        <f t="shared" ca="1" si="11"/>
        <v>1</v>
      </c>
      <c r="H724" s="1435" cm="1">
        <f t="array" aca="1" ref="H724" ca="1">IF(I724&lt;&gt;"",INDIRECT("'"&amp;I724&amp;"'!"&amp;J724),"")</f>
        <v>30734</v>
      </c>
      <c r="I724" s="1440" t="s">
        <v>3868</v>
      </c>
      <c r="J724" s="1436" t="s">
        <v>3876</v>
      </c>
      <c r="K724" s="4"/>
    </row>
    <row r="725" spans="1:11" ht="15" x14ac:dyDescent="0.2">
      <c r="A725">
        <v>666</v>
      </c>
      <c r="B725" s="660">
        <f>'Expenditures 16-24'!C44</f>
        <v>148445</v>
      </c>
      <c r="F725" s="4"/>
      <c r="G725" s="1" t="b">
        <f t="shared" ca="1" si="11"/>
        <v>1</v>
      </c>
      <c r="H725" s="1435" cm="1">
        <f t="array" aca="1" ref="H725" ca="1">IF(I725&lt;&gt;"",INDIRECT("'"&amp;I725&amp;"'!"&amp;J725),"")</f>
        <v>148445</v>
      </c>
      <c r="I725" s="1440" t="s">
        <v>3868</v>
      </c>
      <c r="J725" s="1436" t="s">
        <v>3877</v>
      </c>
      <c r="K725" s="4"/>
    </row>
    <row r="726" spans="1:11" ht="15" x14ac:dyDescent="0.2">
      <c r="A726">
        <v>667</v>
      </c>
      <c r="B726" s="660">
        <f>'Expenditures 16-24'!C46</f>
        <v>4015</v>
      </c>
      <c r="F726" s="4"/>
      <c r="G726" s="1" t="b">
        <f t="shared" ca="1" si="11"/>
        <v>1</v>
      </c>
      <c r="H726" s="1435" cm="1">
        <f t="array" aca="1" ref="H726" ca="1">IF(I726&lt;&gt;"",INDIRECT("'"&amp;I726&amp;"'!"&amp;J726),"")</f>
        <v>4015</v>
      </c>
      <c r="I726" s="1440" t="s">
        <v>3868</v>
      </c>
      <c r="J726" s="1436" t="s">
        <v>3878</v>
      </c>
      <c r="K726" s="4"/>
    </row>
    <row r="727" spans="1:11" ht="15" x14ac:dyDescent="0.2">
      <c r="A727">
        <v>668</v>
      </c>
      <c r="B727" s="660">
        <f>'Expenditures 16-24'!C47</f>
        <v>27338</v>
      </c>
      <c r="C727" s="2" t="s">
        <v>490</v>
      </c>
      <c r="F727" s="4"/>
      <c r="G727" s="1" t="b">
        <f t="shared" ca="1" si="11"/>
        <v>1</v>
      </c>
      <c r="H727" s="1435" cm="1">
        <f t="array" aca="1" ref="H727" ca="1">IF(I727&lt;&gt;"",INDIRECT("'"&amp;I727&amp;"'!"&amp;J727),"")</f>
        <v>27338</v>
      </c>
      <c r="I727" s="1440" t="s">
        <v>3868</v>
      </c>
      <c r="J727" s="1436" t="s">
        <v>3879</v>
      </c>
      <c r="K727" s="4"/>
    </row>
    <row r="728" spans="1:11" ht="15" x14ac:dyDescent="0.2">
      <c r="A728">
        <v>669</v>
      </c>
      <c r="B728" s="660">
        <f>'Expenditures 16-24'!C48</f>
        <v>0</v>
      </c>
      <c r="F728" s="4"/>
      <c r="G728" s="1" t="b">
        <f t="shared" ca="1" si="11"/>
        <v>1</v>
      </c>
      <c r="H728" s="1435" cm="1">
        <f t="array" aca="1" ref="H728" ca="1">IF(I728&lt;&gt;"",INDIRECT("'"&amp;I728&amp;"'!"&amp;J728),"")</f>
        <v>0</v>
      </c>
      <c r="I728" s="1440" t="s">
        <v>3868</v>
      </c>
      <c r="J728" s="1436" t="s">
        <v>3880</v>
      </c>
      <c r="K728" s="4"/>
    </row>
    <row r="729" spans="1:11" ht="15" x14ac:dyDescent="0.2">
      <c r="A729">
        <v>670</v>
      </c>
      <c r="B729" s="660">
        <f>'Expenditures 16-24'!C49</f>
        <v>31353</v>
      </c>
      <c r="F729" s="4"/>
      <c r="G729" s="1" t="b">
        <f t="shared" ca="1" si="11"/>
        <v>1</v>
      </c>
      <c r="H729" s="1435" cm="1">
        <f t="array" aca="1" ref="H729" ca="1">IF(I729&lt;&gt;"",INDIRECT("'"&amp;I729&amp;"'!"&amp;J729),"")</f>
        <v>31353</v>
      </c>
      <c r="I729" s="1440" t="s">
        <v>3868</v>
      </c>
      <c r="J729" s="1436" t="s">
        <v>3881</v>
      </c>
      <c r="K729" s="4"/>
    </row>
    <row r="730" spans="1:11" ht="15" x14ac:dyDescent="0.2">
      <c r="A730">
        <v>671</v>
      </c>
      <c r="B730" s="660">
        <f>'Expenditures 16-24'!C51</f>
        <v>1200</v>
      </c>
      <c r="F730" s="4"/>
      <c r="G730" s="1" t="b">
        <f t="shared" ca="1" si="11"/>
        <v>1</v>
      </c>
      <c r="H730" s="1435" cm="1">
        <f t="array" aca="1" ref="H730" ca="1">IF(I730&lt;&gt;"",INDIRECT("'"&amp;I730&amp;"'!"&amp;J730),"")</f>
        <v>1200</v>
      </c>
      <c r="I730" s="1440" t="s">
        <v>3868</v>
      </c>
      <c r="J730" s="1436" t="s">
        <v>3882</v>
      </c>
      <c r="K730" s="4"/>
    </row>
    <row r="731" spans="1:11" ht="15" x14ac:dyDescent="0.2">
      <c r="A731">
        <v>672</v>
      </c>
      <c r="B731" s="660">
        <f>'Expenditures 16-24'!C52</f>
        <v>236150</v>
      </c>
      <c r="C731" s="2" t="s">
        <v>490</v>
      </c>
      <c r="F731" s="4"/>
      <c r="G731" s="1" t="b">
        <f t="shared" ca="1" si="11"/>
        <v>1</v>
      </c>
      <c r="H731" s="1435" cm="1">
        <f t="array" aca="1" ref="H731" ca="1">IF(I731&lt;&gt;"",INDIRECT("'"&amp;I731&amp;"'!"&amp;J731),"")</f>
        <v>236150</v>
      </c>
      <c r="I731" s="1440" t="s">
        <v>3868</v>
      </c>
      <c r="J731" s="1436" t="s">
        <v>3883</v>
      </c>
      <c r="K731" s="4"/>
    </row>
    <row r="732" spans="1:11" ht="15" x14ac:dyDescent="0.2">
      <c r="A732">
        <v>673</v>
      </c>
      <c r="B732" s="660">
        <f>'Expenditures 16-24'!C55</f>
        <v>237350</v>
      </c>
      <c r="F732" s="4"/>
      <c r="G732" s="1" t="b">
        <f t="shared" ca="1" si="11"/>
        <v>1</v>
      </c>
      <c r="H732" s="1435" cm="1">
        <f t="array" aca="1" ref="H732" ca="1">IF(I732&lt;&gt;"",INDIRECT("'"&amp;I732&amp;"'!"&amp;J732),"")</f>
        <v>237350</v>
      </c>
      <c r="I732" s="1440" t="s">
        <v>3868</v>
      </c>
      <c r="J732" s="1436" t="s">
        <v>3884</v>
      </c>
      <c r="K732" s="4"/>
    </row>
    <row r="733" spans="1:11" ht="15" x14ac:dyDescent="0.2">
      <c r="A733">
        <v>674</v>
      </c>
      <c r="B733" s="660">
        <f>'Expenditures 16-24'!C57</f>
        <v>56749</v>
      </c>
      <c r="F733" s="4"/>
      <c r="G733" s="1" t="b">
        <f t="shared" ca="1" si="11"/>
        <v>1</v>
      </c>
      <c r="H733" s="1435" cm="1">
        <f t="array" aca="1" ref="H733" ca="1">IF(I733&lt;&gt;"",INDIRECT("'"&amp;I733&amp;"'!"&amp;J733),"")</f>
        <v>56749</v>
      </c>
      <c r="I733" s="1440" t="s">
        <v>3868</v>
      </c>
      <c r="J733" s="1436" t="s">
        <v>3885</v>
      </c>
      <c r="K733" s="4"/>
    </row>
    <row r="734" spans="1:11" ht="15" x14ac:dyDescent="0.2">
      <c r="A734">
        <v>675</v>
      </c>
      <c r="B734" s="660">
        <f>'Expenditures 16-24'!C58</f>
        <v>0</v>
      </c>
      <c r="C734" s="2" t="s">
        <v>490</v>
      </c>
      <c r="F734" s="4"/>
      <c r="G734" s="1" t="b">
        <f t="shared" ca="1" si="11"/>
        <v>1</v>
      </c>
      <c r="H734" s="1435" cm="1">
        <f t="array" aca="1" ref="H734" ca="1">IF(I734&lt;&gt;"",INDIRECT("'"&amp;I734&amp;"'!"&amp;J734),"")</f>
        <v>0</v>
      </c>
      <c r="I734" s="1440" t="s">
        <v>3868</v>
      </c>
      <c r="J734" s="1436" t="s">
        <v>3886</v>
      </c>
      <c r="K734" s="4"/>
    </row>
    <row r="735" spans="1:11" ht="15" x14ac:dyDescent="0.2">
      <c r="A735">
        <v>676</v>
      </c>
      <c r="B735" s="660">
        <f>'Expenditures 16-24'!C59</f>
        <v>56749</v>
      </c>
      <c r="F735" s="4"/>
      <c r="G735" s="1" t="b">
        <f t="shared" ca="1" si="11"/>
        <v>1</v>
      </c>
      <c r="H735" s="1435" cm="1">
        <f t="array" aca="1" ref="H735" ca="1">IF(I735&lt;&gt;"",INDIRECT("'"&amp;I735&amp;"'!"&amp;J735),"")</f>
        <v>56749</v>
      </c>
      <c r="I735" s="1440" t="s">
        <v>3868</v>
      </c>
      <c r="J735" s="1436" t="s">
        <v>3887</v>
      </c>
      <c r="K735" s="4"/>
    </row>
    <row r="736" spans="1:11" ht="15" x14ac:dyDescent="0.2">
      <c r="A736">
        <v>677</v>
      </c>
      <c r="B736" s="660">
        <f>'Expenditures 16-24'!C61</f>
        <v>0</v>
      </c>
      <c r="F736" s="4"/>
      <c r="G736" s="1" t="b">
        <f t="shared" ref="G736:G799" ca="1" si="12">H736=B736</f>
        <v>1</v>
      </c>
      <c r="H736" s="1435" cm="1">
        <f t="array" aca="1" ref="H736" ca="1">IF(I736&lt;&gt;"",INDIRECT("'"&amp;I736&amp;"'!"&amp;J736),"")</f>
        <v>0</v>
      </c>
      <c r="I736" s="1440" t="s">
        <v>3868</v>
      </c>
      <c r="J736" s="1436" t="s">
        <v>3888</v>
      </c>
      <c r="K736" s="4"/>
    </row>
    <row r="737" spans="1:11" ht="15" x14ac:dyDescent="0.2">
      <c r="A737">
        <v>678</v>
      </c>
      <c r="B737" s="660">
        <f>'Expenditures 16-24'!C62</f>
        <v>28485</v>
      </c>
      <c r="C737" s="2" t="s">
        <v>490</v>
      </c>
      <c r="F737" s="4"/>
      <c r="G737" s="1" t="b">
        <f t="shared" ca="1" si="12"/>
        <v>1</v>
      </c>
      <c r="H737" s="1435" cm="1">
        <f t="array" aca="1" ref="H737" ca="1">IF(I737&lt;&gt;"",INDIRECT("'"&amp;I737&amp;"'!"&amp;J737),"")</f>
        <v>28485</v>
      </c>
      <c r="I737" s="1440" t="s">
        <v>3868</v>
      </c>
      <c r="J737" s="1436" t="s">
        <v>3889</v>
      </c>
      <c r="K737" s="4"/>
    </row>
    <row r="738" spans="1:11" ht="15" x14ac:dyDescent="0.2">
      <c r="A738">
        <v>679</v>
      </c>
      <c r="B738" s="660">
        <f>'Expenditures 16-24'!C63</f>
        <v>0</v>
      </c>
      <c r="F738" s="4"/>
      <c r="G738" s="1" t="b">
        <f t="shared" ca="1" si="12"/>
        <v>1</v>
      </c>
      <c r="H738" s="1435" cm="1">
        <f t="array" aca="1" ref="H738" ca="1">IF(I738&lt;&gt;"",INDIRECT("'"&amp;I738&amp;"'!"&amp;J738),"")</f>
        <v>0</v>
      </c>
      <c r="I738" s="1440" t="s">
        <v>3868</v>
      </c>
      <c r="J738" s="1436" t="s">
        <v>3890</v>
      </c>
      <c r="K738" s="4"/>
    </row>
    <row r="739" spans="1:11" ht="15" x14ac:dyDescent="0.2">
      <c r="A739">
        <v>680</v>
      </c>
      <c r="B739" s="660">
        <f>'Expenditures 16-24'!C64</f>
        <v>0</v>
      </c>
      <c r="F739" s="4"/>
      <c r="G739" s="1" t="b">
        <f t="shared" ca="1" si="12"/>
        <v>1</v>
      </c>
      <c r="H739" s="1435" cm="1">
        <f t="array" aca="1" ref="H739" ca="1">IF(I739&lt;&gt;"",INDIRECT("'"&amp;I739&amp;"'!"&amp;J739),"")</f>
        <v>0</v>
      </c>
      <c r="I739" s="1440" t="s">
        <v>3868</v>
      </c>
      <c r="J739" s="1436" t="s">
        <v>3891</v>
      </c>
      <c r="K739" s="4"/>
    </row>
    <row r="740" spans="1:11" ht="15" x14ac:dyDescent="0.2">
      <c r="A740">
        <v>681</v>
      </c>
      <c r="B740" s="660">
        <f>'Expenditures 16-24'!C65</f>
        <v>0</v>
      </c>
      <c r="F740" s="4"/>
      <c r="G740" s="1" t="b">
        <f t="shared" ca="1" si="12"/>
        <v>1</v>
      </c>
      <c r="H740" s="1435" cm="1">
        <f t="array" aca="1" ref="H740" ca="1">IF(I740&lt;&gt;"",INDIRECT("'"&amp;I740&amp;"'!"&amp;J740),"")</f>
        <v>0</v>
      </c>
      <c r="I740" s="1440" t="s">
        <v>3868</v>
      </c>
      <c r="J740" s="1436" t="s">
        <v>3892</v>
      </c>
      <c r="K740" s="4"/>
    </row>
    <row r="741" spans="1:11" ht="15" x14ac:dyDescent="0.2">
      <c r="A741">
        <v>682</v>
      </c>
      <c r="B741" s="660">
        <f>'Expenditures 16-24'!C66</f>
        <v>0</v>
      </c>
      <c r="F741" s="4"/>
      <c r="G741" s="1" t="b">
        <f t="shared" ca="1" si="12"/>
        <v>1</v>
      </c>
      <c r="H741" s="1435" cm="1">
        <f t="array" aca="1" ref="H741" ca="1">IF(I741&lt;&gt;"",INDIRECT("'"&amp;I741&amp;"'!"&amp;J741),"")</f>
        <v>0</v>
      </c>
      <c r="I741" s="1440" t="s">
        <v>3868</v>
      </c>
      <c r="J741" s="1436" t="s">
        <v>3893</v>
      </c>
      <c r="K741" s="4"/>
    </row>
    <row r="742" spans="1:11" ht="15" x14ac:dyDescent="0.2">
      <c r="A742" s="5">
        <v>683</v>
      </c>
      <c r="B742" s="660"/>
      <c r="F742" s="4" t="s">
        <v>3784</v>
      </c>
      <c r="G742" s="1" t="b">
        <f t="shared" ca="1" si="12"/>
        <v>1</v>
      </c>
      <c r="H742" s="1435" t="str" cm="1">
        <f t="array" aca="1" ref="H742" ca="1">IF(I742&lt;&gt;"",INDIRECT("'"&amp;I742&amp;"'!"&amp;J742),"")</f>
        <v/>
      </c>
      <c r="I742" s="1440"/>
      <c r="J742" s="1436"/>
      <c r="K742" s="4"/>
    </row>
    <row r="743" spans="1:11" ht="15" x14ac:dyDescent="0.2">
      <c r="A743">
        <v>684</v>
      </c>
      <c r="B743" s="660">
        <f>'Expenditures 16-24'!C67</f>
        <v>28485</v>
      </c>
      <c r="F743" s="4"/>
      <c r="G743" s="1" t="b">
        <f t="shared" ca="1" si="12"/>
        <v>1</v>
      </c>
      <c r="H743" s="1435" cm="1">
        <f t="array" aca="1" ref="H743" ca="1">IF(I743&lt;&gt;"",INDIRECT("'"&amp;I743&amp;"'!"&amp;J743),"")</f>
        <v>28485</v>
      </c>
      <c r="I743" s="1440" t="s">
        <v>3868</v>
      </c>
      <c r="J743" s="1436" t="s">
        <v>3894</v>
      </c>
      <c r="K743" s="4"/>
    </row>
    <row r="744" spans="1:11" ht="15" x14ac:dyDescent="0.2">
      <c r="A744">
        <v>685</v>
      </c>
      <c r="B744" s="660">
        <f>'Expenditures 16-24'!C69</f>
        <v>0</v>
      </c>
      <c r="F744" s="4"/>
      <c r="G744" s="1" t="b">
        <f t="shared" ca="1" si="12"/>
        <v>1</v>
      </c>
      <c r="H744" s="1435" cm="1">
        <f t="array" aca="1" ref="H744" ca="1">IF(I744&lt;&gt;"",INDIRECT("'"&amp;I744&amp;"'!"&amp;J744),"")</f>
        <v>0</v>
      </c>
      <c r="I744" s="1440" t="s">
        <v>3868</v>
      </c>
      <c r="J744" s="1436" t="s">
        <v>3895</v>
      </c>
      <c r="K744" s="4"/>
    </row>
    <row r="745" spans="1:11" ht="15" x14ac:dyDescent="0.2">
      <c r="A745">
        <v>686</v>
      </c>
      <c r="B745" s="660">
        <f>'Expenditures 16-24'!C70</f>
        <v>0</v>
      </c>
      <c r="C745" s="2" t="s">
        <v>490</v>
      </c>
      <c r="F745" s="4"/>
      <c r="G745" s="1" t="b">
        <f t="shared" ca="1" si="12"/>
        <v>1</v>
      </c>
      <c r="H745" s="1435" cm="1">
        <f t="array" aca="1" ref="H745" ca="1">IF(I745&lt;&gt;"",INDIRECT("'"&amp;I745&amp;"'!"&amp;J745),"")</f>
        <v>0</v>
      </c>
      <c r="I745" s="1440" t="s">
        <v>3868</v>
      </c>
      <c r="J745" s="1436" t="s">
        <v>3896</v>
      </c>
      <c r="K745" s="4"/>
    </row>
    <row r="746" spans="1:11" ht="15" x14ac:dyDescent="0.2">
      <c r="A746">
        <v>687</v>
      </c>
      <c r="B746" s="660">
        <f>'Expenditures 16-24'!C71</f>
        <v>0</v>
      </c>
      <c r="F746" s="4"/>
      <c r="G746" s="1" t="b">
        <f t="shared" ca="1" si="12"/>
        <v>1</v>
      </c>
      <c r="H746" s="1435" cm="1">
        <f t="array" aca="1" ref="H746" ca="1">IF(I746&lt;&gt;"",INDIRECT("'"&amp;I746&amp;"'!"&amp;J746),"")</f>
        <v>0</v>
      </c>
      <c r="I746" s="1440" t="s">
        <v>3868</v>
      </c>
      <c r="J746" s="1436" t="s">
        <v>3897</v>
      </c>
      <c r="K746" s="4"/>
    </row>
    <row r="747" spans="1:11" ht="15" x14ac:dyDescent="0.2">
      <c r="A747">
        <v>688</v>
      </c>
      <c r="B747" s="660">
        <f>'Expenditures 16-24'!C72</f>
        <v>0</v>
      </c>
      <c r="F747" s="4"/>
      <c r="G747" s="1" t="b">
        <f t="shared" ca="1" si="12"/>
        <v>1</v>
      </c>
      <c r="H747" s="1435" cm="1">
        <f t="array" aca="1" ref="H747" ca="1">IF(I747&lt;&gt;"",INDIRECT("'"&amp;I747&amp;"'!"&amp;J747),"")</f>
        <v>0</v>
      </c>
      <c r="I747" s="1440" t="s">
        <v>3868</v>
      </c>
      <c r="J747" s="1436" t="s">
        <v>3898</v>
      </c>
      <c r="K747" s="4"/>
    </row>
    <row r="748" spans="1:11" ht="15" x14ac:dyDescent="0.2">
      <c r="A748" s="5">
        <v>689</v>
      </c>
      <c r="B748" s="660"/>
      <c r="F748" s="4" t="s">
        <v>3784</v>
      </c>
      <c r="G748" s="1" t="b">
        <f t="shared" ca="1" si="12"/>
        <v>1</v>
      </c>
      <c r="H748" s="1435" t="str" cm="1">
        <f t="array" aca="1" ref="H748" ca="1">IF(I748&lt;&gt;"",INDIRECT("'"&amp;I748&amp;"'!"&amp;J748),"")</f>
        <v/>
      </c>
      <c r="I748" s="1440"/>
      <c r="J748" s="1436"/>
      <c r="K748" s="4"/>
    </row>
    <row r="749" spans="1:11" ht="15" x14ac:dyDescent="0.2">
      <c r="A749">
        <v>690</v>
      </c>
      <c r="B749" s="660">
        <f>'Expenditures 16-24'!C73</f>
        <v>0</v>
      </c>
      <c r="F749" s="4"/>
      <c r="G749" s="1" t="b">
        <f t="shared" ca="1" si="12"/>
        <v>1</v>
      </c>
      <c r="H749" s="1435" cm="1">
        <f t="array" aca="1" ref="H749" ca="1">IF(I749&lt;&gt;"",INDIRECT("'"&amp;I749&amp;"'!"&amp;J749),"")</f>
        <v>0</v>
      </c>
      <c r="I749" s="1440" t="s">
        <v>3868</v>
      </c>
      <c r="J749" s="1436" t="s">
        <v>3899</v>
      </c>
      <c r="K749" s="4"/>
    </row>
    <row r="750" spans="1:11" ht="15" x14ac:dyDescent="0.2">
      <c r="A750" s="5">
        <v>691</v>
      </c>
      <c r="B750" s="660"/>
      <c r="F750" s="4" t="s">
        <v>3784</v>
      </c>
      <c r="G750" s="1" t="b">
        <f t="shared" ca="1" si="12"/>
        <v>1</v>
      </c>
      <c r="H750" s="1435" t="str" cm="1">
        <f t="array" aca="1" ref="H750" ca="1">IF(I750&lt;&gt;"",INDIRECT("'"&amp;I750&amp;"'!"&amp;J750),"")</f>
        <v/>
      </c>
      <c r="I750" s="1440"/>
      <c r="J750" s="1436"/>
      <c r="K750" s="4"/>
    </row>
    <row r="751" spans="1:11" ht="15" x14ac:dyDescent="0.2">
      <c r="A751">
        <v>692</v>
      </c>
      <c r="B751" s="660">
        <f>'Expenditures 16-24'!C74</f>
        <v>0</v>
      </c>
      <c r="F751" s="4"/>
      <c r="G751" s="1" t="b">
        <f t="shared" ca="1" si="12"/>
        <v>1</v>
      </c>
      <c r="H751" s="1435" cm="1">
        <f t="array" aca="1" ref="H751" ca="1">IF(I751&lt;&gt;"",INDIRECT("'"&amp;I751&amp;"'!"&amp;J751),"")</f>
        <v>0</v>
      </c>
      <c r="I751" s="1440" t="s">
        <v>3868</v>
      </c>
      <c r="J751" s="1436" t="s">
        <v>3900</v>
      </c>
      <c r="K751" s="4"/>
    </row>
    <row r="752" spans="1:11" ht="15" x14ac:dyDescent="0.2">
      <c r="A752">
        <v>693</v>
      </c>
      <c r="B752" s="660">
        <f>'Expenditures 16-24'!C75</f>
        <v>0</v>
      </c>
      <c r="F752" s="4"/>
      <c r="G752" s="1" t="b">
        <f t="shared" ca="1" si="12"/>
        <v>1</v>
      </c>
      <c r="H752" s="1435" cm="1">
        <f t="array" aca="1" ref="H752" ca="1">IF(I752&lt;&gt;"",INDIRECT("'"&amp;I752&amp;"'!"&amp;J752),"")</f>
        <v>0</v>
      </c>
      <c r="I752" s="1440" t="s">
        <v>3868</v>
      </c>
      <c r="J752" s="1436" t="s">
        <v>3901</v>
      </c>
      <c r="K752" s="4"/>
    </row>
    <row r="753" spans="1:11" ht="15" x14ac:dyDescent="0.2">
      <c r="A753">
        <v>694</v>
      </c>
      <c r="B753" s="660">
        <f>'Expenditures 16-24'!C76</f>
        <v>502382</v>
      </c>
      <c r="C753" s="2" t="s">
        <v>490</v>
      </c>
      <c r="F753" s="4"/>
      <c r="G753" s="1" t="b">
        <f t="shared" ca="1" si="12"/>
        <v>1</v>
      </c>
      <c r="H753" s="1435" cm="1">
        <f t="array" aca="1" ref="H753" ca="1">IF(I753&lt;&gt;"",INDIRECT("'"&amp;I753&amp;"'!"&amp;J753),"")</f>
        <v>502382</v>
      </c>
      <c r="I753" s="1440" t="s">
        <v>3868</v>
      </c>
      <c r="J753" s="1436" t="s">
        <v>3902</v>
      </c>
      <c r="K753" s="4"/>
    </row>
    <row r="754" spans="1:11" ht="15" x14ac:dyDescent="0.2">
      <c r="A754">
        <v>695</v>
      </c>
      <c r="B754" s="660">
        <f>'Expenditures 16-24'!C77</f>
        <v>0</v>
      </c>
      <c r="F754" s="4"/>
      <c r="G754" s="1" t="b">
        <f t="shared" ca="1" si="12"/>
        <v>1</v>
      </c>
      <c r="H754" s="1435" cm="1">
        <f t="array" aca="1" ref="H754" ca="1">IF(I754&lt;&gt;"",INDIRECT("'"&amp;I754&amp;"'!"&amp;J754),"")</f>
        <v>0</v>
      </c>
      <c r="I754" s="1440" t="s">
        <v>3868</v>
      </c>
      <c r="J754" s="1436" t="s">
        <v>3903</v>
      </c>
      <c r="K754" s="4"/>
    </row>
    <row r="755" spans="1:11" ht="15" x14ac:dyDescent="0.2">
      <c r="A755">
        <v>696</v>
      </c>
      <c r="B755" s="660">
        <f>'Expenditures 16-24'!C116</f>
        <v>1607742</v>
      </c>
      <c r="C755" s="2" t="s">
        <v>490</v>
      </c>
      <c r="F755" s="4"/>
      <c r="G755" s="1" t="b">
        <f t="shared" ca="1" si="12"/>
        <v>1</v>
      </c>
      <c r="H755" s="1435" cm="1">
        <f t="array" aca="1" ref="H755" ca="1">IF(I755&lt;&gt;"",INDIRECT("'"&amp;I755&amp;"'!"&amp;J755),"")</f>
        <v>1607742</v>
      </c>
      <c r="I755" s="1440" t="s">
        <v>3868</v>
      </c>
      <c r="J755" s="1436" t="s">
        <v>3904</v>
      </c>
      <c r="K755" s="4"/>
    </row>
    <row r="756" spans="1:11" ht="15" x14ac:dyDescent="0.2">
      <c r="A756" s="5">
        <v>697</v>
      </c>
      <c r="B756" s="660"/>
      <c r="F756" s="4" t="s">
        <v>3784</v>
      </c>
      <c r="G756" s="1" t="b">
        <f t="shared" ca="1" si="12"/>
        <v>1</v>
      </c>
      <c r="H756" s="1435" t="str" cm="1">
        <f t="array" aca="1" ref="H756" ca="1">IF(I756&lt;&gt;"",INDIRECT("'"&amp;I756&amp;"'!"&amp;J756),"")</f>
        <v/>
      </c>
      <c r="I756" s="1440"/>
      <c r="J756" s="1436"/>
      <c r="K756" s="4"/>
    </row>
    <row r="757" spans="1:11" ht="15" x14ac:dyDescent="0.2">
      <c r="A757" s="5">
        <v>698</v>
      </c>
      <c r="B757" s="660"/>
      <c r="C757" s="2" t="s">
        <v>490</v>
      </c>
      <c r="F757" s="4" t="s">
        <v>3784</v>
      </c>
      <c r="G757" s="1" t="b">
        <f t="shared" ca="1" si="12"/>
        <v>1</v>
      </c>
      <c r="H757" s="1435" t="str" cm="1">
        <f t="array" aca="1" ref="H757" ca="1">IF(I757&lt;&gt;"",INDIRECT("'"&amp;I757&amp;"'!"&amp;J757),"")</f>
        <v/>
      </c>
      <c r="I757" s="1440"/>
      <c r="J757" s="1436"/>
      <c r="K757" s="4"/>
    </row>
    <row r="758" spans="1:11" ht="15" x14ac:dyDescent="0.2">
      <c r="A758" s="5">
        <v>699</v>
      </c>
      <c r="B758" s="660"/>
      <c r="F758" s="4" t="s">
        <v>3784</v>
      </c>
      <c r="G758" s="1" t="b">
        <f t="shared" ca="1" si="12"/>
        <v>1</v>
      </c>
      <c r="H758" s="1435" t="str" cm="1">
        <f t="array" aca="1" ref="H758" ca="1">IF(I758&lt;&gt;"",INDIRECT("'"&amp;I758&amp;"'!"&amp;J758),"")</f>
        <v/>
      </c>
      <c r="I758" s="1440"/>
      <c r="J758" s="1436"/>
      <c r="K758" s="4"/>
    </row>
    <row r="759" spans="1:11" ht="15" x14ac:dyDescent="0.2">
      <c r="A759" s="5">
        <v>700</v>
      </c>
      <c r="B759" s="660"/>
      <c r="F759" s="4" t="s">
        <v>3784</v>
      </c>
      <c r="G759" s="1" t="b">
        <f t="shared" ca="1" si="12"/>
        <v>1</v>
      </c>
      <c r="H759" s="1435" t="str" cm="1">
        <f t="array" aca="1" ref="H759" ca="1">IF(I759&lt;&gt;"",INDIRECT("'"&amp;I759&amp;"'!"&amp;J759),"")</f>
        <v/>
      </c>
      <c r="I759" s="1440"/>
      <c r="J759" s="1436"/>
      <c r="K759" s="4"/>
    </row>
    <row r="760" spans="1:11" ht="15" x14ac:dyDescent="0.2">
      <c r="A760" s="5">
        <v>701</v>
      </c>
      <c r="B760" s="660"/>
      <c r="F760" s="4" t="s">
        <v>3784</v>
      </c>
      <c r="G760" s="1" t="b">
        <f t="shared" ca="1" si="12"/>
        <v>1</v>
      </c>
      <c r="H760" s="1435" t="str" cm="1">
        <f t="array" aca="1" ref="H760" ca="1">IF(I760&lt;&gt;"",INDIRECT("'"&amp;I760&amp;"'!"&amp;J760),"")</f>
        <v/>
      </c>
      <c r="I760" s="1440"/>
      <c r="J760" s="1436"/>
      <c r="K760" s="4"/>
    </row>
    <row r="761" spans="1:11" ht="15" x14ac:dyDescent="0.2">
      <c r="A761">
        <v>702</v>
      </c>
      <c r="B761" s="660">
        <f>'Expenditures 16-24'!D5</f>
        <v>227559</v>
      </c>
      <c r="F761" s="4"/>
      <c r="G761" s="1" t="b">
        <f t="shared" ca="1" si="12"/>
        <v>1</v>
      </c>
      <c r="H761" s="1435" cm="1">
        <f t="array" aca="1" ref="H761" ca="1">IF(I761&lt;&gt;"",INDIRECT("'"&amp;I761&amp;"'!"&amp;J761),"")</f>
        <v>227559</v>
      </c>
      <c r="I761" s="1440" t="s">
        <v>3868</v>
      </c>
      <c r="J761" s="1436" t="s">
        <v>3799</v>
      </c>
      <c r="K761" s="4"/>
    </row>
    <row r="762" spans="1:11" ht="15" x14ac:dyDescent="0.2">
      <c r="A762">
        <v>703</v>
      </c>
      <c r="B762" s="660">
        <f>'Expenditures 16-24'!D16</f>
        <v>0</v>
      </c>
      <c r="F762" s="4"/>
      <c r="G762" s="1" t="b">
        <f t="shared" ca="1" si="12"/>
        <v>1</v>
      </c>
      <c r="H762" s="1435" cm="1">
        <f t="array" aca="1" ref="H762" ca="1">IF(I762&lt;&gt;"",INDIRECT("'"&amp;I762&amp;"'!"&amp;J762),"")</f>
        <v>0</v>
      </c>
      <c r="I762" s="1440" t="s">
        <v>3868</v>
      </c>
      <c r="J762" s="1436" t="s">
        <v>3905</v>
      </c>
      <c r="K762" s="4"/>
    </row>
    <row r="763" spans="1:11" ht="15" x14ac:dyDescent="0.2">
      <c r="A763" s="5">
        <v>704</v>
      </c>
      <c r="B763" s="660"/>
      <c r="F763" s="4" t="s">
        <v>3784</v>
      </c>
      <c r="G763" s="1" t="b">
        <f t="shared" ca="1" si="12"/>
        <v>1</v>
      </c>
      <c r="H763" s="1435" t="str" cm="1">
        <f t="array" aca="1" ref="H763" ca="1">IF(I763&lt;&gt;"",INDIRECT("'"&amp;I763&amp;"'!"&amp;J763),"")</f>
        <v/>
      </c>
      <c r="I763" s="1440"/>
      <c r="J763" s="1436"/>
      <c r="K763" s="4"/>
    </row>
    <row r="764" spans="1:11" ht="15" x14ac:dyDescent="0.2">
      <c r="A764" s="5">
        <v>705</v>
      </c>
      <c r="B764" s="660"/>
      <c r="F764" s="4" t="s">
        <v>3784</v>
      </c>
      <c r="G764" s="1" t="b">
        <f t="shared" ca="1" si="12"/>
        <v>1</v>
      </c>
      <c r="H764" s="1435" t="str" cm="1">
        <f t="array" aca="1" ref="H764" ca="1">IF(I764&lt;&gt;"",INDIRECT("'"&amp;I764&amp;"'!"&amp;J764),"")</f>
        <v/>
      </c>
      <c r="I764" s="1440"/>
      <c r="J764" s="1436"/>
      <c r="K764" s="4"/>
    </row>
    <row r="765" spans="1:11" ht="15" x14ac:dyDescent="0.2">
      <c r="A765" s="5">
        <v>706</v>
      </c>
      <c r="B765" s="660"/>
      <c r="F765" s="4" t="s">
        <v>3784</v>
      </c>
      <c r="G765" s="1" t="b">
        <f t="shared" ca="1" si="12"/>
        <v>1</v>
      </c>
      <c r="H765" s="1435" t="str" cm="1">
        <f t="array" aca="1" ref="H765" ca="1">IF(I765&lt;&gt;"",INDIRECT("'"&amp;I765&amp;"'!"&amp;J765),"")</f>
        <v/>
      </c>
      <c r="I765" s="1440"/>
      <c r="J765" s="1436"/>
      <c r="K765" s="4"/>
    </row>
    <row r="766" spans="1:11" ht="15" x14ac:dyDescent="0.2">
      <c r="A766" s="5">
        <v>707</v>
      </c>
      <c r="B766" s="660"/>
      <c r="F766" s="4" t="s">
        <v>3784</v>
      </c>
      <c r="G766" s="1" t="b">
        <f t="shared" ca="1" si="12"/>
        <v>1</v>
      </c>
      <c r="H766" s="1435" t="str" cm="1">
        <f t="array" aca="1" ref="H766" ca="1">IF(I766&lt;&gt;"",INDIRECT("'"&amp;I766&amp;"'!"&amp;J766),"")</f>
        <v/>
      </c>
      <c r="I766" s="1440"/>
      <c r="J766" s="1436"/>
      <c r="K766" s="4"/>
    </row>
    <row r="767" spans="1:11" ht="15" x14ac:dyDescent="0.2">
      <c r="A767" s="5">
        <v>708</v>
      </c>
      <c r="B767" s="660"/>
      <c r="F767" s="4" t="s">
        <v>3784</v>
      </c>
      <c r="G767" s="1" t="b">
        <f t="shared" ca="1" si="12"/>
        <v>1</v>
      </c>
      <c r="H767" s="1435" t="str" cm="1">
        <f t="array" aca="1" ref="H767" ca="1">IF(I767&lt;&gt;"",INDIRECT("'"&amp;I767&amp;"'!"&amp;J767),"")</f>
        <v/>
      </c>
      <c r="I767" s="1440"/>
      <c r="J767" s="1436"/>
      <c r="K767" s="4"/>
    </row>
    <row r="768" spans="1:11" ht="15" x14ac:dyDescent="0.2">
      <c r="A768">
        <v>709</v>
      </c>
      <c r="B768" s="660">
        <f>'Expenditures 16-24'!D18</f>
        <v>0</v>
      </c>
      <c r="F768" s="4"/>
      <c r="G768" s="1" t="b">
        <f t="shared" ca="1" si="12"/>
        <v>1</v>
      </c>
      <c r="H768" s="1435" cm="1">
        <f t="array" aca="1" ref="H768" ca="1">IF(I768&lt;&gt;"",INDIRECT("'"&amp;I768&amp;"'!"&amp;J768),"")</f>
        <v>0</v>
      </c>
      <c r="I768" s="1440" t="s">
        <v>3868</v>
      </c>
      <c r="J768" s="1436" t="s">
        <v>3906</v>
      </c>
      <c r="K768" s="4"/>
    </row>
    <row r="769" spans="1:11" ht="15" x14ac:dyDescent="0.2">
      <c r="A769" s="5">
        <v>710</v>
      </c>
      <c r="B769" s="660"/>
      <c r="F769" s="4" t="s">
        <v>3784</v>
      </c>
      <c r="G769" s="1" t="b">
        <f t="shared" ca="1" si="12"/>
        <v>1</v>
      </c>
      <c r="H769" s="1435" t="str" cm="1">
        <f t="array" aca="1" ref="H769" ca="1">IF(I769&lt;&gt;"",INDIRECT("'"&amp;I769&amp;"'!"&amp;J769),"")</f>
        <v/>
      </c>
      <c r="I769" s="1440"/>
      <c r="J769" s="1436"/>
      <c r="K769" s="4"/>
    </row>
    <row r="770" spans="1:11" ht="15" x14ac:dyDescent="0.2">
      <c r="A770" s="5">
        <v>711</v>
      </c>
      <c r="B770" s="660"/>
      <c r="F770" s="4" t="s">
        <v>3784</v>
      </c>
      <c r="G770" s="1" t="b">
        <f t="shared" ca="1" si="12"/>
        <v>1</v>
      </c>
      <c r="H770" s="1435" t="str" cm="1">
        <f t="array" aca="1" ref="H770" ca="1">IF(I770&lt;&gt;"",INDIRECT("'"&amp;I770&amp;"'!"&amp;J770),"")</f>
        <v/>
      </c>
      <c r="I770" s="1440"/>
      <c r="J770" s="1436"/>
      <c r="K770" s="4"/>
    </row>
    <row r="771" spans="1:11" ht="15" x14ac:dyDescent="0.2">
      <c r="A771" s="5">
        <v>712</v>
      </c>
      <c r="B771" s="660"/>
      <c r="F771" s="4" t="s">
        <v>3784</v>
      </c>
      <c r="G771" s="1" t="b">
        <f t="shared" ca="1" si="12"/>
        <v>1</v>
      </c>
      <c r="H771" s="1435" t="str" cm="1">
        <f t="array" aca="1" ref="H771" ca="1">IF(I771&lt;&gt;"",INDIRECT("'"&amp;I771&amp;"'!"&amp;J771),"")</f>
        <v/>
      </c>
      <c r="I771" s="1440"/>
      <c r="J771" s="1436"/>
      <c r="K771" s="4"/>
    </row>
    <row r="772" spans="1:11" ht="15" x14ac:dyDescent="0.2">
      <c r="A772">
        <v>713</v>
      </c>
      <c r="B772" s="660">
        <f>'Expenditures 16-24'!D12</f>
        <v>0</v>
      </c>
      <c r="F772" s="4"/>
      <c r="G772" s="1" t="b">
        <f t="shared" ca="1" si="12"/>
        <v>1</v>
      </c>
      <c r="H772" s="1435" cm="1">
        <f t="array" aca="1" ref="H772" ca="1">IF(I772&lt;&gt;"",INDIRECT("'"&amp;I772&amp;"'!"&amp;J772),"")</f>
        <v>0</v>
      </c>
      <c r="I772" s="1440" t="s">
        <v>3868</v>
      </c>
      <c r="J772" s="1436" t="s">
        <v>3800</v>
      </c>
      <c r="K772" s="4"/>
    </row>
    <row r="773" spans="1:11" ht="15" x14ac:dyDescent="0.2">
      <c r="A773">
        <v>714</v>
      </c>
      <c r="B773" s="660">
        <f>'Expenditures 16-24'!D13</f>
        <v>0</v>
      </c>
      <c r="F773" s="4"/>
      <c r="G773" s="1" t="b">
        <f t="shared" ca="1" si="12"/>
        <v>1</v>
      </c>
      <c r="H773" s="1435" cm="1">
        <f t="array" aca="1" ref="H773" ca="1">IF(I773&lt;&gt;"",INDIRECT("'"&amp;I773&amp;"'!"&amp;J773),"")</f>
        <v>0</v>
      </c>
      <c r="I773" s="1440" t="s">
        <v>3868</v>
      </c>
      <c r="J773" s="1436" t="s">
        <v>3801</v>
      </c>
      <c r="K773" s="4"/>
    </row>
    <row r="774" spans="1:11" ht="15" x14ac:dyDescent="0.2">
      <c r="A774">
        <v>715</v>
      </c>
      <c r="B774" s="660">
        <f>'Expenditures 16-24'!D14</f>
        <v>468</v>
      </c>
      <c r="F774" s="4"/>
      <c r="G774" s="1" t="b">
        <f t="shared" ca="1" si="12"/>
        <v>1</v>
      </c>
      <c r="H774" s="1435" cm="1">
        <f t="array" aca="1" ref="H774" ca="1">IF(I774&lt;&gt;"",INDIRECT("'"&amp;I774&amp;"'!"&amp;J774),"")</f>
        <v>468</v>
      </c>
      <c r="I774" s="1440" t="s">
        <v>3868</v>
      </c>
      <c r="J774" s="1436" t="s">
        <v>3907</v>
      </c>
      <c r="K774" s="4"/>
    </row>
    <row r="775" spans="1:11" ht="15" x14ac:dyDescent="0.2">
      <c r="A775">
        <v>716</v>
      </c>
      <c r="B775" s="660">
        <f>'Expenditures 16-24'!D15</f>
        <v>0</v>
      </c>
      <c r="F775" s="4"/>
      <c r="G775" s="1" t="b">
        <f t="shared" ca="1" si="12"/>
        <v>1</v>
      </c>
      <c r="H775" s="1435" cm="1">
        <f t="array" aca="1" ref="H775" ca="1">IF(I775&lt;&gt;"",INDIRECT("'"&amp;I775&amp;"'!"&amp;J775),"")</f>
        <v>0</v>
      </c>
      <c r="I775" s="1440" t="s">
        <v>3868</v>
      </c>
      <c r="J775" s="1436" t="s">
        <v>3908</v>
      </c>
      <c r="K775" s="4"/>
    </row>
    <row r="776" spans="1:11" ht="15" x14ac:dyDescent="0.2">
      <c r="A776">
        <v>717</v>
      </c>
      <c r="B776" s="660">
        <f>'Expenditures 16-24'!D34</f>
        <v>228027</v>
      </c>
      <c r="F776" s="4"/>
      <c r="G776" s="1" t="b">
        <f t="shared" ca="1" si="12"/>
        <v>1</v>
      </c>
      <c r="H776" s="1435" cm="1">
        <f t="array" aca="1" ref="H776" ca="1">IF(I776&lt;&gt;"",INDIRECT("'"&amp;I776&amp;"'!"&amp;J776),"")</f>
        <v>228027</v>
      </c>
      <c r="I776" s="1440" t="s">
        <v>3868</v>
      </c>
      <c r="J776" s="1436" t="s">
        <v>3804</v>
      </c>
      <c r="K776" s="4"/>
    </row>
    <row r="777" spans="1:11" ht="15" x14ac:dyDescent="0.2">
      <c r="A777">
        <v>718</v>
      </c>
      <c r="B777" s="660">
        <f>'Expenditures 16-24'!D38</f>
        <v>0</v>
      </c>
      <c r="F777" s="4"/>
      <c r="G777" s="1" t="b">
        <f t="shared" ca="1" si="12"/>
        <v>1</v>
      </c>
      <c r="H777" s="1435" cm="1">
        <f t="array" aca="1" ref="H777" ca="1">IF(I777&lt;&gt;"",INDIRECT("'"&amp;I777&amp;"'!"&amp;J777),"")</f>
        <v>0</v>
      </c>
      <c r="I777" s="1440" t="s">
        <v>3868</v>
      </c>
      <c r="J777" s="1436" t="s">
        <v>3909</v>
      </c>
      <c r="K777" s="4"/>
    </row>
    <row r="778" spans="1:11" ht="15" x14ac:dyDescent="0.2">
      <c r="A778">
        <v>719</v>
      </c>
      <c r="B778" s="660">
        <f>'Expenditures 16-24'!D39</f>
        <v>0</v>
      </c>
      <c r="C778" s="2" t="s">
        <v>490</v>
      </c>
      <c r="F778" s="4"/>
      <c r="G778" s="1" t="b">
        <f t="shared" ca="1" si="12"/>
        <v>1</v>
      </c>
      <c r="H778" s="1435" cm="1">
        <f t="array" aca="1" ref="H778" ca="1">IF(I778&lt;&gt;"",INDIRECT("'"&amp;I778&amp;"'!"&amp;J778),"")</f>
        <v>0</v>
      </c>
      <c r="I778" s="1440" t="s">
        <v>3868</v>
      </c>
      <c r="J778" s="1436" t="s">
        <v>3805</v>
      </c>
      <c r="K778" s="4"/>
    </row>
    <row r="779" spans="1:11" ht="15" x14ac:dyDescent="0.2">
      <c r="A779">
        <v>720</v>
      </c>
      <c r="B779" s="660">
        <f>'Expenditures 16-24'!D40</f>
        <v>0</v>
      </c>
      <c r="F779" s="4"/>
      <c r="G779" s="1" t="b">
        <f t="shared" ca="1" si="12"/>
        <v>1</v>
      </c>
      <c r="H779" s="1435" cm="1">
        <f t="array" aca="1" ref="H779" ca="1">IF(I779&lt;&gt;"",INDIRECT("'"&amp;I779&amp;"'!"&amp;J779),"")</f>
        <v>0</v>
      </c>
      <c r="I779" s="1440" t="s">
        <v>3868</v>
      </c>
      <c r="J779" s="1436" t="s">
        <v>3910</v>
      </c>
      <c r="K779" s="4"/>
    </row>
    <row r="780" spans="1:11" ht="15" x14ac:dyDescent="0.2">
      <c r="A780">
        <v>721</v>
      </c>
      <c r="B780" s="660">
        <f>'Expenditures 16-24'!D41</f>
        <v>0</v>
      </c>
      <c r="F780" s="4"/>
      <c r="G780" s="1" t="b">
        <f t="shared" ca="1" si="12"/>
        <v>1</v>
      </c>
      <c r="H780" s="1435" cm="1">
        <f t="array" aca="1" ref="H780" ca="1">IF(I780&lt;&gt;"",INDIRECT("'"&amp;I780&amp;"'!"&amp;J780),"")</f>
        <v>0</v>
      </c>
      <c r="I780" s="1440" t="s">
        <v>3868</v>
      </c>
      <c r="J780" s="1436" t="s">
        <v>3806</v>
      </c>
      <c r="K780" s="4"/>
    </row>
    <row r="781" spans="1:11" ht="15" x14ac:dyDescent="0.2">
      <c r="A781">
        <v>722</v>
      </c>
      <c r="B781" s="660">
        <f>'Expenditures 16-24'!D42</f>
        <v>10916</v>
      </c>
      <c r="F781" s="4"/>
      <c r="G781" s="1" t="b">
        <f t="shared" ca="1" si="12"/>
        <v>1</v>
      </c>
      <c r="H781" s="1435" cm="1">
        <f t="array" aca="1" ref="H781" ca="1">IF(I781&lt;&gt;"",INDIRECT("'"&amp;I781&amp;"'!"&amp;J781),"")</f>
        <v>10916</v>
      </c>
      <c r="I781" s="1440" t="s">
        <v>3868</v>
      </c>
      <c r="J781" s="1436" t="s">
        <v>3911</v>
      </c>
      <c r="K781" s="4"/>
    </row>
    <row r="782" spans="1:11" ht="15" x14ac:dyDescent="0.2">
      <c r="A782">
        <v>723</v>
      </c>
      <c r="B782" s="660">
        <f>'Expenditures 16-24'!D43</f>
        <v>366</v>
      </c>
      <c r="F782" s="4"/>
      <c r="G782" s="1" t="b">
        <f t="shared" ca="1" si="12"/>
        <v>1</v>
      </c>
      <c r="H782" s="1435" cm="1">
        <f t="array" aca="1" ref="H782" ca="1">IF(I782&lt;&gt;"",INDIRECT("'"&amp;I782&amp;"'!"&amp;J782),"")</f>
        <v>366</v>
      </c>
      <c r="I782" s="1440" t="s">
        <v>3868</v>
      </c>
      <c r="J782" s="1436" t="s">
        <v>3912</v>
      </c>
      <c r="K782" s="4"/>
    </row>
    <row r="783" spans="1:11" ht="15" x14ac:dyDescent="0.2">
      <c r="A783">
        <v>724</v>
      </c>
      <c r="B783" s="660">
        <f>'Expenditures 16-24'!D44</f>
        <v>11282</v>
      </c>
      <c r="F783" s="4"/>
      <c r="G783" s="1" t="b">
        <f t="shared" ca="1" si="12"/>
        <v>1</v>
      </c>
      <c r="H783" s="1435" cm="1">
        <f t="array" aca="1" ref="H783" ca="1">IF(I783&lt;&gt;"",INDIRECT("'"&amp;I783&amp;"'!"&amp;J783),"")</f>
        <v>11282</v>
      </c>
      <c r="I783" s="1440" t="s">
        <v>3868</v>
      </c>
      <c r="J783" s="1436" t="s">
        <v>3913</v>
      </c>
      <c r="K783" s="4"/>
    </row>
    <row r="784" spans="1:11" ht="15" x14ac:dyDescent="0.2">
      <c r="A784">
        <v>725</v>
      </c>
      <c r="B784" s="660">
        <f>'Expenditures 16-24'!D46</f>
        <v>96</v>
      </c>
      <c r="F784" s="4"/>
      <c r="G784" s="1" t="b">
        <f t="shared" ca="1" si="12"/>
        <v>1</v>
      </c>
      <c r="H784" s="1435" cm="1">
        <f t="array" aca="1" ref="H784" ca="1">IF(I784&lt;&gt;"",INDIRECT("'"&amp;I784&amp;"'!"&amp;J784),"")</f>
        <v>96</v>
      </c>
      <c r="I784" s="1440" t="s">
        <v>3868</v>
      </c>
      <c r="J784" s="1436" t="s">
        <v>3914</v>
      </c>
      <c r="K784" s="4"/>
    </row>
    <row r="785" spans="1:11" ht="15" x14ac:dyDescent="0.2">
      <c r="A785">
        <v>726</v>
      </c>
      <c r="B785" s="660">
        <f>'Expenditures 16-24'!D47</f>
        <v>0</v>
      </c>
      <c r="C785" s="2" t="s">
        <v>490</v>
      </c>
      <c r="F785" s="4"/>
      <c r="G785" s="1" t="b">
        <f t="shared" ca="1" si="12"/>
        <v>1</v>
      </c>
      <c r="H785" s="1435" cm="1">
        <f t="array" aca="1" ref="H785" ca="1">IF(I785&lt;&gt;"",INDIRECT("'"&amp;I785&amp;"'!"&amp;J785),"")</f>
        <v>0</v>
      </c>
      <c r="I785" s="1440" t="s">
        <v>3868</v>
      </c>
      <c r="J785" s="1436" t="s">
        <v>3915</v>
      </c>
      <c r="K785" s="4"/>
    </row>
    <row r="786" spans="1:11" ht="15" x14ac:dyDescent="0.2">
      <c r="A786">
        <v>727</v>
      </c>
      <c r="B786" s="660">
        <f>'Expenditures 16-24'!D48</f>
        <v>0</v>
      </c>
      <c r="F786" s="4"/>
      <c r="G786" s="1" t="b">
        <f t="shared" ca="1" si="12"/>
        <v>1</v>
      </c>
      <c r="H786" s="1435" cm="1">
        <f t="array" aca="1" ref="H786" ca="1">IF(I786&lt;&gt;"",INDIRECT("'"&amp;I786&amp;"'!"&amp;J786),"")</f>
        <v>0</v>
      </c>
      <c r="I786" s="1440" t="s">
        <v>3868</v>
      </c>
      <c r="J786" s="1436" t="s">
        <v>3916</v>
      </c>
      <c r="K786" s="4"/>
    </row>
    <row r="787" spans="1:11" ht="15" x14ac:dyDescent="0.2">
      <c r="A787">
        <v>728</v>
      </c>
      <c r="B787" s="660">
        <f>'Expenditures 16-24'!D49</f>
        <v>96</v>
      </c>
      <c r="F787" s="4"/>
      <c r="G787" s="1" t="b">
        <f t="shared" ca="1" si="12"/>
        <v>1</v>
      </c>
      <c r="H787" s="1435" cm="1">
        <f t="array" aca="1" ref="H787" ca="1">IF(I787&lt;&gt;"",INDIRECT("'"&amp;I787&amp;"'!"&amp;J787),"")</f>
        <v>96</v>
      </c>
      <c r="I787" s="1440" t="s">
        <v>3868</v>
      </c>
      <c r="J787" s="1436" t="s">
        <v>3917</v>
      </c>
      <c r="K787" s="4"/>
    </row>
    <row r="788" spans="1:11" ht="15" x14ac:dyDescent="0.2">
      <c r="A788">
        <v>729</v>
      </c>
      <c r="B788" s="660">
        <f>'Expenditures 16-24'!D51</f>
        <v>0</v>
      </c>
      <c r="F788" s="4"/>
      <c r="G788" s="1" t="b">
        <f t="shared" ca="1" si="12"/>
        <v>1</v>
      </c>
      <c r="H788" s="1435" cm="1">
        <f t="array" aca="1" ref="H788" ca="1">IF(I788&lt;&gt;"",INDIRECT("'"&amp;I788&amp;"'!"&amp;J788),"")</f>
        <v>0</v>
      </c>
      <c r="I788" s="1440" t="s">
        <v>3868</v>
      </c>
      <c r="J788" s="1436" t="s">
        <v>3918</v>
      </c>
      <c r="K788" s="4"/>
    </row>
    <row r="789" spans="1:11" ht="15" x14ac:dyDescent="0.2">
      <c r="A789">
        <v>730</v>
      </c>
      <c r="B789" s="660">
        <f>'Expenditures 16-24'!D52</f>
        <v>32123</v>
      </c>
      <c r="C789" s="2" t="s">
        <v>490</v>
      </c>
      <c r="F789" s="4"/>
      <c r="G789" s="1" t="b">
        <f t="shared" ca="1" si="12"/>
        <v>1</v>
      </c>
      <c r="H789" s="1435" cm="1">
        <f t="array" aca="1" ref="H789" ca="1">IF(I789&lt;&gt;"",INDIRECT("'"&amp;I789&amp;"'!"&amp;J789),"")</f>
        <v>32123</v>
      </c>
      <c r="I789" s="1440" t="s">
        <v>3868</v>
      </c>
      <c r="J789" s="1436" t="s">
        <v>3919</v>
      </c>
      <c r="K789" s="4"/>
    </row>
    <row r="790" spans="1:11" ht="15" x14ac:dyDescent="0.2">
      <c r="A790">
        <v>731</v>
      </c>
      <c r="B790" s="660">
        <f>'Expenditures 16-24'!D55</f>
        <v>32123</v>
      </c>
      <c r="F790" s="4"/>
      <c r="G790" s="1" t="b">
        <f t="shared" ca="1" si="12"/>
        <v>1</v>
      </c>
      <c r="H790" s="1435" cm="1">
        <f t="array" aca="1" ref="H790" ca="1">IF(I790&lt;&gt;"",INDIRECT("'"&amp;I790&amp;"'!"&amp;J790),"")</f>
        <v>32123</v>
      </c>
      <c r="I790" s="1440" t="s">
        <v>3868</v>
      </c>
      <c r="J790" s="1436" t="s">
        <v>3920</v>
      </c>
      <c r="K790" s="4"/>
    </row>
    <row r="791" spans="1:11" ht="15" x14ac:dyDescent="0.2">
      <c r="A791">
        <v>732</v>
      </c>
      <c r="B791" s="660">
        <f>'Expenditures 16-24'!D57</f>
        <v>3196</v>
      </c>
      <c r="F791" s="4"/>
      <c r="G791" s="1" t="b">
        <f t="shared" ca="1" si="12"/>
        <v>1</v>
      </c>
      <c r="H791" s="1435" cm="1">
        <f t="array" aca="1" ref="H791" ca="1">IF(I791&lt;&gt;"",INDIRECT("'"&amp;I791&amp;"'!"&amp;J791),"")</f>
        <v>3196</v>
      </c>
      <c r="I791" s="1440" t="s">
        <v>3868</v>
      </c>
      <c r="J791" s="1436" t="s">
        <v>3921</v>
      </c>
      <c r="K791" s="4"/>
    </row>
    <row r="792" spans="1:11" ht="15" x14ac:dyDescent="0.2">
      <c r="A792">
        <v>733</v>
      </c>
      <c r="B792" s="660">
        <f>'Expenditures 16-24'!D58</f>
        <v>0</v>
      </c>
      <c r="C792" s="2" t="s">
        <v>490</v>
      </c>
      <c r="F792" s="4"/>
      <c r="G792" s="1" t="b">
        <f t="shared" ca="1" si="12"/>
        <v>1</v>
      </c>
      <c r="H792" s="1435" cm="1">
        <f t="array" aca="1" ref="H792" ca="1">IF(I792&lt;&gt;"",INDIRECT("'"&amp;I792&amp;"'!"&amp;J792),"")</f>
        <v>0</v>
      </c>
      <c r="I792" s="1440" t="s">
        <v>3868</v>
      </c>
      <c r="J792" s="1436" t="s">
        <v>3922</v>
      </c>
      <c r="K792" s="4"/>
    </row>
    <row r="793" spans="1:11" ht="15" x14ac:dyDescent="0.2">
      <c r="A793">
        <v>734</v>
      </c>
      <c r="B793" s="660">
        <f>'Expenditures 16-24'!D59</f>
        <v>3196</v>
      </c>
      <c r="F793" s="4"/>
      <c r="G793" s="1" t="b">
        <f t="shared" ca="1" si="12"/>
        <v>1</v>
      </c>
      <c r="H793" s="1435" cm="1">
        <f t="array" aca="1" ref="H793" ca="1">IF(I793&lt;&gt;"",INDIRECT("'"&amp;I793&amp;"'!"&amp;J793),"")</f>
        <v>3196</v>
      </c>
      <c r="I793" s="1440" t="s">
        <v>3868</v>
      </c>
      <c r="J793" s="1436" t="s">
        <v>3923</v>
      </c>
      <c r="K793" s="4"/>
    </row>
    <row r="794" spans="1:11" ht="15" x14ac:dyDescent="0.2">
      <c r="A794">
        <v>735</v>
      </c>
      <c r="B794" s="660">
        <f>'Expenditures 16-24'!D61</f>
        <v>0</v>
      </c>
      <c r="F794" s="4"/>
      <c r="G794" s="1" t="b">
        <f t="shared" ca="1" si="12"/>
        <v>1</v>
      </c>
      <c r="H794" s="1435" cm="1">
        <f t="array" aca="1" ref="H794" ca="1">IF(I794&lt;&gt;"",INDIRECT("'"&amp;I794&amp;"'!"&amp;J794),"")</f>
        <v>0</v>
      </c>
      <c r="I794" s="1440" t="s">
        <v>3868</v>
      </c>
      <c r="J794" s="1436" t="s">
        <v>3924</v>
      </c>
      <c r="K794" s="4"/>
    </row>
    <row r="795" spans="1:11" ht="15" x14ac:dyDescent="0.2">
      <c r="A795">
        <v>736</v>
      </c>
      <c r="B795" s="660">
        <f>'Expenditures 16-24'!D62</f>
        <v>0</v>
      </c>
      <c r="C795" s="2" t="s">
        <v>490</v>
      </c>
      <c r="F795" s="4"/>
      <c r="G795" s="1" t="b">
        <f t="shared" ca="1" si="12"/>
        <v>1</v>
      </c>
      <c r="H795" s="1435" cm="1">
        <f t="array" aca="1" ref="H795" ca="1">IF(I795&lt;&gt;"",INDIRECT("'"&amp;I795&amp;"'!"&amp;J795),"")</f>
        <v>0</v>
      </c>
      <c r="I795" s="1440" t="s">
        <v>3868</v>
      </c>
      <c r="J795" s="1436" t="s">
        <v>3925</v>
      </c>
      <c r="K795" s="4"/>
    </row>
    <row r="796" spans="1:11" ht="15" x14ac:dyDescent="0.2">
      <c r="A796">
        <v>737</v>
      </c>
      <c r="B796" s="660">
        <f>'Expenditures 16-24'!D63</f>
        <v>0</v>
      </c>
      <c r="F796" s="4"/>
      <c r="G796" s="1" t="b">
        <f t="shared" ca="1" si="12"/>
        <v>1</v>
      </c>
      <c r="H796" s="1435" cm="1">
        <f t="array" aca="1" ref="H796" ca="1">IF(I796&lt;&gt;"",INDIRECT("'"&amp;I796&amp;"'!"&amp;J796),"")</f>
        <v>0</v>
      </c>
      <c r="I796" s="1440" t="s">
        <v>3868</v>
      </c>
      <c r="J796" s="1436" t="s">
        <v>3926</v>
      </c>
      <c r="K796" s="4"/>
    </row>
    <row r="797" spans="1:11" ht="15" x14ac:dyDescent="0.2">
      <c r="A797">
        <v>738</v>
      </c>
      <c r="B797" s="660">
        <f>'Expenditures 16-24'!D64</f>
        <v>0</v>
      </c>
      <c r="F797" s="4"/>
      <c r="G797" s="1" t="b">
        <f t="shared" ca="1" si="12"/>
        <v>1</v>
      </c>
      <c r="H797" s="1435" cm="1">
        <f t="array" aca="1" ref="H797" ca="1">IF(I797&lt;&gt;"",INDIRECT("'"&amp;I797&amp;"'!"&amp;J797),"")</f>
        <v>0</v>
      </c>
      <c r="I797" s="1440" t="s">
        <v>3868</v>
      </c>
      <c r="J797" s="1436" t="s">
        <v>3927</v>
      </c>
      <c r="K797" s="4"/>
    </row>
    <row r="798" spans="1:11" ht="15" x14ac:dyDescent="0.2">
      <c r="A798">
        <v>739</v>
      </c>
      <c r="B798" s="660">
        <f>'Expenditures 16-24'!D65</f>
        <v>0</v>
      </c>
      <c r="F798" s="4"/>
      <c r="G798" s="1" t="b">
        <f t="shared" ca="1" si="12"/>
        <v>1</v>
      </c>
      <c r="H798" s="1435" cm="1">
        <f t="array" aca="1" ref="H798" ca="1">IF(I798&lt;&gt;"",INDIRECT("'"&amp;I798&amp;"'!"&amp;J798),"")</f>
        <v>0</v>
      </c>
      <c r="I798" s="1440" t="s">
        <v>3868</v>
      </c>
      <c r="J798" s="1436" t="s">
        <v>3928</v>
      </c>
      <c r="K798" s="4"/>
    </row>
    <row r="799" spans="1:11" ht="15" x14ac:dyDescent="0.2">
      <c r="A799">
        <v>740</v>
      </c>
      <c r="B799" s="660">
        <f>'Expenditures 16-24'!D66</f>
        <v>0</v>
      </c>
      <c r="F799" s="4"/>
      <c r="G799" s="1" t="b">
        <f t="shared" ca="1" si="12"/>
        <v>1</v>
      </c>
      <c r="H799" s="1435" cm="1">
        <f t="array" aca="1" ref="H799" ca="1">IF(I799&lt;&gt;"",INDIRECT("'"&amp;I799&amp;"'!"&amp;J799),"")</f>
        <v>0</v>
      </c>
      <c r="I799" s="1440" t="s">
        <v>3868</v>
      </c>
      <c r="J799" s="1436" t="s">
        <v>3929</v>
      </c>
      <c r="K799" s="4"/>
    </row>
    <row r="800" spans="1:11" ht="15" x14ac:dyDescent="0.2">
      <c r="A800" s="5">
        <v>741</v>
      </c>
      <c r="B800" s="660"/>
      <c r="F800" s="4" t="s">
        <v>3784</v>
      </c>
      <c r="G800" s="1" t="b">
        <f t="shared" ref="G800:G863" ca="1" si="13">H800=B800</f>
        <v>1</v>
      </c>
      <c r="H800" s="1435" t="str" cm="1">
        <f t="array" aca="1" ref="H800" ca="1">IF(I800&lt;&gt;"",INDIRECT("'"&amp;I800&amp;"'!"&amp;J800),"")</f>
        <v/>
      </c>
      <c r="I800" s="1440"/>
      <c r="J800" s="1436"/>
      <c r="K800" s="4"/>
    </row>
    <row r="801" spans="1:11" ht="15" x14ac:dyDescent="0.2">
      <c r="A801">
        <v>742</v>
      </c>
      <c r="B801" s="660">
        <f>'Expenditures 16-24'!D67</f>
        <v>0</v>
      </c>
      <c r="F801" s="4"/>
      <c r="G801" s="1" t="b">
        <f t="shared" ca="1" si="13"/>
        <v>1</v>
      </c>
      <c r="H801" s="1435" cm="1">
        <f t="array" aca="1" ref="H801" ca="1">IF(I801&lt;&gt;"",INDIRECT("'"&amp;I801&amp;"'!"&amp;J801),"")</f>
        <v>0</v>
      </c>
      <c r="I801" s="1440" t="s">
        <v>3868</v>
      </c>
      <c r="J801" s="1436" t="s">
        <v>3930</v>
      </c>
      <c r="K801" s="4"/>
    </row>
    <row r="802" spans="1:11" ht="15" x14ac:dyDescent="0.2">
      <c r="A802">
        <v>743</v>
      </c>
      <c r="B802" s="660">
        <f>'Expenditures 16-24'!D69</f>
        <v>0</v>
      </c>
      <c r="F802" s="4"/>
      <c r="G802" s="1" t="b">
        <f t="shared" ca="1" si="13"/>
        <v>1</v>
      </c>
      <c r="H802" s="1435" cm="1">
        <f t="array" aca="1" ref="H802" ca="1">IF(I802&lt;&gt;"",INDIRECT("'"&amp;I802&amp;"'!"&amp;J802),"")</f>
        <v>0</v>
      </c>
      <c r="I802" s="1440" t="s">
        <v>3868</v>
      </c>
      <c r="J802" s="1436" t="s">
        <v>3931</v>
      </c>
      <c r="K802" s="4"/>
    </row>
    <row r="803" spans="1:11" ht="15" x14ac:dyDescent="0.2">
      <c r="A803">
        <v>744</v>
      </c>
      <c r="B803" s="660">
        <f>'Expenditures 16-24'!D70</f>
        <v>0</v>
      </c>
      <c r="C803" s="2" t="s">
        <v>490</v>
      </c>
      <c r="F803" s="4"/>
      <c r="G803" s="1" t="b">
        <f t="shared" ca="1" si="13"/>
        <v>1</v>
      </c>
      <c r="H803" s="1435" cm="1">
        <f t="array" aca="1" ref="H803" ca="1">IF(I803&lt;&gt;"",INDIRECT("'"&amp;I803&amp;"'!"&amp;J803),"")</f>
        <v>0</v>
      </c>
      <c r="I803" s="1440" t="s">
        <v>3868</v>
      </c>
      <c r="J803" s="1436" t="s">
        <v>3932</v>
      </c>
      <c r="K803" s="4"/>
    </row>
    <row r="804" spans="1:11" ht="15" x14ac:dyDescent="0.2">
      <c r="A804">
        <v>745</v>
      </c>
      <c r="B804" s="660">
        <f>'Expenditures 16-24'!D71</f>
        <v>0</v>
      </c>
      <c r="F804" s="4"/>
      <c r="G804" s="1" t="b">
        <f t="shared" ca="1" si="13"/>
        <v>1</v>
      </c>
      <c r="H804" s="1435" cm="1">
        <f t="array" aca="1" ref="H804" ca="1">IF(I804&lt;&gt;"",INDIRECT("'"&amp;I804&amp;"'!"&amp;J804),"")</f>
        <v>0</v>
      </c>
      <c r="I804" s="1440" t="s">
        <v>3868</v>
      </c>
      <c r="J804" s="1436" t="s">
        <v>3933</v>
      </c>
      <c r="K804" s="4"/>
    </row>
    <row r="805" spans="1:11" ht="15" x14ac:dyDescent="0.2">
      <c r="A805">
        <v>746</v>
      </c>
      <c r="B805" s="660">
        <f>'Expenditures 16-24'!D72</f>
        <v>0</v>
      </c>
      <c r="F805" s="4"/>
      <c r="G805" s="1" t="b">
        <f t="shared" ca="1" si="13"/>
        <v>1</v>
      </c>
      <c r="H805" s="1435" cm="1">
        <f t="array" aca="1" ref="H805" ca="1">IF(I805&lt;&gt;"",INDIRECT("'"&amp;I805&amp;"'!"&amp;J805),"")</f>
        <v>0</v>
      </c>
      <c r="I805" s="1440" t="s">
        <v>3868</v>
      </c>
      <c r="J805" s="1436" t="s">
        <v>3934</v>
      </c>
      <c r="K805" s="4"/>
    </row>
    <row r="806" spans="1:11" ht="15" x14ac:dyDescent="0.2">
      <c r="A806" s="5">
        <v>747</v>
      </c>
      <c r="B806" s="660"/>
      <c r="F806" s="4" t="s">
        <v>3784</v>
      </c>
      <c r="G806" s="1" t="b">
        <f t="shared" ca="1" si="13"/>
        <v>1</v>
      </c>
      <c r="H806" s="1435" t="str" cm="1">
        <f t="array" aca="1" ref="H806" ca="1">IF(I806&lt;&gt;"",INDIRECT("'"&amp;I806&amp;"'!"&amp;J806),"")</f>
        <v/>
      </c>
      <c r="I806" s="1440"/>
      <c r="J806" s="1436"/>
      <c r="K806" s="4"/>
    </row>
    <row r="807" spans="1:11" ht="15" x14ac:dyDescent="0.2">
      <c r="A807">
        <v>748</v>
      </c>
      <c r="B807" s="660">
        <f>'Expenditures 16-24'!D73</f>
        <v>0</v>
      </c>
      <c r="F807" s="4"/>
      <c r="G807" s="1" t="b">
        <f t="shared" ca="1" si="13"/>
        <v>1</v>
      </c>
      <c r="H807" s="1435" cm="1">
        <f t="array" aca="1" ref="H807" ca="1">IF(I807&lt;&gt;"",INDIRECT("'"&amp;I807&amp;"'!"&amp;J807),"")</f>
        <v>0</v>
      </c>
      <c r="I807" s="1440" t="s">
        <v>3868</v>
      </c>
      <c r="J807" s="1436" t="s">
        <v>3935</v>
      </c>
      <c r="K807" s="4"/>
    </row>
    <row r="808" spans="1:11" ht="15" x14ac:dyDescent="0.2">
      <c r="A808" s="5">
        <v>749</v>
      </c>
      <c r="B808" s="660"/>
      <c r="F808" s="4" t="s">
        <v>3784</v>
      </c>
      <c r="G808" s="1" t="b">
        <f t="shared" ca="1" si="13"/>
        <v>1</v>
      </c>
      <c r="H808" s="1435" t="str" cm="1">
        <f t="array" aca="1" ref="H808" ca="1">IF(I808&lt;&gt;"",INDIRECT("'"&amp;I808&amp;"'!"&amp;J808),"")</f>
        <v/>
      </c>
      <c r="I808" s="1440"/>
      <c r="J808" s="1436"/>
      <c r="K808" s="4"/>
    </row>
    <row r="809" spans="1:11" ht="15" x14ac:dyDescent="0.2">
      <c r="A809">
        <v>750</v>
      </c>
      <c r="B809" s="660">
        <f>'Expenditures 16-24'!D74</f>
        <v>0</v>
      </c>
      <c r="F809" s="4"/>
      <c r="G809" s="1" t="b">
        <f t="shared" ca="1" si="13"/>
        <v>1</v>
      </c>
      <c r="H809" s="1435" cm="1">
        <f t="array" aca="1" ref="H809" ca="1">IF(I809&lt;&gt;"",INDIRECT("'"&amp;I809&amp;"'!"&amp;J809),"")</f>
        <v>0</v>
      </c>
      <c r="I809" s="1440" t="s">
        <v>3868</v>
      </c>
      <c r="J809" s="1436" t="s">
        <v>3936</v>
      </c>
      <c r="K809" s="4"/>
    </row>
    <row r="810" spans="1:11" ht="15" x14ac:dyDescent="0.2">
      <c r="A810">
        <v>751</v>
      </c>
      <c r="B810" s="660">
        <f>'Expenditures 16-24'!D75</f>
        <v>0</v>
      </c>
      <c r="F810" s="4"/>
      <c r="G810" s="1" t="b">
        <f t="shared" ca="1" si="13"/>
        <v>1</v>
      </c>
      <c r="H810" s="1435" cm="1">
        <f t="array" aca="1" ref="H810" ca="1">IF(I810&lt;&gt;"",INDIRECT("'"&amp;I810&amp;"'!"&amp;J810),"")</f>
        <v>0</v>
      </c>
      <c r="I810" s="1440" t="s">
        <v>3868</v>
      </c>
      <c r="J810" s="1436" t="s">
        <v>3937</v>
      </c>
      <c r="K810" s="4"/>
    </row>
    <row r="811" spans="1:11" ht="15" x14ac:dyDescent="0.2">
      <c r="A811">
        <v>752</v>
      </c>
      <c r="B811" s="660">
        <f>'Expenditures 16-24'!D76</f>
        <v>46697</v>
      </c>
      <c r="C811" s="2" t="s">
        <v>490</v>
      </c>
      <c r="F811" s="4"/>
      <c r="G811" s="1" t="b">
        <f t="shared" ca="1" si="13"/>
        <v>1</v>
      </c>
      <c r="H811" s="1435" cm="1">
        <f t="array" aca="1" ref="H811" ca="1">IF(I811&lt;&gt;"",INDIRECT("'"&amp;I811&amp;"'!"&amp;J811),"")</f>
        <v>46697</v>
      </c>
      <c r="I811" s="1440" t="s">
        <v>3868</v>
      </c>
      <c r="J811" s="1436" t="s">
        <v>3938</v>
      </c>
      <c r="K811" s="4"/>
    </row>
    <row r="812" spans="1:11" ht="15" x14ac:dyDescent="0.2">
      <c r="A812">
        <v>753</v>
      </c>
      <c r="B812" s="660">
        <f>'Expenditures 16-24'!D77</f>
        <v>0</v>
      </c>
      <c r="F812" s="4"/>
      <c r="G812" s="1" t="b">
        <f t="shared" ca="1" si="13"/>
        <v>1</v>
      </c>
      <c r="H812" s="1435" cm="1">
        <f t="array" aca="1" ref="H812" ca="1">IF(I812&lt;&gt;"",INDIRECT("'"&amp;I812&amp;"'!"&amp;J812),"")</f>
        <v>0</v>
      </c>
      <c r="I812" s="1440" t="s">
        <v>3868</v>
      </c>
      <c r="J812" s="1436" t="s">
        <v>3939</v>
      </c>
      <c r="K812" s="4"/>
    </row>
    <row r="813" spans="1:11" ht="15" x14ac:dyDescent="0.2">
      <c r="A813">
        <v>754</v>
      </c>
      <c r="B813" s="660">
        <f>'Expenditures 16-24'!D116</f>
        <v>274724</v>
      </c>
      <c r="C813" s="2" t="s">
        <v>490</v>
      </c>
      <c r="F813" s="4"/>
      <c r="G813" s="1" t="b">
        <f t="shared" ca="1" si="13"/>
        <v>1</v>
      </c>
      <c r="H813" s="1435" cm="1">
        <f t="array" aca="1" ref="H813" ca="1">IF(I813&lt;&gt;"",INDIRECT("'"&amp;I813&amp;"'!"&amp;J813),"")</f>
        <v>274724</v>
      </c>
      <c r="I813" s="1440" t="s">
        <v>3868</v>
      </c>
      <c r="J813" s="1436" t="s">
        <v>3940</v>
      </c>
      <c r="K813" s="4"/>
    </row>
    <row r="814" spans="1:11" ht="15" x14ac:dyDescent="0.2">
      <c r="A814" s="5">
        <v>755</v>
      </c>
      <c r="B814" s="660"/>
      <c r="F814" s="4" t="s">
        <v>3784</v>
      </c>
      <c r="G814" s="1" t="b">
        <f t="shared" ca="1" si="13"/>
        <v>1</v>
      </c>
      <c r="H814" s="1435" t="str" cm="1">
        <f t="array" aca="1" ref="H814" ca="1">IF(I814&lt;&gt;"",INDIRECT("'"&amp;I814&amp;"'!"&amp;J814),"")</f>
        <v/>
      </c>
      <c r="I814" s="1440"/>
      <c r="J814" s="1436"/>
      <c r="K814" s="4"/>
    </row>
    <row r="815" spans="1:11" ht="15" x14ac:dyDescent="0.2">
      <c r="A815" s="5">
        <v>756</v>
      </c>
      <c r="B815" s="660"/>
      <c r="C815" s="2" t="s">
        <v>490</v>
      </c>
      <c r="F815" s="4" t="s">
        <v>3784</v>
      </c>
      <c r="G815" s="1" t="b">
        <f t="shared" ca="1" si="13"/>
        <v>1</v>
      </c>
      <c r="H815" s="1435" t="str" cm="1">
        <f t="array" aca="1" ref="H815" ca="1">IF(I815&lt;&gt;"",INDIRECT("'"&amp;I815&amp;"'!"&amp;J815),"")</f>
        <v/>
      </c>
      <c r="I815" s="1440"/>
      <c r="J815" s="1436"/>
      <c r="K815" s="4"/>
    </row>
    <row r="816" spans="1:11" ht="15" x14ac:dyDescent="0.2">
      <c r="A816" s="5">
        <v>757</v>
      </c>
      <c r="B816" s="660"/>
      <c r="F816" s="4" t="s">
        <v>3784</v>
      </c>
      <c r="G816" s="1" t="b">
        <f t="shared" ca="1" si="13"/>
        <v>1</v>
      </c>
      <c r="H816" s="1435" t="str" cm="1">
        <f t="array" aca="1" ref="H816" ca="1">IF(I816&lt;&gt;"",INDIRECT("'"&amp;I816&amp;"'!"&amp;J816),"")</f>
        <v/>
      </c>
      <c r="I816" s="1440"/>
      <c r="J816" s="1436"/>
      <c r="K816" s="4"/>
    </row>
    <row r="817" spans="1:11" ht="15" x14ac:dyDescent="0.2">
      <c r="A817" s="5">
        <v>758</v>
      </c>
      <c r="B817" s="660"/>
      <c r="F817" s="4" t="s">
        <v>3784</v>
      </c>
      <c r="G817" s="1" t="b">
        <f t="shared" ca="1" si="13"/>
        <v>1</v>
      </c>
      <c r="H817" s="1435" t="str" cm="1">
        <f t="array" aca="1" ref="H817" ca="1">IF(I817&lt;&gt;"",INDIRECT("'"&amp;I817&amp;"'!"&amp;J817),"")</f>
        <v/>
      </c>
      <c r="I817" s="1440"/>
      <c r="J817" s="1436"/>
      <c r="K817" s="4"/>
    </row>
    <row r="818" spans="1:11" ht="15" x14ac:dyDescent="0.2">
      <c r="A818" s="5">
        <v>759</v>
      </c>
      <c r="B818" s="660"/>
      <c r="F818" s="4" t="s">
        <v>3784</v>
      </c>
      <c r="G818" s="1" t="b">
        <f t="shared" ca="1" si="13"/>
        <v>1</v>
      </c>
      <c r="H818" s="1435" t="str" cm="1">
        <f t="array" aca="1" ref="H818" ca="1">IF(I818&lt;&gt;"",INDIRECT("'"&amp;I818&amp;"'!"&amp;J818),"")</f>
        <v/>
      </c>
      <c r="I818" s="1440"/>
      <c r="J818" s="1436"/>
      <c r="K818" s="4"/>
    </row>
    <row r="819" spans="1:11" ht="15" x14ac:dyDescent="0.2">
      <c r="A819">
        <v>760</v>
      </c>
      <c r="B819" s="660">
        <f>'Expenditures 16-24'!E5</f>
        <v>7461</v>
      </c>
      <c r="F819" s="4"/>
      <c r="G819" s="1" t="b">
        <f t="shared" ca="1" si="13"/>
        <v>1</v>
      </c>
      <c r="H819" s="1435" cm="1">
        <f t="array" aca="1" ref="H819" ca="1">IF(I819&lt;&gt;"",INDIRECT("'"&amp;I819&amp;"'!"&amp;J819),"")</f>
        <v>7461</v>
      </c>
      <c r="I819" s="1440" t="s">
        <v>3868</v>
      </c>
      <c r="J819" s="1436" t="s">
        <v>3808</v>
      </c>
      <c r="K819" s="4"/>
    </row>
    <row r="820" spans="1:11" ht="15" x14ac:dyDescent="0.2">
      <c r="A820">
        <v>761</v>
      </c>
      <c r="B820" s="660">
        <f>'Expenditures 16-24'!E16</f>
        <v>0</v>
      </c>
      <c r="F820" s="4"/>
      <c r="G820" s="1" t="b">
        <f t="shared" ca="1" si="13"/>
        <v>1</v>
      </c>
      <c r="H820" s="1435" cm="1">
        <f t="array" aca="1" ref="H820" ca="1">IF(I820&lt;&gt;"",INDIRECT("'"&amp;I820&amp;"'!"&amp;J820),"")</f>
        <v>0</v>
      </c>
      <c r="I820" s="1440" t="s">
        <v>3868</v>
      </c>
      <c r="J820" s="1436" t="s">
        <v>3941</v>
      </c>
      <c r="K820" s="4"/>
    </row>
    <row r="821" spans="1:11" ht="15" x14ac:dyDescent="0.2">
      <c r="A821" s="5">
        <v>762</v>
      </c>
      <c r="B821" s="660"/>
      <c r="F821" s="4" t="s">
        <v>3784</v>
      </c>
      <c r="G821" s="1" t="b">
        <f t="shared" ca="1" si="13"/>
        <v>1</v>
      </c>
      <c r="H821" s="1435" t="str" cm="1">
        <f t="array" aca="1" ref="H821" ca="1">IF(I821&lt;&gt;"",INDIRECT("'"&amp;I821&amp;"'!"&amp;J821),"")</f>
        <v/>
      </c>
      <c r="I821" s="1440"/>
      <c r="J821" s="1436"/>
      <c r="K821" s="4"/>
    </row>
    <row r="822" spans="1:11" ht="15" x14ac:dyDescent="0.2">
      <c r="A822" s="5">
        <v>763</v>
      </c>
      <c r="B822" s="660"/>
      <c r="F822" s="4" t="s">
        <v>3784</v>
      </c>
      <c r="G822" s="1" t="b">
        <f t="shared" ca="1" si="13"/>
        <v>1</v>
      </c>
      <c r="H822" s="1435" t="str" cm="1">
        <f t="array" aca="1" ref="H822" ca="1">IF(I822&lt;&gt;"",INDIRECT("'"&amp;I822&amp;"'!"&amp;J822),"")</f>
        <v/>
      </c>
      <c r="I822" s="1440"/>
      <c r="J822" s="1436"/>
      <c r="K822" s="4"/>
    </row>
    <row r="823" spans="1:11" ht="15" x14ac:dyDescent="0.2">
      <c r="A823" s="5">
        <v>764</v>
      </c>
      <c r="B823" s="660"/>
      <c r="F823" s="4" t="s">
        <v>3784</v>
      </c>
      <c r="G823" s="1" t="b">
        <f t="shared" ca="1" si="13"/>
        <v>1</v>
      </c>
      <c r="H823" s="1435" t="str" cm="1">
        <f t="array" aca="1" ref="H823" ca="1">IF(I823&lt;&gt;"",INDIRECT("'"&amp;I823&amp;"'!"&amp;J823),"")</f>
        <v/>
      </c>
      <c r="I823" s="1440"/>
      <c r="J823" s="1436"/>
      <c r="K823" s="4"/>
    </row>
    <row r="824" spans="1:11" ht="15" x14ac:dyDescent="0.2">
      <c r="A824" s="5">
        <v>765</v>
      </c>
      <c r="B824" s="660"/>
      <c r="F824" s="4" t="s">
        <v>3784</v>
      </c>
      <c r="G824" s="1" t="b">
        <f t="shared" ca="1" si="13"/>
        <v>1</v>
      </c>
      <c r="H824" s="1435" t="str" cm="1">
        <f t="array" aca="1" ref="H824" ca="1">IF(I824&lt;&gt;"",INDIRECT("'"&amp;I824&amp;"'!"&amp;J824),"")</f>
        <v/>
      </c>
      <c r="I824" s="1440"/>
      <c r="J824" s="1436"/>
      <c r="K824" s="4"/>
    </row>
    <row r="825" spans="1:11" ht="15" x14ac:dyDescent="0.2">
      <c r="A825" s="5">
        <v>766</v>
      </c>
      <c r="B825" s="660"/>
      <c r="F825" s="4" t="s">
        <v>3784</v>
      </c>
      <c r="G825" s="1" t="b">
        <f t="shared" ca="1" si="13"/>
        <v>1</v>
      </c>
      <c r="H825" s="1435" t="str" cm="1">
        <f t="array" aca="1" ref="H825" ca="1">IF(I825&lt;&gt;"",INDIRECT("'"&amp;I825&amp;"'!"&amp;J825),"")</f>
        <v/>
      </c>
      <c r="I825" s="1440"/>
      <c r="J825" s="1436"/>
      <c r="K825" s="4"/>
    </row>
    <row r="826" spans="1:11" ht="15" x14ac:dyDescent="0.2">
      <c r="A826">
        <v>767</v>
      </c>
      <c r="B826" s="660">
        <f>'Expenditures 16-24'!E18</f>
        <v>0</v>
      </c>
      <c r="F826" s="4"/>
      <c r="G826" s="1" t="b">
        <f t="shared" ca="1" si="13"/>
        <v>1</v>
      </c>
      <c r="H826" s="1435" cm="1">
        <f t="array" aca="1" ref="H826" ca="1">IF(I826&lt;&gt;"",INDIRECT("'"&amp;I826&amp;"'!"&amp;J826),"")</f>
        <v>0</v>
      </c>
      <c r="I826" s="1440" t="s">
        <v>3868</v>
      </c>
      <c r="J826" s="1436" t="s">
        <v>3942</v>
      </c>
      <c r="K826" s="4"/>
    </row>
    <row r="827" spans="1:11" ht="15" x14ac:dyDescent="0.2">
      <c r="A827" s="5">
        <v>768</v>
      </c>
      <c r="B827" s="660"/>
      <c r="F827" s="4" t="s">
        <v>3784</v>
      </c>
      <c r="G827" s="1" t="b">
        <f t="shared" ca="1" si="13"/>
        <v>1</v>
      </c>
      <c r="H827" s="1435" t="str" cm="1">
        <f t="array" aca="1" ref="H827" ca="1">IF(I827&lt;&gt;"",INDIRECT("'"&amp;I827&amp;"'!"&amp;J827),"")</f>
        <v/>
      </c>
      <c r="I827" s="1440"/>
      <c r="J827" s="1436"/>
      <c r="K827" s="4"/>
    </row>
    <row r="828" spans="1:11" ht="15" x14ac:dyDescent="0.2">
      <c r="A828" s="5">
        <v>769</v>
      </c>
      <c r="B828" s="660"/>
      <c r="F828" s="4" t="s">
        <v>3784</v>
      </c>
      <c r="G828" s="1" t="b">
        <f t="shared" ca="1" si="13"/>
        <v>1</v>
      </c>
      <c r="H828" s="1435" t="str" cm="1">
        <f t="array" aca="1" ref="H828" ca="1">IF(I828&lt;&gt;"",INDIRECT("'"&amp;I828&amp;"'!"&amp;J828),"")</f>
        <v/>
      </c>
      <c r="I828" s="1440"/>
      <c r="J828" s="1436"/>
      <c r="K828" s="4"/>
    </row>
    <row r="829" spans="1:11" ht="15" x14ac:dyDescent="0.2">
      <c r="A829" s="5">
        <v>770</v>
      </c>
      <c r="B829" s="660"/>
      <c r="F829" s="4" t="s">
        <v>3784</v>
      </c>
      <c r="G829" s="1" t="b">
        <f t="shared" ca="1" si="13"/>
        <v>1</v>
      </c>
      <c r="H829" s="1435" t="str" cm="1">
        <f t="array" aca="1" ref="H829" ca="1">IF(I829&lt;&gt;"",INDIRECT("'"&amp;I829&amp;"'!"&amp;J829),"")</f>
        <v/>
      </c>
      <c r="I829" s="1440"/>
      <c r="J829" s="1436"/>
      <c r="K829" s="4"/>
    </row>
    <row r="830" spans="1:11" ht="15" x14ac:dyDescent="0.2">
      <c r="A830">
        <v>771</v>
      </c>
      <c r="B830" s="660">
        <f>'Expenditures 16-24'!E12</f>
        <v>0</v>
      </c>
      <c r="F830" s="4"/>
      <c r="G830" s="1" t="b">
        <f t="shared" ca="1" si="13"/>
        <v>1</v>
      </c>
      <c r="H830" s="1435" cm="1">
        <f t="array" aca="1" ref="H830" ca="1">IF(I830&lt;&gt;"",INDIRECT("'"&amp;I830&amp;"'!"&amp;J830),"")</f>
        <v>0</v>
      </c>
      <c r="I830" s="1440" t="s">
        <v>3868</v>
      </c>
      <c r="J830" s="1436" t="s">
        <v>3809</v>
      </c>
      <c r="K830" s="4"/>
    </row>
    <row r="831" spans="1:11" ht="15" x14ac:dyDescent="0.2">
      <c r="A831">
        <v>772</v>
      </c>
      <c r="B831" s="660">
        <f>'Expenditures 16-24'!E13</f>
        <v>0</v>
      </c>
      <c r="F831" s="4"/>
      <c r="G831" s="1" t="b">
        <f t="shared" ca="1" si="13"/>
        <v>1</v>
      </c>
      <c r="H831" s="1435" cm="1">
        <f t="array" aca="1" ref="H831" ca="1">IF(I831&lt;&gt;"",INDIRECT("'"&amp;I831&amp;"'!"&amp;J831),"")</f>
        <v>0</v>
      </c>
      <c r="I831" s="1440" t="s">
        <v>3868</v>
      </c>
      <c r="J831" s="1436" t="s">
        <v>3810</v>
      </c>
      <c r="K831" s="4"/>
    </row>
    <row r="832" spans="1:11" ht="15" x14ac:dyDescent="0.2">
      <c r="A832">
        <v>773</v>
      </c>
      <c r="B832" s="660">
        <f>'Expenditures 16-24'!E14</f>
        <v>9990</v>
      </c>
      <c r="F832" s="4"/>
      <c r="G832" s="1" t="b">
        <f t="shared" ca="1" si="13"/>
        <v>1</v>
      </c>
      <c r="H832" s="1435" cm="1">
        <f t="array" aca="1" ref="H832" ca="1">IF(I832&lt;&gt;"",INDIRECT("'"&amp;I832&amp;"'!"&amp;J832),"")</f>
        <v>9990</v>
      </c>
      <c r="I832" s="1440" t="s">
        <v>3868</v>
      </c>
      <c r="J832" s="1436" t="s">
        <v>3943</v>
      </c>
      <c r="K832" s="4"/>
    </row>
    <row r="833" spans="1:11" ht="15" x14ac:dyDescent="0.2">
      <c r="A833">
        <v>774</v>
      </c>
      <c r="B833" s="660">
        <f>'Expenditures 16-24'!E15</f>
        <v>0</v>
      </c>
      <c r="F833" s="4"/>
      <c r="G833" s="1" t="b">
        <f t="shared" ca="1" si="13"/>
        <v>1</v>
      </c>
      <c r="H833" s="1435" cm="1">
        <f t="array" aca="1" ref="H833" ca="1">IF(I833&lt;&gt;"",INDIRECT("'"&amp;I833&amp;"'!"&amp;J833),"")</f>
        <v>0</v>
      </c>
      <c r="I833" s="1440" t="s">
        <v>3868</v>
      </c>
      <c r="J833" s="1436" t="s">
        <v>3944</v>
      </c>
      <c r="K833" s="4"/>
    </row>
    <row r="834" spans="1:11" ht="15" x14ac:dyDescent="0.2">
      <c r="A834">
        <v>775</v>
      </c>
      <c r="B834" s="660">
        <f>'Expenditures 16-24'!E34</f>
        <v>17451</v>
      </c>
      <c r="F834" s="4"/>
      <c r="G834" s="1" t="b">
        <f t="shared" ca="1" si="13"/>
        <v>1</v>
      </c>
      <c r="H834" s="1435" cm="1">
        <f t="array" aca="1" ref="H834" ca="1">IF(I834&lt;&gt;"",INDIRECT("'"&amp;I834&amp;"'!"&amp;J834),"")</f>
        <v>17451</v>
      </c>
      <c r="I834" s="1440" t="s">
        <v>3868</v>
      </c>
      <c r="J834" s="1436" t="s">
        <v>3812</v>
      </c>
      <c r="K834" s="4"/>
    </row>
    <row r="835" spans="1:11" ht="15" x14ac:dyDescent="0.2">
      <c r="A835">
        <v>776</v>
      </c>
      <c r="B835" s="660">
        <f>'Expenditures 16-24'!E38</f>
        <v>0</v>
      </c>
      <c r="F835" s="4"/>
      <c r="G835" s="1" t="b">
        <f t="shared" ca="1" si="13"/>
        <v>1</v>
      </c>
      <c r="H835" s="1435" cm="1">
        <f t="array" aca="1" ref="H835" ca="1">IF(I835&lt;&gt;"",INDIRECT("'"&amp;I835&amp;"'!"&amp;J835),"")</f>
        <v>0</v>
      </c>
      <c r="I835" s="1440" t="s">
        <v>3868</v>
      </c>
      <c r="J835" s="1436" t="s">
        <v>3945</v>
      </c>
      <c r="K835" s="4"/>
    </row>
    <row r="836" spans="1:11" ht="15" x14ac:dyDescent="0.2">
      <c r="A836">
        <v>777</v>
      </c>
      <c r="B836" s="660">
        <f>'Expenditures 16-24'!E39</f>
        <v>0</v>
      </c>
      <c r="C836" s="2" t="s">
        <v>490</v>
      </c>
      <c r="F836" s="4"/>
      <c r="G836" s="1" t="b">
        <f t="shared" ca="1" si="13"/>
        <v>1</v>
      </c>
      <c r="H836" s="1435" cm="1">
        <f t="array" aca="1" ref="H836" ca="1">IF(I836&lt;&gt;"",INDIRECT("'"&amp;I836&amp;"'!"&amp;J836),"")</f>
        <v>0</v>
      </c>
      <c r="I836" s="1440" t="s">
        <v>3868</v>
      </c>
      <c r="J836" s="1436" t="s">
        <v>3813</v>
      </c>
      <c r="K836" s="4"/>
    </row>
    <row r="837" spans="1:11" ht="15" x14ac:dyDescent="0.2">
      <c r="A837">
        <v>778</v>
      </c>
      <c r="B837" s="660">
        <f>'Expenditures 16-24'!E40</f>
        <v>0</v>
      </c>
      <c r="F837" s="4"/>
      <c r="G837" s="1" t="b">
        <f t="shared" ca="1" si="13"/>
        <v>1</v>
      </c>
      <c r="H837" s="1435" cm="1">
        <f t="array" aca="1" ref="H837" ca="1">IF(I837&lt;&gt;"",INDIRECT("'"&amp;I837&amp;"'!"&amp;J837),"")</f>
        <v>0</v>
      </c>
      <c r="I837" s="1440" t="s">
        <v>3868</v>
      </c>
      <c r="J837" s="1436" t="s">
        <v>3946</v>
      </c>
      <c r="K837" s="4"/>
    </row>
    <row r="838" spans="1:11" ht="15" x14ac:dyDescent="0.2">
      <c r="A838">
        <v>779</v>
      </c>
      <c r="B838" s="660">
        <f>'Expenditures 16-24'!E41</f>
        <v>0</v>
      </c>
      <c r="F838" s="4"/>
      <c r="G838" s="1" t="b">
        <f t="shared" ca="1" si="13"/>
        <v>1</v>
      </c>
      <c r="H838" s="1435" cm="1">
        <f t="array" aca="1" ref="H838" ca="1">IF(I838&lt;&gt;"",INDIRECT("'"&amp;I838&amp;"'!"&amp;J838),"")</f>
        <v>0</v>
      </c>
      <c r="I838" s="1440" t="s">
        <v>3868</v>
      </c>
      <c r="J838" s="1436" t="s">
        <v>3814</v>
      </c>
      <c r="K838" s="4"/>
    </row>
    <row r="839" spans="1:11" ht="15" x14ac:dyDescent="0.2">
      <c r="A839">
        <v>780</v>
      </c>
      <c r="B839" s="660">
        <f>'Expenditures 16-24'!E42</f>
        <v>458</v>
      </c>
      <c r="F839" s="4"/>
      <c r="G839" s="1" t="b">
        <f t="shared" ca="1" si="13"/>
        <v>1</v>
      </c>
      <c r="H839" s="1435" cm="1">
        <f t="array" aca="1" ref="H839" ca="1">IF(I839&lt;&gt;"",INDIRECT("'"&amp;I839&amp;"'!"&amp;J839),"")</f>
        <v>458</v>
      </c>
      <c r="I839" s="1440" t="s">
        <v>3868</v>
      </c>
      <c r="J839" s="1436" t="s">
        <v>3947</v>
      </c>
      <c r="K839" s="4"/>
    </row>
    <row r="840" spans="1:11" ht="15" x14ac:dyDescent="0.2">
      <c r="A840">
        <v>781</v>
      </c>
      <c r="B840" s="660">
        <f>'Expenditures 16-24'!E43</f>
        <v>0</v>
      </c>
      <c r="F840" s="4"/>
      <c r="G840" s="1" t="b">
        <f t="shared" ca="1" si="13"/>
        <v>1</v>
      </c>
      <c r="H840" s="1435" cm="1">
        <f t="array" aca="1" ref="H840" ca="1">IF(I840&lt;&gt;"",INDIRECT("'"&amp;I840&amp;"'!"&amp;J840),"")</f>
        <v>0</v>
      </c>
      <c r="I840" s="1440" t="s">
        <v>3868</v>
      </c>
      <c r="J840" s="1436" t="s">
        <v>3948</v>
      </c>
      <c r="K840" s="4"/>
    </row>
    <row r="841" spans="1:11" ht="15" x14ac:dyDescent="0.2">
      <c r="A841">
        <v>782</v>
      </c>
      <c r="B841" s="660">
        <f>'Expenditures 16-24'!E44</f>
        <v>458</v>
      </c>
      <c r="F841" s="4"/>
      <c r="G841" s="1" t="b">
        <f t="shared" ca="1" si="13"/>
        <v>1</v>
      </c>
      <c r="H841" s="1435" cm="1">
        <f t="array" aca="1" ref="H841" ca="1">IF(I841&lt;&gt;"",INDIRECT("'"&amp;I841&amp;"'!"&amp;J841),"")</f>
        <v>458</v>
      </c>
      <c r="I841" s="1440" t="s">
        <v>3868</v>
      </c>
      <c r="J841" s="1436" t="s">
        <v>3949</v>
      </c>
      <c r="K841" s="4"/>
    </row>
    <row r="842" spans="1:11" ht="15" x14ac:dyDescent="0.2">
      <c r="A842">
        <v>783</v>
      </c>
      <c r="B842" s="660">
        <f>'Expenditures 16-24'!E46</f>
        <v>5280</v>
      </c>
      <c r="F842" s="4"/>
      <c r="G842" s="1" t="b">
        <f t="shared" ca="1" si="13"/>
        <v>1</v>
      </c>
      <c r="H842" s="1435" cm="1">
        <f t="array" aca="1" ref="H842" ca="1">IF(I842&lt;&gt;"",INDIRECT("'"&amp;I842&amp;"'!"&amp;J842),"")</f>
        <v>5280</v>
      </c>
      <c r="I842" s="1440" t="s">
        <v>3868</v>
      </c>
      <c r="J842" s="1436" t="s">
        <v>3950</v>
      </c>
      <c r="K842" s="4"/>
    </row>
    <row r="843" spans="1:11" ht="15" x14ac:dyDescent="0.2">
      <c r="A843">
        <v>784</v>
      </c>
      <c r="B843" s="660">
        <f>'Expenditures 16-24'!E47</f>
        <v>16980</v>
      </c>
      <c r="C843" s="2" t="s">
        <v>490</v>
      </c>
      <c r="F843" s="4"/>
      <c r="G843" s="1" t="b">
        <f t="shared" ca="1" si="13"/>
        <v>1</v>
      </c>
      <c r="H843" s="1435" cm="1">
        <f t="array" aca="1" ref="H843" ca="1">IF(I843&lt;&gt;"",INDIRECT("'"&amp;I843&amp;"'!"&amp;J843),"")</f>
        <v>16980</v>
      </c>
      <c r="I843" s="1440" t="s">
        <v>3868</v>
      </c>
      <c r="J843" s="1436" t="s">
        <v>3951</v>
      </c>
      <c r="K843" s="4"/>
    </row>
    <row r="844" spans="1:11" ht="15" x14ac:dyDescent="0.2">
      <c r="A844">
        <v>785</v>
      </c>
      <c r="B844" s="660">
        <f>'Expenditures 16-24'!E48</f>
        <v>10250</v>
      </c>
      <c r="F844" s="4"/>
      <c r="G844" s="1" t="b">
        <f t="shared" ca="1" si="13"/>
        <v>1</v>
      </c>
      <c r="H844" s="1435" cm="1">
        <f t="array" aca="1" ref="H844" ca="1">IF(I844&lt;&gt;"",INDIRECT("'"&amp;I844&amp;"'!"&amp;J844),"")</f>
        <v>10250</v>
      </c>
      <c r="I844" s="1440" t="s">
        <v>3868</v>
      </c>
      <c r="J844" s="1436" t="s">
        <v>3952</v>
      </c>
      <c r="K844" s="4"/>
    </row>
    <row r="845" spans="1:11" ht="15" x14ac:dyDescent="0.2">
      <c r="A845">
        <v>786</v>
      </c>
      <c r="B845" s="660">
        <f>'Expenditures 16-24'!E49</f>
        <v>32510</v>
      </c>
      <c r="F845" s="4"/>
      <c r="G845" s="1" t="b">
        <f t="shared" ca="1" si="13"/>
        <v>1</v>
      </c>
      <c r="H845" s="1435" cm="1">
        <f t="array" aca="1" ref="H845" ca="1">IF(I845&lt;&gt;"",INDIRECT("'"&amp;I845&amp;"'!"&amp;J845),"")</f>
        <v>32510</v>
      </c>
      <c r="I845" s="1440" t="s">
        <v>3868</v>
      </c>
      <c r="J845" s="1436" t="s">
        <v>3953</v>
      </c>
      <c r="K845" s="4"/>
    </row>
    <row r="846" spans="1:11" ht="15" x14ac:dyDescent="0.2">
      <c r="A846">
        <v>787</v>
      </c>
      <c r="B846" s="660">
        <f>'Expenditures 16-24'!E51</f>
        <v>13329</v>
      </c>
      <c r="F846" s="4"/>
      <c r="G846" s="1" t="b">
        <f t="shared" ca="1" si="13"/>
        <v>1</v>
      </c>
      <c r="H846" s="1435" cm="1">
        <f t="array" aca="1" ref="H846" ca="1">IF(I846&lt;&gt;"",INDIRECT("'"&amp;I846&amp;"'!"&amp;J846),"")</f>
        <v>13329</v>
      </c>
      <c r="I846" s="1440" t="s">
        <v>3868</v>
      </c>
      <c r="J846" s="1436" t="s">
        <v>3954</v>
      </c>
      <c r="K846" s="4"/>
    </row>
    <row r="847" spans="1:11" ht="15" x14ac:dyDescent="0.2">
      <c r="A847">
        <v>788</v>
      </c>
      <c r="B847" s="660">
        <f>'Expenditures 16-24'!E52</f>
        <v>1000</v>
      </c>
      <c r="C847" s="2" t="s">
        <v>490</v>
      </c>
      <c r="F847" s="4"/>
      <c r="G847" s="1" t="b">
        <f t="shared" ca="1" si="13"/>
        <v>1</v>
      </c>
      <c r="H847" s="1435" cm="1">
        <f t="array" aca="1" ref="H847" ca="1">IF(I847&lt;&gt;"",INDIRECT("'"&amp;I847&amp;"'!"&amp;J847),"")</f>
        <v>1000</v>
      </c>
      <c r="I847" s="1440" t="s">
        <v>3868</v>
      </c>
      <c r="J847" s="1436" t="s">
        <v>3955</v>
      </c>
      <c r="K847" s="4"/>
    </row>
    <row r="848" spans="1:11" ht="15" x14ac:dyDescent="0.2">
      <c r="A848">
        <v>789</v>
      </c>
      <c r="B848" s="660">
        <f>'Expenditures 16-24'!E55</f>
        <v>14329</v>
      </c>
      <c r="F848" s="4"/>
      <c r="G848" s="1" t="b">
        <f t="shared" ca="1" si="13"/>
        <v>1</v>
      </c>
      <c r="H848" s="1435" cm="1">
        <f t="array" aca="1" ref="H848" ca="1">IF(I848&lt;&gt;"",INDIRECT("'"&amp;I848&amp;"'!"&amp;J848),"")</f>
        <v>14329</v>
      </c>
      <c r="I848" s="1440" t="s">
        <v>3868</v>
      </c>
      <c r="J848" s="1436" t="s">
        <v>3956</v>
      </c>
      <c r="K848" s="4"/>
    </row>
    <row r="849" spans="1:11" ht="15" x14ac:dyDescent="0.2">
      <c r="A849">
        <v>790</v>
      </c>
      <c r="B849" s="660">
        <f>'Expenditures 16-24'!E57</f>
        <v>0</v>
      </c>
      <c r="F849" s="4"/>
      <c r="G849" s="1" t="b">
        <f t="shared" ca="1" si="13"/>
        <v>1</v>
      </c>
      <c r="H849" s="1435" cm="1">
        <f t="array" aca="1" ref="H849" ca="1">IF(I849&lt;&gt;"",INDIRECT("'"&amp;I849&amp;"'!"&amp;J849),"")</f>
        <v>0</v>
      </c>
      <c r="I849" s="1440" t="s">
        <v>3868</v>
      </c>
      <c r="J849" s="1436" t="s">
        <v>3957</v>
      </c>
      <c r="K849" s="4"/>
    </row>
    <row r="850" spans="1:11" ht="15" x14ac:dyDescent="0.2">
      <c r="A850">
        <v>791</v>
      </c>
      <c r="B850" s="660">
        <f>'Expenditures 16-24'!E58</f>
        <v>0</v>
      </c>
      <c r="C850" s="2" t="s">
        <v>490</v>
      </c>
      <c r="F850" s="4"/>
      <c r="G850" s="1" t="b">
        <f t="shared" ca="1" si="13"/>
        <v>1</v>
      </c>
      <c r="H850" s="1435" cm="1">
        <f t="array" aca="1" ref="H850" ca="1">IF(I850&lt;&gt;"",INDIRECT("'"&amp;I850&amp;"'!"&amp;J850),"")</f>
        <v>0</v>
      </c>
      <c r="I850" s="1440" t="s">
        <v>3868</v>
      </c>
      <c r="J850" s="1436" t="s">
        <v>3958</v>
      </c>
      <c r="K850" s="4"/>
    </row>
    <row r="851" spans="1:11" ht="15" x14ac:dyDescent="0.2">
      <c r="A851">
        <v>792</v>
      </c>
      <c r="B851" s="660">
        <f>'Expenditures 16-24'!E59</f>
        <v>0</v>
      </c>
      <c r="F851" s="4"/>
      <c r="G851" s="1" t="b">
        <f t="shared" ca="1" si="13"/>
        <v>1</v>
      </c>
      <c r="H851" s="1435" cm="1">
        <f t="array" aca="1" ref="H851" ca="1">IF(I851&lt;&gt;"",INDIRECT("'"&amp;I851&amp;"'!"&amp;J851),"")</f>
        <v>0</v>
      </c>
      <c r="I851" s="1440" t="s">
        <v>3868</v>
      </c>
      <c r="J851" s="1436" t="s">
        <v>3959</v>
      </c>
      <c r="K851" s="4"/>
    </row>
    <row r="852" spans="1:11" ht="15" x14ac:dyDescent="0.2">
      <c r="A852">
        <v>793</v>
      </c>
      <c r="B852" s="660">
        <f>'Expenditures 16-24'!E61</f>
        <v>0</v>
      </c>
      <c r="F852" s="4"/>
      <c r="G852" s="1" t="b">
        <f t="shared" ca="1" si="13"/>
        <v>1</v>
      </c>
      <c r="H852" s="1435" cm="1">
        <f t="array" aca="1" ref="H852" ca="1">IF(I852&lt;&gt;"",INDIRECT("'"&amp;I852&amp;"'!"&amp;J852),"")</f>
        <v>0</v>
      </c>
      <c r="I852" s="1440" t="s">
        <v>3868</v>
      </c>
      <c r="J852" s="1436" t="s">
        <v>3960</v>
      </c>
      <c r="K852" s="4"/>
    </row>
    <row r="853" spans="1:11" ht="15" x14ac:dyDescent="0.2">
      <c r="A853">
        <v>794</v>
      </c>
      <c r="B853" s="660">
        <f>'Expenditures 16-24'!E62</f>
        <v>9038</v>
      </c>
      <c r="C853" s="2" t="s">
        <v>490</v>
      </c>
      <c r="F853" s="4"/>
      <c r="G853" s="1" t="b">
        <f t="shared" ca="1" si="13"/>
        <v>1</v>
      </c>
      <c r="H853" s="1435" cm="1">
        <f t="array" aca="1" ref="H853" ca="1">IF(I853&lt;&gt;"",INDIRECT("'"&amp;I853&amp;"'!"&amp;J853),"")</f>
        <v>9038</v>
      </c>
      <c r="I853" s="1440" t="s">
        <v>3868</v>
      </c>
      <c r="J853" s="1436" t="s">
        <v>3961</v>
      </c>
      <c r="K853" s="4"/>
    </row>
    <row r="854" spans="1:11" ht="15" x14ac:dyDescent="0.2">
      <c r="A854">
        <v>795</v>
      </c>
      <c r="B854" s="660">
        <f>'Expenditures 16-24'!E63</f>
        <v>0</v>
      </c>
      <c r="F854" s="4"/>
      <c r="G854" s="1" t="b">
        <f t="shared" ca="1" si="13"/>
        <v>1</v>
      </c>
      <c r="H854" s="1435" cm="1">
        <f t="array" aca="1" ref="H854" ca="1">IF(I854&lt;&gt;"",INDIRECT("'"&amp;I854&amp;"'!"&amp;J854),"")</f>
        <v>0</v>
      </c>
      <c r="I854" s="1440" t="s">
        <v>3868</v>
      </c>
      <c r="J854" s="1436" t="s">
        <v>3962</v>
      </c>
      <c r="K854" s="4"/>
    </row>
    <row r="855" spans="1:11" ht="15" x14ac:dyDescent="0.2">
      <c r="A855">
        <v>796</v>
      </c>
      <c r="B855" s="660">
        <f>'Expenditures 16-24'!E64</f>
        <v>0</v>
      </c>
      <c r="F855" s="4"/>
      <c r="G855" s="1" t="b">
        <f t="shared" ca="1" si="13"/>
        <v>1</v>
      </c>
      <c r="H855" s="1435" cm="1">
        <f t="array" aca="1" ref="H855" ca="1">IF(I855&lt;&gt;"",INDIRECT("'"&amp;I855&amp;"'!"&amp;J855),"")</f>
        <v>0</v>
      </c>
      <c r="I855" s="1440" t="s">
        <v>3868</v>
      </c>
      <c r="J855" s="1436" t="s">
        <v>3963</v>
      </c>
      <c r="K855" s="4"/>
    </row>
    <row r="856" spans="1:11" ht="15" x14ac:dyDescent="0.2">
      <c r="A856">
        <v>797</v>
      </c>
      <c r="B856" s="660">
        <f>'Expenditures 16-24'!E65</f>
        <v>73104</v>
      </c>
      <c r="F856" s="4"/>
      <c r="G856" s="1" t="b">
        <f t="shared" ca="1" si="13"/>
        <v>1</v>
      </c>
      <c r="H856" s="1435" cm="1">
        <f t="array" aca="1" ref="H856" ca="1">IF(I856&lt;&gt;"",INDIRECT("'"&amp;I856&amp;"'!"&amp;J856),"")</f>
        <v>73104</v>
      </c>
      <c r="I856" s="1440" t="s">
        <v>3868</v>
      </c>
      <c r="J856" s="1436" t="s">
        <v>3964</v>
      </c>
      <c r="K856" s="4"/>
    </row>
    <row r="857" spans="1:11" ht="15" x14ac:dyDescent="0.2">
      <c r="A857">
        <v>798</v>
      </c>
      <c r="B857" s="660">
        <f>'Expenditures 16-24'!E66</f>
        <v>0</v>
      </c>
      <c r="F857" s="4"/>
      <c r="G857" s="1" t="b">
        <f t="shared" ca="1" si="13"/>
        <v>1</v>
      </c>
      <c r="H857" s="1435" cm="1">
        <f t="array" aca="1" ref="H857" ca="1">IF(I857&lt;&gt;"",INDIRECT("'"&amp;I857&amp;"'!"&amp;J857),"")</f>
        <v>0</v>
      </c>
      <c r="I857" s="1440" t="s">
        <v>3868</v>
      </c>
      <c r="J857" s="1436" t="s">
        <v>3965</v>
      </c>
      <c r="K857" s="4"/>
    </row>
    <row r="858" spans="1:11" ht="15" x14ac:dyDescent="0.2">
      <c r="A858" s="5">
        <v>799</v>
      </c>
      <c r="B858" s="660"/>
      <c r="F858" s="4" t="s">
        <v>3784</v>
      </c>
      <c r="G858" s="1" t="b">
        <f t="shared" ca="1" si="13"/>
        <v>1</v>
      </c>
      <c r="H858" s="1435" t="str" cm="1">
        <f t="array" aca="1" ref="H858" ca="1">IF(I858&lt;&gt;"",INDIRECT("'"&amp;I858&amp;"'!"&amp;J858),"")</f>
        <v/>
      </c>
      <c r="I858" s="1440"/>
      <c r="J858" s="1436"/>
      <c r="K858" s="4"/>
    </row>
    <row r="859" spans="1:11" ht="15" x14ac:dyDescent="0.2">
      <c r="A859">
        <v>800</v>
      </c>
      <c r="B859" s="660">
        <f>'Expenditures 16-24'!E67</f>
        <v>82142</v>
      </c>
      <c r="F859" s="4"/>
      <c r="G859" s="1" t="b">
        <f t="shared" ca="1" si="13"/>
        <v>1</v>
      </c>
      <c r="H859" s="1435" cm="1">
        <f t="array" aca="1" ref="H859" ca="1">IF(I859&lt;&gt;"",INDIRECT("'"&amp;I859&amp;"'!"&amp;J859),"")</f>
        <v>82142</v>
      </c>
      <c r="I859" s="1440" t="s">
        <v>3868</v>
      </c>
      <c r="J859" s="1436" t="s">
        <v>3966</v>
      </c>
      <c r="K859" s="4"/>
    </row>
    <row r="860" spans="1:11" ht="15" x14ac:dyDescent="0.2">
      <c r="A860">
        <v>801</v>
      </c>
      <c r="B860" s="660">
        <f>'Expenditures 16-24'!E69</f>
        <v>0</v>
      </c>
      <c r="F860" s="4"/>
      <c r="G860" s="1" t="b">
        <f t="shared" ca="1" si="13"/>
        <v>1</v>
      </c>
      <c r="H860" s="1435" cm="1">
        <f t="array" aca="1" ref="H860" ca="1">IF(I860&lt;&gt;"",INDIRECT("'"&amp;I860&amp;"'!"&amp;J860),"")</f>
        <v>0</v>
      </c>
      <c r="I860" s="1440" t="s">
        <v>3868</v>
      </c>
      <c r="J860" s="1436" t="s">
        <v>3967</v>
      </c>
      <c r="K860" s="4"/>
    </row>
    <row r="861" spans="1:11" ht="15" x14ac:dyDescent="0.2">
      <c r="A861">
        <v>802</v>
      </c>
      <c r="B861" s="660">
        <f>'Expenditures 16-24'!E70</f>
        <v>0</v>
      </c>
      <c r="C861" s="2" t="s">
        <v>490</v>
      </c>
      <c r="F861" s="4"/>
      <c r="G861" s="1" t="b">
        <f t="shared" ca="1" si="13"/>
        <v>1</v>
      </c>
      <c r="H861" s="1435" cm="1">
        <f t="array" aca="1" ref="H861" ca="1">IF(I861&lt;&gt;"",INDIRECT("'"&amp;I861&amp;"'!"&amp;J861),"")</f>
        <v>0</v>
      </c>
      <c r="I861" s="1440" t="s">
        <v>3868</v>
      </c>
      <c r="J861" s="1436" t="s">
        <v>3968</v>
      </c>
      <c r="K861" s="4"/>
    </row>
    <row r="862" spans="1:11" ht="15" x14ac:dyDescent="0.2">
      <c r="A862">
        <v>803</v>
      </c>
      <c r="B862" s="660">
        <f>'Expenditures 16-24'!E71</f>
        <v>0</v>
      </c>
      <c r="F862" s="4"/>
      <c r="G862" s="1" t="b">
        <f t="shared" ca="1" si="13"/>
        <v>1</v>
      </c>
      <c r="H862" s="1435" cm="1">
        <f t="array" aca="1" ref="H862" ca="1">IF(I862&lt;&gt;"",INDIRECT("'"&amp;I862&amp;"'!"&amp;J862),"")</f>
        <v>0</v>
      </c>
      <c r="I862" s="1440" t="s">
        <v>3868</v>
      </c>
      <c r="J862" s="1436" t="s">
        <v>3969</v>
      </c>
      <c r="K862" s="4"/>
    </row>
    <row r="863" spans="1:11" ht="15" x14ac:dyDescent="0.2">
      <c r="A863">
        <v>804</v>
      </c>
      <c r="B863" s="660">
        <f>'Expenditures 16-24'!E72</f>
        <v>0</v>
      </c>
      <c r="F863" s="4"/>
      <c r="G863" s="1" t="b">
        <f t="shared" ca="1" si="13"/>
        <v>1</v>
      </c>
      <c r="H863" s="1435" cm="1">
        <f t="array" aca="1" ref="H863" ca="1">IF(I863&lt;&gt;"",INDIRECT("'"&amp;I863&amp;"'!"&amp;J863),"")</f>
        <v>0</v>
      </c>
      <c r="I863" s="1440" t="s">
        <v>3868</v>
      </c>
      <c r="J863" s="1436" t="s">
        <v>3970</v>
      </c>
      <c r="K863" s="4"/>
    </row>
    <row r="864" spans="1:11" ht="15" x14ac:dyDescent="0.2">
      <c r="A864" s="5">
        <v>805</v>
      </c>
      <c r="B864" s="660"/>
      <c r="F864" s="4" t="s">
        <v>3784</v>
      </c>
      <c r="G864" s="1" t="b">
        <f t="shared" ref="G864:G927" ca="1" si="14">H864=B864</f>
        <v>1</v>
      </c>
      <c r="H864" s="1435" t="str" cm="1">
        <f t="array" aca="1" ref="H864" ca="1">IF(I864&lt;&gt;"",INDIRECT("'"&amp;I864&amp;"'!"&amp;J864),"")</f>
        <v/>
      </c>
      <c r="I864" s="1440"/>
      <c r="J864" s="1436"/>
      <c r="K864" s="4"/>
    </row>
    <row r="865" spans="1:11" ht="15" x14ac:dyDescent="0.2">
      <c r="A865">
        <v>806</v>
      </c>
      <c r="B865" s="660">
        <f>'Expenditures 16-24'!E73</f>
        <v>0</v>
      </c>
      <c r="F865" s="4"/>
      <c r="G865" s="1" t="b">
        <f t="shared" ca="1" si="14"/>
        <v>1</v>
      </c>
      <c r="H865" s="1435" cm="1">
        <f t="array" aca="1" ref="H865" ca="1">IF(I865&lt;&gt;"",INDIRECT("'"&amp;I865&amp;"'!"&amp;J865),"")</f>
        <v>0</v>
      </c>
      <c r="I865" s="1440" t="s">
        <v>3868</v>
      </c>
      <c r="J865" s="1436" t="s">
        <v>3971</v>
      </c>
      <c r="K865" s="4"/>
    </row>
    <row r="866" spans="1:11" ht="15" x14ac:dyDescent="0.2">
      <c r="A866" s="5">
        <v>807</v>
      </c>
      <c r="B866" s="660"/>
      <c r="F866" s="4" t="s">
        <v>3784</v>
      </c>
      <c r="G866" s="1" t="b">
        <f t="shared" ca="1" si="14"/>
        <v>1</v>
      </c>
      <c r="H866" s="1435" t="str" cm="1">
        <f t="array" aca="1" ref="H866" ca="1">IF(I866&lt;&gt;"",INDIRECT("'"&amp;I866&amp;"'!"&amp;J866),"")</f>
        <v/>
      </c>
      <c r="I866" s="1440"/>
      <c r="J866" s="1436"/>
      <c r="K866" s="4"/>
    </row>
    <row r="867" spans="1:11" ht="15" x14ac:dyDescent="0.2">
      <c r="A867">
        <v>808</v>
      </c>
      <c r="B867" s="660">
        <f>'Expenditures 16-24'!E74</f>
        <v>0</v>
      </c>
      <c r="F867" s="4"/>
      <c r="G867" s="1" t="b">
        <f t="shared" ca="1" si="14"/>
        <v>1</v>
      </c>
      <c r="H867" s="1435" cm="1">
        <f t="array" aca="1" ref="H867" ca="1">IF(I867&lt;&gt;"",INDIRECT("'"&amp;I867&amp;"'!"&amp;J867),"")</f>
        <v>0</v>
      </c>
      <c r="I867" s="1440" t="s">
        <v>3868</v>
      </c>
      <c r="J867" s="1436" t="s">
        <v>3972</v>
      </c>
      <c r="K867" s="4"/>
    </row>
    <row r="868" spans="1:11" ht="15" x14ac:dyDescent="0.2">
      <c r="A868">
        <v>809</v>
      </c>
      <c r="B868" s="660">
        <f>'Expenditures 16-24'!E75</f>
        <v>0</v>
      </c>
      <c r="F868" s="4"/>
      <c r="G868" s="1" t="b">
        <f t="shared" ca="1" si="14"/>
        <v>1</v>
      </c>
      <c r="H868" s="1435" cm="1">
        <f t="array" aca="1" ref="H868" ca="1">IF(I868&lt;&gt;"",INDIRECT("'"&amp;I868&amp;"'!"&amp;J868),"")</f>
        <v>0</v>
      </c>
      <c r="I868" s="1440" t="s">
        <v>3868</v>
      </c>
      <c r="J868" s="1436" t="s">
        <v>3973</v>
      </c>
      <c r="K868" s="4"/>
    </row>
    <row r="869" spans="1:11" ht="15" x14ac:dyDescent="0.2">
      <c r="A869">
        <v>810</v>
      </c>
      <c r="B869" s="660">
        <f>'Expenditures 16-24'!E76</f>
        <v>129439</v>
      </c>
      <c r="C869" s="2" t="s">
        <v>490</v>
      </c>
      <c r="F869" s="4"/>
      <c r="G869" s="1" t="b">
        <f t="shared" ca="1" si="14"/>
        <v>1</v>
      </c>
      <c r="H869" s="1435" cm="1">
        <f t="array" aca="1" ref="H869" ca="1">IF(I869&lt;&gt;"",INDIRECT("'"&amp;I869&amp;"'!"&amp;J869),"")</f>
        <v>129439</v>
      </c>
      <c r="I869" s="1440" t="s">
        <v>3868</v>
      </c>
      <c r="J869" s="1436" t="s">
        <v>3974</v>
      </c>
      <c r="K869" s="4"/>
    </row>
    <row r="870" spans="1:11" ht="15" x14ac:dyDescent="0.2">
      <c r="A870">
        <v>811</v>
      </c>
      <c r="B870" s="660">
        <f>'Expenditures 16-24'!E77</f>
        <v>0</v>
      </c>
      <c r="F870" s="4"/>
      <c r="G870" s="1" t="b">
        <f t="shared" ca="1" si="14"/>
        <v>1</v>
      </c>
      <c r="H870" s="1435" cm="1">
        <f t="array" aca="1" ref="H870" ca="1">IF(I870&lt;&gt;"",INDIRECT("'"&amp;I870&amp;"'!"&amp;J870),"")</f>
        <v>0</v>
      </c>
      <c r="I870" s="1440" t="s">
        <v>3868</v>
      </c>
      <c r="J870" s="1436" t="s">
        <v>3975</v>
      </c>
      <c r="K870" s="4"/>
    </row>
    <row r="871" spans="1:11" ht="15" x14ac:dyDescent="0.2">
      <c r="A871">
        <v>812</v>
      </c>
      <c r="B871" s="660">
        <f>'Expenditures 16-24'!E116</f>
        <v>643861</v>
      </c>
      <c r="C871" s="2" t="s">
        <v>490</v>
      </c>
      <c r="F871" s="4"/>
      <c r="G871" s="1" t="b">
        <f t="shared" ca="1" si="14"/>
        <v>1</v>
      </c>
      <c r="H871" s="1435" cm="1">
        <f t="array" aca="1" ref="H871" ca="1">IF(I871&lt;&gt;"",INDIRECT("'"&amp;I871&amp;"'!"&amp;J871),"")</f>
        <v>643861</v>
      </c>
      <c r="I871" s="1440" t="s">
        <v>3868</v>
      </c>
      <c r="J871" s="1436" t="s">
        <v>3976</v>
      </c>
      <c r="K871" s="4"/>
    </row>
    <row r="872" spans="1:11" ht="15" x14ac:dyDescent="0.2">
      <c r="A872" s="5">
        <v>813</v>
      </c>
      <c r="B872" s="660"/>
      <c r="F872" s="4" t="s">
        <v>3784</v>
      </c>
      <c r="G872" s="1" t="b">
        <f t="shared" ca="1" si="14"/>
        <v>1</v>
      </c>
      <c r="H872" s="1435" t="str" cm="1">
        <f t="array" aca="1" ref="H872" ca="1">IF(I872&lt;&gt;"",INDIRECT("'"&amp;I872&amp;"'!"&amp;J872),"")</f>
        <v/>
      </c>
      <c r="I872" s="1440"/>
      <c r="J872" s="1436"/>
      <c r="K872" s="4"/>
    </row>
    <row r="873" spans="1:11" ht="15" x14ac:dyDescent="0.2">
      <c r="A873" s="5">
        <v>814</v>
      </c>
      <c r="B873" s="660"/>
      <c r="C873" s="2" t="s">
        <v>490</v>
      </c>
      <c r="F873" s="4" t="s">
        <v>3784</v>
      </c>
      <c r="G873" s="1" t="b">
        <f t="shared" ca="1" si="14"/>
        <v>1</v>
      </c>
      <c r="H873" s="1435" t="str" cm="1">
        <f t="array" aca="1" ref="H873" ca="1">IF(I873&lt;&gt;"",INDIRECT("'"&amp;I873&amp;"'!"&amp;J873),"")</f>
        <v/>
      </c>
      <c r="I873" s="1440"/>
      <c r="J873" s="1436"/>
      <c r="K873" s="4"/>
    </row>
    <row r="874" spans="1:11" ht="15" x14ac:dyDescent="0.2">
      <c r="A874" s="5">
        <v>815</v>
      </c>
      <c r="B874" s="660"/>
      <c r="F874" s="4" t="s">
        <v>3784</v>
      </c>
      <c r="G874" s="1" t="b">
        <f t="shared" ca="1" si="14"/>
        <v>1</v>
      </c>
      <c r="H874" s="1435" t="str" cm="1">
        <f t="array" aca="1" ref="H874" ca="1">IF(I874&lt;&gt;"",INDIRECT("'"&amp;I874&amp;"'!"&amp;J874),"")</f>
        <v/>
      </c>
      <c r="I874" s="1440"/>
      <c r="J874" s="1436"/>
      <c r="K874" s="4"/>
    </row>
    <row r="875" spans="1:11" ht="15" x14ac:dyDescent="0.2">
      <c r="A875" s="5">
        <v>816</v>
      </c>
      <c r="B875" s="660"/>
      <c r="F875" s="4" t="s">
        <v>3784</v>
      </c>
      <c r="G875" s="1" t="b">
        <f t="shared" ca="1" si="14"/>
        <v>1</v>
      </c>
      <c r="H875" s="1435" t="str" cm="1">
        <f t="array" aca="1" ref="H875" ca="1">IF(I875&lt;&gt;"",INDIRECT("'"&amp;I875&amp;"'!"&amp;J875),"")</f>
        <v/>
      </c>
      <c r="I875" s="1440"/>
      <c r="J875" s="1436"/>
      <c r="K875" s="4"/>
    </row>
    <row r="876" spans="1:11" ht="15" x14ac:dyDescent="0.2">
      <c r="A876" s="5">
        <v>817</v>
      </c>
      <c r="B876" s="660"/>
      <c r="F876" s="4" t="s">
        <v>3784</v>
      </c>
      <c r="G876" s="1" t="b">
        <f t="shared" ca="1" si="14"/>
        <v>1</v>
      </c>
      <c r="H876" s="1435" t="str" cm="1">
        <f t="array" aca="1" ref="H876" ca="1">IF(I876&lt;&gt;"",INDIRECT("'"&amp;I876&amp;"'!"&amp;J876),"")</f>
        <v/>
      </c>
      <c r="I876" s="1440"/>
      <c r="J876" s="1436"/>
      <c r="K876" s="4"/>
    </row>
    <row r="877" spans="1:11" ht="15" x14ac:dyDescent="0.2">
      <c r="A877">
        <v>818</v>
      </c>
      <c r="B877" s="660">
        <f>'Expenditures 16-24'!F5</f>
        <v>101611</v>
      </c>
      <c r="F877" s="4"/>
      <c r="G877" s="1" t="b">
        <f t="shared" ca="1" si="14"/>
        <v>1</v>
      </c>
      <c r="H877" s="1435" cm="1">
        <f t="array" aca="1" ref="H877" ca="1">IF(I877&lt;&gt;"",INDIRECT("'"&amp;I877&amp;"'!"&amp;J877),"")</f>
        <v>101611</v>
      </c>
      <c r="I877" s="1440" t="s">
        <v>3868</v>
      </c>
      <c r="J877" s="1436" t="s">
        <v>3817</v>
      </c>
      <c r="K877" s="4"/>
    </row>
    <row r="878" spans="1:11" ht="15" x14ac:dyDescent="0.2">
      <c r="A878">
        <v>819</v>
      </c>
      <c r="B878" s="660">
        <f>'Expenditures 16-24'!F16</f>
        <v>0</v>
      </c>
      <c r="F878" s="4"/>
      <c r="G878" s="1" t="b">
        <f t="shared" ca="1" si="14"/>
        <v>1</v>
      </c>
      <c r="H878" s="1435" cm="1">
        <f t="array" aca="1" ref="H878" ca="1">IF(I878&lt;&gt;"",INDIRECT("'"&amp;I878&amp;"'!"&amp;J878),"")</f>
        <v>0</v>
      </c>
      <c r="I878" s="1440" t="s">
        <v>3868</v>
      </c>
      <c r="J878" s="1436" t="s">
        <v>3977</v>
      </c>
      <c r="K878" s="4"/>
    </row>
    <row r="879" spans="1:11" ht="15" x14ac:dyDescent="0.2">
      <c r="A879" s="5">
        <v>820</v>
      </c>
      <c r="B879" s="660"/>
      <c r="F879" s="4" t="s">
        <v>3784</v>
      </c>
      <c r="G879" s="1" t="b">
        <f t="shared" ca="1" si="14"/>
        <v>1</v>
      </c>
      <c r="H879" s="1435" t="str" cm="1">
        <f t="array" aca="1" ref="H879" ca="1">IF(I879&lt;&gt;"",INDIRECT("'"&amp;I879&amp;"'!"&amp;J879),"")</f>
        <v/>
      </c>
      <c r="I879" s="1440"/>
      <c r="J879" s="1436"/>
      <c r="K879" s="4"/>
    </row>
    <row r="880" spans="1:11" ht="15" x14ac:dyDescent="0.2">
      <c r="A880" s="5">
        <v>821</v>
      </c>
      <c r="B880" s="660"/>
      <c r="F880" s="4" t="s">
        <v>3784</v>
      </c>
      <c r="G880" s="1" t="b">
        <f t="shared" ca="1" si="14"/>
        <v>1</v>
      </c>
      <c r="H880" s="1435" t="str" cm="1">
        <f t="array" aca="1" ref="H880" ca="1">IF(I880&lt;&gt;"",INDIRECT("'"&amp;I880&amp;"'!"&amp;J880),"")</f>
        <v/>
      </c>
      <c r="I880" s="1440"/>
      <c r="J880" s="1436"/>
      <c r="K880" s="4"/>
    </row>
    <row r="881" spans="1:11" ht="15" x14ac:dyDescent="0.2">
      <c r="A881" s="5">
        <v>822</v>
      </c>
      <c r="B881" s="660"/>
      <c r="F881" s="4" t="s">
        <v>3784</v>
      </c>
      <c r="G881" s="1" t="b">
        <f t="shared" ca="1" si="14"/>
        <v>1</v>
      </c>
      <c r="H881" s="1435" t="str" cm="1">
        <f t="array" aca="1" ref="H881" ca="1">IF(I881&lt;&gt;"",INDIRECT("'"&amp;I881&amp;"'!"&amp;J881),"")</f>
        <v/>
      </c>
      <c r="I881" s="1440"/>
      <c r="J881" s="1436"/>
      <c r="K881" s="4"/>
    </row>
    <row r="882" spans="1:11" ht="15" x14ac:dyDescent="0.2">
      <c r="A882" s="5">
        <v>823</v>
      </c>
      <c r="B882" s="660"/>
      <c r="F882" s="4" t="s">
        <v>3784</v>
      </c>
      <c r="G882" s="1" t="b">
        <f t="shared" ca="1" si="14"/>
        <v>1</v>
      </c>
      <c r="H882" s="1435" t="str" cm="1">
        <f t="array" aca="1" ref="H882" ca="1">IF(I882&lt;&gt;"",INDIRECT("'"&amp;I882&amp;"'!"&amp;J882),"")</f>
        <v/>
      </c>
      <c r="I882" s="1440"/>
      <c r="J882" s="1436"/>
      <c r="K882" s="4"/>
    </row>
    <row r="883" spans="1:11" ht="15" x14ac:dyDescent="0.2">
      <c r="A883" s="5">
        <v>824</v>
      </c>
      <c r="B883" s="660"/>
      <c r="F883" s="4" t="s">
        <v>3784</v>
      </c>
      <c r="G883" s="1" t="b">
        <f t="shared" ca="1" si="14"/>
        <v>1</v>
      </c>
      <c r="H883" s="1435" t="str" cm="1">
        <f t="array" aca="1" ref="H883" ca="1">IF(I883&lt;&gt;"",INDIRECT("'"&amp;I883&amp;"'!"&amp;J883),"")</f>
        <v/>
      </c>
      <c r="I883" s="1440"/>
      <c r="J883" s="1436"/>
      <c r="K883" s="4"/>
    </row>
    <row r="884" spans="1:11" ht="15" x14ac:dyDescent="0.2">
      <c r="A884">
        <v>825</v>
      </c>
      <c r="B884" s="660">
        <f>'Expenditures 16-24'!F18</f>
        <v>0</v>
      </c>
      <c r="F884" s="4"/>
      <c r="G884" s="1" t="b">
        <f t="shared" ca="1" si="14"/>
        <v>1</v>
      </c>
      <c r="H884" s="1435" cm="1">
        <f t="array" aca="1" ref="H884" ca="1">IF(I884&lt;&gt;"",INDIRECT("'"&amp;I884&amp;"'!"&amp;J884),"")</f>
        <v>0</v>
      </c>
      <c r="I884" s="1440" t="s">
        <v>3868</v>
      </c>
      <c r="J884" s="1436" t="s">
        <v>3978</v>
      </c>
      <c r="K884" s="4"/>
    </row>
    <row r="885" spans="1:11" ht="15" x14ac:dyDescent="0.2">
      <c r="A885" s="5">
        <v>826</v>
      </c>
      <c r="B885" s="660"/>
      <c r="F885" s="4" t="s">
        <v>3784</v>
      </c>
      <c r="G885" s="1" t="b">
        <f t="shared" ca="1" si="14"/>
        <v>1</v>
      </c>
      <c r="H885" s="1435" t="str" cm="1">
        <f t="array" aca="1" ref="H885" ca="1">IF(I885&lt;&gt;"",INDIRECT("'"&amp;I885&amp;"'!"&amp;J885),"")</f>
        <v/>
      </c>
      <c r="I885" s="1440"/>
      <c r="J885" s="1436"/>
      <c r="K885" s="4"/>
    </row>
    <row r="886" spans="1:11" ht="15" x14ac:dyDescent="0.2">
      <c r="A886" s="5">
        <v>827</v>
      </c>
      <c r="B886" s="660"/>
      <c r="F886" s="4" t="s">
        <v>3784</v>
      </c>
      <c r="G886" s="1" t="b">
        <f t="shared" ca="1" si="14"/>
        <v>1</v>
      </c>
      <c r="H886" s="1435" t="str" cm="1">
        <f t="array" aca="1" ref="H886" ca="1">IF(I886&lt;&gt;"",INDIRECT("'"&amp;I886&amp;"'!"&amp;J886),"")</f>
        <v/>
      </c>
      <c r="I886" s="1440"/>
      <c r="J886" s="1436"/>
      <c r="K886" s="4"/>
    </row>
    <row r="887" spans="1:11" ht="15" x14ac:dyDescent="0.2">
      <c r="A887" s="5">
        <v>828</v>
      </c>
      <c r="B887" s="660"/>
      <c r="F887" s="4" t="s">
        <v>3784</v>
      </c>
      <c r="G887" s="1" t="b">
        <f t="shared" ca="1" si="14"/>
        <v>1</v>
      </c>
      <c r="H887" s="1435" t="str" cm="1">
        <f t="array" aca="1" ref="H887" ca="1">IF(I887&lt;&gt;"",INDIRECT("'"&amp;I887&amp;"'!"&amp;J887),"")</f>
        <v/>
      </c>
      <c r="I887" s="1440"/>
      <c r="J887" s="1436"/>
      <c r="K887" s="4"/>
    </row>
    <row r="888" spans="1:11" ht="15" x14ac:dyDescent="0.2">
      <c r="A888">
        <v>829</v>
      </c>
      <c r="B888" s="660">
        <f>'Expenditures 16-24'!F12</f>
        <v>0</v>
      </c>
      <c r="F888" s="4"/>
      <c r="G888" s="1" t="b">
        <f t="shared" ca="1" si="14"/>
        <v>1</v>
      </c>
      <c r="H888" s="1435" cm="1">
        <f t="array" aca="1" ref="H888" ca="1">IF(I888&lt;&gt;"",INDIRECT("'"&amp;I888&amp;"'!"&amp;J888),"")</f>
        <v>0</v>
      </c>
      <c r="I888" s="1440" t="s">
        <v>3868</v>
      </c>
      <c r="J888" s="1436" t="s">
        <v>3818</v>
      </c>
      <c r="K888" s="4"/>
    </row>
    <row r="889" spans="1:11" ht="15" x14ac:dyDescent="0.2">
      <c r="A889">
        <v>830</v>
      </c>
      <c r="B889" s="660">
        <f>'Expenditures 16-24'!F13</f>
        <v>0</v>
      </c>
      <c r="F889" s="4"/>
      <c r="G889" s="1" t="b">
        <f t="shared" ca="1" si="14"/>
        <v>1</v>
      </c>
      <c r="H889" s="1435" cm="1">
        <f t="array" aca="1" ref="H889" ca="1">IF(I889&lt;&gt;"",INDIRECT("'"&amp;I889&amp;"'!"&amp;J889),"")</f>
        <v>0</v>
      </c>
      <c r="I889" s="1440" t="s">
        <v>3868</v>
      </c>
      <c r="J889" s="1436" t="s">
        <v>3819</v>
      </c>
      <c r="K889" s="4"/>
    </row>
    <row r="890" spans="1:11" ht="15" x14ac:dyDescent="0.2">
      <c r="A890">
        <v>831</v>
      </c>
      <c r="B890" s="660">
        <f>'Expenditures 16-24'!F14</f>
        <v>2090</v>
      </c>
      <c r="F890" s="4"/>
      <c r="G890" s="1" t="b">
        <f t="shared" ca="1" si="14"/>
        <v>1</v>
      </c>
      <c r="H890" s="1435" cm="1">
        <f t="array" aca="1" ref="H890" ca="1">IF(I890&lt;&gt;"",INDIRECT("'"&amp;I890&amp;"'!"&amp;J890),"")</f>
        <v>2090</v>
      </c>
      <c r="I890" s="1440" t="s">
        <v>3868</v>
      </c>
      <c r="J890" s="1436" t="s">
        <v>3979</v>
      </c>
      <c r="K890" s="4"/>
    </row>
    <row r="891" spans="1:11" ht="15" x14ac:dyDescent="0.2">
      <c r="A891">
        <v>832</v>
      </c>
      <c r="B891" s="660">
        <f>'Expenditures 16-24'!F15</f>
        <v>0</v>
      </c>
      <c r="F891" s="4"/>
      <c r="G891" s="1" t="b">
        <f t="shared" ca="1" si="14"/>
        <v>1</v>
      </c>
      <c r="H891" s="1435" cm="1">
        <f t="array" aca="1" ref="H891" ca="1">IF(I891&lt;&gt;"",INDIRECT("'"&amp;I891&amp;"'!"&amp;J891),"")</f>
        <v>0</v>
      </c>
      <c r="I891" s="1440" t="s">
        <v>3868</v>
      </c>
      <c r="J891" s="1436" t="s">
        <v>3980</v>
      </c>
      <c r="K891" s="4"/>
    </row>
    <row r="892" spans="1:11" ht="15" x14ac:dyDescent="0.2">
      <c r="A892">
        <v>833</v>
      </c>
      <c r="B892" s="660">
        <f>'Expenditures 16-24'!F34</f>
        <v>103701</v>
      </c>
      <c r="F892" s="4"/>
      <c r="G892" s="1" t="b">
        <f t="shared" ca="1" si="14"/>
        <v>1</v>
      </c>
      <c r="H892" s="1435" cm="1">
        <f t="array" aca="1" ref="H892" ca="1">IF(I892&lt;&gt;"",INDIRECT("'"&amp;I892&amp;"'!"&amp;J892),"")</f>
        <v>103701</v>
      </c>
      <c r="I892" s="1440" t="s">
        <v>3868</v>
      </c>
      <c r="J892" s="1436" t="s">
        <v>3822</v>
      </c>
      <c r="K892" s="4"/>
    </row>
    <row r="893" spans="1:11" ht="15" x14ac:dyDescent="0.2">
      <c r="A893">
        <v>834</v>
      </c>
      <c r="B893" s="660">
        <f>'Expenditures 16-24'!F38</f>
        <v>0</v>
      </c>
      <c r="F893" s="4"/>
      <c r="G893" s="1" t="b">
        <f t="shared" ca="1" si="14"/>
        <v>1</v>
      </c>
      <c r="H893" s="1435" cm="1">
        <f t="array" aca="1" ref="H893" ca="1">IF(I893&lt;&gt;"",INDIRECT("'"&amp;I893&amp;"'!"&amp;J893),"")</f>
        <v>0</v>
      </c>
      <c r="I893" s="1440" t="s">
        <v>3868</v>
      </c>
      <c r="J893" s="1436" t="s">
        <v>3981</v>
      </c>
      <c r="K893" s="4"/>
    </row>
    <row r="894" spans="1:11" ht="15" x14ac:dyDescent="0.2">
      <c r="A894">
        <v>835</v>
      </c>
      <c r="B894" s="660">
        <f>'Expenditures 16-24'!F39</f>
        <v>0</v>
      </c>
      <c r="C894" s="2" t="s">
        <v>490</v>
      </c>
      <c r="F894" s="4"/>
      <c r="G894" s="1" t="b">
        <f t="shared" ca="1" si="14"/>
        <v>1</v>
      </c>
      <c r="H894" s="1435" cm="1">
        <f t="array" aca="1" ref="H894" ca="1">IF(I894&lt;&gt;"",INDIRECT("'"&amp;I894&amp;"'!"&amp;J894),"")</f>
        <v>0</v>
      </c>
      <c r="I894" s="1440" t="s">
        <v>3868</v>
      </c>
      <c r="J894" s="1436" t="s">
        <v>3823</v>
      </c>
      <c r="K894" s="4"/>
    </row>
    <row r="895" spans="1:11" ht="15" x14ac:dyDescent="0.2">
      <c r="A895">
        <v>836</v>
      </c>
      <c r="B895" s="660">
        <f>'Expenditures 16-24'!F40</f>
        <v>2722</v>
      </c>
      <c r="F895" s="4"/>
      <c r="G895" s="1" t="b">
        <f t="shared" ca="1" si="14"/>
        <v>1</v>
      </c>
      <c r="H895" s="1435" cm="1">
        <f t="array" aca="1" ref="H895" ca="1">IF(I895&lt;&gt;"",INDIRECT("'"&amp;I895&amp;"'!"&amp;J895),"")</f>
        <v>2722</v>
      </c>
      <c r="I895" s="1440" t="s">
        <v>3868</v>
      </c>
      <c r="J895" s="1436" t="s">
        <v>3982</v>
      </c>
      <c r="K895" s="4"/>
    </row>
    <row r="896" spans="1:11" ht="15" x14ac:dyDescent="0.2">
      <c r="A896">
        <v>837</v>
      </c>
      <c r="B896" s="660">
        <f>'Expenditures 16-24'!F41</f>
        <v>0</v>
      </c>
      <c r="F896" s="4"/>
      <c r="G896" s="1" t="b">
        <f t="shared" ca="1" si="14"/>
        <v>1</v>
      </c>
      <c r="H896" s="1435" cm="1">
        <f t="array" aca="1" ref="H896" ca="1">IF(I896&lt;&gt;"",INDIRECT("'"&amp;I896&amp;"'!"&amp;J896),"")</f>
        <v>0</v>
      </c>
      <c r="I896" s="1440" t="s">
        <v>3868</v>
      </c>
      <c r="J896" s="1436" t="s">
        <v>3824</v>
      </c>
      <c r="K896" s="4"/>
    </row>
    <row r="897" spans="1:11" ht="15" x14ac:dyDescent="0.2">
      <c r="A897">
        <v>838</v>
      </c>
      <c r="B897" s="660">
        <f>'Expenditures 16-24'!F42</f>
        <v>0</v>
      </c>
      <c r="F897" s="4"/>
      <c r="G897" s="1" t="b">
        <f t="shared" ca="1" si="14"/>
        <v>1</v>
      </c>
      <c r="H897" s="1435" cm="1">
        <f t="array" aca="1" ref="H897" ca="1">IF(I897&lt;&gt;"",INDIRECT("'"&amp;I897&amp;"'!"&amp;J897),"")</f>
        <v>0</v>
      </c>
      <c r="I897" s="1440" t="s">
        <v>3868</v>
      </c>
      <c r="J897" s="1436" t="s">
        <v>3983</v>
      </c>
      <c r="K897" s="4"/>
    </row>
    <row r="898" spans="1:11" ht="15" x14ac:dyDescent="0.2">
      <c r="A898">
        <v>839</v>
      </c>
      <c r="B898" s="660">
        <f>'Expenditures 16-24'!F43</f>
        <v>0</v>
      </c>
      <c r="F898" s="4"/>
      <c r="G898" s="1" t="b">
        <f t="shared" ca="1" si="14"/>
        <v>1</v>
      </c>
      <c r="H898" s="1435" cm="1">
        <f t="array" aca="1" ref="H898" ca="1">IF(I898&lt;&gt;"",INDIRECT("'"&amp;I898&amp;"'!"&amp;J898),"")</f>
        <v>0</v>
      </c>
      <c r="I898" s="1440" t="s">
        <v>3868</v>
      </c>
      <c r="J898" s="1436" t="s">
        <v>3984</v>
      </c>
      <c r="K898" s="4"/>
    </row>
    <row r="899" spans="1:11" ht="15" x14ac:dyDescent="0.2">
      <c r="A899">
        <v>840</v>
      </c>
      <c r="B899" s="660">
        <f>'Expenditures 16-24'!F44</f>
        <v>2722</v>
      </c>
      <c r="F899" s="4"/>
      <c r="G899" s="1" t="b">
        <f t="shared" ca="1" si="14"/>
        <v>1</v>
      </c>
      <c r="H899" s="1435" cm="1">
        <f t="array" aca="1" ref="H899" ca="1">IF(I899&lt;&gt;"",INDIRECT("'"&amp;I899&amp;"'!"&amp;J899),"")</f>
        <v>2722</v>
      </c>
      <c r="I899" s="1440" t="s">
        <v>3868</v>
      </c>
      <c r="J899" s="1436" t="s">
        <v>3985</v>
      </c>
      <c r="K899" s="4"/>
    </row>
    <row r="900" spans="1:11" ht="15" x14ac:dyDescent="0.2">
      <c r="A900">
        <v>841</v>
      </c>
      <c r="B900" s="660">
        <f>'Expenditures 16-24'!F46</f>
        <v>0</v>
      </c>
      <c r="F900" s="4"/>
      <c r="G900" s="1" t="b">
        <f t="shared" ca="1" si="14"/>
        <v>1</v>
      </c>
      <c r="H900" s="1435" cm="1">
        <f t="array" aca="1" ref="H900" ca="1">IF(I900&lt;&gt;"",INDIRECT("'"&amp;I900&amp;"'!"&amp;J900),"")</f>
        <v>0</v>
      </c>
      <c r="I900" s="1440" t="s">
        <v>3868</v>
      </c>
      <c r="J900" s="1436" t="s">
        <v>3986</v>
      </c>
      <c r="K900" s="4"/>
    </row>
    <row r="901" spans="1:11" ht="15" x14ac:dyDescent="0.2">
      <c r="A901">
        <v>842</v>
      </c>
      <c r="B901" s="660">
        <f>'Expenditures 16-24'!F47</f>
        <v>22570</v>
      </c>
      <c r="C901" s="2" t="s">
        <v>490</v>
      </c>
      <c r="F901" s="4"/>
      <c r="G901" s="1" t="b">
        <f t="shared" ca="1" si="14"/>
        <v>1</v>
      </c>
      <c r="H901" s="1435" cm="1">
        <f t="array" aca="1" ref="H901" ca="1">IF(I901&lt;&gt;"",INDIRECT("'"&amp;I901&amp;"'!"&amp;J901),"")</f>
        <v>22570</v>
      </c>
      <c r="I901" s="1440" t="s">
        <v>3868</v>
      </c>
      <c r="J901" s="1436" t="s">
        <v>3987</v>
      </c>
      <c r="K901" s="4"/>
    </row>
    <row r="902" spans="1:11" ht="15" x14ac:dyDescent="0.2">
      <c r="A902">
        <v>843</v>
      </c>
      <c r="B902" s="660">
        <f>'Expenditures 16-24'!F48</f>
        <v>0</v>
      </c>
      <c r="F902" s="4"/>
      <c r="G902" s="1" t="b">
        <f t="shared" ca="1" si="14"/>
        <v>1</v>
      </c>
      <c r="H902" s="1435" cm="1">
        <f t="array" aca="1" ref="H902" ca="1">IF(I902&lt;&gt;"",INDIRECT("'"&amp;I902&amp;"'!"&amp;J902),"")</f>
        <v>0</v>
      </c>
      <c r="I902" s="1440" t="s">
        <v>3868</v>
      </c>
      <c r="J902" s="1436" t="s">
        <v>3988</v>
      </c>
      <c r="K902" s="4"/>
    </row>
    <row r="903" spans="1:11" ht="15" x14ac:dyDescent="0.2">
      <c r="A903">
        <v>844</v>
      </c>
      <c r="B903" s="660">
        <f>'Expenditures 16-24'!F49</f>
        <v>22570</v>
      </c>
      <c r="F903" s="4"/>
      <c r="G903" s="1" t="b">
        <f t="shared" ca="1" si="14"/>
        <v>1</v>
      </c>
      <c r="H903" s="1435" cm="1">
        <f t="array" aca="1" ref="H903" ca="1">IF(I903&lt;&gt;"",INDIRECT("'"&amp;I903&amp;"'!"&amp;J903),"")</f>
        <v>22570</v>
      </c>
      <c r="I903" s="1440" t="s">
        <v>3868</v>
      </c>
      <c r="J903" s="1436" t="s">
        <v>3989</v>
      </c>
      <c r="K903" s="4"/>
    </row>
    <row r="904" spans="1:11" ht="15" x14ac:dyDescent="0.2">
      <c r="A904">
        <v>845</v>
      </c>
      <c r="B904" s="660">
        <f>'Expenditures 16-24'!F51</f>
        <v>34</v>
      </c>
      <c r="F904" s="4"/>
      <c r="G904" s="1" t="b">
        <f t="shared" ca="1" si="14"/>
        <v>1</v>
      </c>
      <c r="H904" s="1435" cm="1">
        <f t="array" aca="1" ref="H904" ca="1">IF(I904&lt;&gt;"",INDIRECT("'"&amp;I904&amp;"'!"&amp;J904),"")</f>
        <v>34</v>
      </c>
      <c r="I904" s="1440" t="s">
        <v>3868</v>
      </c>
      <c r="J904" s="1436" t="s">
        <v>3990</v>
      </c>
      <c r="K904" s="4"/>
    </row>
    <row r="905" spans="1:11" ht="15" x14ac:dyDescent="0.2">
      <c r="A905">
        <v>846</v>
      </c>
      <c r="B905" s="660">
        <f>'Expenditures 16-24'!F52</f>
        <v>4881</v>
      </c>
      <c r="C905" s="2" t="s">
        <v>490</v>
      </c>
      <c r="F905" s="4"/>
      <c r="G905" s="1" t="b">
        <f t="shared" ca="1" si="14"/>
        <v>1</v>
      </c>
      <c r="H905" s="1435" cm="1">
        <f t="array" aca="1" ref="H905" ca="1">IF(I905&lt;&gt;"",INDIRECT("'"&amp;I905&amp;"'!"&amp;J905),"")</f>
        <v>4881</v>
      </c>
      <c r="I905" s="1440" t="s">
        <v>3868</v>
      </c>
      <c r="J905" s="1436" t="s">
        <v>3991</v>
      </c>
      <c r="K905" s="4"/>
    </row>
    <row r="906" spans="1:11" ht="15" x14ac:dyDescent="0.2">
      <c r="A906">
        <v>847</v>
      </c>
      <c r="B906" s="660">
        <f>'Expenditures 16-24'!F55</f>
        <v>4915</v>
      </c>
      <c r="F906" s="4"/>
      <c r="G906" s="1" t="b">
        <f t="shared" ca="1" si="14"/>
        <v>1</v>
      </c>
      <c r="H906" s="1435" cm="1">
        <f t="array" aca="1" ref="H906" ca="1">IF(I906&lt;&gt;"",INDIRECT("'"&amp;I906&amp;"'!"&amp;J906),"")</f>
        <v>4915</v>
      </c>
      <c r="I906" s="1440" t="s">
        <v>3868</v>
      </c>
      <c r="J906" s="1436" t="s">
        <v>3992</v>
      </c>
      <c r="K906" s="4"/>
    </row>
    <row r="907" spans="1:11" ht="15" x14ac:dyDescent="0.2">
      <c r="A907">
        <v>848</v>
      </c>
      <c r="B907" s="660">
        <f>'Expenditures 16-24'!F57</f>
        <v>2608</v>
      </c>
      <c r="F907" s="4"/>
      <c r="G907" s="1" t="b">
        <f t="shared" ca="1" si="14"/>
        <v>1</v>
      </c>
      <c r="H907" s="1435" cm="1">
        <f t="array" aca="1" ref="H907" ca="1">IF(I907&lt;&gt;"",INDIRECT("'"&amp;I907&amp;"'!"&amp;J907),"")</f>
        <v>2608</v>
      </c>
      <c r="I907" s="1440" t="s">
        <v>3868</v>
      </c>
      <c r="J907" s="1436" t="s">
        <v>3993</v>
      </c>
      <c r="K907" s="4"/>
    </row>
    <row r="908" spans="1:11" ht="15" x14ac:dyDescent="0.2">
      <c r="A908">
        <v>849</v>
      </c>
      <c r="B908" s="660">
        <f>'Expenditures 16-24'!F58</f>
        <v>0</v>
      </c>
      <c r="C908" s="2" t="s">
        <v>490</v>
      </c>
      <c r="F908" s="4"/>
      <c r="G908" s="1" t="b">
        <f t="shared" ca="1" si="14"/>
        <v>1</v>
      </c>
      <c r="H908" s="1435" cm="1">
        <f t="array" aca="1" ref="H908" ca="1">IF(I908&lt;&gt;"",INDIRECT("'"&amp;I908&amp;"'!"&amp;J908),"")</f>
        <v>0</v>
      </c>
      <c r="I908" s="1440" t="s">
        <v>3868</v>
      </c>
      <c r="J908" s="1436" t="s">
        <v>3994</v>
      </c>
      <c r="K908" s="4"/>
    </row>
    <row r="909" spans="1:11" ht="15" x14ac:dyDescent="0.2">
      <c r="A909">
        <v>850</v>
      </c>
      <c r="B909" s="660">
        <f>'Expenditures 16-24'!F59</f>
        <v>2608</v>
      </c>
      <c r="F909" s="4"/>
      <c r="G909" s="1" t="b">
        <f t="shared" ca="1" si="14"/>
        <v>1</v>
      </c>
      <c r="H909" s="1435" cm="1">
        <f t="array" aca="1" ref="H909" ca="1">IF(I909&lt;&gt;"",INDIRECT("'"&amp;I909&amp;"'!"&amp;J909),"")</f>
        <v>2608</v>
      </c>
      <c r="I909" s="1440" t="s">
        <v>3868</v>
      </c>
      <c r="J909" s="1436" t="s">
        <v>3995</v>
      </c>
      <c r="K909" s="4"/>
    </row>
    <row r="910" spans="1:11" ht="15" x14ac:dyDescent="0.2">
      <c r="A910">
        <v>851</v>
      </c>
      <c r="B910" s="660">
        <f>'Expenditures 16-24'!F61</f>
        <v>0</v>
      </c>
      <c r="F910" s="4"/>
      <c r="G910" s="1" t="b">
        <f t="shared" ca="1" si="14"/>
        <v>1</v>
      </c>
      <c r="H910" s="1435" cm="1">
        <f t="array" aca="1" ref="H910" ca="1">IF(I910&lt;&gt;"",INDIRECT("'"&amp;I910&amp;"'!"&amp;J910),"")</f>
        <v>0</v>
      </c>
      <c r="I910" s="1440" t="s">
        <v>3868</v>
      </c>
      <c r="J910" s="1436" t="s">
        <v>3996</v>
      </c>
      <c r="K910" s="4"/>
    </row>
    <row r="911" spans="1:11" ht="15" x14ac:dyDescent="0.2">
      <c r="A911">
        <v>852</v>
      </c>
      <c r="B911" s="660">
        <f>'Expenditures 16-24'!F62</f>
        <v>42</v>
      </c>
      <c r="C911" s="2" t="s">
        <v>490</v>
      </c>
      <c r="F911" s="4"/>
      <c r="G911" s="1" t="b">
        <f t="shared" ca="1" si="14"/>
        <v>1</v>
      </c>
      <c r="H911" s="1435" cm="1">
        <f t="array" aca="1" ref="H911" ca="1">IF(I911&lt;&gt;"",INDIRECT("'"&amp;I911&amp;"'!"&amp;J911),"")</f>
        <v>42</v>
      </c>
      <c r="I911" s="1440" t="s">
        <v>3868</v>
      </c>
      <c r="J911" s="1436" t="s">
        <v>3997</v>
      </c>
      <c r="K911" s="4"/>
    </row>
    <row r="912" spans="1:11" ht="15" x14ac:dyDescent="0.2">
      <c r="A912">
        <v>853</v>
      </c>
      <c r="B912" s="660">
        <f>'Expenditures 16-24'!F63</f>
        <v>0</v>
      </c>
      <c r="F912" s="4"/>
      <c r="G912" s="1" t="b">
        <f t="shared" ca="1" si="14"/>
        <v>1</v>
      </c>
      <c r="H912" s="1435" cm="1">
        <f t="array" aca="1" ref="H912" ca="1">IF(I912&lt;&gt;"",INDIRECT("'"&amp;I912&amp;"'!"&amp;J912),"")</f>
        <v>0</v>
      </c>
      <c r="I912" s="1440" t="s">
        <v>3868</v>
      </c>
      <c r="J912" s="1436" t="s">
        <v>3998</v>
      </c>
      <c r="K912" s="4"/>
    </row>
    <row r="913" spans="1:11" ht="15" x14ac:dyDescent="0.2">
      <c r="A913">
        <v>854</v>
      </c>
      <c r="B913" s="660">
        <f>'Expenditures 16-24'!F64</f>
        <v>0</v>
      </c>
      <c r="F913" s="4"/>
      <c r="G913" s="1" t="b">
        <f t="shared" ca="1" si="14"/>
        <v>1</v>
      </c>
      <c r="H913" s="1435" cm="1">
        <f t="array" aca="1" ref="H913" ca="1">IF(I913&lt;&gt;"",INDIRECT("'"&amp;I913&amp;"'!"&amp;J913),"")</f>
        <v>0</v>
      </c>
      <c r="I913" s="1440" t="s">
        <v>3868</v>
      </c>
      <c r="J913" s="1436" t="s">
        <v>3999</v>
      </c>
      <c r="K913" s="4"/>
    </row>
    <row r="914" spans="1:11" ht="15" x14ac:dyDescent="0.2">
      <c r="A914">
        <v>855</v>
      </c>
      <c r="B914" s="660">
        <f>'Expenditures 16-24'!F65</f>
        <v>27</v>
      </c>
      <c r="F914" s="4"/>
      <c r="G914" s="1" t="b">
        <f t="shared" ca="1" si="14"/>
        <v>1</v>
      </c>
      <c r="H914" s="1435" cm="1">
        <f t="array" aca="1" ref="H914" ca="1">IF(I914&lt;&gt;"",INDIRECT("'"&amp;I914&amp;"'!"&amp;J914),"")</f>
        <v>27</v>
      </c>
      <c r="I914" s="1440" t="s">
        <v>3868</v>
      </c>
      <c r="J914" s="1436" t="s">
        <v>4000</v>
      </c>
      <c r="K914" s="4"/>
    </row>
    <row r="915" spans="1:11" ht="15" x14ac:dyDescent="0.2">
      <c r="A915">
        <v>856</v>
      </c>
      <c r="B915" s="660">
        <f>'Expenditures 16-24'!F66</f>
        <v>0</v>
      </c>
      <c r="F915" s="4"/>
      <c r="G915" s="1" t="b">
        <f t="shared" ca="1" si="14"/>
        <v>1</v>
      </c>
      <c r="H915" s="1435" cm="1">
        <f t="array" aca="1" ref="H915" ca="1">IF(I915&lt;&gt;"",INDIRECT("'"&amp;I915&amp;"'!"&amp;J915),"")</f>
        <v>0</v>
      </c>
      <c r="I915" s="1440" t="s">
        <v>3868</v>
      </c>
      <c r="J915" s="1436" t="s">
        <v>4001</v>
      </c>
      <c r="K915" s="4"/>
    </row>
    <row r="916" spans="1:11" ht="15" x14ac:dyDescent="0.2">
      <c r="A916" s="5">
        <v>857</v>
      </c>
      <c r="B916" s="660"/>
      <c r="F916" s="4" t="s">
        <v>3784</v>
      </c>
      <c r="G916" s="1" t="b">
        <f t="shared" ca="1" si="14"/>
        <v>1</v>
      </c>
      <c r="H916" s="1435" t="str" cm="1">
        <f t="array" aca="1" ref="H916" ca="1">IF(I916&lt;&gt;"",INDIRECT("'"&amp;I916&amp;"'!"&amp;J916),"")</f>
        <v/>
      </c>
      <c r="I916" s="1440"/>
      <c r="J916" s="1436"/>
      <c r="K916" s="4"/>
    </row>
    <row r="917" spans="1:11" ht="15" x14ac:dyDescent="0.2">
      <c r="A917">
        <v>858</v>
      </c>
      <c r="B917" s="660">
        <f>'Expenditures 16-24'!F67</f>
        <v>69</v>
      </c>
      <c r="F917" s="4"/>
      <c r="G917" s="1" t="b">
        <f t="shared" ca="1" si="14"/>
        <v>1</v>
      </c>
      <c r="H917" s="1435" cm="1">
        <f t="array" aca="1" ref="H917" ca="1">IF(I917&lt;&gt;"",INDIRECT("'"&amp;I917&amp;"'!"&amp;J917),"")</f>
        <v>69</v>
      </c>
      <c r="I917" s="1440" t="s">
        <v>3868</v>
      </c>
      <c r="J917" s="1436" t="s">
        <v>4002</v>
      </c>
      <c r="K917" s="4"/>
    </row>
    <row r="918" spans="1:11" ht="15" x14ac:dyDescent="0.2">
      <c r="A918">
        <v>859</v>
      </c>
      <c r="B918" s="660">
        <f>'Expenditures 16-24'!F69</f>
        <v>0</v>
      </c>
      <c r="F918" s="4"/>
      <c r="G918" s="1" t="b">
        <f t="shared" ca="1" si="14"/>
        <v>1</v>
      </c>
      <c r="H918" s="1435" cm="1">
        <f t="array" aca="1" ref="H918" ca="1">IF(I918&lt;&gt;"",INDIRECT("'"&amp;I918&amp;"'!"&amp;J918),"")</f>
        <v>0</v>
      </c>
      <c r="I918" s="1440" t="s">
        <v>3868</v>
      </c>
      <c r="J918" s="1436" t="s">
        <v>4003</v>
      </c>
      <c r="K918" s="4"/>
    </row>
    <row r="919" spans="1:11" ht="15" x14ac:dyDescent="0.2">
      <c r="A919">
        <v>860</v>
      </c>
      <c r="B919" s="660">
        <f>'Expenditures 16-24'!F70</f>
        <v>0</v>
      </c>
      <c r="C919" s="2" t="s">
        <v>490</v>
      </c>
      <c r="F919" s="4"/>
      <c r="G919" s="1" t="b">
        <f t="shared" ca="1" si="14"/>
        <v>1</v>
      </c>
      <c r="H919" s="1435" cm="1">
        <f t="array" aca="1" ref="H919" ca="1">IF(I919&lt;&gt;"",INDIRECT("'"&amp;I919&amp;"'!"&amp;J919),"")</f>
        <v>0</v>
      </c>
      <c r="I919" s="1440" t="s">
        <v>3868</v>
      </c>
      <c r="J919" s="1436" t="s">
        <v>4004</v>
      </c>
      <c r="K919" s="4"/>
    </row>
    <row r="920" spans="1:11" ht="15" x14ac:dyDescent="0.2">
      <c r="A920">
        <v>861</v>
      </c>
      <c r="B920" s="660">
        <f>'Expenditures 16-24'!F71</f>
        <v>0</v>
      </c>
      <c r="F920" s="4"/>
      <c r="G920" s="1" t="b">
        <f t="shared" ca="1" si="14"/>
        <v>1</v>
      </c>
      <c r="H920" s="1435" cm="1">
        <f t="array" aca="1" ref="H920" ca="1">IF(I920&lt;&gt;"",INDIRECT("'"&amp;I920&amp;"'!"&amp;J920),"")</f>
        <v>0</v>
      </c>
      <c r="I920" s="1440" t="s">
        <v>3868</v>
      </c>
      <c r="J920" s="1436" t="s">
        <v>4005</v>
      </c>
      <c r="K920" s="4"/>
    </row>
    <row r="921" spans="1:11" ht="15" x14ac:dyDescent="0.2">
      <c r="A921">
        <v>862</v>
      </c>
      <c r="B921" s="660">
        <f>'Expenditures 16-24'!F72</f>
        <v>0</v>
      </c>
      <c r="F921" s="4"/>
      <c r="G921" s="1" t="b">
        <f t="shared" ca="1" si="14"/>
        <v>1</v>
      </c>
      <c r="H921" s="1435" cm="1">
        <f t="array" aca="1" ref="H921" ca="1">IF(I921&lt;&gt;"",INDIRECT("'"&amp;I921&amp;"'!"&amp;J921),"")</f>
        <v>0</v>
      </c>
      <c r="I921" s="1440" t="s">
        <v>3868</v>
      </c>
      <c r="J921" s="1436" t="s">
        <v>4006</v>
      </c>
      <c r="K921" s="4"/>
    </row>
    <row r="922" spans="1:11" ht="15" x14ac:dyDescent="0.2">
      <c r="A922" s="5">
        <v>863</v>
      </c>
      <c r="B922" s="660"/>
      <c r="F922" s="4" t="s">
        <v>3784</v>
      </c>
      <c r="G922" s="1" t="b">
        <f t="shared" ca="1" si="14"/>
        <v>1</v>
      </c>
      <c r="H922" s="1435" t="str" cm="1">
        <f t="array" aca="1" ref="H922" ca="1">IF(I922&lt;&gt;"",INDIRECT("'"&amp;I922&amp;"'!"&amp;J922),"")</f>
        <v/>
      </c>
      <c r="I922" s="1440"/>
      <c r="J922" s="1436"/>
      <c r="K922" s="4"/>
    </row>
    <row r="923" spans="1:11" ht="15" x14ac:dyDescent="0.2">
      <c r="A923">
        <v>864</v>
      </c>
      <c r="B923" s="660">
        <f>'Expenditures 16-24'!F73</f>
        <v>0</v>
      </c>
      <c r="F923" s="4"/>
      <c r="G923" s="1" t="b">
        <f t="shared" ca="1" si="14"/>
        <v>1</v>
      </c>
      <c r="H923" s="1435" cm="1">
        <f t="array" aca="1" ref="H923" ca="1">IF(I923&lt;&gt;"",INDIRECT("'"&amp;I923&amp;"'!"&amp;J923),"")</f>
        <v>0</v>
      </c>
      <c r="I923" s="1440" t="s">
        <v>3868</v>
      </c>
      <c r="J923" s="1436" t="s">
        <v>4007</v>
      </c>
      <c r="K923" s="4"/>
    </row>
    <row r="924" spans="1:11" ht="15" x14ac:dyDescent="0.2">
      <c r="A924" s="5">
        <v>865</v>
      </c>
      <c r="B924" s="660"/>
      <c r="F924" s="4" t="s">
        <v>3784</v>
      </c>
      <c r="G924" s="1" t="b">
        <f t="shared" ca="1" si="14"/>
        <v>1</v>
      </c>
      <c r="H924" s="1435" t="str" cm="1">
        <f t="array" aca="1" ref="H924" ca="1">IF(I924&lt;&gt;"",INDIRECT("'"&amp;I924&amp;"'!"&amp;J924),"")</f>
        <v/>
      </c>
      <c r="I924" s="1440"/>
      <c r="J924" s="1436"/>
      <c r="K924" s="4"/>
    </row>
    <row r="925" spans="1:11" ht="15" x14ac:dyDescent="0.2">
      <c r="A925">
        <v>866</v>
      </c>
      <c r="B925" s="660">
        <f>'Expenditures 16-24'!F74</f>
        <v>0</v>
      </c>
      <c r="F925" s="4"/>
      <c r="G925" s="1" t="b">
        <f t="shared" ca="1" si="14"/>
        <v>1</v>
      </c>
      <c r="H925" s="1435" cm="1">
        <f t="array" aca="1" ref="H925" ca="1">IF(I925&lt;&gt;"",INDIRECT("'"&amp;I925&amp;"'!"&amp;J925),"")</f>
        <v>0</v>
      </c>
      <c r="I925" s="1440" t="s">
        <v>3868</v>
      </c>
      <c r="J925" s="1436" t="s">
        <v>4008</v>
      </c>
      <c r="K925" s="4"/>
    </row>
    <row r="926" spans="1:11" ht="15" x14ac:dyDescent="0.2">
      <c r="A926">
        <v>867</v>
      </c>
      <c r="B926" s="660">
        <f>'Expenditures 16-24'!F75</f>
        <v>0</v>
      </c>
      <c r="F926" s="4"/>
      <c r="G926" s="1" t="b">
        <f t="shared" ca="1" si="14"/>
        <v>1</v>
      </c>
      <c r="H926" s="1435" cm="1">
        <f t="array" aca="1" ref="H926" ca="1">IF(I926&lt;&gt;"",INDIRECT("'"&amp;I926&amp;"'!"&amp;J926),"")</f>
        <v>0</v>
      </c>
      <c r="I926" s="1440" t="s">
        <v>3868</v>
      </c>
      <c r="J926" s="1436" t="s">
        <v>4009</v>
      </c>
      <c r="K926" s="4"/>
    </row>
    <row r="927" spans="1:11" ht="15" x14ac:dyDescent="0.2">
      <c r="A927">
        <v>868</v>
      </c>
      <c r="B927" s="660">
        <f>'Expenditures 16-24'!F76</f>
        <v>32884</v>
      </c>
      <c r="C927" s="2" t="s">
        <v>490</v>
      </c>
      <c r="F927" s="4"/>
      <c r="G927" s="1" t="b">
        <f t="shared" ca="1" si="14"/>
        <v>1</v>
      </c>
      <c r="H927" s="1435" cm="1">
        <f t="array" aca="1" ref="H927" ca="1">IF(I927&lt;&gt;"",INDIRECT("'"&amp;I927&amp;"'!"&amp;J927),"")</f>
        <v>32884</v>
      </c>
      <c r="I927" s="1440" t="s">
        <v>3868</v>
      </c>
      <c r="J927" s="1436" t="s">
        <v>4010</v>
      </c>
      <c r="K927" s="4"/>
    </row>
    <row r="928" spans="1:11" ht="15" x14ac:dyDescent="0.2">
      <c r="A928">
        <v>869</v>
      </c>
      <c r="B928" s="660">
        <f>'Expenditures 16-24'!F77</f>
        <v>0</v>
      </c>
      <c r="F928" s="4"/>
      <c r="G928" s="1" t="b">
        <f t="shared" ref="G928:G991" ca="1" si="15">H928=B928</f>
        <v>1</v>
      </c>
      <c r="H928" s="1435" cm="1">
        <f t="array" aca="1" ref="H928" ca="1">IF(I928&lt;&gt;"",INDIRECT("'"&amp;I928&amp;"'!"&amp;J928),"")</f>
        <v>0</v>
      </c>
      <c r="I928" s="1440" t="s">
        <v>3868</v>
      </c>
      <c r="J928" s="1436" t="s">
        <v>4011</v>
      </c>
      <c r="K928" s="4"/>
    </row>
    <row r="929" spans="1:11" ht="15" x14ac:dyDescent="0.2">
      <c r="A929">
        <v>870</v>
      </c>
      <c r="B929" s="660">
        <f>'Expenditures 16-24'!F116</f>
        <v>136585</v>
      </c>
      <c r="C929" s="2" t="s">
        <v>490</v>
      </c>
      <c r="F929" s="4"/>
      <c r="G929" s="1" t="b">
        <f t="shared" ca="1" si="15"/>
        <v>1</v>
      </c>
      <c r="H929" s="1435" cm="1">
        <f t="array" aca="1" ref="H929" ca="1">IF(I929&lt;&gt;"",INDIRECT("'"&amp;I929&amp;"'!"&amp;J929),"")</f>
        <v>136585</v>
      </c>
      <c r="I929" s="1440" t="s">
        <v>3868</v>
      </c>
      <c r="J929" s="1436" t="s">
        <v>4012</v>
      </c>
      <c r="K929" s="4"/>
    </row>
    <row r="930" spans="1:11" ht="15" x14ac:dyDescent="0.2">
      <c r="A930" s="5">
        <v>871</v>
      </c>
      <c r="B930" s="660"/>
      <c r="F930" s="4" t="s">
        <v>3784</v>
      </c>
      <c r="G930" s="1" t="b">
        <f t="shared" ca="1" si="15"/>
        <v>1</v>
      </c>
      <c r="H930" s="1435" t="str" cm="1">
        <f t="array" aca="1" ref="H930" ca="1">IF(I930&lt;&gt;"",INDIRECT("'"&amp;I930&amp;"'!"&amp;J930),"")</f>
        <v/>
      </c>
      <c r="I930" s="1440"/>
      <c r="J930" s="1436"/>
      <c r="K930" s="4"/>
    </row>
    <row r="931" spans="1:11" ht="15" x14ac:dyDescent="0.2">
      <c r="A931" s="5">
        <v>872</v>
      </c>
      <c r="B931" s="660"/>
      <c r="C931" s="2" t="s">
        <v>490</v>
      </c>
      <c r="F931" s="4" t="s">
        <v>3784</v>
      </c>
      <c r="G931" s="1" t="b">
        <f t="shared" ca="1" si="15"/>
        <v>1</v>
      </c>
      <c r="H931" s="1435" t="str" cm="1">
        <f t="array" aca="1" ref="H931" ca="1">IF(I931&lt;&gt;"",INDIRECT("'"&amp;I931&amp;"'!"&amp;J931),"")</f>
        <v/>
      </c>
      <c r="I931" s="1440"/>
      <c r="J931" s="1436"/>
      <c r="K931" s="4"/>
    </row>
    <row r="932" spans="1:11" ht="15" x14ac:dyDescent="0.2">
      <c r="A932" s="5">
        <v>873</v>
      </c>
      <c r="B932" s="660"/>
      <c r="F932" s="4" t="s">
        <v>3784</v>
      </c>
      <c r="G932" s="1" t="b">
        <f t="shared" ca="1" si="15"/>
        <v>1</v>
      </c>
      <c r="H932" s="1435" t="str" cm="1">
        <f t="array" aca="1" ref="H932" ca="1">IF(I932&lt;&gt;"",INDIRECT("'"&amp;I932&amp;"'!"&amp;J932),"")</f>
        <v/>
      </c>
      <c r="I932" s="1440"/>
      <c r="J932" s="1436"/>
      <c r="K932" s="4"/>
    </row>
    <row r="933" spans="1:11" ht="15" x14ac:dyDescent="0.2">
      <c r="A933" s="5">
        <v>874</v>
      </c>
      <c r="B933" s="660"/>
      <c r="F933" s="4" t="s">
        <v>3784</v>
      </c>
      <c r="G933" s="1" t="b">
        <f t="shared" ca="1" si="15"/>
        <v>1</v>
      </c>
      <c r="H933" s="1435" t="str" cm="1">
        <f t="array" aca="1" ref="H933" ca="1">IF(I933&lt;&gt;"",INDIRECT("'"&amp;I933&amp;"'!"&amp;J933),"")</f>
        <v/>
      </c>
      <c r="I933" s="1440"/>
      <c r="J933" s="1436"/>
      <c r="K933" s="4"/>
    </row>
    <row r="934" spans="1:11" ht="15" x14ac:dyDescent="0.2">
      <c r="A934" s="5">
        <v>875</v>
      </c>
      <c r="B934" s="660"/>
      <c r="F934" s="4" t="s">
        <v>3784</v>
      </c>
      <c r="G934" s="1" t="b">
        <f t="shared" ca="1" si="15"/>
        <v>1</v>
      </c>
      <c r="H934" s="1435" t="str" cm="1">
        <f t="array" aca="1" ref="H934" ca="1">IF(I934&lt;&gt;"",INDIRECT("'"&amp;I934&amp;"'!"&amp;J934),"")</f>
        <v/>
      </c>
      <c r="I934" s="1440"/>
      <c r="J934" s="1436"/>
      <c r="K934" s="4"/>
    </row>
    <row r="935" spans="1:11" ht="15" x14ac:dyDescent="0.2">
      <c r="A935">
        <v>876</v>
      </c>
      <c r="B935" s="660">
        <f>'Expenditures 16-24'!G5</f>
        <v>15106</v>
      </c>
      <c r="F935" s="4"/>
      <c r="G935" s="1" t="b">
        <f t="shared" ca="1" si="15"/>
        <v>1</v>
      </c>
      <c r="H935" s="1435" cm="1">
        <f t="array" aca="1" ref="H935" ca="1">IF(I935&lt;&gt;"",INDIRECT("'"&amp;I935&amp;"'!"&amp;J935),"")</f>
        <v>15106</v>
      </c>
      <c r="I935" s="1440" t="s">
        <v>3868</v>
      </c>
      <c r="J935" s="1436" t="s">
        <v>3826</v>
      </c>
      <c r="K935" s="4"/>
    </row>
    <row r="936" spans="1:11" ht="15" x14ac:dyDescent="0.2">
      <c r="A936">
        <v>877</v>
      </c>
      <c r="B936" s="660">
        <f>'Expenditures 16-24'!G16</f>
        <v>0</v>
      </c>
      <c r="F936" s="4"/>
      <c r="G936" s="1" t="b">
        <f t="shared" ca="1" si="15"/>
        <v>1</v>
      </c>
      <c r="H936" s="1435" cm="1">
        <f t="array" aca="1" ref="H936" ca="1">IF(I936&lt;&gt;"",INDIRECT("'"&amp;I936&amp;"'!"&amp;J936),"")</f>
        <v>0</v>
      </c>
      <c r="I936" s="1440" t="s">
        <v>3868</v>
      </c>
      <c r="J936" s="1436" t="s">
        <v>4013</v>
      </c>
      <c r="K936" s="4"/>
    </row>
    <row r="937" spans="1:11" ht="15" x14ac:dyDescent="0.2">
      <c r="A937" s="5">
        <v>878</v>
      </c>
      <c r="B937" s="660"/>
      <c r="F937" s="4" t="s">
        <v>3784</v>
      </c>
      <c r="G937" s="1" t="b">
        <f t="shared" ca="1" si="15"/>
        <v>1</v>
      </c>
      <c r="H937" s="1435" t="str" cm="1">
        <f t="array" aca="1" ref="H937" ca="1">IF(I937&lt;&gt;"",INDIRECT("'"&amp;I937&amp;"'!"&amp;J937),"")</f>
        <v/>
      </c>
      <c r="I937" s="1440"/>
      <c r="J937" s="1436"/>
      <c r="K937" s="4"/>
    </row>
    <row r="938" spans="1:11" ht="15" x14ac:dyDescent="0.2">
      <c r="A938" s="5">
        <v>879</v>
      </c>
      <c r="B938" s="660"/>
      <c r="F938" s="4" t="s">
        <v>3784</v>
      </c>
      <c r="G938" s="1" t="b">
        <f t="shared" ca="1" si="15"/>
        <v>1</v>
      </c>
      <c r="H938" s="1435" t="str" cm="1">
        <f t="array" aca="1" ref="H938" ca="1">IF(I938&lt;&gt;"",INDIRECT("'"&amp;I938&amp;"'!"&amp;J938),"")</f>
        <v/>
      </c>
      <c r="I938" s="1440"/>
      <c r="J938" s="1436"/>
      <c r="K938" s="4"/>
    </row>
    <row r="939" spans="1:11" ht="15" x14ac:dyDescent="0.2">
      <c r="A939" s="5">
        <v>880</v>
      </c>
      <c r="B939" s="660"/>
      <c r="F939" s="4" t="s">
        <v>3784</v>
      </c>
      <c r="G939" s="1" t="b">
        <f t="shared" ca="1" si="15"/>
        <v>1</v>
      </c>
      <c r="H939" s="1435" t="str" cm="1">
        <f t="array" aca="1" ref="H939" ca="1">IF(I939&lt;&gt;"",INDIRECT("'"&amp;I939&amp;"'!"&amp;J939),"")</f>
        <v/>
      </c>
      <c r="I939" s="1440"/>
      <c r="J939" s="1436"/>
      <c r="K939" s="4"/>
    </row>
    <row r="940" spans="1:11" ht="15" x14ac:dyDescent="0.2">
      <c r="A940" s="5">
        <v>881</v>
      </c>
      <c r="B940" s="660"/>
      <c r="F940" s="4" t="s">
        <v>3784</v>
      </c>
      <c r="G940" s="1" t="b">
        <f t="shared" ca="1" si="15"/>
        <v>1</v>
      </c>
      <c r="H940" s="1435" t="str" cm="1">
        <f t="array" aca="1" ref="H940" ca="1">IF(I940&lt;&gt;"",INDIRECT("'"&amp;I940&amp;"'!"&amp;J940),"")</f>
        <v/>
      </c>
      <c r="I940" s="1440"/>
      <c r="J940" s="1436"/>
      <c r="K940" s="4"/>
    </row>
    <row r="941" spans="1:11" ht="15" x14ac:dyDescent="0.2">
      <c r="A941" s="5">
        <v>882</v>
      </c>
      <c r="B941" s="660"/>
      <c r="F941" s="4" t="s">
        <v>3784</v>
      </c>
      <c r="G941" s="1" t="b">
        <f t="shared" ca="1" si="15"/>
        <v>1</v>
      </c>
      <c r="H941" s="1435" t="str" cm="1">
        <f t="array" aca="1" ref="H941" ca="1">IF(I941&lt;&gt;"",INDIRECT("'"&amp;I941&amp;"'!"&amp;J941),"")</f>
        <v/>
      </c>
      <c r="I941" s="1440"/>
      <c r="J941" s="1436"/>
      <c r="K941" s="4"/>
    </row>
    <row r="942" spans="1:11" ht="15" x14ac:dyDescent="0.2">
      <c r="A942">
        <v>883</v>
      </c>
      <c r="B942" s="660">
        <f>'Expenditures 16-24'!G18</f>
        <v>0</v>
      </c>
      <c r="F942" s="4"/>
      <c r="G942" s="1" t="b">
        <f t="shared" ca="1" si="15"/>
        <v>1</v>
      </c>
      <c r="H942" s="1435" cm="1">
        <f t="array" aca="1" ref="H942" ca="1">IF(I942&lt;&gt;"",INDIRECT("'"&amp;I942&amp;"'!"&amp;J942),"")</f>
        <v>0</v>
      </c>
      <c r="I942" s="1440" t="s">
        <v>3868</v>
      </c>
      <c r="J942" s="1436" t="s">
        <v>4014</v>
      </c>
      <c r="K942" s="4"/>
    </row>
    <row r="943" spans="1:11" ht="15" x14ac:dyDescent="0.2">
      <c r="A943" s="5">
        <v>884</v>
      </c>
      <c r="B943" s="660"/>
      <c r="F943" s="4" t="s">
        <v>3784</v>
      </c>
      <c r="G943" s="1" t="b">
        <f t="shared" ca="1" si="15"/>
        <v>1</v>
      </c>
      <c r="H943" s="1435" t="str" cm="1">
        <f t="array" aca="1" ref="H943" ca="1">IF(I943&lt;&gt;"",INDIRECT("'"&amp;I943&amp;"'!"&amp;J943),"")</f>
        <v/>
      </c>
      <c r="I943" s="1440"/>
      <c r="J943" s="1436"/>
      <c r="K943" s="4"/>
    </row>
    <row r="944" spans="1:11" ht="15" x14ac:dyDescent="0.2">
      <c r="A944" s="5">
        <v>885</v>
      </c>
      <c r="B944" s="660"/>
      <c r="F944" s="4" t="s">
        <v>3784</v>
      </c>
      <c r="G944" s="1" t="b">
        <f t="shared" ca="1" si="15"/>
        <v>1</v>
      </c>
      <c r="H944" s="1435" t="str" cm="1">
        <f t="array" aca="1" ref="H944" ca="1">IF(I944&lt;&gt;"",INDIRECT("'"&amp;I944&amp;"'!"&amp;J944),"")</f>
        <v/>
      </c>
      <c r="I944" s="1440"/>
      <c r="J944" s="1436"/>
      <c r="K944" s="4"/>
    </row>
    <row r="945" spans="1:11" ht="15" x14ac:dyDescent="0.2">
      <c r="A945" s="5">
        <v>886</v>
      </c>
      <c r="B945" s="660"/>
      <c r="F945" s="4" t="s">
        <v>3784</v>
      </c>
      <c r="G945" s="1" t="b">
        <f t="shared" ca="1" si="15"/>
        <v>1</v>
      </c>
      <c r="H945" s="1435" t="str" cm="1">
        <f t="array" aca="1" ref="H945" ca="1">IF(I945&lt;&gt;"",INDIRECT("'"&amp;I945&amp;"'!"&amp;J945),"")</f>
        <v/>
      </c>
      <c r="I945" s="1440"/>
      <c r="J945" s="1436"/>
      <c r="K945" s="4"/>
    </row>
    <row r="946" spans="1:11" ht="15" x14ac:dyDescent="0.2">
      <c r="A946">
        <v>887</v>
      </c>
      <c r="B946" s="660">
        <f>'Expenditures 16-24'!G12</f>
        <v>0</v>
      </c>
      <c r="F946" s="4"/>
      <c r="G946" s="1" t="b">
        <f t="shared" ca="1" si="15"/>
        <v>1</v>
      </c>
      <c r="H946" s="1435" cm="1">
        <f t="array" aca="1" ref="H946" ca="1">IF(I946&lt;&gt;"",INDIRECT("'"&amp;I946&amp;"'!"&amp;J946),"")</f>
        <v>0</v>
      </c>
      <c r="I946" s="1440" t="s">
        <v>3868</v>
      </c>
      <c r="J946" s="1436" t="s">
        <v>3827</v>
      </c>
      <c r="K946" s="4"/>
    </row>
    <row r="947" spans="1:11" ht="15" x14ac:dyDescent="0.2">
      <c r="A947">
        <v>888</v>
      </c>
      <c r="B947" s="660">
        <f>'Expenditures 16-24'!G13</f>
        <v>0</v>
      </c>
      <c r="F947" s="4"/>
      <c r="G947" s="1" t="b">
        <f t="shared" ca="1" si="15"/>
        <v>1</v>
      </c>
      <c r="H947" s="1435" cm="1">
        <f t="array" aca="1" ref="H947" ca="1">IF(I947&lt;&gt;"",INDIRECT("'"&amp;I947&amp;"'!"&amp;J947),"")</f>
        <v>0</v>
      </c>
      <c r="I947" s="1440" t="s">
        <v>3868</v>
      </c>
      <c r="J947" s="1436" t="s">
        <v>3828</v>
      </c>
      <c r="K947" s="4"/>
    </row>
    <row r="948" spans="1:11" ht="15" x14ac:dyDescent="0.2">
      <c r="A948">
        <v>889</v>
      </c>
      <c r="B948" s="660">
        <f>'Expenditures 16-24'!G14</f>
        <v>0</v>
      </c>
      <c r="F948" s="4"/>
      <c r="G948" s="1" t="b">
        <f t="shared" ca="1" si="15"/>
        <v>1</v>
      </c>
      <c r="H948" s="1435" cm="1">
        <f t="array" aca="1" ref="H948" ca="1">IF(I948&lt;&gt;"",INDIRECT("'"&amp;I948&amp;"'!"&amp;J948),"")</f>
        <v>0</v>
      </c>
      <c r="I948" s="1440" t="s">
        <v>3868</v>
      </c>
      <c r="J948" s="1436" t="s">
        <v>4015</v>
      </c>
      <c r="K948" s="4"/>
    </row>
    <row r="949" spans="1:11" ht="15" x14ac:dyDescent="0.2">
      <c r="A949">
        <v>890</v>
      </c>
      <c r="B949" s="660">
        <f>'Expenditures 16-24'!G15</f>
        <v>0</v>
      </c>
      <c r="F949" s="4"/>
      <c r="G949" s="1" t="b">
        <f t="shared" ca="1" si="15"/>
        <v>1</v>
      </c>
      <c r="H949" s="1435" cm="1">
        <f t="array" aca="1" ref="H949" ca="1">IF(I949&lt;&gt;"",INDIRECT("'"&amp;I949&amp;"'!"&amp;J949),"")</f>
        <v>0</v>
      </c>
      <c r="I949" s="1440" t="s">
        <v>3868</v>
      </c>
      <c r="J949" s="1436" t="s">
        <v>4016</v>
      </c>
      <c r="K949" s="4"/>
    </row>
    <row r="950" spans="1:11" ht="15" x14ac:dyDescent="0.2">
      <c r="A950">
        <v>891</v>
      </c>
      <c r="B950" s="660">
        <f>'Expenditures 16-24'!G34</f>
        <v>15106</v>
      </c>
      <c r="F950" s="4"/>
      <c r="G950" s="1" t="b">
        <f t="shared" ca="1" si="15"/>
        <v>1</v>
      </c>
      <c r="H950" s="1435" cm="1">
        <f t="array" aca="1" ref="H950" ca="1">IF(I950&lt;&gt;"",INDIRECT("'"&amp;I950&amp;"'!"&amp;J950),"")</f>
        <v>15106</v>
      </c>
      <c r="I950" s="1440" t="s">
        <v>3868</v>
      </c>
      <c r="J950" s="1436" t="s">
        <v>3831</v>
      </c>
      <c r="K950" s="4"/>
    </row>
    <row r="951" spans="1:11" ht="15" x14ac:dyDescent="0.2">
      <c r="A951">
        <v>892</v>
      </c>
      <c r="B951" s="660">
        <f>'Expenditures 16-24'!G38</f>
        <v>540</v>
      </c>
      <c r="F951" s="4"/>
      <c r="G951" s="1" t="b">
        <f t="shared" ca="1" si="15"/>
        <v>1</v>
      </c>
      <c r="H951" s="1435" cm="1">
        <f t="array" aca="1" ref="H951" ca="1">IF(I951&lt;&gt;"",INDIRECT("'"&amp;I951&amp;"'!"&amp;J951),"")</f>
        <v>540</v>
      </c>
      <c r="I951" s="1440" t="s">
        <v>3868</v>
      </c>
      <c r="J951" s="1436" t="s">
        <v>4017</v>
      </c>
      <c r="K951" s="4"/>
    </row>
    <row r="952" spans="1:11" ht="15" x14ac:dyDescent="0.2">
      <c r="A952">
        <v>893</v>
      </c>
      <c r="B952" s="660">
        <f>'Expenditures 16-24'!G39</f>
        <v>0</v>
      </c>
      <c r="C952" s="2" t="s">
        <v>490</v>
      </c>
      <c r="F952" s="4"/>
      <c r="G952" s="1" t="b">
        <f t="shared" ca="1" si="15"/>
        <v>1</v>
      </c>
      <c r="H952" s="1435" cm="1">
        <f t="array" aca="1" ref="H952" ca="1">IF(I952&lt;&gt;"",INDIRECT("'"&amp;I952&amp;"'!"&amp;J952),"")</f>
        <v>0</v>
      </c>
      <c r="I952" s="1440" t="s">
        <v>3868</v>
      </c>
      <c r="J952" s="1436" t="s">
        <v>3832</v>
      </c>
      <c r="K952" s="4"/>
    </row>
    <row r="953" spans="1:11" ht="15" x14ac:dyDescent="0.2">
      <c r="A953">
        <v>894</v>
      </c>
      <c r="B953" s="660">
        <f>'Expenditures 16-24'!G40</f>
        <v>0</v>
      </c>
      <c r="F953" s="4"/>
      <c r="G953" s="1" t="b">
        <f t="shared" ca="1" si="15"/>
        <v>1</v>
      </c>
      <c r="H953" s="1435" cm="1">
        <f t="array" aca="1" ref="H953" ca="1">IF(I953&lt;&gt;"",INDIRECT("'"&amp;I953&amp;"'!"&amp;J953),"")</f>
        <v>0</v>
      </c>
      <c r="I953" s="1440" t="s">
        <v>3868</v>
      </c>
      <c r="J953" s="1436" t="s">
        <v>4018</v>
      </c>
      <c r="K953" s="4"/>
    </row>
    <row r="954" spans="1:11" ht="15" x14ac:dyDescent="0.2">
      <c r="A954">
        <v>895</v>
      </c>
      <c r="B954" s="660">
        <f>'Expenditures 16-24'!G41</f>
        <v>0</v>
      </c>
      <c r="F954" s="4"/>
      <c r="G954" s="1" t="b">
        <f t="shared" ca="1" si="15"/>
        <v>1</v>
      </c>
      <c r="H954" s="1435" cm="1">
        <f t="array" aca="1" ref="H954" ca="1">IF(I954&lt;&gt;"",INDIRECT("'"&amp;I954&amp;"'!"&amp;J954),"")</f>
        <v>0</v>
      </c>
      <c r="I954" s="1440" t="s">
        <v>3868</v>
      </c>
      <c r="J954" s="1436" t="s">
        <v>3833</v>
      </c>
      <c r="K954" s="4"/>
    </row>
    <row r="955" spans="1:11" ht="15" x14ac:dyDescent="0.2">
      <c r="A955">
        <v>896</v>
      </c>
      <c r="B955" s="660">
        <f>'Expenditures 16-24'!G42</f>
        <v>2598</v>
      </c>
      <c r="F955" s="4"/>
      <c r="G955" s="1" t="b">
        <f t="shared" ca="1" si="15"/>
        <v>1</v>
      </c>
      <c r="H955" s="1435" cm="1">
        <f t="array" aca="1" ref="H955" ca="1">IF(I955&lt;&gt;"",INDIRECT("'"&amp;I955&amp;"'!"&amp;J955),"")</f>
        <v>2598</v>
      </c>
      <c r="I955" s="1440" t="s">
        <v>3868</v>
      </c>
      <c r="J955" s="1436" t="s">
        <v>4019</v>
      </c>
      <c r="K955" s="4"/>
    </row>
    <row r="956" spans="1:11" ht="15" x14ac:dyDescent="0.2">
      <c r="A956">
        <v>897</v>
      </c>
      <c r="B956" s="660">
        <f>'Expenditures 16-24'!G43</f>
        <v>0</v>
      </c>
      <c r="F956" s="4"/>
      <c r="G956" s="1" t="b">
        <f t="shared" ca="1" si="15"/>
        <v>1</v>
      </c>
      <c r="H956" s="1435" cm="1">
        <f t="array" aca="1" ref="H956" ca="1">IF(I956&lt;&gt;"",INDIRECT("'"&amp;I956&amp;"'!"&amp;J956),"")</f>
        <v>0</v>
      </c>
      <c r="I956" s="1440" t="s">
        <v>3868</v>
      </c>
      <c r="J956" s="1436" t="s">
        <v>4020</v>
      </c>
      <c r="K956" s="4"/>
    </row>
    <row r="957" spans="1:11" ht="15" x14ac:dyDescent="0.2">
      <c r="A957">
        <v>898</v>
      </c>
      <c r="B957" s="660">
        <f>'Expenditures 16-24'!G44</f>
        <v>3138</v>
      </c>
      <c r="F957" s="4"/>
      <c r="G957" s="1" t="b">
        <f t="shared" ca="1" si="15"/>
        <v>1</v>
      </c>
      <c r="H957" s="1435" cm="1">
        <f t="array" aca="1" ref="H957" ca="1">IF(I957&lt;&gt;"",INDIRECT("'"&amp;I957&amp;"'!"&amp;J957),"")</f>
        <v>3138</v>
      </c>
      <c r="I957" s="1440" t="s">
        <v>3868</v>
      </c>
      <c r="J957" s="1436" t="s">
        <v>4021</v>
      </c>
      <c r="K957" s="4"/>
    </row>
    <row r="958" spans="1:11" ht="15" x14ac:dyDescent="0.2">
      <c r="A958">
        <v>899</v>
      </c>
      <c r="B958" s="660">
        <f>'Expenditures 16-24'!G46</f>
        <v>0</v>
      </c>
      <c r="F958" s="4"/>
      <c r="G958" s="1" t="b">
        <f t="shared" ca="1" si="15"/>
        <v>1</v>
      </c>
      <c r="H958" s="1435" cm="1">
        <f t="array" aca="1" ref="H958" ca="1">IF(I958&lt;&gt;"",INDIRECT("'"&amp;I958&amp;"'!"&amp;J958),"")</f>
        <v>0</v>
      </c>
      <c r="I958" s="1440" t="s">
        <v>3868</v>
      </c>
      <c r="J958" s="1436" t="s">
        <v>4022</v>
      </c>
      <c r="K958" s="4"/>
    </row>
    <row r="959" spans="1:11" ht="15" x14ac:dyDescent="0.2">
      <c r="A959">
        <v>900</v>
      </c>
      <c r="B959" s="660">
        <f>'Expenditures 16-24'!G47</f>
        <v>0</v>
      </c>
      <c r="C959" s="2" t="s">
        <v>490</v>
      </c>
      <c r="F959" s="4"/>
      <c r="G959" s="1" t="b">
        <f t="shared" ca="1" si="15"/>
        <v>1</v>
      </c>
      <c r="H959" s="1435" cm="1">
        <f t="array" aca="1" ref="H959" ca="1">IF(I959&lt;&gt;"",INDIRECT("'"&amp;I959&amp;"'!"&amp;J959),"")</f>
        <v>0</v>
      </c>
      <c r="I959" s="1440" t="s">
        <v>3868</v>
      </c>
      <c r="J959" s="1436" t="s">
        <v>4023</v>
      </c>
      <c r="K959" s="4"/>
    </row>
    <row r="960" spans="1:11" ht="15" x14ac:dyDescent="0.2">
      <c r="A960">
        <v>901</v>
      </c>
      <c r="B960" s="660">
        <f>'Expenditures 16-24'!G48</f>
        <v>0</v>
      </c>
      <c r="F960" s="4"/>
      <c r="G960" s="1" t="b">
        <f t="shared" ca="1" si="15"/>
        <v>1</v>
      </c>
      <c r="H960" s="1435" cm="1">
        <f t="array" aca="1" ref="H960" ca="1">IF(I960&lt;&gt;"",INDIRECT("'"&amp;I960&amp;"'!"&amp;J960),"")</f>
        <v>0</v>
      </c>
      <c r="I960" s="1440" t="s">
        <v>3868</v>
      </c>
      <c r="J960" s="1436" t="s">
        <v>4024</v>
      </c>
      <c r="K960" s="4"/>
    </row>
    <row r="961" spans="1:11" ht="15" x14ac:dyDescent="0.2">
      <c r="A961">
        <v>902</v>
      </c>
      <c r="B961" s="660">
        <f>'Expenditures 16-24'!G49</f>
        <v>0</v>
      </c>
      <c r="F961" s="4"/>
      <c r="G961" s="1" t="b">
        <f t="shared" ca="1" si="15"/>
        <v>1</v>
      </c>
      <c r="H961" s="1435" cm="1">
        <f t="array" aca="1" ref="H961" ca="1">IF(I961&lt;&gt;"",INDIRECT("'"&amp;I961&amp;"'!"&amp;J961),"")</f>
        <v>0</v>
      </c>
      <c r="I961" s="1440" t="s">
        <v>3868</v>
      </c>
      <c r="J961" s="1436" t="s">
        <v>4025</v>
      </c>
      <c r="K961" s="4"/>
    </row>
    <row r="962" spans="1:11" ht="15" x14ac:dyDescent="0.2">
      <c r="A962">
        <v>903</v>
      </c>
      <c r="B962" s="660">
        <f>'Expenditures 16-24'!G51</f>
        <v>0</v>
      </c>
      <c r="F962" s="4"/>
      <c r="G962" s="1" t="b">
        <f t="shared" ca="1" si="15"/>
        <v>1</v>
      </c>
      <c r="H962" s="1435" cm="1">
        <f t="array" aca="1" ref="H962" ca="1">IF(I962&lt;&gt;"",INDIRECT("'"&amp;I962&amp;"'!"&amp;J962),"")</f>
        <v>0</v>
      </c>
      <c r="I962" s="1440" t="s">
        <v>3868</v>
      </c>
      <c r="J962" s="1436" t="s">
        <v>4026</v>
      </c>
      <c r="K962" s="4"/>
    </row>
    <row r="963" spans="1:11" ht="15" x14ac:dyDescent="0.2">
      <c r="A963">
        <v>904</v>
      </c>
      <c r="B963" s="660">
        <f>'Expenditures 16-24'!G52</f>
        <v>0</v>
      </c>
      <c r="C963" s="2" t="s">
        <v>490</v>
      </c>
      <c r="F963" s="4"/>
      <c r="G963" s="1" t="b">
        <f t="shared" ca="1" si="15"/>
        <v>1</v>
      </c>
      <c r="H963" s="1435" cm="1">
        <f t="array" aca="1" ref="H963" ca="1">IF(I963&lt;&gt;"",INDIRECT("'"&amp;I963&amp;"'!"&amp;J963),"")</f>
        <v>0</v>
      </c>
      <c r="I963" s="1440" t="s">
        <v>3868</v>
      </c>
      <c r="J963" s="1436" t="s">
        <v>4027</v>
      </c>
      <c r="K963" s="4"/>
    </row>
    <row r="964" spans="1:11" ht="15" x14ac:dyDescent="0.2">
      <c r="A964">
        <v>905</v>
      </c>
      <c r="B964" s="660">
        <f>'Expenditures 16-24'!G55</f>
        <v>0</v>
      </c>
      <c r="F964" s="4"/>
      <c r="G964" s="1" t="b">
        <f t="shared" ca="1" si="15"/>
        <v>1</v>
      </c>
      <c r="H964" s="1435" cm="1">
        <f t="array" aca="1" ref="H964" ca="1">IF(I964&lt;&gt;"",INDIRECT("'"&amp;I964&amp;"'!"&amp;J964),"")</f>
        <v>0</v>
      </c>
      <c r="I964" s="1440" t="s">
        <v>3868</v>
      </c>
      <c r="J964" s="1436" t="s">
        <v>4028</v>
      </c>
      <c r="K964" s="4"/>
    </row>
    <row r="965" spans="1:11" ht="15" x14ac:dyDescent="0.2">
      <c r="A965">
        <v>906</v>
      </c>
      <c r="B965" s="660">
        <f>'Expenditures 16-24'!G57</f>
        <v>0</v>
      </c>
      <c r="F965" s="4"/>
      <c r="G965" s="1" t="b">
        <f t="shared" ca="1" si="15"/>
        <v>1</v>
      </c>
      <c r="H965" s="1435" cm="1">
        <f t="array" aca="1" ref="H965" ca="1">IF(I965&lt;&gt;"",INDIRECT("'"&amp;I965&amp;"'!"&amp;J965),"")</f>
        <v>0</v>
      </c>
      <c r="I965" s="1440" t="s">
        <v>3868</v>
      </c>
      <c r="J965" s="1436" t="s">
        <v>4029</v>
      </c>
      <c r="K965" s="4"/>
    </row>
    <row r="966" spans="1:11" ht="15" x14ac:dyDescent="0.2">
      <c r="A966">
        <v>907</v>
      </c>
      <c r="B966" s="660">
        <f>'Expenditures 16-24'!G58</f>
        <v>0</v>
      </c>
      <c r="C966" s="2" t="s">
        <v>490</v>
      </c>
      <c r="F966" s="4"/>
      <c r="G966" s="1" t="b">
        <f t="shared" ca="1" si="15"/>
        <v>1</v>
      </c>
      <c r="H966" s="1435" cm="1">
        <f t="array" aca="1" ref="H966" ca="1">IF(I966&lt;&gt;"",INDIRECT("'"&amp;I966&amp;"'!"&amp;J966),"")</f>
        <v>0</v>
      </c>
      <c r="I966" s="1440" t="s">
        <v>3868</v>
      </c>
      <c r="J966" s="1436" t="s">
        <v>4030</v>
      </c>
      <c r="K966" s="4"/>
    </row>
    <row r="967" spans="1:11" ht="15" x14ac:dyDescent="0.2">
      <c r="A967">
        <v>908</v>
      </c>
      <c r="B967" s="660">
        <f>'Expenditures 16-24'!G59</f>
        <v>0</v>
      </c>
      <c r="F967" s="4"/>
      <c r="G967" s="1" t="b">
        <f t="shared" ca="1" si="15"/>
        <v>1</v>
      </c>
      <c r="H967" s="1435" cm="1">
        <f t="array" aca="1" ref="H967" ca="1">IF(I967&lt;&gt;"",INDIRECT("'"&amp;I967&amp;"'!"&amp;J967),"")</f>
        <v>0</v>
      </c>
      <c r="I967" s="1440" t="s">
        <v>3868</v>
      </c>
      <c r="J967" s="1436" t="s">
        <v>4031</v>
      </c>
      <c r="K967" s="4"/>
    </row>
    <row r="968" spans="1:11" ht="15" x14ac:dyDescent="0.2">
      <c r="A968">
        <v>909</v>
      </c>
      <c r="B968" s="660">
        <f>'Expenditures 16-24'!G61</f>
        <v>0</v>
      </c>
      <c r="F968" s="4"/>
      <c r="G968" s="1" t="b">
        <f t="shared" ca="1" si="15"/>
        <v>1</v>
      </c>
      <c r="H968" s="1435" cm="1">
        <f t="array" aca="1" ref="H968" ca="1">IF(I968&lt;&gt;"",INDIRECT("'"&amp;I968&amp;"'!"&amp;J968),"")</f>
        <v>0</v>
      </c>
      <c r="I968" s="1440" t="s">
        <v>3868</v>
      </c>
      <c r="J968" s="1436" t="s">
        <v>4032</v>
      </c>
      <c r="K968" s="4"/>
    </row>
    <row r="969" spans="1:11" ht="15" x14ac:dyDescent="0.2">
      <c r="A969">
        <v>910</v>
      </c>
      <c r="B969" s="660">
        <f>'Expenditures 16-24'!G62</f>
        <v>0</v>
      </c>
      <c r="C969" s="2" t="s">
        <v>490</v>
      </c>
      <c r="F969" s="4"/>
      <c r="G969" s="1" t="b">
        <f t="shared" ca="1" si="15"/>
        <v>1</v>
      </c>
      <c r="H969" s="1435" cm="1">
        <f t="array" aca="1" ref="H969" ca="1">IF(I969&lt;&gt;"",INDIRECT("'"&amp;I969&amp;"'!"&amp;J969),"")</f>
        <v>0</v>
      </c>
      <c r="I969" s="1440" t="s">
        <v>3868</v>
      </c>
      <c r="J969" s="1436" t="s">
        <v>4033</v>
      </c>
      <c r="K969" s="4"/>
    </row>
    <row r="970" spans="1:11" ht="15" x14ac:dyDescent="0.2">
      <c r="A970">
        <v>911</v>
      </c>
      <c r="B970" s="660">
        <f>'Expenditures 16-24'!G63</f>
        <v>0</v>
      </c>
      <c r="F970" s="4"/>
      <c r="G970" s="1" t="b">
        <f t="shared" ca="1" si="15"/>
        <v>1</v>
      </c>
      <c r="H970" s="1435" cm="1">
        <f t="array" aca="1" ref="H970" ca="1">IF(I970&lt;&gt;"",INDIRECT("'"&amp;I970&amp;"'!"&amp;J970),"")</f>
        <v>0</v>
      </c>
      <c r="I970" s="1440" t="s">
        <v>3868</v>
      </c>
      <c r="J970" s="1436" t="s">
        <v>4034</v>
      </c>
      <c r="K970" s="4"/>
    </row>
    <row r="971" spans="1:11" ht="15" x14ac:dyDescent="0.2">
      <c r="A971">
        <v>912</v>
      </c>
      <c r="B971" s="660">
        <f>'Expenditures 16-24'!G64</f>
        <v>0</v>
      </c>
      <c r="F971" s="4"/>
      <c r="G971" s="1" t="b">
        <f t="shared" ca="1" si="15"/>
        <v>1</v>
      </c>
      <c r="H971" s="1435" cm="1">
        <f t="array" aca="1" ref="H971" ca="1">IF(I971&lt;&gt;"",INDIRECT("'"&amp;I971&amp;"'!"&amp;J971),"")</f>
        <v>0</v>
      </c>
      <c r="I971" s="1440" t="s">
        <v>3868</v>
      </c>
      <c r="J971" s="1436" t="s">
        <v>4035</v>
      </c>
      <c r="K971" s="4"/>
    </row>
    <row r="972" spans="1:11" ht="15" x14ac:dyDescent="0.2">
      <c r="A972">
        <v>913</v>
      </c>
      <c r="B972" s="660">
        <f>'Expenditures 16-24'!G65</f>
        <v>0</v>
      </c>
      <c r="F972" s="4"/>
      <c r="G972" s="1" t="b">
        <f t="shared" ca="1" si="15"/>
        <v>1</v>
      </c>
      <c r="H972" s="1435" cm="1">
        <f t="array" aca="1" ref="H972" ca="1">IF(I972&lt;&gt;"",INDIRECT("'"&amp;I972&amp;"'!"&amp;J972),"")</f>
        <v>0</v>
      </c>
      <c r="I972" s="1440" t="s">
        <v>3868</v>
      </c>
      <c r="J972" s="1436" t="s">
        <v>4036</v>
      </c>
      <c r="K972" s="4"/>
    </row>
    <row r="973" spans="1:11" ht="15" x14ac:dyDescent="0.2">
      <c r="A973">
        <v>914</v>
      </c>
      <c r="B973" s="660">
        <f>'Expenditures 16-24'!G66</f>
        <v>0</v>
      </c>
      <c r="F973" s="4"/>
      <c r="G973" s="1" t="b">
        <f t="shared" ca="1" si="15"/>
        <v>1</v>
      </c>
      <c r="H973" s="1435" cm="1">
        <f t="array" aca="1" ref="H973" ca="1">IF(I973&lt;&gt;"",INDIRECT("'"&amp;I973&amp;"'!"&amp;J973),"")</f>
        <v>0</v>
      </c>
      <c r="I973" s="1440" t="s">
        <v>3868</v>
      </c>
      <c r="J973" s="1436" t="s">
        <v>4037</v>
      </c>
      <c r="K973" s="4"/>
    </row>
    <row r="974" spans="1:11" ht="15" x14ac:dyDescent="0.2">
      <c r="A974" s="5">
        <v>915</v>
      </c>
      <c r="B974" s="660"/>
      <c r="F974" s="4" t="s">
        <v>3784</v>
      </c>
      <c r="G974" s="1" t="b">
        <f t="shared" ca="1" si="15"/>
        <v>1</v>
      </c>
      <c r="H974" s="1435" t="str" cm="1">
        <f t="array" aca="1" ref="H974" ca="1">IF(I974&lt;&gt;"",INDIRECT("'"&amp;I974&amp;"'!"&amp;J974),"")</f>
        <v/>
      </c>
      <c r="I974" s="1440"/>
      <c r="J974" s="1436"/>
      <c r="K974" s="4"/>
    </row>
    <row r="975" spans="1:11" ht="15" x14ac:dyDescent="0.2">
      <c r="A975">
        <v>916</v>
      </c>
      <c r="B975" s="660">
        <f>'Expenditures 16-24'!G67</f>
        <v>0</v>
      </c>
      <c r="F975" s="4"/>
      <c r="G975" s="1" t="b">
        <f t="shared" ca="1" si="15"/>
        <v>1</v>
      </c>
      <c r="H975" s="1435" cm="1">
        <f t="array" aca="1" ref="H975" ca="1">IF(I975&lt;&gt;"",INDIRECT("'"&amp;I975&amp;"'!"&amp;J975),"")</f>
        <v>0</v>
      </c>
      <c r="I975" s="1440" t="s">
        <v>3868</v>
      </c>
      <c r="J975" s="1436" t="s">
        <v>4038</v>
      </c>
      <c r="K975" s="4"/>
    </row>
    <row r="976" spans="1:11" ht="15" x14ac:dyDescent="0.2">
      <c r="A976">
        <v>917</v>
      </c>
      <c r="B976" s="660">
        <f>'Expenditures 16-24'!G69</f>
        <v>0</v>
      </c>
      <c r="F976" s="4"/>
      <c r="G976" s="1" t="b">
        <f t="shared" ca="1" si="15"/>
        <v>1</v>
      </c>
      <c r="H976" s="1435" cm="1">
        <f t="array" aca="1" ref="H976" ca="1">IF(I976&lt;&gt;"",INDIRECT("'"&amp;I976&amp;"'!"&amp;J976),"")</f>
        <v>0</v>
      </c>
      <c r="I976" s="1440" t="s">
        <v>3868</v>
      </c>
      <c r="J976" s="1436" t="s">
        <v>4039</v>
      </c>
      <c r="K976" s="4"/>
    </row>
    <row r="977" spans="1:11" ht="15" x14ac:dyDescent="0.2">
      <c r="A977">
        <v>918</v>
      </c>
      <c r="B977" s="660">
        <f>'Expenditures 16-24'!G70</f>
        <v>0</v>
      </c>
      <c r="C977" s="2" t="s">
        <v>490</v>
      </c>
      <c r="F977" s="4"/>
      <c r="G977" s="1" t="b">
        <f t="shared" ca="1" si="15"/>
        <v>1</v>
      </c>
      <c r="H977" s="1435" cm="1">
        <f t="array" aca="1" ref="H977" ca="1">IF(I977&lt;&gt;"",INDIRECT("'"&amp;I977&amp;"'!"&amp;J977),"")</f>
        <v>0</v>
      </c>
      <c r="I977" s="1440" t="s">
        <v>3868</v>
      </c>
      <c r="J977" s="1436" t="s">
        <v>4040</v>
      </c>
      <c r="K977" s="4"/>
    </row>
    <row r="978" spans="1:11" ht="15" x14ac:dyDescent="0.2">
      <c r="A978">
        <v>919</v>
      </c>
      <c r="B978" s="660">
        <f>'Expenditures 16-24'!G71</f>
        <v>0</v>
      </c>
      <c r="F978" s="4"/>
      <c r="G978" s="1" t="b">
        <f t="shared" ca="1" si="15"/>
        <v>1</v>
      </c>
      <c r="H978" s="1435" cm="1">
        <f t="array" aca="1" ref="H978" ca="1">IF(I978&lt;&gt;"",INDIRECT("'"&amp;I978&amp;"'!"&amp;J978),"")</f>
        <v>0</v>
      </c>
      <c r="I978" s="1440" t="s">
        <v>3868</v>
      </c>
      <c r="J978" s="1436" t="s">
        <v>4041</v>
      </c>
      <c r="K978" s="4"/>
    </row>
    <row r="979" spans="1:11" ht="15" x14ac:dyDescent="0.2">
      <c r="A979">
        <v>920</v>
      </c>
      <c r="B979" s="660">
        <f>'Expenditures 16-24'!G72</f>
        <v>0</v>
      </c>
      <c r="F979" s="4"/>
      <c r="G979" s="1" t="b">
        <f t="shared" ca="1" si="15"/>
        <v>1</v>
      </c>
      <c r="H979" s="1435" cm="1">
        <f t="array" aca="1" ref="H979" ca="1">IF(I979&lt;&gt;"",INDIRECT("'"&amp;I979&amp;"'!"&amp;J979),"")</f>
        <v>0</v>
      </c>
      <c r="I979" s="1440" t="s">
        <v>3868</v>
      </c>
      <c r="J979" s="1436" t="s">
        <v>4042</v>
      </c>
      <c r="K979" s="4"/>
    </row>
    <row r="980" spans="1:11" ht="15" x14ac:dyDescent="0.2">
      <c r="A980" s="5">
        <v>921</v>
      </c>
      <c r="B980" s="660"/>
      <c r="F980" s="4" t="s">
        <v>3784</v>
      </c>
      <c r="G980" s="1" t="b">
        <f t="shared" ca="1" si="15"/>
        <v>1</v>
      </c>
      <c r="H980" s="1435" t="str" cm="1">
        <f t="array" aca="1" ref="H980" ca="1">IF(I980&lt;&gt;"",INDIRECT("'"&amp;I980&amp;"'!"&amp;J980),"")</f>
        <v/>
      </c>
      <c r="I980" s="1440"/>
      <c r="J980" s="1436"/>
      <c r="K980" s="4"/>
    </row>
    <row r="981" spans="1:11" ht="15" x14ac:dyDescent="0.2">
      <c r="A981">
        <v>922</v>
      </c>
      <c r="B981" s="660">
        <f>'Expenditures 16-24'!G73</f>
        <v>0</v>
      </c>
      <c r="F981" s="4"/>
      <c r="G981" s="1" t="b">
        <f t="shared" ca="1" si="15"/>
        <v>1</v>
      </c>
      <c r="H981" s="1435" cm="1">
        <f t="array" aca="1" ref="H981" ca="1">IF(I981&lt;&gt;"",INDIRECT("'"&amp;I981&amp;"'!"&amp;J981),"")</f>
        <v>0</v>
      </c>
      <c r="I981" s="1440" t="s">
        <v>3868</v>
      </c>
      <c r="J981" s="1436" t="s">
        <v>4043</v>
      </c>
      <c r="K981" s="4"/>
    </row>
    <row r="982" spans="1:11" ht="15" x14ac:dyDescent="0.2">
      <c r="A982" s="5">
        <v>923</v>
      </c>
      <c r="B982" s="660"/>
      <c r="F982" s="4" t="s">
        <v>3784</v>
      </c>
      <c r="G982" s="1" t="b">
        <f t="shared" ca="1" si="15"/>
        <v>1</v>
      </c>
      <c r="H982" s="1435" t="str" cm="1">
        <f t="array" aca="1" ref="H982" ca="1">IF(I982&lt;&gt;"",INDIRECT("'"&amp;I982&amp;"'!"&amp;J982),"")</f>
        <v/>
      </c>
      <c r="I982" s="1440"/>
      <c r="J982" s="1436"/>
      <c r="K982" s="4"/>
    </row>
    <row r="983" spans="1:11" ht="15" x14ac:dyDescent="0.2">
      <c r="A983">
        <v>924</v>
      </c>
      <c r="B983" s="660">
        <f>'Expenditures 16-24'!G74</f>
        <v>0</v>
      </c>
      <c r="F983" s="4"/>
      <c r="G983" s="1" t="b">
        <f t="shared" ca="1" si="15"/>
        <v>1</v>
      </c>
      <c r="H983" s="1435" cm="1">
        <f t="array" aca="1" ref="H983" ca="1">IF(I983&lt;&gt;"",INDIRECT("'"&amp;I983&amp;"'!"&amp;J983),"")</f>
        <v>0</v>
      </c>
      <c r="I983" s="1440" t="s">
        <v>3868</v>
      </c>
      <c r="J983" s="1436" t="s">
        <v>4044</v>
      </c>
      <c r="K983" s="4"/>
    </row>
    <row r="984" spans="1:11" ht="15" x14ac:dyDescent="0.2">
      <c r="A984">
        <v>925</v>
      </c>
      <c r="B984" s="660">
        <f>'Expenditures 16-24'!G75</f>
        <v>0</v>
      </c>
      <c r="F984" s="4"/>
      <c r="G984" s="1" t="b">
        <f t="shared" ca="1" si="15"/>
        <v>1</v>
      </c>
      <c r="H984" s="1435" cm="1">
        <f t="array" aca="1" ref="H984" ca="1">IF(I984&lt;&gt;"",INDIRECT("'"&amp;I984&amp;"'!"&amp;J984),"")</f>
        <v>0</v>
      </c>
      <c r="I984" s="1440" t="s">
        <v>3868</v>
      </c>
      <c r="J984" s="1436" t="s">
        <v>4045</v>
      </c>
      <c r="K984" s="4"/>
    </row>
    <row r="985" spans="1:11" ht="15" x14ac:dyDescent="0.2">
      <c r="A985">
        <v>926</v>
      </c>
      <c r="B985" s="660">
        <f>'Expenditures 16-24'!G76</f>
        <v>3138</v>
      </c>
      <c r="C985" s="2" t="s">
        <v>490</v>
      </c>
      <c r="F985" s="4"/>
      <c r="G985" s="1" t="b">
        <f t="shared" ca="1" si="15"/>
        <v>1</v>
      </c>
      <c r="H985" s="1435" cm="1">
        <f t="array" aca="1" ref="H985" ca="1">IF(I985&lt;&gt;"",INDIRECT("'"&amp;I985&amp;"'!"&amp;J985),"")</f>
        <v>3138</v>
      </c>
      <c r="I985" s="1440" t="s">
        <v>3868</v>
      </c>
      <c r="J985" s="1436" t="s">
        <v>4046</v>
      </c>
      <c r="K985" s="4"/>
    </row>
    <row r="986" spans="1:11" ht="15" x14ac:dyDescent="0.2">
      <c r="A986">
        <v>927</v>
      </c>
      <c r="B986" s="660">
        <f>'Expenditures 16-24'!G77</f>
        <v>0</v>
      </c>
      <c r="F986" s="4"/>
      <c r="G986" s="1" t="b">
        <f t="shared" ca="1" si="15"/>
        <v>1</v>
      </c>
      <c r="H986" s="1435" cm="1">
        <f t="array" aca="1" ref="H986" ca="1">IF(I986&lt;&gt;"",INDIRECT("'"&amp;I986&amp;"'!"&amp;J986),"")</f>
        <v>0</v>
      </c>
      <c r="I986" s="1440" t="s">
        <v>3868</v>
      </c>
      <c r="J986" s="1436" t="s">
        <v>4047</v>
      </c>
      <c r="K986" s="4"/>
    </row>
    <row r="987" spans="1:11" ht="15" x14ac:dyDescent="0.2">
      <c r="A987">
        <v>928</v>
      </c>
      <c r="B987" s="660">
        <f>'Expenditures 16-24'!G116</f>
        <v>18244</v>
      </c>
      <c r="C987" s="2" t="s">
        <v>490</v>
      </c>
      <c r="F987" s="4"/>
      <c r="G987" s="1" t="b">
        <f t="shared" ca="1" si="15"/>
        <v>1</v>
      </c>
      <c r="H987" s="1435" cm="1">
        <f t="array" aca="1" ref="H987" ca="1">IF(I987&lt;&gt;"",INDIRECT("'"&amp;I987&amp;"'!"&amp;J987),"")</f>
        <v>18244</v>
      </c>
      <c r="I987" s="1440" t="s">
        <v>3868</v>
      </c>
      <c r="J987" s="1436" t="s">
        <v>4048</v>
      </c>
      <c r="K987" s="4"/>
    </row>
    <row r="988" spans="1:11" ht="15" x14ac:dyDescent="0.2">
      <c r="A988" s="5">
        <v>929</v>
      </c>
      <c r="B988" s="660"/>
      <c r="F988" s="4" t="s">
        <v>3784</v>
      </c>
      <c r="G988" s="1" t="b">
        <f t="shared" ca="1" si="15"/>
        <v>1</v>
      </c>
      <c r="H988" s="1435" t="str" cm="1">
        <f t="array" aca="1" ref="H988" ca="1">IF(I988&lt;&gt;"",INDIRECT("'"&amp;I988&amp;"'!"&amp;J988),"")</f>
        <v/>
      </c>
      <c r="I988" s="1440"/>
      <c r="J988" s="1436"/>
      <c r="K988" s="4"/>
    </row>
    <row r="989" spans="1:11" ht="15" x14ac:dyDescent="0.2">
      <c r="A989" s="5">
        <v>930</v>
      </c>
      <c r="B989" s="660"/>
      <c r="C989" s="2" t="s">
        <v>490</v>
      </c>
      <c r="F989" s="4" t="s">
        <v>3784</v>
      </c>
      <c r="G989" s="1" t="b">
        <f t="shared" ca="1" si="15"/>
        <v>1</v>
      </c>
      <c r="H989" s="1435" t="str" cm="1">
        <f t="array" aca="1" ref="H989" ca="1">IF(I989&lt;&gt;"",INDIRECT("'"&amp;I989&amp;"'!"&amp;J989),"")</f>
        <v/>
      </c>
      <c r="I989" s="1440"/>
      <c r="J989" s="1436"/>
      <c r="K989" s="4"/>
    </row>
    <row r="990" spans="1:11" ht="15" x14ac:dyDescent="0.2">
      <c r="A990" s="5">
        <v>931</v>
      </c>
      <c r="B990" s="660"/>
      <c r="F990" s="4" t="s">
        <v>3784</v>
      </c>
      <c r="G990" s="1" t="b">
        <f t="shared" ca="1" si="15"/>
        <v>1</v>
      </c>
      <c r="H990" s="1435" t="str" cm="1">
        <f t="array" aca="1" ref="H990" ca="1">IF(I990&lt;&gt;"",INDIRECT("'"&amp;I990&amp;"'!"&amp;J990),"")</f>
        <v/>
      </c>
      <c r="I990" s="1440"/>
      <c r="J990" s="1436"/>
      <c r="K990" s="4"/>
    </row>
    <row r="991" spans="1:11" ht="15" x14ac:dyDescent="0.2">
      <c r="A991" s="5">
        <v>932</v>
      </c>
      <c r="B991" s="660"/>
      <c r="F991" s="4" t="s">
        <v>3784</v>
      </c>
      <c r="G991" s="1" t="b">
        <f t="shared" ca="1" si="15"/>
        <v>1</v>
      </c>
      <c r="H991" s="1435" t="str" cm="1">
        <f t="array" aca="1" ref="H991" ca="1">IF(I991&lt;&gt;"",INDIRECT("'"&amp;I991&amp;"'!"&amp;J991),"")</f>
        <v/>
      </c>
      <c r="I991" s="1440"/>
      <c r="J991" s="1436"/>
      <c r="K991" s="4"/>
    </row>
    <row r="992" spans="1:11" ht="15" x14ac:dyDescent="0.2">
      <c r="A992" s="5">
        <v>933</v>
      </c>
      <c r="B992" s="660"/>
      <c r="F992" s="4" t="s">
        <v>3784</v>
      </c>
      <c r="G992" s="1" t="b">
        <f t="shared" ref="G992:G1055" ca="1" si="16">H992=B992</f>
        <v>1</v>
      </c>
      <c r="H992" s="1435" t="str" cm="1">
        <f t="array" aca="1" ref="H992" ca="1">IF(I992&lt;&gt;"",INDIRECT("'"&amp;I992&amp;"'!"&amp;J992),"")</f>
        <v/>
      </c>
      <c r="I992" s="1440"/>
      <c r="J992" s="1436"/>
      <c r="K992" s="4"/>
    </row>
    <row r="993" spans="1:11" ht="15" x14ac:dyDescent="0.2">
      <c r="A993">
        <v>934</v>
      </c>
      <c r="B993" s="660">
        <f>'Expenditures 16-24'!H5</f>
        <v>0</v>
      </c>
      <c r="F993" s="4"/>
      <c r="G993" s="1" t="b">
        <f t="shared" ca="1" si="16"/>
        <v>1</v>
      </c>
      <c r="H993" s="1435" cm="1">
        <f t="array" aca="1" ref="H993" ca="1">IF(I993&lt;&gt;"",INDIRECT("'"&amp;I993&amp;"'!"&amp;J993),"")</f>
        <v>0</v>
      </c>
      <c r="I993" s="1440" t="s">
        <v>3868</v>
      </c>
      <c r="J993" s="1436" t="s">
        <v>3835</v>
      </c>
      <c r="K993" s="4"/>
    </row>
    <row r="994" spans="1:11" ht="15" x14ac:dyDescent="0.2">
      <c r="A994">
        <v>935</v>
      </c>
      <c r="B994" s="660">
        <f>'Expenditures 16-24'!H16</f>
        <v>0</v>
      </c>
      <c r="F994" s="4"/>
      <c r="G994" s="1" t="b">
        <f t="shared" ca="1" si="16"/>
        <v>1</v>
      </c>
      <c r="H994" s="1435" cm="1">
        <f t="array" aca="1" ref="H994" ca="1">IF(I994&lt;&gt;"",INDIRECT("'"&amp;I994&amp;"'!"&amp;J994),"")</f>
        <v>0</v>
      </c>
      <c r="I994" s="1440" t="s">
        <v>3868</v>
      </c>
      <c r="J994" s="1436" t="s">
        <v>4049</v>
      </c>
      <c r="K994" s="4"/>
    </row>
    <row r="995" spans="1:11" ht="15" x14ac:dyDescent="0.2">
      <c r="A995" s="5">
        <v>936</v>
      </c>
      <c r="B995" s="660"/>
      <c r="F995" s="4" t="s">
        <v>3784</v>
      </c>
      <c r="G995" s="1" t="b">
        <f t="shared" ca="1" si="16"/>
        <v>1</v>
      </c>
      <c r="H995" s="1435" t="str" cm="1">
        <f t="array" aca="1" ref="H995" ca="1">IF(I995&lt;&gt;"",INDIRECT("'"&amp;I995&amp;"'!"&amp;J995),"")</f>
        <v/>
      </c>
      <c r="I995" s="1440"/>
      <c r="J995" s="1436"/>
      <c r="K995" s="4"/>
    </row>
    <row r="996" spans="1:11" ht="15" x14ac:dyDescent="0.2">
      <c r="A996" s="5">
        <v>937</v>
      </c>
      <c r="B996" s="660"/>
      <c r="F996" s="4" t="s">
        <v>3784</v>
      </c>
      <c r="G996" s="1" t="b">
        <f t="shared" ca="1" si="16"/>
        <v>1</v>
      </c>
      <c r="H996" s="1435" t="str" cm="1">
        <f t="array" aca="1" ref="H996" ca="1">IF(I996&lt;&gt;"",INDIRECT("'"&amp;I996&amp;"'!"&amp;J996),"")</f>
        <v/>
      </c>
      <c r="I996" s="1440"/>
      <c r="J996" s="1436"/>
      <c r="K996" s="4"/>
    </row>
    <row r="997" spans="1:11" ht="15" x14ac:dyDescent="0.2">
      <c r="A997" s="5">
        <v>938</v>
      </c>
      <c r="B997" s="660"/>
      <c r="F997" s="4" t="s">
        <v>3784</v>
      </c>
      <c r="G997" s="1" t="b">
        <f t="shared" ca="1" si="16"/>
        <v>1</v>
      </c>
      <c r="H997" s="1435" t="str" cm="1">
        <f t="array" aca="1" ref="H997" ca="1">IF(I997&lt;&gt;"",INDIRECT("'"&amp;I997&amp;"'!"&amp;J997),"")</f>
        <v/>
      </c>
      <c r="I997" s="1440"/>
      <c r="J997" s="1436"/>
      <c r="K997" s="4"/>
    </row>
    <row r="998" spans="1:11" ht="15" x14ac:dyDescent="0.2">
      <c r="A998" s="5">
        <v>939</v>
      </c>
      <c r="B998" s="660"/>
      <c r="F998" s="4" t="s">
        <v>3784</v>
      </c>
      <c r="G998" s="1" t="b">
        <f t="shared" ca="1" si="16"/>
        <v>1</v>
      </c>
      <c r="H998" s="1435" t="str" cm="1">
        <f t="array" aca="1" ref="H998" ca="1">IF(I998&lt;&gt;"",INDIRECT("'"&amp;I998&amp;"'!"&amp;J998),"")</f>
        <v/>
      </c>
      <c r="I998" s="1440"/>
      <c r="J998" s="1436"/>
      <c r="K998" s="4"/>
    </row>
    <row r="999" spans="1:11" ht="15" x14ac:dyDescent="0.2">
      <c r="A999" s="5">
        <v>940</v>
      </c>
      <c r="B999" s="660"/>
      <c r="F999" s="4" t="s">
        <v>3784</v>
      </c>
      <c r="G999" s="1" t="b">
        <f t="shared" ca="1" si="16"/>
        <v>1</v>
      </c>
      <c r="H999" s="1435" t="str" cm="1">
        <f t="array" aca="1" ref="H999" ca="1">IF(I999&lt;&gt;"",INDIRECT("'"&amp;I999&amp;"'!"&amp;J999),"")</f>
        <v/>
      </c>
      <c r="I999" s="1440"/>
      <c r="J999" s="1436"/>
      <c r="K999" s="4"/>
    </row>
    <row r="1000" spans="1:11" ht="15" x14ac:dyDescent="0.2">
      <c r="A1000">
        <v>941</v>
      </c>
      <c r="B1000" s="660">
        <f>'Expenditures 16-24'!H18</f>
        <v>0</v>
      </c>
      <c r="F1000" s="4"/>
      <c r="G1000" s="1" t="b">
        <f t="shared" ca="1" si="16"/>
        <v>1</v>
      </c>
      <c r="H1000" s="1435" cm="1">
        <f t="array" aca="1" ref="H1000" ca="1">IF(I1000&lt;&gt;"",INDIRECT("'"&amp;I1000&amp;"'!"&amp;J1000),"")</f>
        <v>0</v>
      </c>
      <c r="I1000" s="1440" t="s">
        <v>3868</v>
      </c>
      <c r="J1000" s="1436" t="s">
        <v>4050</v>
      </c>
      <c r="K1000" s="4"/>
    </row>
    <row r="1001" spans="1:11" ht="15" x14ac:dyDescent="0.2">
      <c r="A1001" s="5">
        <v>942</v>
      </c>
      <c r="B1001" s="660"/>
      <c r="F1001" s="4" t="s">
        <v>3784</v>
      </c>
      <c r="G1001" s="1" t="b">
        <f t="shared" ca="1" si="16"/>
        <v>1</v>
      </c>
      <c r="H1001" s="1435" t="str" cm="1">
        <f t="array" aca="1" ref="H1001" ca="1">IF(I1001&lt;&gt;"",INDIRECT("'"&amp;I1001&amp;"'!"&amp;J1001),"")</f>
        <v/>
      </c>
      <c r="I1001" s="1440"/>
      <c r="J1001" s="1436"/>
      <c r="K1001" s="4"/>
    </row>
    <row r="1002" spans="1:11" ht="15" x14ac:dyDescent="0.2">
      <c r="A1002" s="5">
        <v>943</v>
      </c>
      <c r="B1002" s="660"/>
      <c r="F1002" s="4" t="s">
        <v>3784</v>
      </c>
      <c r="G1002" s="1" t="b">
        <f t="shared" ca="1" si="16"/>
        <v>1</v>
      </c>
      <c r="H1002" s="1435" t="str" cm="1">
        <f t="array" aca="1" ref="H1002" ca="1">IF(I1002&lt;&gt;"",INDIRECT("'"&amp;I1002&amp;"'!"&amp;J1002),"")</f>
        <v/>
      </c>
      <c r="I1002" s="1440"/>
      <c r="J1002" s="1436"/>
      <c r="K1002" s="4"/>
    </row>
    <row r="1003" spans="1:11" ht="15" x14ac:dyDescent="0.2">
      <c r="A1003" s="5">
        <v>944</v>
      </c>
      <c r="B1003" s="660"/>
      <c r="F1003" s="4" t="s">
        <v>3784</v>
      </c>
      <c r="G1003" s="1" t="b">
        <f t="shared" ca="1" si="16"/>
        <v>1</v>
      </c>
      <c r="H1003" s="1435" t="str" cm="1">
        <f t="array" aca="1" ref="H1003" ca="1">IF(I1003&lt;&gt;"",INDIRECT("'"&amp;I1003&amp;"'!"&amp;J1003),"")</f>
        <v/>
      </c>
      <c r="I1003" s="1440"/>
      <c r="J1003" s="1436"/>
      <c r="K1003" s="4"/>
    </row>
    <row r="1004" spans="1:11" ht="15" x14ac:dyDescent="0.2">
      <c r="A1004">
        <v>945</v>
      </c>
      <c r="B1004" s="660">
        <f>'Expenditures 16-24'!H12</f>
        <v>0</v>
      </c>
      <c r="F1004" s="4"/>
      <c r="G1004" s="1" t="b">
        <f t="shared" ca="1" si="16"/>
        <v>1</v>
      </c>
      <c r="H1004" s="1435" cm="1">
        <f t="array" aca="1" ref="H1004" ca="1">IF(I1004&lt;&gt;"",INDIRECT("'"&amp;I1004&amp;"'!"&amp;J1004),"")</f>
        <v>0</v>
      </c>
      <c r="I1004" s="1440" t="s">
        <v>3868</v>
      </c>
      <c r="J1004" s="1436" t="s">
        <v>3836</v>
      </c>
      <c r="K1004" s="4"/>
    </row>
    <row r="1005" spans="1:11" ht="15" x14ac:dyDescent="0.2">
      <c r="A1005">
        <v>946</v>
      </c>
      <c r="B1005" s="660">
        <f>'Expenditures 16-24'!H13</f>
        <v>0</v>
      </c>
      <c r="F1005" s="4"/>
      <c r="G1005" s="1" t="b">
        <f t="shared" ca="1" si="16"/>
        <v>1</v>
      </c>
      <c r="H1005" s="1435" cm="1">
        <f t="array" aca="1" ref="H1005" ca="1">IF(I1005&lt;&gt;"",INDIRECT("'"&amp;I1005&amp;"'!"&amp;J1005),"")</f>
        <v>0</v>
      </c>
      <c r="I1005" s="1440" t="s">
        <v>3868</v>
      </c>
      <c r="J1005" s="1436" t="s">
        <v>3837</v>
      </c>
      <c r="K1005" s="4"/>
    </row>
    <row r="1006" spans="1:11" ht="15" x14ac:dyDescent="0.2">
      <c r="A1006">
        <v>947</v>
      </c>
      <c r="B1006" s="660">
        <f>'Expenditures 16-24'!H14</f>
        <v>5069</v>
      </c>
      <c r="F1006" s="4"/>
      <c r="G1006" s="1" t="b">
        <f t="shared" ca="1" si="16"/>
        <v>1</v>
      </c>
      <c r="H1006" s="1435" cm="1">
        <f t="array" aca="1" ref="H1006" ca="1">IF(I1006&lt;&gt;"",INDIRECT("'"&amp;I1006&amp;"'!"&amp;J1006),"")</f>
        <v>5069</v>
      </c>
      <c r="I1006" s="1440" t="s">
        <v>3868</v>
      </c>
      <c r="J1006" s="1436" t="s">
        <v>4051</v>
      </c>
      <c r="K1006" s="4"/>
    </row>
    <row r="1007" spans="1:11" ht="15" x14ac:dyDescent="0.2">
      <c r="A1007">
        <v>948</v>
      </c>
      <c r="B1007" s="660">
        <f>'Expenditures 16-24'!H15</f>
        <v>0</v>
      </c>
      <c r="F1007" s="4"/>
      <c r="G1007" s="1" t="b">
        <f t="shared" ca="1" si="16"/>
        <v>1</v>
      </c>
      <c r="H1007" s="1435" cm="1">
        <f t="array" aca="1" ref="H1007" ca="1">IF(I1007&lt;&gt;"",INDIRECT("'"&amp;I1007&amp;"'!"&amp;J1007),"")</f>
        <v>0</v>
      </c>
      <c r="I1007" s="1440" t="s">
        <v>3868</v>
      </c>
      <c r="J1007" s="1436" t="s">
        <v>4052</v>
      </c>
      <c r="K1007" s="4"/>
    </row>
    <row r="1008" spans="1:11" ht="15" x14ac:dyDescent="0.2">
      <c r="A1008">
        <v>949</v>
      </c>
      <c r="B1008" s="660">
        <f>'Expenditures 16-24'!H34</f>
        <v>5069</v>
      </c>
      <c r="F1008" s="4"/>
      <c r="G1008" s="1" t="b">
        <f t="shared" ca="1" si="16"/>
        <v>1</v>
      </c>
      <c r="H1008" s="1435" cm="1">
        <f t="array" aca="1" ref="H1008" ca="1">IF(I1008&lt;&gt;"",INDIRECT("'"&amp;I1008&amp;"'!"&amp;J1008),"")</f>
        <v>5069</v>
      </c>
      <c r="I1008" s="1440" t="s">
        <v>3868</v>
      </c>
      <c r="J1008" s="1436" t="s">
        <v>3840</v>
      </c>
      <c r="K1008" s="4"/>
    </row>
    <row r="1009" spans="1:11" ht="15" x14ac:dyDescent="0.2">
      <c r="A1009">
        <v>950</v>
      </c>
      <c r="B1009" s="660">
        <f>'Expenditures 16-24'!H38</f>
        <v>0</v>
      </c>
      <c r="F1009" s="4"/>
      <c r="G1009" s="1" t="b">
        <f t="shared" ca="1" si="16"/>
        <v>1</v>
      </c>
      <c r="H1009" s="1435" cm="1">
        <f t="array" aca="1" ref="H1009" ca="1">IF(I1009&lt;&gt;"",INDIRECT("'"&amp;I1009&amp;"'!"&amp;J1009),"")</f>
        <v>0</v>
      </c>
      <c r="I1009" s="1440" t="s">
        <v>3868</v>
      </c>
      <c r="J1009" s="1436" t="s">
        <v>4053</v>
      </c>
      <c r="K1009" s="4"/>
    </row>
    <row r="1010" spans="1:11" ht="15" x14ac:dyDescent="0.2">
      <c r="A1010">
        <v>951</v>
      </c>
      <c r="B1010" s="660">
        <f>'Expenditures 16-24'!H39</f>
        <v>0</v>
      </c>
      <c r="C1010" s="2" t="s">
        <v>490</v>
      </c>
      <c r="F1010" s="4"/>
      <c r="G1010" s="1" t="b">
        <f t="shared" ca="1" si="16"/>
        <v>1</v>
      </c>
      <c r="H1010" s="1435" cm="1">
        <f t="array" aca="1" ref="H1010" ca="1">IF(I1010&lt;&gt;"",INDIRECT("'"&amp;I1010&amp;"'!"&amp;J1010),"")</f>
        <v>0</v>
      </c>
      <c r="I1010" s="1440" t="s">
        <v>3868</v>
      </c>
      <c r="J1010" s="1436" t="s">
        <v>3841</v>
      </c>
      <c r="K1010" s="4"/>
    </row>
    <row r="1011" spans="1:11" ht="15" x14ac:dyDescent="0.2">
      <c r="A1011">
        <v>952</v>
      </c>
      <c r="B1011" s="660">
        <f>'Expenditures 16-24'!H40</f>
        <v>0</v>
      </c>
      <c r="F1011" s="4"/>
      <c r="G1011" s="1" t="b">
        <f t="shared" ca="1" si="16"/>
        <v>1</v>
      </c>
      <c r="H1011" s="1435" cm="1">
        <f t="array" aca="1" ref="H1011" ca="1">IF(I1011&lt;&gt;"",INDIRECT("'"&amp;I1011&amp;"'!"&amp;J1011),"")</f>
        <v>0</v>
      </c>
      <c r="I1011" s="1440" t="s">
        <v>3868</v>
      </c>
      <c r="J1011" s="1436" t="s">
        <v>4054</v>
      </c>
      <c r="K1011" s="4"/>
    </row>
    <row r="1012" spans="1:11" ht="15" x14ac:dyDescent="0.2">
      <c r="A1012">
        <v>953</v>
      </c>
      <c r="B1012" s="660">
        <f>'Expenditures 16-24'!H41</f>
        <v>0</v>
      </c>
      <c r="F1012" s="4"/>
      <c r="G1012" s="1" t="b">
        <f t="shared" ca="1" si="16"/>
        <v>1</v>
      </c>
      <c r="H1012" s="1435" cm="1">
        <f t="array" aca="1" ref="H1012" ca="1">IF(I1012&lt;&gt;"",INDIRECT("'"&amp;I1012&amp;"'!"&amp;J1012),"")</f>
        <v>0</v>
      </c>
      <c r="I1012" s="1440" t="s">
        <v>3868</v>
      </c>
      <c r="J1012" s="1436" t="s">
        <v>3842</v>
      </c>
      <c r="K1012" s="4"/>
    </row>
    <row r="1013" spans="1:11" ht="15" x14ac:dyDescent="0.2">
      <c r="A1013">
        <v>954</v>
      </c>
      <c r="B1013" s="660">
        <f>'Expenditures 16-24'!H42</f>
        <v>0</v>
      </c>
      <c r="F1013" s="4"/>
      <c r="G1013" s="1" t="b">
        <f t="shared" ca="1" si="16"/>
        <v>1</v>
      </c>
      <c r="H1013" s="1435" cm="1">
        <f t="array" aca="1" ref="H1013" ca="1">IF(I1013&lt;&gt;"",INDIRECT("'"&amp;I1013&amp;"'!"&amp;J1013),"")</f>
        <v>0</v>
      </c>
      <c r="I1013" s="1440" t="s">
        <v>3868</v>
      </c>
      <c r="J1013" s="1436" t="s">
        <v>4055</v>
      </c>
      <c r="K1013" s="4"/>
    </row>
    <row r="1014" spans="1:11" ht="15" x14ac:dyDescent="0.2">
      <c r="A1014">
        <v>955</v>
      </c>
      <c r="B1014" s="660">
        <f>'Expenditures 16-24'!H43</f>
        <v>0</v>
      </c>
      <c r="F1014" s="4"/>
      <c r="G1014" s="1" t="b">
        <f t="shared" ca="1" si="16"/>
        <v>1</v>
      </c>
      <c r="H1014" s="1435" cm="1">
        <f t="array" aca="1" ref="H1014" ca="1">IF(I1014&lt;&gt;"",INDIRECT("'"&amp;I1014&amp;"'!"&amp;J1014),"")</f>
        <v>0</v>
      </c>
      <c r="I1014" s="1440" t="s">
        <v>3868</v>
      </c>
      <c r="J1014" s="1436" t="s">
        <v>4056</v>
      </c>
      <c r="K1014" s="4"/>
    </row>
    <row r="1015" spans="1:11" ht="15" x14ac:dyDescent="0.2">
      <c r="A1015">
        <v>956</v>
      </c>
      <c r="B1015" s="660">
        <f>'Expenditures 16-24'!H44</f>
        <v>0</v>
      </c>
      <c r="F1015" s="4"/>
      <c r="G1015" s="1" t="b">
        <f t="shared" ca="1" si="16"/>
        <v>1</v>
      </c>
      <c r="H1015" s="1435" cm="1">
        <f t="array" aca="1" ref="H1015" ca="1">IF(I1015&lt;&gt;"",INDIRECT("'"&amp;I1015&amp;"'!"&amp;J1015),"")</f>
        <v>0</v>
      </c>
      <c r="I1015" s="1440" t="s">
        <v>3868</v>
      </c>
      <c r="J1015" s="1436" t="s">
        <v>4057</v>
      </c>
      <c r="K1015" s="4"/>
    </row>
    <row r="1016" spans="1:11" ht="15" x14ac:dyDescent="0.2">
      <c r="A1016">
        <v>957</v>
      </c>
      <c r="B1016" s="660">
        <f>'Expenditures 16-24'!H46</f>
        <v>0</v>
      </c>
      <c r="F1016" s="4"/>
      <c r="G1016" s="1" t="b">
        <f t="shared" ca="1" si="16"/>
        <v>1</v>
      </c>
      <c r="H1016" s="1435" cm="1">
        <f t="array" aca="1" ref="H1016" ca="1">IF(I1016&lt;&gt;"",INDIRECT("'"&amp;I1016&amp;"'!"&amp;J1016),"")</f>
        <v>0</v>
      </c>
      <c r="I1016" s="1440" t="s">
        <v>3868</v>
      </c>
      <c r="J1016" s="1436" t="s">
        <v>4058</v>
      </c>
      <c r="K1016" s="4"/>
    </row>
    <row r="1017" spans="1:11" ht="15" x14ac:dyDescent="0.2">
      <c r="A1017">
        <v>958</v>
      </c>
      <c r="B1017" s="660">
        <f>'Expenditures 16-24'!H47</f>
        <v>0</v>
      </c>
      <c r="C1017" s="2" t="s">
        <v>490</v>
      </c>
      <c r="F1017" s="4"/>
      <c r="G1017" s="1" t="b">
        <f t="shared" ca="1" si="16"/>
        <v>1</v>
      </c>
      <c r="H1017" s="1435" cm="1">
        <f t="array" aca="1" ref="H1017" ca="1">IF(I1017&lt;&gt;"",INDIRECT("'"&amp;I1017&amp;"'!"&amp;J1017),"")</f>
        <v>0</v>
      </c>
      <c r="I1017" s="1440" t="s">
        <v>3868</v>
      </c>
      <c r="J1017" s="1436" t="s">
        <v>4059</v>
      </c>
      <c r="K1017" s="4"/>
    </row>
    <row r="1018" spans="1:11" ht="15" x14ac:dyDescent="0.2">
      <c r="A1018">
        <v>959</v>
      </c>
      <c r="B1018" s="660">
        <f>'Expenditures 16-24'!H48</f>
        <v>0</v>
      </c>
      <c r="F1018" s="4"/>
      <c r="G1018" s="1" t="b">
        <f t="shared" ca="1" si="16"/>
        <v>1</v>
      </c>
      <c r="H1018" s="1435" cm="1">
        <f t="array" aca="1" ref="H1018" ca="1">IF(I1018&lt;&gt;"",INDIRECT("'"&amp;I1018&amp;"'!"&amp;J1018),"")</f>
        <v>0</v>
      </c>
      <c r="I1018" s="1440" t="s">
        <v>3868</v>
      </c>
      <c r="J1018" s="1436" t="s">
        <v>4060</v>
      </c>
      <c r="K1018" s="4"/>
    </row>
    <row r="1019" spans="1:11" ht="15" x14ac:dyDescent="0.2">
      <c r="A1019">
        <v>960</v>
      </c>
      <c r="B1019" s="660">
        <f>'Expenditures 16-24'!H49</f>
        <v>0</v>
      </c>
      <c r="F1019" s="4"/>
      <c r="G1019" s="1" t="b">
        <f t="shared" ca="1" si="16"/>
        <v>1</v>
      </c>
      <c r="H1019" s="1435" cm="1">
        <f t="array" aca="1" ref="H1019" ca="1">IF(I1019&lt;&gt;"",INDIRECT("'"&amp;I1019&amp;"'!"&amp;J1019),"")</f>
        <v>0</v>
      </c>
      <c r="I1019" s="1440" t="s">
        <v>3868</v>
      </c>
      <c r="J1019" s="1436" t="s">
        <v>4061</v>
      </c>
      <c r="K1019" s="4"/>
    </row>
    <row r="1020" spans="1:11" ht="15" x14ac:dyDescent="0.2">
      <c r="A1020">
        <v>961</v>
      </c>
      <c r="B1020" s="660">
        <f>'Expenditures 16-24'!H51</f>
        <v>7088</v>
      </c>
      <c r="F1020" s="4"/>
      <c r="G1020" s="1" t="b">
        <f t="shared" ca="1" si="16"/>
        <v>1</v>
      </c>
      <c r="H1020" s="1435" cm="1">
        <f t="array" aca="1" ref="H1020" ca="1">IF(I1020&lt;&gt;"",INDIRECT("'"&amp;I1020&amp;"'!"&amp;J1020),"")</f>
        <v>7088</v>
      </c>
      <c r="I1020" s="1440" t="s">
        <v>3868</v>
      </c>
      <c r="J1020" s="1436" t="s">
        <v>4062</v>
      </c>
      <c r="K1020" s="4"/>
    </row>
    <row r="1021" spans="1:11" ht="15" x14ac:dyDescent="0.2">
      <c r="A1021">
        <v>962</v>
      </c>
      <c r="B1021" s="660">
        <f>'Expenditures 16-24'!H52</f>
        <v>1556</v>
      </c>
      <c r="C1021" s="2" t="s">
        <v>490</v>
      </c>
      <c r="F1021" s="4"/>
      <c r="G1021" s="1" t="b">
        <f t="shared" ca="1" si="16"/>
        <v>1</v>
      </c>
      <c r="H1021" s="1435" cm="1">
        <f t="array" aca="1" ref="H1021" ca="1">IF(I1021&lt;&gt;"",INDIRECT("'"&amp;I1021&amp;"'!"&amp;J1021),"")</f>
        <v>1556</v>
      </c>
      <c r="I1021" s="1440" t="s">
        <v>3868</v>
      </c>
      <c r="J1021" s="1436" t="s">
        <v>4063</v>
      </c>
      <c r="K1021" s="4"/>
    </row>
    <row r="1022" spans="1:11" ht="15" x14ac:dyDescent="0.2">
      <c r="A1022">
        <v>963</v>
      </c>
      <c r="B1022" s="660">
        <f>'Expenditures 16-24'!H55</f>
        <v>8644</v>
      </c>
      <c r="F1022" s="4"/>
      <c r="G1022" s="1" t="b">
        <f t="shared" ca="1" si="16"/>
        <v>1</v>
      </c>
      <c r="H1022" s="1435" cm="1">
        <f t="array" aca="1" ref="H1022" ca="1">IF(I1022&lt;&gt;"",INDIRECT("'"&amp;I1022&amp;"'!"&amp;J1022),"")</f>
        <v>8644</v>
      </c>
      <c r="I1022" s="1440" t="s">
        <v>3868</v>
      </c>
      <c r="J1022" s="1436" t="s">
        <v>4064</v>
      </c>
      <c r="K1022" s="4"/>
    </row>
    <row r="1023" spans="1:11" ht="15" x14ac:dyDescent="0.2">
      <c r="A1023">
        <v>964</v>
      </c>
      <c r="B1023" s="660">
        <f>'Expenditures 16-24'!H57</f>
        <v>0</v>
      </c>
      <c r="F1023" s="4"/>
      <c r="G1023" s="1" t="b">
        <f t="shared" ca="1" si="16"/>
        <v>1</v>
      </c>
      <c r="H1023" s="1435" cm="1">
        <f t="array" aca="1" ref="H1023" ca="1">IF(I1023&lt;&gt;"",INDIRECT("'"&amp;I1023&amp;"'!"&amp;J1023),"")</f>
        <v>0</v>
      </c>
      <c r="I1023" s="1440" t="s">
        <v>3868</v>
      </c>
      <c r="J1023" s="1436" t="s">
        <v>4065</v>
      </c>
      <c r="K1023" s="4"/>
    </row>
    <row r="1024" spans="1:11" ht="15" x14ac:dyDescent="0.2">
      <c r="A1024">
        <v>965</v>
      </c>
      <c r="B1024" s="660">
        <f>'Expenditures 16-24'!H58</f>
        <v>0</v>
      </c>
      <c r="C1024" s="2" t="s">
        <v>490</v>
      </c>
      <c r="F1024" s="4"/>
      <c r="G1024" s="1" t="b">
        <f t="shared" ca="1" si="16"/>
        <v>1</v>
      </c>
      <c r="H1024" s="1435" cm="1">
        <f t="array" aca="1" ref="H1024" ca="1">IF(I1024&lt;&gt;"",INDIRECT("'"&amp;I1024&amp;"'!"&amp;J1024),"")</f>
        <v>0</v>
      </c>
      <c r="I1024" s="1440" t="s">
        <v>3868</v>
      </c>
      <c r="J1024" s="1436" t="s">
        <v>4066</v>
      </c>
      <c r="K1024" s="4"/>
    </row>
    <row r="1025" spans="1:11" ht="15" x14ac:dyDescent="0.2">
      <c r="A1025">
        <v>966</v>
      </c>
      <c r="B1025" s="660">
        <f>'Expenditures 16-24'!H59</f>
        <v>0</v>
      </c>
      <c r="F1025" s="4"/>
      <c r="G1025" s="1" t="b">
        <f t="shared" ca="1" si="16"/>
        <v>1</v>
      </c>
      <c r="H1025" s="1435" cm="1">
        <f t="array" aca="1" ref="H1025" ca="1">IF(I1025&lt;&gt;"",INDIRECT("'"&amp;I1025&amp;"'!"&amp;J1025),"")</f>
        <v>0</v>
      </c>
      <c r="I1025" s="1440" t="s">
        <v>3868</v>
      </c>
      <c r="J1025" s="1436" t="s">
        <v>4067</v>
      </c>
      <c r="K1025" s="4"/>
    </row>
    <row r="1026" spans="1:11" ht="15" x14ac:dyDescent="0.2">
      <c r="A1026">
        <v>967</v>
      </c>
      <c r="B1026" s="660">
        <f>'Expenditures 16-24'!H61</f>
        <v>0</v>
      </c>
      <c r="F1026" s="4"/>
      <c r="G1026" s="1" t="b">
        <f t="shared" ca="1" si="16"/>
        <v>1</v>
      </c>
      <c r="H1026" s="1435" cm="1">
        <f t="array" aca="1" ref="H1026" ca="1">IF(I1026&lt;&gt;"",INDIRECT("'"&amp;I1026&amp;"'!"&amp;J1026),"")</f>
        <v>0</v>
      </c>
      <c r="I1026" s="1440" t="s">
        <v>3868</v>
      </c>
      <c r="J1026" s="1436" t="s">
        <v>4068</v>
      </c>
      <c r="K1026" s="4"/>
    </row>
    <row r="1027" spans="1:11" ht="15" x14ac:dyDescent="0.2">
      <c r="A1027">
        <v>968</v>
      </c>
      <c r="B1027" s="660">
        <f>'Expenditures 16-24'!H62</f>
        <v>229</v>
      </c>
      <c r="C1027" s="2" t="s">
        <v>490</v>
      </c>
      <c r="F1027" s="4"/>
      <c r="G1027" s="1" t="b">
        <f t="shared" ca="1" si="16"/>
        <v>1</v>
      </c>
      <c r="H1027" s="1435" cm="1">
        <f t="array" aca="1" ref="H1027" ca="1">IF(I1027&lt;&gt;"",INDIRECT("'"&amp;I1027&amp;"'!"&amp;J1027),"")</f>
        <v>229</v>
      </c>
      <c r="I1027" s="1440" t="s">
        <v>3868</v>
      </c>
      <c r="J1027" s="1436" t="s">
        <v>4069</v>
      </c>
      <c r="K1027" s="4"/>
    </row>
    <row r="1028" spans="1:11" ht="15" x14ac:dyDescent="0.2">
      <c r="A1028">
        <v>969</v>
      </c>
      <c r="B1028" s="660">
        <f>'Expenditures 16-24'!H63</f>
        <v>0</v>
      </c>
      <c r="F1028" s="4"/>
      <c r="G1028" s="1" t="b">
        <f t="shared" ca="1" si="16"/>
        <v>1</v>
      </c>
      <c r="H1028" s="1435" cm="1">
        <f t="array" aca="1" ref="H1028" ca="1">IF(I1028&lt;&gt;"",INDIRECT("'"&amp;I1028&amp;"'!"&amp;J1028),"")</f>
        <v>0</v>
      </c>
      <c r="I1028" s="1440" t="s">
        <v>3868</v>
      </c>
      <c r="J1028" s="1436" t="s">
        <v>4070</v>
      </c>
      <c r="K1028" s="4"/>
    </row>
    <row r="1029" spans="1:11" ht="15" x14ac:dyDescent="0.2">
      <c r="A1029">
        <v>970</v>
      </c>
      <c r="B1029" s="660">
        <f>'Expenditures 16-24'!H64</f>
        <v>0</v>
      </c>
      <c r="F1029" s="4"/>
      <c r="G1029" s="1" t="b">
        <f t="shared" ca="1" si="16"/>
        <v>1</v>
      </c>
      <c r="H1029" s="1435" cm="1">
        <f t="array" aca="1" ref="H1029" ca="1">IF(I1029&lt;&gt;"",INDIRECT("'"&amp;I1029&amp;"'!"&amp;J1029),"")</f>
        <v>0</v>
      </c>
      <c r="I1029" s="1440" t="s">
        <v>3868</v>
      </c>
      <c r="J1029" s="1436" t="s">
        <v>4071</v>
      </c>
      <c r="K1029" s="4"/>
    </row>
    <row r="1030" spans="1:11" ht="15" x14ac:dyDescent="0.2">
      <c r="A1030">
        <v>971</v>
      </c>
      <c r="B1030" s="660">
        <f>'Expenditures 16-24'!H65</f>
        <v>0</v>
      </c>
      <c r="F1030" s="4"/>
      <c r="G1030" s="1" t="b">
        <f t="shared" ca="1" si="16"/>
        <v>1</v>
      </c>
      <c r="H1030" s="1435" cm="1">
        <f t="array" aca="1" ref="H1030" ca="1">IF(I1030&lt;&gt;"",INDIRECT("'"&amp;I1030&amp;"'!"&amp;J1030),"")</f>
        <v>0</v>
      </c>
      <c r="I1030" s="1440" t="s">
        <v>3868</v>
      </c>
      <c r="J1030" s="1436" t="s">
        <v>4072</v>
      </c>
      <c r="K1030" s="4"/>
    </row>
    <row r="1031" spans="1:11" ht="15" x14ac:dyDescent="0.2">
      <c r="A1031">
        <v>972</v>
      </c>
      <c r="B1031" s="660">
        <f>'Expenditures 16-24'!H66</f>
        <v>0</v>
      </c>
      <c r="F1031" s="4"/>
      <c r="G1031" s="1" t="b">
        <f t="shared" ca="1" si="16"/>
        <v>1</v>
      </c>
      <c r="H1031" s="1435" cm="1">
        <f t="array" aca="1" ref="H1031" ca="1">IF(I1031&lt;&gt;"",INDIRECT("'"&amp;I1031&amp;"'!"&amp;J1031),"")</f>
        <v>0</v>
      </c>
      <c r="I1031" s="1440" t="s">
        <v>3868</v>
      </c>
      <c r="J1031" s="1436" t="s">
        <v>4073</v>
      </c>
      <c r="K1031" s="4"/>
    </row>
    <row r="1032" spans="1:11" ht="15" x14ac:dyDescent="0.2">
      <c r="A1032" s="5">
        <v>973</v>
      </c>
      <c r="B1032" s="660"/>
      <c r="F1032" s="4" t="s">
        <v>3784</v>
      </c>
      <c r="G1032" s="1" t="b">
        <f t="shared" ca="1" si="16"/>
        <v>1</v>
      </c>
      <c r="H1032" s="1435" t="str" cm="1">
        <f t="array" aca="1" ref="H1032" ca="1">IF(I1032&lt;&gt;"",INDIRECT("'"&amp;I1032&amp;"'!"&amp;J1032),"")</f>
        <v/>
      </c>
      <c r="I1032" s="1440"/>
      <c r="J1032" s="1436"/>
      <c r="K1032" s="4"/>
    </row>
    <row r="1033" spans="1:11" ht="15" x14ac:dyDescent="0.2">
      <c r="A1033">
        <v>974</v>
      </c>
      <c r="B1033" s="660">
        <f>'Expenditures 16-24'!H67</f>
        <v>229</v>
      </c>
      <c r="F1033" s="4"/>
      <c r="G1033" s="1" t="b">
        <f t="shared" ca="1" si="16"/>
        <v>1</v>
      </c>
      <c r="H1033" s="1435" cm="1">
        <f t="array" aca="1" ref="H1033" ca="1">IF(I1033&lt;&gt;"",INDIRECT("'"&amp;I1033&amp;"'!"&amp;J1033),"")</f>
        <v>229</v>
      </c>
      <c r="I1033" s="1440" t="s">
        <v>3868</v>
      </c>
      <c r="J1033" s="1436" t="s">
        <v>4074</v>
      </c>
      <c r="K1033" s="4"/>
    </row>
    <row r="1034" spans="1:11" ht="15" x14ac:dyDescent="0.2">
      <c r="A1034">
        <v>975</v>
      </c>
      <c r="B1034" s="660">
        <f>'Expenditures 16-24'!H69</f>
        <v>0</v>
      </c>
      <c r="F1034" s="4"/>
      <c r="G1034" s="1" t="b">
        <f t="shared" ca="1" si="16"/>
        <v>1</v>
      </c>
      <c r="H1034" s="1435" cm="1">
        <f t="array" aca="1" ref="H1034" ca="1">IF(I1034&lt;&gt;"",INDIRECT("'"&amp;I1034&amp;"'!"&amp;J1034),"")</f>
        <v>0</v>
      </c>
      <c r="I1034" s="1440" t="s">
        <v>3868</v>
      </c>
      <c r="J1034" s="1436" t="s">
        <v>4075</v>
      </c>
      <c r="K1034" s="4"/>
    </row>
    <row r="1035" spans="1:11" ht="15" x14ac:dyDescent="0.2">
      <c r="A1035">
        <v>976</v>
      </c>
      <c r="B1035" s="660">
        <f>'Expenditures 16-24'!H70</f>
        <v>0</v>
      </c>
      <c r="C1035" s="2" t="s">
        <v>490</v>
      </c>
      <c r="F1035" s="4"/>
      <c r="G1035" s="1" t="b">
        <f t="shared" ca="1" si="16"/>
        <v>1</v>
      </c>
      <c r="H1035" s="1435" cm="1">
        <f t="array" aca="1" ref="H1035" ca="1">IF(I1035&lt;&gt;"",INDIRECT("'"&amp;I1035&amp;"'!"&amp;J1035),"")</f>
        <v>0</v>
      </c>
      <c r="I1035" s="1440" t="s">
        <v>3868</v>
      </c>
      <c r="J1035" s="1436" t="s">
        <v>4076</v>
      </c>
      <c r="K1035" s="4"/>
    </row>
    <row r="1036" spans="1:11" ht="15" x14ac:dyDescent="0.2">
      <c r="A1036">
        <v>977</v>
      </c>
      <c r="B1036" s="660">
        <f>'Expenditures 16-24'!H71</f>
        <v>0</v>
      </c>
      <c r="F1036" s="4"/>
      <c r="G1036" s="1" t="b">
        <f t="shared" ca="1" si="16"/>
        <v>1</v>
      </c>
      <c r="H1036" s="1435" cm="1">
        <f t="array" aca="1" ref="H1036" ca="1">IF(I1036&lt;&gt;"",INDIRECT("'"&amp;I1036&amp;"'!"&amp;J1036),"")</f>
        <v>0</v>
      </c>
      <c r="I1036" s="1440" t="s">
        <v>3868</v>
      </c>
      <c r="J1036" s="1436" t="s">
        <v>4077</v>
      </c>
      <c r="K1036" s="4"/>
    </row>
    <row r="1037" spans="1:11" ht="15" x14ac:dyDescent="0.2">
      <c r="A1037">
        <v>978</v>
      </c>
      <c r="B1037" s="660">
        <f>'Expenditures 16-24'!H72</f>
        <v>0</v>
      </c>
      <c r="F1037" s="4"/>
      <c r="G1037" s="1" t="b">
        <f t="shared" ca="1" si="16"/>
        <v>1</v>
      </c>
      <c r="H1037" s="1435" cm="1">
        <f t="array" aca="1" ref="H1037" ca="1">IF(I1037&lt;&gt;"",INDIRECT("'"&amp;I1037&amp;"'!"&amp;J1037),"")</f>
        <v>0</v>
      </c>
      <c r="I1037" s="1440" t="s">
        <v>3868</v>
      </c>
      <c r="J1037" s="1436" t="s">
        <v>4078</v>
      </c>
      <c r="K1037" s="4"/>
    </row>
    <row r="1038" spans="1:11" ht="15" x14ac:dyDescent="0.2">
      <c r="A1038" s="5">
        <v>979</v>
      </c>
      <c r="B1038" s="660"/>
      <c r="F1038" s="4" t="s">
        <v>3784</v>
      </c>
      <c r="G1038" s="1" t="b">
        <f t="shared" ca="1" si="16"/>
        <v>1</v>
      </c>
      <c r="H1038" s="1435" t="str" cm="1">
        <f t="array" aca="1" ref="H1038" ca="1">IF(I1038&lt;&gt;"",INDIRECT("'"&amp;I1038&amp;"'!"&amp;J1038),"")</f>
        <v/>
      </c>
      <c r="I1038" s="1440"/>
      <c r="J1038" s="1436"/>
      <c r="K1038" s="4"/>
    </row>
    <row r="1039" spans="1:11" ht="15" x14ac:dyDescent="0.2">
      <c r="A1039">
        <v>980</v>
      </c>
      <c r="B1039" s="660">
        <f>'Expenditures 16-24'!H73</f>
        <v>0</v>
      </c>
      <c r="F1039" s="4"/>
      <c r="G1039" s="1" t="b">
        <f t="shared" ca="1" si="16"/>
        <v>1</v>
      </c>
      <c r="H1039" s="1435" cm="1">
        <f t="array" aca="1" ref="H1039" ca="1">IF(I1039&lt;&gt;"",INDIRECT("'"&amp;I1039&amp;"'!"&amp;J1039),"")</f>
        <v>0</v>
      </c>
      <c r="I1039" s="1440" t="s">
        <v>3868</v>
      </c>
      <c r="J1039" s="1436" t="s">
        <v>4079</v>
      </c>
      <c r="K1039" s="4"/>
    </row>
    <row r="1040" spans="1:11" ht="15" x14ac:dyDescent="0.2">
      <c r="A1040" s="5">
        <v>981</v>
      </c>
      <c r="B1040" s="660"/>
      <c r="F1040" s="4" t="s">
        <v>3784</v>
      </c>
      <c r="G1040" s="1" t="b">
        <f t="shared" ca="1" si="16"/>
        <v>1</v>
      </c>
      <c r="H1040" s="1435" t="str" cm="1">
        <f t="array" aca="1" ref="H1040" ca="1">IF(I1040&lt;&gt;"",INDIRECT("'"&amp;I1040&amp;"'!"&amp;J1040),"")</f>
        <v/>
      </c>
      <c r="I1040" s="1440"/>
      <c r="J1040" s="1436"/>
      <c r="K1040" s="4"/>
    </row>
    <row r="1041" spans="1:11" ht="15" x14ac:dyDescent="0.2">
      <c r="A1041">
        <v>982</v>
      </c>
      <c r="B1041" s="660">
        <f>'Expenditures 16-24'!H74</f>
        <v>0</v>
      </c>
      <c r="F1041" s="4"/>
      <c r="G1041" s="1" t="b">
        <f t="shared" ca="1" si="16"/>
        <v>1</v>
      </c>
      <c r="H1041" s="1435" cm="1">
        <f t="array" aca="1" ref="H1041" ca="1">IF(I1041&lt;&gt;"",INDIRECT("'"&amp;I1041&amp;"'!"&amp;J1041),"")</f>
        <v>0</v>
      </c>
      <c r="I1041" s="1440" t="s">
        <v>3868</v>
      </c>
      <c r="J1041" s="1436" t="s">
        <v>4080</v>
      </c>
      <c r="K1041" s="4"/>
    </row>
    <row r="1042" spans="1:11" ht="15" x14ac:dyDescent="0.2">
      <c r="A1042">
        <v>983</v>
      </c>
      <c r="B1042" s="660">
        <f>'Expenditures 16-24'!H75</f>
        <v>0</v>
      </c>
      <c r="F1042" s="4"/>
      <c r="G1042" s="1" t="b">
        <f t="shared" ca="1" si="16"/>
        <v>1</v>
      </c>
      <c r="H1042" s="1435" cm="1">
        <f t="array" aca="1" ref="H1042" ca="1">IF(I1042&lt;&gt;"",INDIRECT("'"&amp;I1042&amp;"'!"&amp;J1042),"")</f>
        <v>0</v>
      </c>
      <c r="I1042" s="1440" t="s">
        <v>3868</v>
      </c>
      <c r="J1042" s="1436" t="s">
        <v>4081</v>
      </c>
      <c r="K1042" s="4"/>
    </row>
    <row r="1043" spans="1:11" ht="15" x14ac:dyDescent="0.2">
      <c r="A1043">
        <v>984</v>
      </c>
      <c r="B1043" s="660">
        <f>'Expenditures 16-24'!H76</f>
        <v>8873</v>
      </c>
      <c r="C1043" s="2" t="s">
        <v>490</v>
      </c>
      <c r="F1043" s="4"/>
      <c r="G1043" s="1" t="b">
        <f t="shared" ca="1" si="16"/>
        <v>1</v>
      </c>
      <c r="H1043" s="1435" cm="1">
        <f t="array" aca="1" ref="H1043" ca="1">IF(I1043&lt;&gt;"",INDIRECT("'"&amp;I1043&amp;"'!"&amp;J1043),"")</f>
        <v>8873</v>
      </c>
      <c r="I1043" s="1440" t="s">
        <v>3868</v>
      </c>
      <c r="J1043" s="1436" t="s">
        <v>4082</v>
      </c>
      <c r="K1043" s="4"/>
    </row>
    <row r="1044" spans="1:11" ht="15" x14ac:dyDescent="0.2">
      <c r="A1044">
        <v>985</v>
      </c>
      <c r="B1044" s="660">
        <f>'Expenditures 16-24'!H77</f>
        <v>0</v>
      </c>
      <c r="F1044" s="4"/>
      <c r="G1044" s="1" t="b">
        <f t="shared" ca="1" si="16"/>
        <v>1</v>
      </c>
      <c r="H1044" s="1435" cm="1">
        <f t="array" aca="1" ref="H1044" ca="1">IF(I1044&lt;&gt;"",INDIRECT("'"&amp;I1044&amp;"'!"&amp;J1044),"")</f>
        <v>0</v>
      </c>
      <c r="I1044" s="1440" t="s">
        <v>3868</v>
      </c>
      <c r="J1044" s="1436" t="s">
        <v>4083</v>
      </c>
      <c r="K1044" s="4"/>
    </row>
    <row r="1045" spans="1:11" ht="15" x14ac:dyDescent="0.2">
      <c r="A1045">
        <v>986</v>
      </c>
      <c r="B1045" s="660">
        <f>'Expenditures 16-24'!H104</f>
        <v>474515</v>
      </c>
      <c r="C1045" s="2" t="s">
        <v>490</v>
      </c>
      <c r="F1045" s="4"/>
      <c r="G1045" s="1" t="b">
        <f t="shared" ca="1" si="16"/>
        <v>1</v>
      </c>
      <c r="H1045" s="1435" cm="1">
        <f t="array" aca="1" ref="H1045" ca="1">IF(I1045&lt;&gt;"",INDIRECT("'"&amp;I1045&amp;"'!"&amp;J1045),"")</f>
        <v>474515</v>
      </c>
      <c r="I1045" s="1440" t="s">
        <v>3868</v>
      </c>
      <c r="J1045" s="1436" t="s">
        <v>4084</v>
      </c>
      <c r="K1045" s="4"/>
    </row>
    <row r="1046" spans="1:11" ht="15" x14ac:dyDescent="0.2">
      <c r="A1046">
        <v>987</v>
      </c>
      <c r="B1046" s="660">
        <f>'Expenditures 16-24'!H107</f>
        <v>0</v>
      </c>
      <c r="F1046" s="4"/>
      <c r="G1046" s="1" t="b">
        <f t="shared" ca="1" si="16"/>
        <v>1</v>
      </c>
      <c r="H1046" s="1435" cm="1">
        <f t="array" aca="1" ref="H1046" ca="1">IF(I1046&lt;&gt;"",INDIRECT("'"&amp;I1046&amp;"'!"&amp;J1046),"")</f>
        <v>0</v>
      </c>
      <c r="I1046" s="1440" t="s">
        <v>3868</v>
      </c>
      <c r="J1046" s="1436" t="s">
        <v>4085</v>
      </c>
      <c r="K1046" s="4"/>
    </row>
    <row r="1047" spans="1:11" ht="15" x14ac:dyDescent="0.2">
      <c r="A1047">
        <v>988</v>
      </c>
      <c r="B1047" s="660">
        <f>'Expenditures 16-24'!H108</f>
        <v>0</v>
      </c>
      <c r="C1047" s="2" t="s">
        <v>490</v>
      </c>
      <c r="F1047" s="4"/>
      <c r="G1047" s="1" t="b">
        <f t="shared" ca="1" si="16"/>
        <v>1</v>
      </c>
      <c r="H1047" s="1435" cm="1">
        <f t="array" aca="1" ref="H1047" ca="1">IF(I1047&lt;&gt;"",INDIRECT("'"&amp;I1047&amp;"'!"&amp;J1047),"")</f>
        <v>0</v>
      </c>
      <c r="I1047" s="1440" t="s">
        <v>3868</v>
      </c>
      <c r="J1047" s="1436" t="s">
        <v>4086</v>
      </c>
      <c r="K1047" s="4"/>
    </row>
    <row r="1048" spans="1:11" ht="15" x14ac:dyDescent="0.2">
      <c r="A1048" s="5">
        <v>989</v>
      </c>
      <c r="B1048" s="660"/>
      <c r="F1048" s="4" t="s">
        <v>3784</v>
      </c>
      <c r="G1048" s="1" t="b">
        <f t="shared" ca="1" si="16"/>
        <v>1</v>
      </c>
      <c r="H1048" s="1435" t="str" cm="1">
        <f t="array" aca="1" ref="H1048" ca="1">IF(I1048&lt;&gt;"",INDIRECT("'"&amp;I1048&amp;"'!"&amp;J1048),"")</f>
        <v/>
      </c>
      <c r="I1048" s="1440"/>
      <c r="J1048" s="1436"/>
      <c r="K1048" s="4"/>
    </row>
    <row r="1049" spans="1:11" ht="15" x14ac:dyDescent="0.2">
      <c r="A1049">
        <v>990</v>
      </c>
      <c r="B1049" s="660">
        <f>'Expenditures 16-24'!H111</f>
        <v>0</v>
      </c>
      <c r="F1049" s="4"/>
      <c r="G1049" s="1" t="b">
        <f t="shared" ca="1" si="16"/>
        <v>1</v>
      </c>
      <c r="H1049" s="1435" cm="1">
        <f t="array" aca="1" ref="H1049" ca="1">IF(I1049&lt;&gt;"",INDIRECT("'"&amp;I1049&amp;"'!"&amp;J1049),"")</f>
        <v>0</v>
      </c>
      <c r="I1049" s="1440" t="s">
        <v>3868</v>
      </c>
      <c r="J1049" s="1436" t="s">
        <v>4087</v>
      </c>
      <c r="K1049" s="4"/>
    </row>
    <row r="1050" spans="1:11" ht="15" x14ac:dyDescent="0.2">
      <c r="A1050" s="5">
        <v>991</v>
      </c>
      <c r="B1050" s="660"/>
      <c r="F1050" s="4" t="s">
        <v>3784</v>
      </c>
      <c r="G1050" s="1" t="b">
        <f t="shared" ca="1" si="16"/>
        <v>1</v>
      </c>
      <c r="H1050" s="1435" t="str" cm="1">
        <f t="array" aca="1" ref="H1050" ca="1">IF(I1050&lt;&gt;"",INDIRECT("'"&amp;I1050&amp;"'!"&amp;J1050),"")</f>
        <v/>
      </c>
      <c r="I1050" s="1440"/>
      <c r="J1050" s="1436"/>
      <c r="K1050" s="4"/>
    </row>
    <row r="1051" spans="1:11" ht="15" x14ac:dyDescent="0.2">
      <c r="A1051">
        <v>992</v>
      </c>
      <c r="B1051" s="660">
        <f>'Expenditures 16-24'!H112</f>
        <v>0</v>
      </c>
      <c r="F1051" s="4"/>
      <c r="G1051" s="1" t="b">
        <f t="shared" ca="1" si="16"/>
        <v>1</v>
      </c>
      <c r="H1051" s="1435" cm="1">
        <f t="array" aca="1" ref="H1051" ca="1">IF(I1051&lt;&gt;"",INDIRECT("'"&amp;I1051&amp;"'!"&amp;J1051),"")</f>
        <v>0</v>
      </c>
      <c r="I1051" s="1440" t="s">
        <v>3868</v>
      </c>
      <c r="J1051" s="1436" t="s">
        <v>4088</v>
      </c>
      <c r="K1051" s="4"/>
    </row>
    <row r="1052" spans="1:11" ht="15" x14ac:dyDescent="0.2">
      <c r="A1052">
        <v>993</v>
      </c>
      <c r="B1052" s="660">
        <f>'Expenditures 16-24'!H116</f>
        <v>488457</v>
      </c>
      <c r="F1052" s="4"/>
      <c r="G1052" s="1" t="b">
        <f t="shared" ca="1" si="16"/>
        <v>1</v>
      </c>
      <c r="H1052" s="1435" cm="1">
        <f t="array" aca="1" ref="H1052" ca="1">IF(I1052&lt;&gt;"",INDIRECT("'"&amp;I1052&amp;"'!"&amp;J1052),"")</f>
        <v>488457</v>
      </c>
      <c r="I1052" s="1440" t="s">
        <v>3868</v>
      </c>
      <c r="J1052" s="1436" t="s">
        <v>4089</v>
      </c>
      <c r="K1052" s="4"/>
    </row>
    <row r="1053" spans="1:11" ht="15" x14ac:dyDescent="0.2">
      <c r="A1053" s="5">
        <v>994</v>
      </c>
      <c r="B1053" s="660"/>
      <c r="C1053" s="2" t="s">
        <v>490</v>
      </c>
      <c r="F1053" s="4" t="s">
        <v>3784</v>
      </c>
      <c r="G1053" s="1" t="b">
        <f t="shared" ca="1" si="16"/>
        <v>1</v>
      </c>
      <c r="H1053" s="1435" t="str" cm="1">
        <f t="array" aca="1" ref="H1053" ca="1">IF(I1053&lt;&gt;"",INDIRECT("'"&amp;I1053&amp;"'!"&amp;J1053),"")</f>
        <v/>
      </c>
      <c r="I1053" s="1440"/>
      <c r="J1053" s="1436"/>
      <c r="K1053" s="4"/>
    </row>
    <row r="1054" spans="1:11" ht="15" x14ac:dyDescent="0.2">
      <c r="A1054" s="5">
        <v>995</v>
      </c>
      <c r="B1054" s="660"/>
      <c r="C1054" s="2" t="s">
        <v>490</v>
      </c>
      <c r="D1054" s="4" t="s">
        <v>1341</v>
      </c>
      <c r="F1054" s="4" t="s">
        <v>3784</v>
      </c>
      <c r="G1054" s="1" t="b">
        <f t="shared" ca="1" si="16"/>
        <v>1</v>
      </c>
      <c r="H1054" s="1435" t="str" cm="1">
        <f t="array" aca="1" ref="H1054" ca="1">IF(I1054&lt;&gt;"",INDIRECT("'"&amp;I1054&amp;"'!"&amp;J1054),"")</f>
        <v/>
      </c>
      <c r="I1054" s="1440"/>
      <c r="J1054" s="1436"/>
      <c r="K1054" s="4"/>
    </row>
    <row r="1055" spans="1:11" ht="15" x14ac:dyDescent="0.2">
      <c r="A1055" s="5">
        <v>996</v>
      </c>
      <c r="B1055" s="660"/>
      <c r="F1055" s="4" t="s">
        <v>3784</v>
      </c>
      <c r="G1055" s="1" t="b">
        <f t="shared" ca="1" si="16"/>
        <v>1</v>
      </c>
      <c r="H1055" s="1435" t="str" cm="1">
        <f t="array" aca="1" ref="H1055" ca="1">IF(I1055&lt;&gt;"",INDIRECT("'"&amp;I1055&amp;"'!"&amp;J1055),"")</f>
        <v/>
      </c>
      <c r="I1055" s="1440"/>
      <c r="J1055" s="1436"/>
      <c r="K1055" s="4"/>
    </row>
    <row r="1056" spans="1:11" ht="15" x14ac:dyDescent="0.2">
      <c r="A1056" s="5">
        <v>997</v>
      </c>
      <c r="B1056" s="660"/>
      <c r="C1056" s="2" t="s">
        <v>490</v>
      </c>
      <c r="F1056" s="4" t="s">
        <v>3784</v>
      </c>
      <c r="G1056" s="1" t="b">
        <f t="shared" ref="G1056:G1119" ca="1" si="17">H1056=B1056</f>
        <v>1</v>
      </c>
      <c r="H1056" s="1435" t="str" cm="1">
        <f t="array" aca="1" ref="H1056" ca="1">IF(I1056&lt;&gt;"",INDIRECT("'"&amp;I1056&amp;"'!"&amp;J1056),"")</f>
        <v/>
      </c>
      <c r="I1056" s="1440"/>
      <c r="J1056" s="1436"/>
      <c r="K1056" s="4"/>
    </row>
    <row r="1057" spans="1:11" ht="15" x14ac:dyDescent="0.2">
      <c r="A1057" s="5">
        <v>998</v>
      </c>
      <c r="B1057" s="660"/>
      <c r="C1057" s="2" t="s">
        <v>490</v>
      </c>
      <c r="F1057" s="4" t="s">
        <v>3784</v>
      </c>
      <c r="G1057" s="1" t="b">
        <f t="shared" ca="1" si="17"/>
        <v>1</v>
      </c>
      <c r="H1057" s="1435" t="str" cm="1">
        <f t="array" aca="1" ref="H1057" ca="1">IF(I1057&lt;&gt;"",INDIRECT("'"&amp;I1057&amp;"'!"&amp;J1057),"")</f>
        <v/>
      </c>
      <c r="I1057" s="1440"/>
      <c r="J1057" s="1436"/>
      <c r="K1057" s="4"/>
    </row>
    <row r="1058" spans="1:11" ht="15" x14ac:dyDescent="0.2">
      <c r="A1058" s="5">
        <v>999</v>
      </c>
      <c r="B1058" s="660"/>
      <c r="F1058" s="4" t="s">
        <v>3784</v>
      </c>
      <c r="G1058" s="1" t="b">
        <f t="shared" ca="1" si="17"/>
        <v>1</v>
      </c>
      <c r="H1058" s="1435" t="str" cm="1">
        <f t="array" aca="1" ref="H1058" ca="1">IF(I1058&lt;&gt;"",INDIRECT("'"&amp;I1058&amp;"'!"&amp;J1058),"")</f>
        <v/>
      </c>
      <c r="I1058" s="1440"/>
      <c r="J1058" s="1436"/>
      <c r="K1058" s="4"/>
    </row>
    <row r="1059" spans="1:11" ht="15" x14ac:dyDescent="0.2">
      <c r="A1059" s="5">
        <v>1000</v>
      </c>
      <c r="B1059" s="660"/>
      <c r="F1059" s="4" t="s">
        <v>3784</v>
      </c>
      <c r="G1059" s="1" t="b">
        <f t="shared" ca="1" si="17"/>
        <v>1</v>
      </c>
      <c r="H1059" s="1435" t="str" cm="1">
        <f t="array" aca="1" ref="H1059" ca="1">IF(I1059&lt;&gt;"",INDIRECT("'"&amp;I1059&amp;"'!"&amp;J1059),"")</f>
        <v/>
      </c>
      <c r="I1059" s="1440"/>
      <c r="J1059" s="1436"/>
      <c r="K1059" s="4"/>
    </row>
    <row r="1060" spans="1:11" ht="15" x14ac:dyDescent="0.2">
      <c r="A1060" s="5">
        <v>1001</v>
      </c>
      <c r="B1060" s="660"/>
      <c r="F1060" s="4" t="s">
        <v>3784</v>
      </c>
      <c r="G1060" s="1" t="b">
        <f t="shared" ca="1" si="17"/>
        <v>1</v>
      </c>
      <c r="H1060" s="1435" t="str" cm="1">
        <f t="array" aca="1" ref="H1060" ca="1">IF(I1060&lt;&gt;"",INDIRECT("'"&amp;I1060&amp;"'!"&amp;J1060),"")</f>
        <v/>
      </c>
      <c r="I1060" s="1440"/>
      <c r="J1060" s="1436"/>
      <c r="K1060" s="4"/>
    </row>
    <row r="1061" spans="1:11" ht="15" x14ac:dyDescent="0.2">
      <c r="A1061" s="5">
        <v>1002</v>
      </c>
      <c r="B1061" s="660"/>
      <c r="F1061" s="4" t="s">
        <v>3784</v>
      </c>
      <c r="G1061" s="1" t="b">
        <f t="shared" ca="1" si="17"/>
        <v>1</v>
      </c>
      <c r="H1061" s="1435" t="str" cm="1">
        <f t="array" aca="1" ref="H1061" ca="1">IF(I1061&lt;&gt;"",INDIRECT("'"&amp;I1061&amp;"'!"&amp;J1061),"")</f>
        <v/>
      </c>
      <c r="I1061" s="1440"/>
      <c r="J1061" s="1436"/>
      <c r="K1061" s="4"/>
    </row>
    <row r="1062" spans="1:11" ht="15" x14ac:dyDescent="0.2">
      <c r="A1062" s="5">
        <v>1003</v>
      </c>
      <c r="B1062" s="660"/>
      <c r="F1062" s="4" t="s">
        <v>3784</v>
      </c>
      <c r="G1062" s="1" t="b">
        <f t="shared" ca="1" si="17"/>
        <v>1</v>
      </c>
      <c r="H1062" s="1435" t="str" cm="1">
        <f t="array" aca="1" ref="H1062" ca="1">IF(I1062&lt;&gt;"",INDIRECT("'"&amp;I1062&amp;"'!"&amp;J1062),"")</f>
        <v/>
      </c>
      <c r="I1062" s="1440"/>
      <c r="J1062" s="1436"/>
      <c r="K1062" s="4"/>
    </row>
    <row r="1063" spans="1:11" ht="15" x14ac:dyDescent="0.2">
      <c r="A1063" s="5">
        <v>1004</v>
      </c>
      <c r="B1063" s="660"/>
      <c r="F1063" s="4" t="s">
        <v>3784</v>
      </c>
      <c r="G1063" s="1" t="b">
        <f t="shared" ca="1" si="17"/>
        <v>1</v>
      </c>
      <c r="H1063" s="1435" t="str" cm="1">
        <f t="array" aca="1" ref="H1063" ca="1">IF(I1063&lt;&gt;"",INDIRECT("'"&amp;I1063&amp;"'!"&amp;J1063),"")</f>
        <v/>
      </c>
      <c r="I1063" s="1440"/>
      <c r="J1063" s="1436"/>
      <c r="K1063" s="4"/>
    </row>
    <row r="1064" spans="1:11" ht="15" x14ac:dyDescent="0.2">
      <c r="A1064" s="5">
        <v>1005</v>
      </c>
      <c r="B1064" s="660"/>
      <c r="F1064" s="4" t="s">
        <v>3784</v>
      </c>
      <c r="G1064" s="1" t="b">
        <f t="shared" ca="1" si="17"/>
        <v>1</v>
      </c>
      <c r="H1064" s="1435" t="str" cm="1">
        <f t="array" aca="1" ref="H1064" ca="1">IF(I1064&lt;&gt;"",INDIRECT("'"&amp;I1064&amp;"'!"&amp;J1064),"")</f>
        <v/>
      </c>
      <c r="I1064" s="1440"/>
      <c r="J1064" s="1436"/>
      <c r="K1064" s="4"/>
    </row>
    <row r="1065" spans="1:11" ht="15" x14ac:dyDescent="0.2">
      <c r="A1065" s="5">
        <v>1006</v>
      </c>
      <c r="B1065" s="660"/>
      <c r="F1065" s="4" t="s">
        <v>3784</v>
      </c>
      <c r="G1065" s="1" t="b">
        <f t="shared" ca="1" si="17"/>
        <v>1</v>
      </c>
      <c r="H1065" s="1435" t="str" cm="1">
        <f t="array" aca="1" ref="H1065" ca="1">IF(I1065&lt;&gt;"",INDIRECT("'"&amp;I1065&amp;"'!"&amp;J1065),"")</f>
        <v/>
      </c>
      <c r="I1065" s="1440"/>
      <c r="J1065" s="1436"/>
      <c r="K1065" s="4"/>
    </row>
    <row r="1066" spans="1:11" ht="15" x14ac:dyDescent="0.2">
      <c r="A1066" s="5">
        <v>1007</v>
      </c>
      <c r="B1066" s="660"/>
      <c r="F1066" s="4" t="s">
        <v>3784</v>
      </c>
      <c r="G1066" s="1" t="b">
        <f t="shared" ca="1" si="17"/>
        <v>1</v>
      </c>
      <c r="H1066" s="1435" t="str" cm="1">
        <f t="array" aca="1" ref="H1066" ca="1">IF(I1066&lt;&gt;"",INDIRECT("'"&amp;I1066&amp;"'!"&amp;J1066),"")</f>
        <v/>
      </c>
      <c r="I1066" s="1440"/>
      <c r="J1066" s="1436"/>
      <c r="K1066" s="4"/>
    </row>
    <row r="1067" spans="1:11" ht="15" x14ac:dyDescent="0.2">
      <c r="A1067" s="5">
        <v>1008</v>
      </c>
      <c r="B1067" s="660"/>
      <c r="F1067" s="4" t="s">
        <v>3784</v>
      </c>
      <c r="G1067" s="1" t="b">
        <f t="shared" ca="1" si="17"/>
        <v>1</v>
      </c>
      <c r="H1067" s="1435" t="str" cm="1">
        <f t="array" aca="1" ref="H1067" ca="1">IF(I1067&lt;&gt;"",INDIRECT("'"&amp;I1067&amp;"'!"&amp;J1067),"")</f>
        <v/>
      </c>
      <c r="I1067" s="1440"/>
      <c r="J1067" s="1436"/>
      <c r="K1067" s="4"/>
    </row>
    <row r="1068" spans="1:11" ht="15" x14ac:dyDescent="0.2">
      <c r="A1068" s="5">
        <v>1009</v>
      </c>
      <c r="B1068" s="660"/>
      <c r="F1068" s="4" t="s">
        <v>3784</v>
      </c>
      <c r="G1068" s="1" t="b">
        <f t="shared" ca="1" si="17"/>
        <v>1</v>
      </c>
      <c r="H1068" s="1435" t="str" cm="1">
        <f t="array" aca="1" ref="H1068" ca="1">IF(I1068&lt;&gt;"",INDIRECT("'"&amp;I1068&amp;"'!"&amp;J1068),"")</f>
        <v/>
      </c>
      <c r="I1068" s="1440"/>
      <c r="J1068" s="1436"/>
      <c r="K1068" s="4"/>
    </row>
    <row r="1069" spans="1:11" ht="15" x14ac:dyDescent="0.2">
      <c r="A1069" s="5">
        <v>1010</v>
      </c>
      <c r="B1069" s="660"/>
      <c r="F1069" s="4" t="s">
        <v>3784</v>
      </c>
      <c r="G1069" s="1" t="b">
        <f t="shared" ca="1" si="17"/>
        <v>1</v>
      </c>
      <c r="H1069" s="1435" t="str" cm="1">
        <f t="array" aca="1" ref="H1069" ca="1">IF(I1069&lt;&gt;"",INDIRECT("'"&amp;I1069&amp;"'!"&amp;J1069),"")</f>
        <v/>
      </c>
      <c r="I1069" s="1440"/>
      <c r="J1069" s="1436"/>
      <c r="K1069" s="4"/>
    </row>
    <row r="1070" spans="1:11" ht="15" x14ac:dyDescent="0.2">
      <c r="A1070" s="5">
        <v>1011</v>
      </c>
      <c r="B1070" s="660"/>
      <c r="F1070" s="4" t="s">
        <v>3784</v>
      </c>
      <c r="G1070" s="1" t="b">
        <f t="shared" ca="1" si="17"/>
        <v>1</v>
      </c>
      <c r="H1070" s="1435" t="str" cm="1">
        <f t="array" aca="1" ref="H1070" ca="1">IF(I1070&lt;&gt;"",INDIRECT("'"&amp;I1070&amp;"'!"&amp;J1070),"")</f>
        <v/>
      </c>
      <c r="I1070" s="1440"/>
      <c r="J1070" s="1436"/>
      <c r="K1070" s="4"/>
    </row>
    <row r="1071" spans="1:11" ht="15" x14ac:dyDescent="0.2">
      <c r="A1071" s="5">
        <v>1012</v>
      </c>
      <c r="B1071" s="660"/>
      <c r="F1071" s="4" t="s">
        <v>3784</v>
      </c>
      <c r="G1071" s="1" t="b">
        <f t="shared" ca="1" si="17"/>
        <v>1</v>
      </c>
      <c r="H1071" s="1435" t="str" cm="1">
        <f t="array" aca="1" ref="H1071" ca="1">IF(I1071&lt;&gt;"",INDIRECT("'"&amp;I1071&amp;"'!"&amp;J1071),"")</f>
        <v/>
      </c>
      <c r="I1071" s="1440"/>
      <c r="J1071" s="1436"/>
      <c r="K1071" s="4"/>
    </row>
    <row r="1072" spans="1:11" ht="15" x14ac:dyDescent="0.2">
      <c r="A1072" s="5">
        <v>1013</v>
      </c>
      <c r="B1072" s="660"/>
      <c r="F1072" s="4" t="s">
        <v>3784</v>
      </c>
      <c r="G1072" s="1" t="b">
        <f t="shared" ca="1" si="17"/>
        <v>1</v>
      </c>
      <c r="H1072" s="1435" t="str" cm="1">
        <f t="array" aca="1" ref="H1072" ca="1">IF(I1072&lt;&gt;"",INDIRECT("'"&amp;I1072&amp;"'!"&amp;J1072),"")</f>
        <v/>
      </c>
      <c r="I1072" s="1440"/>
      <c r="J1072" s="1436"/>
      <c r="K1072" s="4"/>
    </row>
    <row r="1073" spans="1:11" ht="15" x14ac:dyDescent="0.2">
      <c r="A1073" s="5">
        <v>1014</v>
      </c>
      <c r="B1073" s="660"/>
      <c r="F1073" s="4" t="s">
        <v>3784</v>
      </c>
      <c r="G1073" s="1" t="b">
        <f t="shared" ca="1" si="17"/>
        <v>1</v>
      </c>
      <c r="H1073" s="1435" t="str" cm="1">
        <f t="array" aca="1" ref="H1073" ca="1">IF(I1073&lt;&gt;"",INDIRECT("'"&amp;I1073&amp;"'!"&amp;J1073),"")</f>
        <v/>
      </c>
      <c r="I1073" s="1440"/>
      <c r="J1073" s="1436"/>
      <c r="K1073" s="4"/>
    </row>
    <row r="1074" spans="1:11" ht="15" x14ac:dyDescent="0.2">
      <c r="A1074" s="5">
        <v>1015</v>
      </c>
      <c r="B1074" s="660"/>
      <c r="F1074" s="4" t="s">
        <v>3784</v>
      </c>
      <c r="G1074" s="1" t="b">
        <f t="shared" ca="1" si="17"/>
        <v>1</v>
      </c>
      <c r="H1074" s="1435" t="str" cm="1">
        <f t="array" aca="1" ref="H1074" ca="1">IF(I1074&lt;&gt;"",INDIRECT("'"&amp;I1074&amp;"'!"&amp;J1074),"")</f>
        <v/>
      </c>
      <c r="I1074" s="1440"/>
      <c r="J1074" s="1436"/>
      <c r="K1074" s="4"/>
    </row>
    <row r="1075" spans="1:11" ht="15" x14ac:dyDescent="0.2">
      <c r="A1075" s="5">
        <v>1016</v>
      </c>
      <c r="B1075" s="660"/>
      <c r="F1075" s="4" t="s">
        <v>3784</v>
      </c>
      <c r="G1075" s="1" t="b">
        <f t="shared" ca="1" si="17"/>
        <v>1</v>
      </c>
      <c r="H1075" s="1435" t="str" cm="1">
        <f t="array" aca="1" ref="H1075" ca="1">IF(I1075&lt;&gt;"",INDIRECT("'"&amp;I1075&amp;"'!"&amp;J1075),"")</f>
        <v/>
      </c>
      <c r="I1075" s="1440"/>
      <c r="J1075" s="1436"/>
      <c r="K1075" s="4"/>
    </row>
    <row r="1076" spans="1:11" ht="15" x14ac:dyDescent="0.2">
      <c r="A1076" s="5">
        <v>1017</v>
      </c>
      <c r="B1076" s="660"/>
      <c r="F1076" s="4" t="s">
        <v>3784</v>
      </c>
      <c r="G1076" s="1" t="b">
        <f t="shared" ca="1" si="17"/>
        <v>1</v>
      </c>
      <c r="H1076" s="1435" t="str" cm="1">
        <f t="array" aca="1" ref="H1076" ca="1">IF(I1076&lt;&gt;"",INDIRECT("'"&amp;I1076&amp;"'!"&amp;J1076),"")</f>
        <v/>
      </c>
      <c r="I1076" s="1440"/>
      <c r="J1076" s="1436"/>
      <c r="K1076" s="4"/>
    </row>
    <row r="1077" spans="1:11" ht="15" x14ac:dyDescent="0.2">
      <c r="A1077" s="5">
        <v>1018</v>
      </c>
      <c r="B1077" s="660"/>
      <c r="F1077" s="4" t="s">
        <v>3784</v>
      </c>
      <c r="G1077" s="1" t="b">
        <f t="shared" ca="1" si="17"/>
        <v>1</v>
      </c>
      <c r="H1077" s="1435" t="str" cm="1">
        <f t="array" aca="1" ref="H1077" ca="1">IF(I1077&lt;&gt;"",INDIRECT("'"&amp;I1077&amp;"'!"&amp;J1077),"")</f>
        <v/>
      </c>
      <c r="I1077" s="1440"/>
      <c r="J1077" s="1436"/>
      <c r="K1077" s="4"/>
    </row>
    <row r="1078" spans="1:11" ht="15" x14ac:dyDescent="0.2">
      <c r="A1078" s="5">
        <v>1019</v>
      </c>
      <c r="B1078" s="660"/>
      <c r="C1078" s="2" t="s">
        <v>490</v>
      </c>
      <c r="F1078" s="4" t="s">
        <v>3784</v>
      </c>
      <c r="G1078" s="1" t="b">
        <f t="shared" ca="1" si="17"/>
        <v>1</v>
      </c>
      <c r="H1078" s="1435" t="str" cm="1">
        <f t="array" aca="1" ref="H1078" ca="1">IF(I1078&lt;&gt;"",INDIRECT("'"&amp;I1078&amp;"'!"&amp;J1078),"")</f>
        <v/>
      </c>
      <c r="I1078" s="1440"/>
      <c r="J1078" s="1436"/>
      <c r="K1078" s="4"/>
    </row>
    <row r="1079" spans="1:11" ht="15" x14ac:dyDescent="0.2">
      <c r="A1079" s="5">
        <v>1020</v>
      </c>
      <c r="B1079" s="660"/>
      <c r="F1079" s="4" t="s">
        <v>3784</v>
      </c>
      <c r="G1079" s="1" t="b">
        <f t="shared" ca="1" si="17"/>
        <v>1</v>
      </c>
      <c r="H1079" s="1435" t="str" cm="1">
        <f t="array" aca="1" ref="H1079" ca="1">IF(I1079&lt;&gt;"",INDIRECT("'"&amp;I1079&amp;"'!"&amp;J1079),"")</f>
        <v/>
      </c>
      <c r="I1079" s="1440"/>
      <c r="J1079" s="1436"/>
      <c r="K1079" s="4"/>
    </row>
    <row r="1080" spans="1:11" ht="15" x14ac:dyDescent="0.2">
      <c r="A1080" s="5">
        <v>1021</v>
      </c>
      <c r="B1080" s="660"/>
      <c r="F1080" s="4" t="s">
        <v>3784</v>
      </c>
      <c r="G1080" s="1" t="b">
        <f t="shared" ca="1" si="17"/>
        <v>1</v>
      </c>
      <c r="H1080" s="1435" t="str" cm="1">
        <f t="array" aca="1" ref="H1080" ca="1">IF(I1080&lt;&gt;"",INDIRECT("'"&amp;I1080&amp;"'!"&amp;J1080),"")</f>
        <v/>
      </c>
      <c r="I1080" s="1440"/>
      <c r="J1080" s="1436"/>
      <c r="K1080" s="4"/>
    </row>
    <row r="1081" spans="1:11" ht="15" x14ac:dyDescent="0.2">
      <c r="A1081" s="5">
        <v>1022</v>
      </c>
      <c r="B1081" s="660"/>
      <c r="F1081" s="4" t="s">
        <v>3784</v>
      </c>
      <c r="G1081" s="1" t="b">
        <f t="shared" ca="1" si="17"/>
        <v>1</v>
      </c>
      <c r="H1081" s="1435" t="str" cm="1">
        <f t="array" aca="1" ref="H1081" ca="1">IF(I1081&lt;&gt;"",INDIRECT("'"&amp;I1081&amp;"'!"&amp;J1081),"")</f>
        <v/>
      </c>
      <c r="I1081" s="1440"/>
      <c r="J1081" s="1436"/>
      <c r="K1081" s="4"/>
    </row>
    <row r="1082" spans="1:11" ht="15" x14ac:dyDescent="0.2">
      <c r="A1082" s="5">
        <v>1023</v>
      </c>
      <c r="B1082" s="660"/>
      <c r="F1082" s="4" t="s">
        <v>3784</v>
      </c>
      <c r="G1082" s="1" t="b">
        <f t="shared" ca="1" si="17"/>
        <v>1</v>
      </c>
      <c r="H1082" s="1435" t="str" cm="1">
        <f t="array" aca="1" ref="H1082" ca="1">IF(I1082&lt;&gt;"",INDIRECT("'"&amp;I1082&amp;"'!"&amp;J1082),"")</f>
        <v/>
      </c>
      <c r="I1082" s="1440"/>
      <c r="J1082" s="1436"/>
      <c r="K1082" s="4"/>
    </row>
    <row r="1083" spans="1:11" ht="15" x14ac:dyDescent="0.2">
      <c r="A1083" s="5">
        <v>1024</v>
      </c>
      <c r="B1083" s="660"/>
      <c r="F1083" s="4" t="s">
        <v>3784</v>
      </c>
      <c r="G1083" s="1" t="b">
        <f t="shared" ca="1" si="17"/>
        <v>1</v>
      </c>
      <c r="H1083" s="1435" t="str" cm="1">
        <f t="array" aca="1" ref="H1083" ca="1">IF(I1083&lt;&gt;"",INDIRECT("'"&amp;I1083&amp;"'!"&amp;J1083),"")</f>
        <v/>
      </c>
      <c r="I1083" s="1440"/>
      <c r="J1083" s="1436"/>
      <c r="K1083" s="4"/>
    </row>
    <row r="1084" spans="1:11" ht="15" x14ac:dyDescent="0.2">
      <c r="A1084" s="5">
        <v>1025</v>
      </c>
      <c r="B1084" s="660"/>
      <c r="F1084" s="4" t="s">
        <v>3784</v>
      </c>
      <c r="G1084" s="1" t="b">
        <f t="shared" ca="1" si="17"/>
        <v>1</v>
      </c>
      <c r="H1084" s="1435" t="str" cm="1">
        <f t="array" aca="1" ref="H1084" ca="1">IF(I1084&lt;&gt;"",INDIRECT("'"&amp;I1084&amp;"'!"&amp;J1084),"")</f>
        <v/>
      </c>
      <c r="I1084" s="1440"/>
      <c r="J1084" s="1436"/>
      <c r="K1084" s="4"/>
    </row>
    <row r="1085" spans="1:11" ht="15" x14ac:dyDescent="0.2">
      <c r="A1085" s="5">
        <v>1026</v>
      </c>
      <c r="B1085" s="660"/>
      <c r="F1085" s="4" t="s">
        <v>3784</v>
      </c>
      <c r="G1085" s="1" t="b">
        <f t="shared" ca="1" si="17"/>
        <v>1</v>
      </c>
      <c r="H1085" s="1435" t="str" cm="1">
        <f t="array" aca="1" ref="H1085" ca="1">IF(I1085&lt;&gt;"",INDIRECT("'"&amp;I1085&amp;"'!"&amp;J1085),"")</f>
        <v/>
      </c>
      <c r="I1085" s="1440"/>
      <c r="J1085" s="1436"/>
      <c r="K1085" s="4"/>
    </row>
    <row r="1086" spans="1:11" ht="15" x14ac:dyDescent="0.2">
      <c r="A1086" s="5">
        <v>1027</v>
      </c>
      <c r="B1086" s="660"/>
      <c r="C1086" s="2" t="s">
        <v>490</v>
      </c>
      <c r="F1086" s="4" t="s">
        <v>3784</v>
      </c>
      <c r="G1086" s="1" t="b">
        <f t="shared" ca="1" si="17"/>
        <v>1</v>
      </c>
      <c r="H1086" s="1435" t="str" cm="1">
        <f t="array" aca="1" ref="H1086" ca="1">IF(I1086&lt;&gt;"",INDIRECT("'"&amp;I1086&amp;"'!"&amp;J1086),"")</f>
        <v/>
      </c>
      <c r="I1086" s="1440"/>
      <c r="J1086" s="1436"/>
      <c r="K1086" s="4"/>
    </row>
    <row r="1087" spans="1:11" ht="15" x14ac:dyDescent="0.2">
      <c r="A1087" s="5">
        <v>1028</v>
      </c>
      <c r="B1087" s="660"/>
      <c r="C1087" s="2" t="s">
        <v>490</v>
      </c>
      <c r="F1087" s="4" t="s">
        <v>3784</v>
      </c>
      <c r="G1087" s="1" t="b">
        <f t="shared" ca="1" si="17"/>
        <v>1</v>
      </c>
      <c r="H1087" s="1435" t="str" cm="1">
        <f t="array" aca="1" ref="H1087" ca="1">IF(I1087&lt;&gt;"",INDIRECT("'"&amp;I1087&amp;"'!"&amp;J1087),"")</f>
        <v/>
      </c>
      <c r="I1087" s="1440"/>
      <c r="J1087" s="1436"/>
      <c r="K1087" s="4"/>
    </row>
    <row r="1088" spans="1:11" ht="15" x14ac:dyDescent="0.2">
      <c r="A1088" s="5">
        <v>1029</v>
      </c>
      <c r="B1088" s="660"/>
      <c r="F1088" s="4" t="s">
        <v>3784</v>
      </c>
      <c r="G1088" s="1" t="b">
        <f t="shared" ca="1" si="17"/>
        <v>1</v>
      </c>
      <c r="H1088" s="1435" t="str" cm="1">
        <f t="array" aca="1" ref="H1088" ca="1">IF(I1088&lt;&gt;"",INDIRECT("'"&amp;I1088&amp;"'!"&amp;J1088),"")</f>
        <v/>
      </c>
      <c r="I1088" s="1440"/>
      <c r="J1088" s="1436"/>
      <c r="K1088" s="4"/>
    </row>
    <row r="1089" spans="1:11" ht="15" x14ac:dyDescent="0.2">
      <c r="A1089" s="5">
        <v>1030</v>
      </c>
      <c r="B1089" s="660"/>
      <c r="F1089" s="4" t="s">
        <v>3784</v>
      </c>
      <c r="G1089" s="1" t="b">
        <f t="shared" ca="1" si="17"/>
        <v>1</v>
      </c>
      <c r="H1089" s="1435" t="str" cm="1">
        <f t="array" aca="1" ref="H1089" ca="1">IF(I1089&lt;&gt;"",INDIRECT("'"&amp;I1089&amp;"'!"&amp;J1089),"")</f>
        <v/>
      </c>
      <c r="I1089" s="1440"/>
      <c r="J1089" s="1436"/>
      <c r="K1089" s="4"/>
    </row>
    <row r="1090" spans="1:11" ht="15" x14ac:dyDescent="0.2">
      <c r="A1090" s="5">
        <v>1031</v>
      </c>
      <c r="B1090" s="660"/>
      <c r="F1090" s="4" t="s">
        <v>3784</v>
      </c>
      <c r="G1090" s="1" t="b">
        <f t="shared" ca="1" si="17"/>
        <v>1</v>
      </c>
      <c r="H1090" s="1435" t="str" cm="1">
        <f t="array" aca="1" ref="H1090" ca="1">IF(I1090&lt;&gt;"",INDIRECT("'"&amp;I1090&amp;"'!"&amp;J1090),"")</f>
        <v/>
      </c>
      <c r="I1090" s="1440"/>
      <c r="J1090" s="1436"/>
      <c r="K1090" s="4"/>
    </row>
    <row r="1091" spans="1:11" ht="15" x14ac:dyDescent="0.2">
      <c r="A1091">
        <v>1032</v>
      </c>
      <c r="B1091" s="660">
        <f>'Expenditures 16-24'!K5</f>
        <v>1376634</v>
      </c>
      <c r="F1091" s="4"/>
      <c r="G1091" s="1" t="b">
        <f t="shared" ca="1" si="17"/>
        <v>1</v>
      </c>
      <c r="H1091" s="1435" cm="1">
        <f t="array" aca="1" ref="H1091" ca="1">IF(I1091&lt;&gt;"",INDIRECT("'"&amp;I1091&amp;"'!"&amp;J1091),"")</f>
        <v>1376634</v>
      </c>
      <c r="I1091" s="1440" t="s">
        <v>3868</v>
      </c>
      <c r="J1091" s="1436" t="s">
        <v>4090</v>
      </c>
      <c r="K1091" s="4"/>
    </row>
    <row r="1092" spans="1:11" ht="15" x14ac:dyDescent="0.2">
      <c r="A1092">
        <v>1033</v>
      </c>
      <c r="B1092" s="660">
        <f>'Expenditures 16-24'!K16</f>
        <v>0</v>
      </c>
      <c r="F1092" s="4"/>
      <c r="G1092" s="1" t="b">
        <f t="shared" ca="1" si="17"/>
        <v>1</v>
      </c>
      <c r="H1092" s="1435" cm="1">
        <f t="array" aca="1" ref="H1092" ca="1">IF(I1092&lt;&gt;"",INDIRECT("'"&amp;I1092&amp;"'!"&amp;J1092),"")</f>
        <v>0</v>
      </c>
      <c r="I1092" s="1440" t="s">
        <v>3868</v>
      </c>
      <c r="J1092" s="1436" t="s">
        <v>4091</v>
      </c>
      <c r="K1092" s="4"/>
    </row>
    <row r="1093" spans="1:11" ht="15" x14ac:dyDescent="0.2">
      <c r="A1093" s="5">
        <v>1034</v>
      </c>
      <c r="B1093" s="660"/>
      <c r="C1093" s="2" t="s">
        <v>490</v>
      </c>
      <c r="F1093" s="4" t="s">
        <v>3784</v>
      </c>
      <c r="G1093" s="1" t="b">
        <f t="shared" ca="1" si="17"/>
        <v>1</v>
      </c>
      <c r="H1093" s="1435" t="str" cm="1">
        <f t="array" aca="1" ref="H1093" ca="1">IF(I1093&lt;&gt;"",INDIRECT("'"&amp;I1093&amp;"'!"&amp;J1093),"")</f>
        <v/>
      </c>
      <c r="I1093" s="1440"/>
      <c r="J1093" s="1436"/>
      <c r="K1093" s="4"/>
    </row>
    <row r="1094" spans="1:11" ht="15" x14ac:dyDescent="0.2">
      <c r="A1094" s="5">
        <v>1035</v>
      </c>
      <c r="B1094" s="660"/>
      <c r="C1094" s="2" t="s">
        <v>490</v>
      </c>
      <c r="F1094" s="4" t="s">
        <v>3784</v>
      </c>
      <c r="G1094" s="1" t="b">
        <f t="shared" ca="1" si="17"/>
        <v>1</v>
      </c>
      <c r="H1094" s="1435" t="str" cm="1">
        <f t="array" aca="1" ref="H1094" ca="1">IF(I1094&lt;&gt;"",INDIRECT("'"&amp;I1094&amp;"'!"&amp;J1094),"")</f>
        <v/>
      </c>
      <c r="I1094" s="1440"/>
      <c r="J1094" s="1436"/>
      <c r="K1094" s="4"/>
    </row>
    <row r="1095" spans="1:11" ht="15" x14ac:dyDescent="0.2">
      <c r="A1095" s="5">
        <v>1036</v>
      </c>
      <c r="B1095" s="660"/>
      <c r="F1095" s="4" t="s">
        <v>3784</v>
      </c>
      <c r="G1095" s="1" t="b">
        <f t="shared" ca="1" si="17"/>
        <v>1</v>
      </c>
      <c r="H1095" s="1435" t="str" cm="1">
        <f t="array" aca="1" ref="H1095" ca="1">IF(I1095&lt;&gt;"",INDIRECT("'"&amp;I1095&amp;"'!"&amp;J1095),"")</f>
        <v/>
      </c>
      <c r="I1095" s="1440"/>
      <c r="J1095" s="1436"/>
      <c r="K1095" s="4"/>
    </row>
    <row r="1096" spans="1:11" ht="15" x14ac:dyDescent="0.2">
      <c r="A1096" s="5">
        <v>1037</v>
      </c>
      <c r="B1096" s="660"/>
      <c r="F1096" s="4" t="s">
        <v>3784</v>
      </c>
      <c r="G1096" s="1" t="b">
        <f t="shared" ca="1" si="17"/>
        <v>1</v>
      </c>
      <c r="H1096" s="1435" t="str" cm="1">
        <f t="array" aca="1" ref="H1096" ca="1">IF(I1096&lt;&gt;"",INDIRECT("'"&amp;I1096&amp;"'!"&amp;J1096),"")</f>
        <v/>
      </c>
      <c r="I1096" s="1440"/>
      <c r="J1096" s="1436"/>
      <c r="K1096" s="4"/>
    </row>
    <row r="1097" spans="1:11" ht="15" x14ac:dyDescent="0.2">
      <c r="A1097" s="5">
        <v>1038</v>
      </c>
      <c r="B1097" s="660"/>
      <c r="F1097" s="4" t="s">
        <v>3784</v>
      </c>
      <c r="G1097" s="1" t="b">
        <f t="shared" ca="1" si="17"/>
        <v>1</v>
      </c>
      <c r="H1097" s="1435" t="str" cm="1">
        <f t="array" aca="1" ref="H1097" ca="1">IF(I1097&lt;&gt;"",INDIRECT("'"&amp;I1097&amp;"'!"&amp;J1097),"")</f>
        <v/>
      </c>
      <c r="I1097" s="1440"/>
      <c r="J1097" s="1436"/>
      <c r="K1097" s="4"/>
    </row>
    <row r="1098" spans="1:11" ht="15" x14ac:dyDescent="0.2">
      <c r="A1098">
        <v>1039</v>
      </c>
      <c r="B1098" s="660">
        <f>'Expenditures 16-24'!K18</f>
        <v>0</v>
      </c>
      <c r="F1098" s="4"/>
      <c r="G1098" s="1" t="b">
        <f t="shared" ca="1" si="17"/>
        <v>1</v>
      </c>
      <c r="H1098" s="1435" cm="1">
        <f t="array" aca="1" ref="H1098" ca="1">IF(I1098&lt;&gt;"",INDIRECT("'"&amp;I1098&amp;"'!"&amp;J1098),"")</f>
        <v>0</v>
      </c>
      <c r="I1098" s="1440" t="s">
        <v>3868</v>
      </c>
      <c r="J1098" s="1436" t="s">
        <v>4092</v>
      </c>
      <c r="K1098" s="4"/>
    </row>
    <row r="1099" spans="1:11" ht="15" x14ac:dyDescent="0.2">
      <c r="A1099" s="5">
        <v>1040</v>
      </c>
      <c r="B1099" s="660"/>
      <c r="F1099" s="4" t="s">
        <v>3784</v>
      </c>
      <c r="G1099" s="1" t="b">
        <f t="shared" ca="1" si="17"/>
        <v>1</v>
      </c>
      <c r="H1099" s="1435" t="str" cm="1">
        <f t="array" aca="1" ref="H1099" ca="1">IF(I1099&lt;&gt;"",INDIRECT("'"&amp;I1099&amp;"'!"&amp;J1099),"")</f>
        <v/>
      </c>
      <c r="I1099" s="1440"/>
      <c r="J1099" s="1436"/>
      <c r="K1099" s="4"/>
    </row>
    <row r="1100" spans="1:11" ht="15" x14ac:dyDescent="0.2">
      <c r="A1100" s="5">
        <v>1041</v>
      </c>
      <c r="B1100" s="660"/>
      <c r="C1100" s="2" t="s">
        <v>490</v>
      </c>
      <c r="F1100" s="4" t="s">
        <v>3784</v>
      </c>
      <c r="G1100" s="1" t="b">
        <f t="shared" ca="1" si="17"/>
        <v>1</v>
      </c>
      <c r="H1100" s="1435" t="str" cm="1">
        <f t="array" aca="1" ref="H1100" ca="1">IF(I1100&lt;&gt;"",INDIRECT("'"&amp;I1100&amp;"'!"&amp;J1100),"")</f>
        <v/>
      </c>
      <c r="I1100" s="1440"/>
      <c r="J1100" s="1436"/>
      <c r="K1100" s="4"/>
    </row>
    <row r="1101" spans="1:11" ht="15" x14ac:dyDescent="0.2">
      <c r="A1101" s="5">
        <v>1042</v>
      </c>
      <c r="B1101" s="660"/>
      <c r="F1101" s="4" t="s">
        <v>3784</v>
      </c>
      <c r="G1101" s="1" t="b">
        <f t="shared" ca="1" si="17"/>
        <v>1</v>
      </c>
      <c r="H1101" s="1435" t="str" cm="1">
        <f t="array" aca="1" ref="H1101" ca="1">IF(I1101&lt;&gt;"",INDIRECT("'"&amp;I1101&amp;"'!"&amp;J1101),"")</f>
        <v/>
      </c>
      <c r="I1101" s="1440"/>
      <c r="J1101" s="1436"/>
      <c r="K1101" s="4"/>
    </row>
    <row r="1102" spans="1:11" ht="15" x14ac:dyDescent="0.2">
      <c r="A1102">
        <v>1043</v>
      </c>
      <c r="B1102" s="660">
        <f>'Expenditures 16-24'!K12</f>
        <v>0</v>
      </c>
      <c r="F1102" s="4"/>
      <c r="G1102" s="1" t="b">
        <f t="shared" ca="1" si="17"/>
        <v>1</v>
      </c>
      <c r="H1102" s="1435" cm="1">
        <f t="array" aca="1" ref="H1102" ca="1">IF(I1102&lt;&gt;"",INDIRECT("'"&amp;I1102&amp;"'!"&amp;J1102),"")</f>
        <v>0</v>
      </c>
      <c r="I1102" s="1440" t="s">
        <v>3868</v>
      </c>
      <c r="J1102" s="1436" t="s">
        <v>4093</v>
      </c>
      <c r="K1102" s="4"/>
    </row>
    <row r="1103" spans="1:11" ht="15" x14ac:dyDescent="0.2">
      <c r="A1103">
        <v>1044</v>
      </c>
      <c r="B1103" s="660">
        <f>'Expenditures 16-24'!K13</f>
        <v>0</v>
      </c>
      <c r="F1103" s="4"/>
      <c r="G1103" s="1" t="b">
        <f t="shared" ca="1" si="17"/>
        <v>1</v>
      </c>
      <c r="H1103" s="1435" cm="1">
        <f t="array" aca="1" ref="H1103" ca="1">IF(I1103&lt;&gt;"",INDIRECT("'"&amp;I1103&amp;"'!"&amp;J1103),"")</f>
        <v>0</v>
      </c>
      <c r="I1103" s="1440" t="s">
        <v>3868</v>
      </c>
      <c r="J1103" s="1436" t="s">
        <v>4094</v>
      </c>
      <c r="K1103" s="4"/>
    </row>
    <row r="1104" spans="1:11" ht="15" x14ac:dyDescent="0.2">
      <c r="A1104">
        <v>1045</v>
      </c>
      <c r="B1104" s="660">
        <f>'Expenditures 16-24'!K14</f>
        <v>62712</v>
      </c>
      <c r="C1104" s="2" t="s">
        <v>490</v>
      </c>
      <c r="F1104" s="4"/>
      <c r="G1104" s="1" t="b">
        <f t="shared" ca="1" si="17"/>
        <v>1</v>
      </c>
      <c r="H1104" s="1435" cm="1">
        <f t="array" aca="1" ref="H1104" ca="1">IF(I1104&lt;&gt;"",INDIRECT("'"&amp;I1104&amp;"'!"&amp;J1104),"")</f>
        <v>62712</v>
      </c>
      <c r="I1104" s="1440" t="s">
        <v>3868</v>
      </c>
      <c r="J1104" s="1436" t="s">
        <v>4095</v>
      </c>
      <c r="K1104" s="4"/>
    </row>
    <row r="1105" spans="1:11" ht="15" x14ac:dyDescent="0.2">
      <c r="A1105">
        <v>1046</v>
      </c>
      <c r="B1105" s="660">
        <f>'Expenditures 16-24'!K15</f>
        <v>0</v>
      </c>
      <c r="C1105" s="2" t="s">
        <v>490</v>
      </c>
      <c r="F1105" s="4"/>
      <c r="G1105" s="1" t="b">
        <f t="shared" ca="1" si="17"/>
        <v>1</v>
      </c>
      <c r="H1105" s="1435" cm="1">
        <f t="array" aca="1" ref="H1105" ca="1">IF(I1105&lt;&gt;"",INDIRECT("'"&amp;I1105&amp;"'!"&amp;J1105),"")</f>
        <v>0</v>
      </c>
      <c r="I1105" s="1440" t="s">
        <v>3868</v>
      </c>
      <c r="J1105" s="1436" t="s">
        <v>4096</v>
      </c>
      <c r="K1105" s="4"/>
    </row>
    <row r="1106" spans="1:11" ht="15" x14ac:dyDescent="0.2">
      <c r="A1106">
        <v>1047</v>
      </c>
      <c r="B1106" s="660">
        <f>'Expenditures 16-24'!K34</f>
        <v>1474714</v>
      </c>
      <c r="C1106" s="2" t="s">
        <v>490</v>
      </c>
      <c r="F1106" s="4"/>
      <c r="G1106" s="1" t="b">
        <f t="shared" ca="1" si="17"/>
        <v>1</v>
      </c>
      <c r="H1106" s="1435" cm="1">
        <f t="array" aca="1" ref="H1106" ca="1">IF(I1106&lt;&gt;"",INDIRECT("'"&amp;I1106&amp;"'!"&amp;J1106),"")</f>
        <v>1474714</v>
      </c>
      <c r="I1106" s="1440" t="s">
        <v>3868</v>
      </c>
      <c r="J1106" s="1436" t="s">
        <v>4097</v>
      </c>
      <c r="K1106" s="4"/>
    </row>
    <row r="1107" spans="1:11" ht="15" x14ac:dyDescent="0.2">
      <c r="A1107">
        <v>1048</v>
      </c>
      <c r="B1107" s="660">
        <f>'Expenditures 16-24'!K38</f>
        <v>540</v>
      </c>
      <c r="C1107" s="2" t="s">
        <v>490</v>
      </c>
      <c r="F1107" s="4"/>
      <c r="G1107" s="1" t="b">
        <f t="shared" ca="1" si="17"/>
        <v>1</v>
      </c>
      <c r="H1107" s="1435" cm="1">
        <f t="array" aca="1" ref="H1107" ca="1">IF(I1107&lt;&gt;"",INDIRECT("'"&amp;I1107&amp;"'!"&amp;J1107),"")</f>
        <v>540</v>
      </c>
      <c r="I1107" s="1440" t="s">
        <v>3868</v>
      </c>
      <c r="J1107" s="1436" t="s">
        <v>4098</v>
      </c>
      <c r="K1107" s="4"/>
    </row>
    <row r="1108" spans="1:11" ht="15" x14ac:dyDescent="0.2">
      <c r="A1108">
        <v>1049</v>
      </c>
      <c r="B1108" s="660">
        <f>'Expenditures 16-24'!K39</f>
        <v>0</v>
      </c>
      <c r="C1108" s="2" t="s">
        <v>490</v>
      </c>
      <c r="F1108" s="4"/>
      <c r="G1108" s="1" t="b">
        <f t="shared" ca="1" si="17"/>
        <v>1</v>
      </c>
      <c r="H1108" s="1435" cm="1">
        <f t="array" aca="1" ref="H1108" ca="1">IF(I1108&lt;&gt;"",INDIRECT("'"&amp;I1108&amp;"'!"&amp;J1108),"")</f>
        <v>0</v>
      </c>
      <c r="I1108" s="1440" t="s">
        <v>3868</v>
      </c>
      <c r="J1108" s="1436" t="s">
        <v>4099</v>
      </c>
      <c r="K1108" s="4"/>
    </row>
    <row r="1109" spans="1:11" ht="15" x14ac:dyDescent="0.2">
      <c r="A1109">
        <v>1050</v>
      </c>
      <c r="B1109" s="660">
        <f>'Expenditures 16-24'!K40</f>
        <v>37535</v>
      </c>
      <c r="C1109" s="2" t="s">
        <v>490</v>
      </c>
      <c r="F1109" s="4"/>
      <c r="G1109" s="1" t="b">
        <f t="shared" ca="1" si="17"/>
        <v>1</v>
      </c>
      <c r="H1109" s="1435" cm="1">
        <f t="array" aca="1" ref="H1109" ca="1">IF(I1109&lt;&gt;"",INDIRECT("'"&amp;I1109&amp;"'!"&amp;J1109),"")</f>
        <v>37535</v>
      </c>
      <c r="I1109" s="1440" t="s">
        <v>3868</v>
      </c>
      <c r="J1109" s="1436" t="s">
        <v>4100</v>
      </c>
      <c r="K1109" s="4"/>
    </row>
    <row r="1110" spans="1:11" ht="15" x14ac:dyDescent="0.2">
      <c r="A1110">
        <v>1051</v>
      </c>
      <c r="B1110" s="660">
        <f>'Expenditures 16-24'!K41</f>
        <v>0</v>
      </c>
      <c r="C1110" s="2" t="s">
        <v>490</v>
      </c>
      <c r="F1110" s="4"/>
      <c r="G1110" s="1" t="b">
        <f t="shared" ca="1" si="17"/>
        <v>1</v>
      </c>
      <c r="H1110" s="1435" cm="1">
        <f t="array" aca="1" ref="H1110" ca="1">IF(I1110&lt;&gt;"",INDIRECT("'"&amp;I1110&amp;"'!"&amp;J1110),"")</f>
        <v>0</v>
      </c>
      <c r="I1110" s="1440" t="s">
        <v>3868</v>
      </c>
      <c r="J1110" s="1436" t="s">
        <v>4101</v>
      </c>
      <c r="K1110" s="4"/>
    </row>
    <row r="1111" spans="1:11" ht="15" x14ac:dyDescent="0.2">
      <c r="A1111">
        <v>1052</v>
      </c>
      <c r="B1111" s="660">
        <f>'Expenditures 16-24'!K42</f>
        <v>96870</v>
      </c>
      <c r="C1111" s="2" t="s">
        <v>490</v>
      </c>
      <c r="F1111" s="4"/>
      <c r="G1111" s="1" t="b">
        <f t="shared" ca="1" si="17"/>
        <v>1</v>
      </c>
      <c r="H1111" s="1435" cm="1">
        <f t="array" aca="1" ref="H1111" ca="1">IF(I1111&lt;&gt;"",INDIRECT("'"&amp;I1111&amp;"'!"&amp;J1111),"")</f>
        <v>96870</v>
      </c>
      <c r="I1111" s="1440" t="s">
        <v>3868</v>
      </c>
      <c r="J1111" s="1436" t="s">
        <v>4102</v>
      </c>
      <c r="K1111" s="4"/>
    </row>
    <row r="1112" spans="1:11" ht="15" x14ac:dyDescent="0.2">
      <c r="A1112">
        <v>1053</v>
      </c>
      <c r="B1112" s="660">
        <f>'Expenditures 16-24'!K43</f>
        <v>31100</v>
      </c>
      <c r="C1112" s="2" t="s">
        <v>490</v>
      </c>
      <c r="F1112" s="4"/>
      <c r="G1112" s="1" t="b">
        <f t="shared" ca="1" si="17"/>
        <v>1</v>
      </c>
      <c r="H1112" s="1435" cm="1">
        <f t="array" aca="1" ref="H1112" ca="1">IF(I1112&lt;&gt;"",INDIRECT("'"&amp;I1112&amp;"'!"&amp;J1112),"")</f>
        <v>31100</v>
      </c>
      <c r="I1112" s="1440" t="s">
        <v>3868</v>
      </c>
      <c r="J1112" s="1436" t="s">
        <v>4103</v>
      </c>
      <c r="K1112" s="4"/>
    </row>
    <row r="1113" spans="1:11" ht="15" x14ac:dyDescent="0.2">
      <c r="A1113">
        <v>1054</v>
      </c>
      <c r="B1113" s="660">
        <f>'Expenditures 16-24'!K44</f>
        <v>166045</v>
      </c>
      <c r="C1113" s="2" t="s">
        <v>490</v>
      </c>
      <c r="F1113" s="4"/>
      <c r="G1113" s="1" t="b">
        <f t="shared" ca="1" si="17"/>
        <v>1</v>
      </c>
      <c r="H1113" s="1435" cm="1">
        <f t="array" aca="1" ref="H1113" ca="1">IF(I1113&lt;&gt;"",INDIRECT("'"&amp;I1113&amp;"'!"&amp;J1113),"")</f>
        <v>166045</v>
      </c>
      <c r="I1113" s="1440" t="s">
        <v>3868</v>
      </c>
      <c r="J1113" s="1436" t="s">
        <v>4104</v>
      </c>
      <c r="K1113" s="4"/>
    </row>
    <row r="1114" spans="1:11" ht="15" x14ac:dyDescent="0.2">
      <c r="A1114">
        <v>1055</v>
      </c>
      <c r="B1114" s="660">
        <f>'Expenditures 16-24'!K46</f>
        <v>9391</v>
      </c>
      <c r="C1114" s="2" t="s">
        <v>490</v>
      </c>
      <c r="F1114" s="4"/>
      <c r="G1114" s="1" t="b">
        <f t="shared" ca="1" si="17"/>
        <v>1</v>
      </c>
      <c r="H1114" s="1435" cm="1">
        <f t="array" aca="1" ref="H1114" ca="1">IF(I1114&lt;&gt;"",INDIRECT("'"&amp;I1114&amp;"'!"&amp;J1114),"")</f>
        <v>9391</v>
      </c>
      <c r="I1114" s="1440" t="s">
        <v>3868</v>
      </c>
      <c r="J1114" s="1436" t="s">
        <v>4105</v>
      </c>
      <c r="K1114" s="4"/>
    </row>
    <row r="1115" spans="1:11" ht="15" x14ac:dyDescent="0.2">
      <c r="A1115">
        <v>1056</v>
      </c>
      <c r="B1115" s="660">
        <f>'Expenditures 16-24'!K47</f>
        <v>66888</v>
      </c>
      <c r="C1115" s="2" t="s">
        <v>490</v>
      </c>
      <c r="F1115" s="4"/>
      <c r="G1115" s="1" t="b">
        <f t="shared" ca="1" si="17"/>
        <v>1</v>
      </c>
      <c r="H1115" s="1435" cm="1">
        <f t="array" aca="1" ref="H1115" ca="1">IF(I1115&lt;&gt;"",INDIRECT("'"&amp;I1115&amp;"'!"&amp;J1115),"")</f>
        <v>66888</v>
      </c>
      <c r="I1115" s="1440" t="s">
        <v>3868</v>
      </c>
      <c r="J1115" s="1436" t="s">
        <v>4106</v>
      </c>
      <c r="K1115" s="4"/>
    </row>
    <row r="1116" spans="1:11" ht="15" x14ac:dyDescent="0.2">
      <c r="A1116">
        <v>1057</v>
      </c>
      <c r="B1116" s="660">
        <f>'Expenditures 16-24'!K48</f>
        <v>10250</v>
      </c>
      <c r="C1116" s="2" t="s">
        <v>490</v>
      </c>
      <c r="F1116" s="4"/>
      <c r="G1116" s="1" t="b">
        <f t="shared" ca="1" si="17"/>
        <v>1</v>
      </c>
      <c r="H1116" s="1435" cm="1">
        <f t="array" aca="1" ref="H1116" ca="1">IF(I1116&lt;&gt;"",INDIRECT("'"&amp;I1116&amp;"'!"&amp;J1116),"")</f>
        <v>10250</v>
      </c>
      <c r="I1116" s="1440" t="s">
        <v>3868</v>
      </c>
      <c r="J1116" s="1436" t="s">
        <v>4107</v>
      </c>
      <c r="K1116" s="4"/>
    </row>
    <row r="1117" spans="1:11" ht="15" x14ac:dyDescent="0.2">
      <c r="A1117">
        <v>1058</v>
      </c>
      <c r="B1117" s="660">
        <f>'Expenditures 16-24'!K49</f>
        <v>86529</v>
      </c>
      <c r="C1117" s="2" t="s">
        <v>490</v>
      </c>
      <c r="F1117" s="4"/>
      <c r="G1117" s="1" t="b">
        <f t="shared" ca="1" si="17"/>
        <v>1</v>
      </c>
      <c r="H1117" s="1435" cm="1">
        <f t="array" aca="1" ref="H1117" ca="1">IF(I1117&lt;&gt;"",INDIRECT("'"&amp;I1117&amp;"'!"&amp;J1117),"")</f>
        <v>86529</v>
      </c>
      <c r="I1117" s="1440" t="s">
        <v>3868</v>
      </c>
      <c r="J1117" s="1436" t="s">
        <v>4108</v>
      </c>
      <c r="K1117" s="4"/>
    </row>
    <row r="1118" spans="1:11" ht="15" x14ac:dyDescent="0.2">
      <c r="A1118">
        <v>1059</v>
      </c>
      <c r="B1118" s="660">
        <f>'Expenditures 16-24'!K51</f>
        <v>21651</v>
      </c>
      <c r="C1118" s="2" t="s">
        <v>490</v>
      </c>
      <c r="F1118" s="4"/>
      <c r="G1118" s="1" t="b">
        <f t="shared" ca="1" si="17"/>
        <v>1</v>
      </c>
      <c r="H1118" s="1435" cm="1">
        <f t="array" aca="1" ref="H1118" ca="1">IF(I1118&lt;&gt;"",INDIRECT("'"&amp;I1118&amp;"'!"&amp;J1118),"")</f>
        <v>21651</v>
      </c>
      <c r="I1118" s="1440" t="s">
        <v>3868</v>
      </c>
      <c r="J1118" s="1436" t="s">
        <v>4109</v>
      </c>
      <c r="K1118" s="4"/>
    </row>
    <row r="1119" spans="1:11" ht="15" x14ac:dyDescent="0.2">
      <c r="A1119">
        <v>1060</v>
      </c>
      <c r="B1119" s="660">
        <f>'Expenditures 16-24'!K52</f>
        <v>275710</v>
      </c>
      <c r="C1119" s="2" t="s">
        <v>490</v>
      </c>
      <c r="F1119" s="4"/>
      <c r="G1119" s="1" t="b">
        <f t="shared" ca="1" si="17"/>
        <v>1</v>
      </c>
      <c r="H1119" s="1435" cm="1">
        <f t="array" aca="1" ref="H1119" ca="1">IF(I1119&lt;&gt;"",INDIRECT("'"&amp;I1119&amp;"'!"&amp;J1119),"")</f>
        <v>275710</v>
      </c>
      <c r="I1119" s="1440" t="s">
        <v>3868</v>
      </c>
      <c r="J1119" s="1436" t="s">
        <v>4110</v>
      </c>
      <c r="K1119" s="4"/>
    </row>
    <row r="1120" spans="1:11" ht="15" x14ac:dyDescent="0.2">
      <c r="A1120">
        <v>1061</v>
      </c>
      <c r="B1120" s="660">
        <f>'Expenditures 16-24'!K55</f>
        <v>297361</v>
      </c>
      <c r="C1120" s="2" t="s">
        <v>490</v>
      </c>
      <c r="F1120" s="4"/>
      <c r="G1120" s="1" t="b">
        <f t="shared" ref="G1120:G1183" ca="1" si="18">H1120=B1120</f>
        <v>1</v>
      </c>
      <c r="H1120" s="1435" cm="1">
        <f t="array" aca="1" ref="H1120" ca="1">IF(I1120&lt;&gt;"",INDIRECT("'"&amp;I1120&amp;"'!"&amp;J1120),"")</f>
        <v>297361</v>
      </c>
      <c r="I1120" s="1440" t="s">
        <v>3868</v>
      </c>
      <c r="J1120" s="1436" t="s">
        <v>4111</v>
      </c>
      <c r="K1120" s="4"/>
    </row>
    <row r="1121" spans="1:11" ht="15" x14ac:dyDescent="0.2">
      <c r="A1121">
        <v>1062</v>
      </c>
      <c r="B1121" s="660">
        <f>'Expenditures 16-24'!K57</f>
        <v>62553</v>
      </c>
      <c r="C1121" s="2" t="s">
        <v>490</v>
      </c>
      <c r="F1121" s="4"/>
      <c r="G1121" s="1" t="b">
        <f t="shared" ca="1" si="18"/>
        <v>1</v>
      </c>
      <c r="H1121" s="1435" cm="1">
        <f t="array" aca="1" ref="H1121" ca="1">IF(I1121&lt;&gt;"",INDIRECT("'"&amp;I1121&amp;"'!"&amp;J1121),"")</f>
        <v>62553</v>
      </c>
      <c r="I1121" s="1440" t="s">
        <v>3868</v>
      </c>
      <c r="J1121" s="1436" t="s">
        <v>4112</v>
      </c>
      <c r="K1121" s="4"/>
    </row>
    <row r="1122" spans="1:11" ht="15" x14ac:dyDescent="0.2">
      <c r="A1122">
        <v>1063</v>
      </c>
      <c r="B1122" s="660">
        <f>'Expenditures 16-24'!K58</f>
        <v>0</v>
      </c>
      <c r="C1122" s="2" t="s">
        <v>490</v>
      </c>
      <c r="F1122" s="4"/>
      <c r="G1122" s="1" t="b">
        <f t="shared" ca="1" si="18"/>
        <v>1</v>
      </c>
      <c r="H1122" s="1435" cm="1">
        <f t="array" aca="1" ref="H1122" ca="1">IF(I1122&lt;&gt;"",INDIRECT("'"&amp;I1122&amp;"'!"&amp;J1122),"")</f>
        <v>0</v>
      </c>
      <c r="I1122" s="1440" t="s">
        <v>3868</v>
      </c>
      <c r="J1122" s="1436" t="s">
        <v>4113</v>
      </c>
      <c r="K1122" s="4"/>
    </row>
    <row r="1123" spans="1:11" ht="15" x14ac:dyDescent="0.2">
      <c r="A1123">
        <v>1064</v>
      </c>
      <c r="B1123" s="660">
        <f>'Expenditures 16-24'!K59</f>
        <v>62553</v>
      </c>
      <c r="C1123" s="2" t="s">
        <v>490</v>
      </c>
      <c r="F1123" s="4"/>
      <c r="G1123" s="1" t="b">
        <f t="shared" ca="1" si="18"/>
        <v>1</v>
      </c>
      <c r="H1123" s="1435" cm="1">
        <f t="array" aca="1" ref="H1123" ca="1">IF(I1123&lt;&gt;"",INDIRECT("'"&amp;I1123&amp;"'!"&amp;J1123),"")</f>
        <v>62553</v>
      </c>
      <c r="I1123" s="1440" t="s">
        <v>3868</v>
      </c>
      <c r="J1123" s="1436" t="s">
        <v>4114</v>
      </c>
      <c r="K1123" s="4"/>
    </row>
    <row r="1124" spans="1:11" ht="15" x14ac:dyDescent="0.2">
      <c r="A1124">
        <v>1065</v>
      </c>
      <c r="B1124" s="660">
        <f>'Expenditures 16-24'!K61</f>
        <v>0</v>
      </c>
      <c r="C1124" s="2" t="s">
        <v>490</v>
      </c>
      <c r="F1124" s="4"/>
      <c r="G1124" s="1" t="b">
        <f t="shared" ca="1" si="18"/>
        <v>1</v>
      </c>
      <c r="H1124" s="1435" cm="1">
        <f t="array" aca="1" ref="H1124" ca="1">IF(I1124&lt;&gt;"",INDIRECT("'"&amp;I1124&amp;"'!"&amp;J1124),"")</f>
        <v>0</v>
      </c>
      <c r="I1124" s="1440" t="s">
        <v>3868</v>
      </c>
      <c r="J1124" s="1436" t="s">
        <v>4115</v>
      </c>
      <c r="K1124" s="4"/>
    </row>
    <row r="1125" spans="1:11" ht="15" x14ac:dyDescent="0.2">
      <c r="A1125">
        <v>1066</v>
      </c>
      <c r="B1125" s="660">
        <f>'Expenditures 16-24'!K62</f>
        <v>37794</v>
      </c>
      <c r="C1125" s="2" t="s">
        <v>490</v>
      </c>
      <c r="F1125" s="4"/>
      <c r="G1125" s="1" t="b">
        <f t="shared" ca="1" si="18"/>
        <v>1</v>
      </c>
      <c r="H1125" s="1435" cm="1">
        <f t="array" aca="1" ref="H1125" ca="1">IF(I1125&lt;&gt;"",INDIRECT("'"&amp;I1125&amp;"'!"&amp;J1125),"")</f>
        <v>37794</v>
      </c>
      <c r="I1125" s="1440" t="s">
        <v>3868</v>
      </c>
      <c r="J1125" s="1436" t="s">
        <v>4116</v>
      </c>
      <c r="K1125" s="4"/>
    </row>
    <row r="1126" spans="1:11" ht="15" x14ac:dyDescent="0.2">
      <c r="A1126">
        <v>1067</v>
      </c>
      <c r="B1126" s="660">
        <f>'Expenditures 16-24'!K63</f>
        <v>0</v>
      </c>
      <c r="C1126" s="2" t="s">
        <v>490</v>
      </c>
      <c r="F1126" s="4"/>
      <c r="G1126" s="1" t="b">
        <f t="shared" ca="1" si="18"/>
        <v>1</v>
      </c>
      <c r="H1126" s="1435" cm="1">
        <f t="array" aca="1" ref="H1126" ca="1">IF(I1126&lt;&gt;"",INDIRECT("'"&amp;I1126&amp;"'!"&amp;J1126),"")</f>
        <v>0</v>
      </c>
      <c r="I1126" s="1440" t="s">
        <v>3868</v>
      </c>
      <c r="J1126" s="1436" t="s">
        <v>4117</v>
      </c>
      <c r="K1126" s="4"/>
    </row>
    <row r="1127" spans="1:11" ht="15" x14ac:dyDescent="0.2">
      <c r="A1127">
        <v>1068</v>
      </c>
      <c r="B1127" s="660">
        <f>'Expenditures 16-24'!K64</f>
        <v>0</v>
      </c>
      <c r="C1127" s="2" t="s">
        <v>490</v>
      </c>
      <c r="F1127" s="4"/>
      <c r="G1127" s="1" t="b">
        <f t="shared" ca="1" si="18"/>
        <v>1</v>
      </c>
      <c r="H1127" s="1435" cm="1">
        <f t="array" aca="1" ref="H1127" ca="1">IF(I1127&lt;&gt;"",INDIRECT("'"&amp;I1127&amp;"'!"&amp;J1127),"")</f>
        <v>0</v>
      </c>
      <c r="I1127" s="1440" t="s">
        <v>3868</v>
      </c>
      <c r="J1127" s="1436" t="s">
        <v>4118</v>
      </c>
      <c r="K1127" s="4"/>
    </row>
    <row r="1128" spans="1:11" ht="15" x14ac:dyDescent="0.2">
      <c r="A1128">
        <v>1069</v>
      </c>
      <c r="B1128" s="660">
        <f>'Expenditures 16-24'!K65</f>
        <v>73131</v>
      </c>
      <c r="C1128" s="2" t="s">
        <v>490</v>
      </c>
      <c r="F1128" s="4"/>
      <c r="G1128" s="1" t="b">
        <f t="shared" ca="1" si="18"/>
        <v>1</v>
      </c>
      <c r="H1128" s="1435" cm="1">
        <f t="array" aca="1" ref="H1128" ca="1">IF(I1128&lt;&gt;"",INDIRECT("'"&amp;I1128&amp;"'!"&amp;J1128),"")</f>
        <v>73131</v>
      </c>
      <c r="I1128" s="1440" t="s">
        <v>3868</v>
      </c>
      <c r="J1128" s="1436" t="s">
        <v>4119</v>
      </c>
      <c r="K1128" s="4"/>
    </row>
    <row r="1129" spans="1:11" ht="15" x14ac:dyDescent="0.2">
      <c r="A1129">
        <v>1070</v>
      </c>
      <c r="B1129" s="660">
        <f>'Expenditures 16-24'!K66</f>
        <v>0</v>
      </c>
      <c r="C1129" s="2" t="s">
        <v>490</v>
      </c>
      <c r="F1129" s="4"/>
      <c r="G1129" s="1" t="b">
        <f t="shared" ca="1" si="18"/>
        <v>1</v>
      </c>
      <c r="H1129" s="1435" cm="1">
        <f t="array" aca="1" ref="H1129" ca="1">IF(I1129&lt;&gt;"",INDIRECT("'"&amp;I1129&amp;"'!"&amp;J1129),"")</f>
        <v>0</v>
      </c>
      <c r="I1129" s="1440" t="s">
        <v>3868</v>
      </c>
      <c r="J1129" s="1436" t="s">
        <v>4120</v>
      </c>
      <c r="K1129" s="4"/>
    </row>
    <row r="1130" spans="1:11" ht="15" x14ac:dyDescent="0.2">
      <c r="A1130" s="5">
        <v>1071</v>
      </c>
      <c r="B1130" s="660"/>
      <c r="C1130" s="2" t="s">
        <v>490</v>
      </c>
      <c r="F1130" s="4" t="s">
        <v>3784</v>
      </c>
      <c r="G1130" s="1" t="b">
        <f t="shared" ca="1" si="18"/>
        <v>1</v>
      </c>
      <c r="H1130" s="1435" t="str" cm="1">
        <f t="array" aca="1" ref="H1130" ca="1">IF(I1130&lt;&gt;"",INDIRECT("'"&amp;I1130&amp;"'!"&amp;J1130),"")</f>
        <v/>
      </c>
      <c r="I1130" s="1440"/>
      <c r="J1130" s="1436"/>
      <c r="K1130" s="4"/>
    </row>
    <row r="1131" spans="1:11" ht="15" x14ac:dyDescent="0.2">
      <c r="A1131">
        <v>1072</v>
      </c>
      <c r="B1131" s="660">
        <f>'Expenditures 16-24'!K67</f>
        <v>110925</v>
      </c>
      <c r="C1131" s="2" t="s">
        <v>490</v>
      </c>
      <c r="F1131" s="4"/>
      <c r="G1131" s="1" t="b">
        <f t="shared" ca="1" si="18"/>
        <v>1</v>
      </c>
      <c r="H1131" s="1435" cm="1">
        <f t="array" aca="1" ref="H1131" ca="1">IF(I1131&lt;&gt;"",INDIRECT("'"&amp;I1131&amp;"'!"&amp;J1131),"")</f>
        <v>110925</v>
      </c>
      <c r="I1131" s="1440" t="s">
        <v>3868</v>
      </c>
      <c r="J1131" s="1436" t="s">
        <v>4121</v>
      </c>
      <c r="K1131" s="4"/>
    </row>
    <row r="1132" spans="1:11" ht="15" x14ac:dyDescent="0.2">
      <c r="A1132">
        <v>1073</v>
      </c>
      <c r="B1132" s="660">
        <f>'Expenditures 16-24'!K69</f>
        <v>0</v>
      </c>
      <c r="F1132" s="4"/>
      <c r="G1132" s="1" t="b">
        <f t="shared" ca="1" si="18"/>
        <v>1</v>
      </c>
      <c r="H1132" s="1435" cm="1">
        <f t="array" aca="1" ref="H1132" ca="1">IF(I1132&lt;&gt;"",INDIRECT("'"&amp;I1132&amp;"'!"&amp;J1132),"")</f>
        <v>0</v>
      </c>
      <c r="I1132" s="1440" t="s">
        <v>3868</v>
      </c>
      <c r="J1132" s="1436" t="s">
        <v>4122</v>
      </c>
      <c r="K1132" s="4"/>
    </row>
    <row r="1133" spans="1:11" ht="15" x14ac:dyDescent="0.2">
      <c r="A1133">
        <v>1074</v>
      </c>
      <c r="B1133" s="660">
        <f>'Expenditures 16-24'!K70</f>
        <v>0</v>
      </c>
      <c r="C1133" s="2" t="s">
        <v>490</v>
      </c>
      <c r="F1133" s="4"/>
      <c r="G1133" s="1" t="b">
        <f t="shared" ca="1" si="18"/>
        <v>1</v>
      </c>
      <c r="H1133" s="1435" cm="1">
        <f t="array" aca="1" ref="H1133" ca="1">IF(I1133&lt;&gt;"",INDIRECT("'"&amp;I1133&amp;"'!"&amp;J1133),"")</f>
        <v>0</v>
      </c>
      <c r="I1133" s="1440" t="s">
        <v>3868</v>
      </c>
      <c r="J1133" s="1436" t="s">
        <v>4123</v>
      </c>
      <c r="K1133" s="4"/>
    </row>
    <row r="1134" spans="1:11" ht="15" x14ac:dyDescent="0.2">
      <c r="A1134">
        <v>1075</v>
      </c>
      <c r="B1134" s="660">
        <f>'Expenditures 16-24'!K71</f>
        <v>0</v>
      </c>
      <c r="C1134" s="2" t="s">
        <v>490</v>
      </c>
      <c r="F1134" s="4"/>
      <c r="G1134" s="1" t="b">
        <f t="shared" ca="1" si="18"/>
        <v>1</v>
      </c>
      <c r="H1134" s="1435" cm="1">
        <f t="array" aca="1" ref="H1134" ca="1">IF(I1134&lt;&gt;"",INDIRECT("'"&amp;I1134&amp;"'!"&amp;J1134),"")</f>
        <v>0</v>
      </c>
      <c r="I1134" s="1440" t="s">
        <v>3868</v>
      </c>
      <c r="J1134" s="1436" t="s">
        <v>4124</v>
      </c>
      <c r="K1134" s="4"/>
    </row>
    <row r="1135" spans="1:11" ht="15" x14ac:dyDescent="0.2">
      <c r="A1135">
        <v>1076</v>
      </c>
      <c r="B1135" s="660">
        <f>'Expenditures 16-24'!K72</f>
        <v>0</v>
      </c>
      <c r="C1135" s="2" t="s">
        <v>490</v>
      </c>
      <c r="F1135" s="4"/>
      <c r="G1135" s="1" t="b">
        <f t="shared" ca="1" si="18"/>
        <v>1</v>
      </c>
      <c r="H1135" s="1435" cm="1">
        <f t="array" aca="1" ref="H1135" ca="1">IF(I1135&lt;&gt;"",INDIRECT("'"&amp;I1135&amp;"'!"&amp;J1135),"")</f>
        <v>0</v>
      </c>
      <c r="I1135" s="1440" t="s">
        <v>3868</v>
      </c>
      <c r="J1135" s="1436" t="s">
        <v>4125</v>
      </c>
      <c r="K1135" s="4"/>
    </row>
    <row r="1136" spans="1:11" ht="15" x14ac:dyDescent="0.2">
      <c r="A1136" s="5">
        <v>1077</v>
      </c>
      <c r="B1136" s="660"/>
      <c r="C1136" s="2" t="s">
        <v>490</v>
      </c>
      <c r="F1136" s="4" t="s">
        <v>3784</v>
      </c>
      <c r="G1136" s="1" t="b">
        <f t="shared" ca="1" si="18"/>
        <v>1</v>
      </c>
      <c r="H1136" s="1435" t="str" cm="1">
        <f t="array" aca="1" ref="H1136" ca="1">IF(I1136&lt;&gt;"",INDIRECT("'"&amp;I1136&amp;"'!"&amp;J1136),"")</f>
        <v/>
      </c>
      <c r="I1136" s="1440"/>
      <c r="J1136" s="1436"/>
      <c r="K1136" s="4"/>
    </row>
    <row r="1137" spans="1:11" ht="15" x14ac:dyDescent="0.2">
      <c r="A1137">
        <v>1078</v>
      </c>
      <c r="B1137" s="660">
        <f>'Expenditures 16-24'!K73</f>
        <v>0</v>
      </c>
      <c r="C1137" s="2" t="s">
        <v>490</v>
      </c>
      <c r="F1137" s="4"/>
      <c r="G1137" s="1" t="b">
        <f t="shared" ca="1" si="18"/>
        <v>1</v>
      </c>
      <c r="H1137" s="1435" cm="1">
        <f t="array" aca="1" ref="H1137" ca="1">IF(I1137&lt;&gt;"",INDIRECT("'"&amp;I1137&amp;"'!"&amp;J1137),"")</f>
        <v>0</v>
      </c>
      <c r="I1137" s="1440" t="s">
        <v>3868</v>
      </c>
      <c r="J1137" s="1436" t="s">
        <v>4126</v>
      </c>
      <c r="K1137" s="4"/>
    </row>
    <row r="1138" spans="1:11" ht="15" x14ac:dyDescent="0.2">
      <c r="A1138" s="5">
        <v>1079</v>
      </c>
      <c r="B1138" s="660"/>
      <c r="F1138" s="4" t="s">
        <v>3784</v>
      </c>
      <c r="G1138" s="1" t="b">
        <f t="shared" ca="1" si="18"/>
        <v>1</v>
      </c>
      <c r="H1138" s="1435" t="str" cm="1">
        <f t="array" aca="1" ref="H1138" ca="1">IF(I1138&lt;&gt;"",INDIRECT("'"&amp;I1138&amp;"'!"&amp;J1138),"")</f>
        <v/>
      </c>
      <c r="I1138" s="1440"/>
      <c r="J1138" s="1436"/>
      <c r="K1138" s="4"/>
    </row>
    <row r="1139" spans="1:11" ht="15" x14ac:dyDescent="0.2">
      <c r="A1139">
        <v>1080</v>
      </c>
      <c r="B1139" s="660">
        <f>'Expenditures 16-24'!K74</f>
        <v>0</v>
      </c>
      <c r="C1139" s="2" t="s">
        <v>490</v>
      </c>
      <c r="F1139" s="4"/>
      <c r="G1139" s="1" t="b">
        <f t="shared" ca="1" si="18"/>
        <v>1</v>
      </c>
      <c r="H1139" s="1435" cm="1">
        <f t="array" aca="1" ref="H1139" ca="1">IF(I1139&lt;&gt;"",INDIRECT("'"&amp;I1139&amp;"'!"&amp;J1139),"")</f>
        <v>0</v>
      </c>
      <c r="I1139" s="1440" t="s">
        <v>3868</v>
      </c>
      <c r="J1139" s="1436" t="s">
        <v>4127</v>
      </c>
      <c r="K1139" s="4"/>
    </row>
    <row r="1140" spans="1:11" ht="15" x14ac:dyDescent="0.2">
      <c r="A1140">
        <v>1081</v>
      </c>
      <c r="B1140" s="660">
        <f>'Expenditures 16-24'!K75</f>
        <v>0</v>
      </c>
      <c r="F1140" s="4"/>
      <c r="G1140" s="1" t="b">
        <f t="shared" ca="1" si="18"/>
        <v>1</v>
      </c>
      <c r="H1140" s="1435" cm="1">
        <f t="array" aca="1" ref="H1140" ca="1">IF(I1140&lt;&gt;"",INDIRECT("'"&amp;I1140&amp;"'!"&amp;J1140),"")</f>
        <v>0</v>
      </c>
      <c r="I1140" s="1440" t="s">
        <v>3868</v>
      </c>
      <c r="J1140" s="1436" t="s">
        <v>4128</v>
      </c>
      <c r="K1140" s="4"/>
    </row>
    <row r="1141" spans="1:11" ht="15" x14ac:dyDescent="0.2">
      <c r="A1141">
        <v>1082</v>
      </c>
      <c r="B1141" s="660">
        <f>'Expenditures 16-24'!K76</f>
        <v>723413</v>
      </c>
      <c r="C1141" s="2" t="s">
        <v>490</v>
      </c>
      <c r="F1141" s="4"/>
      <c r="G1141" s="1" t="b">
        <f t="shared" ca="1" si="18"/>
        <v>1</v>
      </c>
      <c r="H1141" s="1435" cm="1">
        <f t="array" aca="1" ref="H1141" ca="1">IF(I1141&lt;&gt;"",INDIRECT("'"&amp;I1141&amp;"'!"&amp;J1141),"")</f>
        <v>723413</v>
      </c>
      <c r="I1141" s="1440" t="s">
        <v>3868</v>
      </c>
      <c r="J1141" s="1436" t="s">
        <v>4129</v>
      </c>
      <c r="K1141" s="4"/>
    </row>
    <row r="1142" spans="1:11" ht="15" x14ac:dyDescent="0.2">
      <c r="A1142">
        <v>1083</v>
      </c>
      <c r="B1142" s="660">
        <f>'Expenditures 16-24'!K77</f>
        <v>0</v>
      </c>
      <c r="C1142" s="2" t="s">
        <v>490</v>
      </c>
      <c r="F1142" s="4"/>
      <c r="G1142" s="1" t="b">
        <f t="shared" ca="1" si="18"/>
        <v>1</v>
      </c>
      <c r="H1142" s="1435" cm="1">
        <f t="array" aca="1" ref="H1142" ca="1">IF(I1142&lt;&gt;"",INDIRECT("'"&amp;I1142&amp;"'!"&amp;J1142),"")</f>
        <v>0</v>
      </c>
      <c r="I1142" s="1440" t="s">
        <v>3868</v>
      </c>
      <c r="J1142" s="1436" t="s">
        <v>4130</v>
      </c>
      <c r="K1142" s="4"/>
    </row>
    <row r="1143" spans="1:11" ht="15" x14ac:dyDescent="0.2">
      <c r="A1143">
        <v>1084</v>
      </c>
      <c r="B1143" s="660">
        <f>'Expenditures 16-24'!K104</f>
        <v>971486</v>
      </c>
      <c r="C1143" s="2" t="s">
        <v>490</v>
      </c>
      <c r="F1143" s="4"/>
      <c r="G1143" s="1" t="b">
        <f t="shared" ca="1" si="18"/>
        <v>1</v>
      </c>
      <c r="H1143" s="1435" cm="1">
        <f t="array" aca="1" ref="H1143" ca="1">IF(I1143&lt;&gt;"",INDIRECT("'"&amp;I1143&amp;"'!"&amp;J1143),"")</f>
        <v>971486</v>
      </c>
      <c r="I1143" s="1440" t="s">
        <v>3868</v>
      </c>
      <c r="J1143" s="1436" t="s">
        <v>4131</v>
      </c>
      <c r="K1143" s="4"/>
    </row>
    <row r="1144" spans="1:11" ht="15" x14ac:dyDescent="0.2">
      <c r="A1144">
        <v>1085</v>
      </c>
      <c r="B1144" s="660">
        <f>'Expenditures 16-24'!K107</f>
        <v>0</v>
      </c>
      <c r="C1144" s="2" t="s">
        <v>490</v>
      </c>
      <c r="F1144" s="4"/>
      <c r="G1144" s="1" t="b">
        <f t="shared" ca="1" si="18"/>
        <v>1</v>
      </c>
      <c r="H1144" s="1435" cm="1">
        <f t="array" aca="1" ref="H1144" ca="1">IF(I1144&lt;&gt;"",INDIRECT("'"&amp;I1144&amp;"'!"&amp;J1144),"")</f>
        <v>0</v>
      </c>
      <c r="I1144" s="1440" t="s">
        <v>3868</v>
      </c>
      <c r="J1144" s="1436" t="s">
        <v>4132</v>
      </c>
      <c r="K1144" s="4"/>
    </row>
    <row r="1145" spans="1:11" ht="15" x14ac:dyDescent="0.2">
      <c r="A1145">
        <v>1086</v>
      </c>
      <c r="B1145" s="660">
        <f>'Expenditures 16-24'!K108</f>
        <v>0</v>
      </c>
      <c r="C1145" s="2" t="s">
        <v>490</v>
      </c>
      <c r="F1145" s="4"/>
      <c r="G1145" s="1" t="b">
        <f t="shared" ca="1" si="18"/>
        <v>1</v>
      </c>
      <c r="H1145" s="1435" cm="1">
        <f t="array" aca="1" ref="H1145" ca="1">IF(I1145&lt;&gt;"",INDIRECT("'"&amp;I1145&amp;"'!"&amp;J1145),"")</f>
        <v>0</v>
      </c>
      <c r="I1145" s="1440" t="s">
        <v>3868</v>
      </c>
      <c r="J1145" s="1436" t="s">
        <v>4133</v>
      </c>
      <c r="K1145" s="4"/>
    </row>
    <row r="1146" spans="1:11" ht="15" x14ac:dyDescent="0.2">
      <c r="A1146" s="5">
        <v>1087</v>
      </c>
      <c r="B1146" s="660"/>
      <c r="C1146" s="2" t="s">
        <v>490</v>
      </c>
      <c r="F1146" s="4" t="s">
        <v>3784</v>
      </c>
      <c r="G1146" s="1" t="b">
        <f t="shared" ca="1" si="18"/>
        <v>1</v>
      </c>
      <c r="H1146" s="1435" t="str" cm="1">
        <f t="array" aca="1" ref="H1146" ca="1">IF(I1146&lt;&gt;"",INDIRECT("'"&amp;I1146&amp;"'!"&amp;J1146),"")</f>
        <v/>
      </c>
      <c r="I1146" s="1440"/>
      <c r="J1146" s="1436"/>
      <c r="K1146" s="4"/>
    </row>
    <row r="1147" spans="1:11" ht="15" x14ac:dyDescent="0.2">
      <c r="A1147">
        <v>1088</v>
      </c>
      <c r="B1147" s="660">
        <f>'Expenditures 16-24'!K111</f>
        <v>0</v>
      </c>
      <c r="C1147" s="2" t="s">
        <v>490</v>
      </c>
      <c r="F1147" s="4"/>
      <c r="G1147" s="1" t="b">
        <f t="shared" ca="1" si="18"/>
        <v>1</v>
      </c>
      <c r="H1147" s="1435" cm="1">
        <f t="array" aca="1" ref="H1147" ca="1">IF(I1147&lt;&gt;"",INDIRECT("'"&amp;I1147&amp;"'!"&amp;J1147),"")</f>
        <v>0</v>
      </c>
      <c r="I1147" s="1440" t="s">
        <v>3868</v>
      </c>
      <c r="J1147" s="1436" t="s">
        <v>4134</v>
      </c>
      <c r="K1147" s="4"/>
    </row>
    <row r="1148" spans="1:11" ht="15" x14ac:dyDescent="0.2">
      <c r="A1148" s="5">
        <v>1089</v>
      </c>
      <c r="B1148" s="660"/>
      <c r="C1148" s="2" t="s">
        <v>490</v>
      </c>
      <c r="F1148" s="4" t="s">
        <v>3784</v>
      </c>
      <c r="G1148" s="1" t="b">
        <f t="shared" ca="1" si="18"/>
        <v>1</v>
      </c>
      <c r="H1148" s="1435" t="str" cm="1">
        <f t="array" aca="1" ref="H1148" ca="1">IF(I1148&lt;&gt;"",INDIRECT("'"&amp;I1148&amp;"'!"&amp;J1148),"")</f>
        <v/>
      </c>
      <c r="I1148" s="1440"/>
      <c r="J1148" s="1436"/>
      <c r="K1148" s="4"/>
    </row>
    <row r="1149" spans="1:11" ht="15" x14ac:dyDescent="0.2">
      <c r="A1149">
        <v>1090</v>
      </c>
      <c r="B1149" s="660">
        <f>'Expenditures 16-24'!K112</f>
        <v>0</v>
      </c>
      <c r="C1149" s="2" t="s">
        <v>490</v>
      </c>
      <c r="F1149" s="4"/>
      <c r="G1149" s="1" t="b">
        <f t="shared" ca="1" si="18"/>
        <v>1</v>
      </c>
      <c r="H1149" s="1435" cm="1">
        <f t="array" aca="1" ref="H1149" ca="1">IF(I1149&lt;&gt;"",INDIRECT("'"&amp;I1149&amp;"'!"&amp;J1149),"")</f>
        <v>0</v>
      </c>
      <c r="I1149" s="1440" t="s">
        <v>3868</v>
      </c>
      <c r="J1149" s="1436" t="s">
        <v>4135</v>
      </c>
      <c r="K1149" s="4"/>
    </row>
    <row r="1150" spans="1:11" ht="15" x14ac:dyDescent="0.2">
      <c r="A1150">
        <v>1091</v>
      </c>
      <c r="B1150" s="660">
        <f>'Expenditures 16-24'!K116</f>
        <v>3169613</v>
      </c>
      <c r="F1150" s="4"/>
      <c r="G1150" s="1" t="b">
        <f t="shared" ca="1" si="18"/>
        <v>1</v>
      </c>
      <c r="H1150" s="1435" cm="1">
        <f t="array" aca="1" ref="H1150" ca="1">IF(I1150&lt;&gt;"",INDIRECT("'"&amp;I1150&amp;"'!"&amp;J1150),"")</f>
        <v>3169613</v>
      </c>
      <c r="I1150" s="1440" t="s">
        <v>3868</v>
      </c>
      <c r="J1150" s="1436" t="s">
        <v>4136</v>
      </c>
      <c r="K1150" s="4"/>
    </row>
    <row r="1151" spans="1:11" ht="15" x14ac:dyDescent="0.2">
      <c r="A1151">
        <v>1092</v>
      </c>
      <c r="B1151" s="660">
        <f>'Expenditures 16-24'!K118</f>
        <v>494897</v>
      </c>
      <c r="C1151" s="2" t="s">
        <v>490</v>
      </c>
      <c r="F1151" s="4"/>
      <c r="G1151" s="1" t="b">
        <f t="shared" ca="1" si="18"/>
        <v>1</v>
      </c>
      <c r="H1151" s="1435" cm="1">
        <f t="array" aca="1" ref="H1151" ca="1">IF(I1151&lt;&gt;"",INDIRECT("'"&amp;I1151&amp;"'!"&amp;J1151),"")</f>
        <v>494897</v>
      </c>
      <c r="I1151" s="1440" t="s">
        <v>3868</v>
      </c>
      <c r="J1151" s="1436" t="s">
        <v>4137</v>
      </c>
      <c r="K1151" s="4"/>
    </row>
    <row r="1152" spans="1:11" ht="15" x14ac:dyDescent="0.2">
      <c r="A1152" s="5">
        <v>1093</v>
      </c>
      <c r="B1152" s="660"/>
      <c r="C1152" s="2" t="s">
        <v>490</v>
      </c>
      <c r="F1152" s="4" t="s">
        <v>3784</v>
      </c>
      <c r="G1152" s="1" t="b">
        <f t="shared" ca="1" si="18"/>
        <v>1</v>
      </c>
      <c r="H1152" s="1435" t="str" cm="1">
        <f t="array" aca="1" ref="H1152" ca="1">IF(I1152&lt;&gt;"",INDIRECT("'"&amp;I1152&amp;"'!"&amp;J1152),"")</f>
        <v/>
      </c>
      <c r="I1152" s="1440"/>
      <c r="J1152" s="1436"/>
      <c r="K1152" s="4"/>
    </row>
    <row r="1153" spans="1:11" ht="15" x14ac:dyDescent="0.2">
      <c r="A1153" s="5">
        <v>1094</v>
      </c>
      <c r="B1153" s="660"/>
      <c r="C1153" s="2" t="s">
        <v>490</v>
      </c>
      <c r="F1153" s="4" t="s">
        <v>3784</v>
      </c>
      <c r="G1153" s="1" t="b">
        <f t="shared" ca="1" si="18"/>
        <v>1</v>
      </c>
      <c r="H1153" s="1435" t="str" cm="1">
        <f t="array" aca="1" ref="H1153" ca="1">IF(I1153&lt;&gt;"",INDIRECT("'"&amp;I1153&amp;"'!"&amp;J1153),"")</f>
        <v/>
      </c>
      <c r="I1153" s="1440"/>
      <c r="J1153" s="1436"/>
      <c r="K1153" s="4"/>
    </row>
    <row r="1154" spans="1:11" ht="15" x14ac:dyDescent="0.2">
      <c r="A1154" s="5">
        <v>1095</v>
      </c>
      <c r="B1154" s="660"/>
      <c r="F1154" s="4" t="s">
        <v>3784</v>
      </c>
      <c r="G1154" s="1" t="b">
        <f t="shared" ca="1" si="18"/>
        <v>1</v>
      </c>
      <c r="H1154" s="1435" t="str" cm="1">
        <f t="array" aca="1" ref="H1154" ca="1">IF(I1154&lt;&gt;"",INDIRECT("'"&amp;I1154&amp;"'!"&amp;J1154),"")</f>
        <v/>
      </c>
      <c r="I1154" s="1440"/>
      <c r="J1154" s="1436"/>
      <c r="K1154" s="4"/>
    </row>
    <row r="1155" spans="1:11" ht="15" x14ac:dyDescent="0.2">
      <c r="A1155" s="5">
        <v>1096</v>
      </c>
      <c r="B1155" s="660"/>
      <c r="F1155" s="4" t="s">
        <v>3784</v>
      </c>
      <c r="G1155" s="1" t="b">
        <f t="shared" ca="1" si="18"/>
        <v>1</v>
      </c>
      <c r="H1155" s="1435" t="str" cm="1">
        <f t="array" aca="1" ref="H1155" ca="1">IF(I1155&lt;&gt;"",INDIRECT("'"&amp;I1155&amp;"'!"&amp;J1155),"")</f>
        <v/>
      </c>
      <c r="I1155" s="1440"/>
      <c r="J1155" s="1436"/>
      <c r="K1155" s="4"/>
    </row>
    <row r="1156" spans="1:11" ht="15" x14ac:dyDescent="0.2">
      <c r="A1156" s="5">
        <v>1097</v>
      </c>
      <c r="B1156" s="660"/>
      <c r="F1156" s="4" t="s">
        <v>3784</v>
      </c>
      <c r="G1156" s="1" t="b">
        <f t="shared" ca="1" si="18"/>
        <v>1</v>
      </c>
      <c r="H1156" s="1435" t="str" cm="1">
        <f t="array" aca="1" ref="H1156" ca="1">IF(I1156&lt;&gt;"",INDIRECT("'"&amp;I1156&amp;"'!"&amp;J1156),"")</f>
        <v/>
      </c>
      <c r="I1156" s="1440"/>
      <c r="J1156" s="1436"/>
      <c r="K1156" s="4"/>
    </row>
    <row r="1157" spans="1:11" ht="15" x14ac:dyDescent="0.2">
      <c r="A1157" s="5">
        <v>1098</v>
      </c>
      <c r="B1157" s="660"/>
      <c r="F1157" s="4" t="s">
        <v>3784</v>
      </c>
      <c r="G1157" s="1" t="b">
        <f t="shared" ca="1" si="18"/>
        <v>1</v>
      </c>
      <c r="H1157" s="1435" t="str" cm="1">
        <f t="array" aca="1" ref="H1157" ca="1">IF(I1157&lt;&gt;"",INDIRECT("'"&amp;I1157&amp;"'!"&amp;J1157),"")</f>
        <v/>
      </c>
      <c r="I1157" s="1440"/>
      <c r="J1157" s="1436"/>
      <c r="K1157" s="4"/>
    </row>
    <row r="1158" spans="1:11" ht="15" x14ac:dyDescent="0.2">
      <c r="A1158" s="5">
        <v>1099</v>
      </c>
      <c r="B1158" s="660"/>
      <c r="F1158" s="4" t="s">
        <v>3784</v>
      </c>
      <c r="G1158" s="1" t="b">
        <f t="shared" ca="1" si="18"/>
        <v>1</v>
      </c>
      <c r="H1158" s="1435" t="str" cm="1">
        <f t="array" aca="1" ref="H1158" ca="1">IF(I1158&lt;&gt;"",INDIRECT("'"&amp;I1158&amp;"'!"&amp;J1158),"")</f>
        <v/>
      </c>
      <c r="I1158" s="1440"/>
      <c r="J1158" s="1436"/>
      <c r="K1158" s="4"/>
    </row>
    <row r="1159" spans="1:11" ht="15" x14ac:dyDescent="0.2">
      <c r="A1159" s="5">
        <v>1100</v>
      </c>
      <c r="B1159" s="660"/>
      <c r="F1159" s="4" t="s">
        <v>3784</v>
      </c>
      <c r="G1159" s="1" t="b">
        <f t="shared" ca="1" si="18"/>
        <v>1</v>
      </c>
      <c r="H1159" s="1435" t="str" cm="1">
        <f t="array" aca="1" ref="H1159" ca="1">IF(I1159&lt;&gt;"",INDIRECT("'"&amp;I1159&amp;"'!"&amp;J1159),"")</f>
        <v/>
      </c>
      <c r="I1159" s="1440"/>
      <c r="J1159" s="1436"/>
      <c r="K1159" s="4"/>
    </row>
    <row r="1160" spans="1:11" ht="15" x14ac:dyDescent="0.2">
      <c r="A1160" s="5">
        <v>1101</v>
      </c>
      <c r="B1160" s="660"/>
      <c r="F1160" s="4" t="s">
        <v>3784</v>
      </c>
      <c r="G1160" s="1" t="b">
        <f t="shared" ca="1" si="18"/>
        <v>1</v>
      </c>
      <c r="H1160" s="1435" t="str" cm="1">
        <f t="array" aca="1" ref="H1160" ca="1">IF(I1160&lt;&gt;"",INDIRECT("'"&amp;I1160&amp;"'!"&amp;J1160),"")</f>
        <v/>
      </c>
      <c r="I1160" s="1440"/>
      <c r="J1160" s="1436"/>
      <c r="K1160" s="4"/>
    </row>
    <row r="1161" spans="1:11" ht="15" x14ac:dyDescent="0.2">
      <c r="A1161" s="5">
        <v>1102</v>
      </c>
      <c r="B1161" s="660"/>
      <c r="F1161" s="4" t="s">
        <v>3784</v>
      </c>
      <c r="G1161" s="1" t="b">
        <f t="shared" ca="1" si="18"/>
        <v>1</v>
      </c>
      <c r="H1161" s="1435" t="str" cm="1">
        <f t="array" aca="1" ref="H1161" ca="1">IF(I1161&lt;&gt;"",INDIRECT("'"&amp;I1161&amp;"'!"&amp;J1161),"")</f>
        <v/>
      </c>
      <c r="I1161" s="1440"/>
      <c r="J1161" s="1436"/>
      <c r="K1161" s="4"/>
    </row>
    <row r="1162" spans="1:11" ht="15" x14ac:dyDescent="0.2">
      <c r="A1162" s="5">
        <v>1103</v>
      </c>
      <c r="B1162" s="660"/>
      <c r="F1162" s="4" t="s">
        <v>3784</v>
      </c>
      <c r="G1162" s="1" t="b">
        <f t="shared" ca="1" si="18"/>
        <v>1</v>
      </c>
      <c r="H1162" s="1435" t="str" cm="1">
        <f t="array" aca="1" ref="H1162" ca="1">IF(I1162&lt;&gt;"",INDIRECT("'"&amp;I1162&amp;"'!"&amp;J1162),"")</f>
        <v/>
      </c>
      <c r="I1162" s="1440"/>
      <c r="J1162" s="1436"/>
      <c r="K1162" s="4"/>
    </row>
    <row r="1163" spans="1:11" ht="15" x14ac:dyDescent="0.2">
      <c r="A1163" s="5">
        <v>1104</v>
      </c>
      <c r="B1163" s="660"/>
      <c r="F1163" s="4" t="s">
        <v>3784</v>
      </c>
      <c r="G1163" s="1" t="b">
        <f t="shared" ca="1" si="18"/>
        <v>1</v>
      </c>
      <c r="H1163" s="1435" t="str" cm="1">
        <f t="array" aca="1" ref="H1163" ca="1">IF(I1163&lt;&gt;"",INDIRECT("'"&amp;I1163&amp;"'!"&amp;J1163),"")</f>
        <v/>
      </c>
      <c r="I1163" s="1440"/>
      <c r="J1163" s="1436"/>
      <c r="K1163" s="4"/>
    </row>
    <row r="1164" spans="1:11" ht="15" x14ac:dyDescent="0.2">
      <c r="A1164" s="5">
        <v>1105</v>
      </c>
      <c r="B1164" s="660"/>
      <c r="F1164" s="4" t="s">
        <v>3784</v>
      </c>
      <c r="G1164" s="1" t="b">
        <f t="shared" ca="1" si="18"/>
        <v>1</v>
      </c>
      <c r="H1164" s="1435" t="str" cm="1">
        <f t="array" aca="1" ref="H1164" ca="1">IF(I1164&lt;&gt;"",INDIRECT("'"&amp;I1164&amp;"'!"&amp;J1164),"")</f>
        <v/>
      </c>
      <c r="I1164" s="1440"/>
      <c r="J1164" s="1436"/>
      <c r="K1164" s="4"/>
    </row>
    <row r="1165" spans="1:11" ht="15" x14ac:dyDescent="0.2">
      <c r="A1165" s="5">
        <v>1106</v>
      </c>
      <c r="B1165" s="660"/>
      <c r="F1165" s="4" t="s">
        <v>3784</v>
      </c>
      <c r="G1165" s="1" t="b">
        <f t="shared" ca="1" si="18"/>
        <v>1</v>
      </c>
      <c r="H1165" s="1435" t="str" cm="1">
        <f t="array" aca="1" ref="H1165" ca="1">IF(I1165&lt;&gt;"",INDIRECT("'"&amp;I1165&amp;"'!"&amp;J1165),"")</f>
        <v/>
      </c>
      <c r="I1165" s="1440"/>
      <c r="J1165" s="1436"/>
      <c r="K1165" s="4"/>
    </row>
    <row r="1166" spans="1:11" ht="15" x14ac:dyDescent="0.2">
      <c r="A1166" s="5">
        <v>1107</v>
      </c>
      <c r="B1166" s="660"/>
      <c r="F1166" s="4" t="s">
        <v>3784</v>
      </c>
      <c r="G1166" s="1" t="b">
        <f t="shared" ca="1" si="18"/>
        <v>1</v>
      </c>
      <c r="H1166" s="1435" t="str" cm="1">
        <f t="array" aca="1" ref="H1166" ca="1">IF(I1166&lt;&gt;"",INDIRECT("'"&amp;I1166&amp;"'!"&amp;J1166),"")</f>
        <v/>
      </c>
      <c r="I1166" s="1440"/>
      <c r="J1166" s="1436"/>
      <c r="K1166" s="4"/>
    </row>
    <row r="1167" spans="1:11" ht="15" x14ac:dyDescent="0.2">
      <c r="A1167" s="5">
        <v>1108</v>
      </c>
      <c r="B1167" s="660"/>
      <c r="F1167" s="4" t="s">
        <v>3784</v>
      </c>
      <c r="G1167" s="1" t="b">
        <f t="shared" ca="1" si="18"/>
        <v>1</v>
      </c>
      <c r="H1167" s="1435" t="str" cm="1">
        <f t="array" aca="1" ref="H1167" ca="1">IF(I1167&lt;&gt;"",INDIRECT("'"&amp;I1167&amp;"'!"&amp;J1167),"")</f>
        <v/>
      </c>
      <c r="I1167" s="1440"/>
      <c r="J1167" s="1436"/>
      <c r="K1167" s="4"/>
    </row>
    <row r="1168" spans="1:11" ht="15" x14ac:dyDescent="0.2">
      <c r="A1168" s="5">
        <v>1109</v>
      </c>
      <c r="B1168" s="660"/>
      <c r="F1168" s="4" t="s">
        <v>3784</v>
      </c>
      <c r="G1168" s="1" t="b">
        <f t="shared" ca="1" si="18"/>
        <v>1</v>
      </c>
      <c r="H1168" s="1435" t="str" cm="1">
        <f t="array" aca="1" ref="H1168" ca="1">IF(I1168&lt;&gt;"",INDIRECT("'"&amp;I1168&amp;"'!"&amp;J1168),"")</f>
        <v/>
      </c>
      <c r="I1168" s="1440"/>
      <c r="J1168" s="1436"/>
      <c r="K1168" s="4"/>
    </row>
    <row r="1169" spans="1:11" ht="15" x14ac:dyDescent="0.2">
      <c r="A1169" s="5">
        <v>1110</v>
      </c>
      <c r="B1169" s="660"/>
      <c r="F1169" s="4" t="s">
        <v>3784</v>
      </c>
      <c r="G1169" s="1" t="b">
        <f t="shared" ca="1" si="18"/>
        <v>1</v>
      </c>
      <c r="H1169" s="1435" t="str" cm="1">
        <f t="array" aca="1" ref="H1169" ca="1">IF(I1169&lt;&gt;"",INDIRECT("'"&amp;I1169&amp;"'!"&amp;J1169),"")</f>
        <v/>
      </c>
      <c r="I1169" s="1440"/>
      <c r="J1169" s="1436"/>
      <c r="K1169" s="4"/>
    </row>
    <row r="1170" spans="1:11" ht="15" x14ac:dyDescent="0.2">
      <c r="A1170" s="5">
        <v>1111</v>
      </c>
      <c r="B1170" s="660"/>
      <c r="F1170" s="4" t="s">
        <v>3784</v>
      </c>
      <c r="G1170" s="1" t="b">
        <f t="shared" ca="1" si="18"/>
        <v>1</v>
      </c>
      <c r="H1170" s="1435" t="str" cm="1">
        <f t="array" aca="1" ref="H1170" ca="1">IF(I1170&lt;&gt;"",INDIRECT("'"&amp;I1170&amp;"'!"&amp;J1170),"")</f>
        <v/>
      </c>
      <c r="I1170" s="1440"/>
      <c r="J1170" s="1436"/>
      <c r="K1170" s="4"/>
    </row>
    <row r="1171" spans="1:11" ht="15" x14ac:dyDescent="0.2">
      <c r="A1171" s="5">
        <v>1112</v>
      </c>
      <c r="B1171" s="660"/>
      <c r="F1171" s="4" t="s">
        <v>3784</v>
      </c>
      <c r="G1171" s="1" t="b">
        <f t="shared" ca="1" si="18"/>
        <v>1</v>
      </c>
      <c r="H1171" s="1435" t="str" cm="1">
        <f t="array" aca="1" ref="H1171" ca="1">IF(I1171&lt;&gt;"",INDIRECT("'"&amp;I1171&amp;"'!"&amp;J1171),"")</f>
        <v/>
      </c>
      <c r="I1171" s="1440"/>
      <c r="J1171" s="1436"/>
      <c r="K1171" s="4"/>
    </row>
    <row r="1172" spans="1:11" ht="15" x14ac:dyDescent="0.2">
      <c r="A1172" s="5">
        <v>1113</v>
      </c>
      <c r="B1172" s="660"/>
      <c r="F1172" s="4" t="s">
        <v>3784</v>
      </c>
      <c r="G1172" s="1" t="b">
        <f t="shared" ca="1" si="18"/>
        <v>1</v>
      </c>
      <c r="H1172" s="1435" t="str" cm="1">
        <f t="array" aca="1" ref="H1172" ca="1">IF(I1172&lt;&gt;"",INDIRECT("'"&amp;I1172&amp;"'!"&amp;J1172),"")</f>
        <v/>
      </c>
      <c r="I1172" s="1440"/>
      <c r="J1172" s="1436"/>
      <c r="K1172" s="4"/>
    </row>
    <row r="1173" spans="1:11" ht="15" x14ac:dyDescent="0.2">
      <c r="A1173" s="5">
        <v>1114</v>
      </c>
      <c r="B1173" s="660"/>
      <c r="F1173" s="4" t="s">
        <v>3784</v>
      </c>
      <c r="G1173" s="1" t="b">
        <f t="shared" ca="1" si="18"/>
        <v>1</v>
      </c>
      <c r="H1173" s="1435" t="str" cm="1">
        <f t="array" aca="1" ref="H1173" ca="1">IF(I1173&lt;&gt;"",INDIRECT("'"&amp;I1173&amp;"'!"&amp;J1173),"")</f>
        <v/>
      </c>
      <c r="I1173" s="1440"/>
      <c r="J1173" s="1436"/>
      <c r="K1173" s="4"/>
    </row>
    <row r="1174" spans="1:11" ht="15" x14ac:dyDescent="0.2">
      <c r="A1174" s="5">
        <v>1115</v>
      </c>
      <c r="B1174" s="660"/>
      <c r="F1174" s="4" t="s">
        <v>3784</v>
      </c>
      <c r="G1174" s="1" t="b">
        <f t="shared" ca="1" si="18"/>
        <v>1</v>
      </c>
      <c r="H1174" s="1435" t="str" cm="1">
        <f t="array" aca="1" ref="H1174" ca="1">IF(I1174&lt;&gt;"",INDIRECT("'"&amp;I1174&amp;"'!"&amp;J1174),"")</f>
        <v/>
      </c>
      <c r="I1174" s="1440"/>
      <c r="J1174" s="1436"/>
      <c r="K1174" s="4"/>
    </row>
    <row r="1175" spans="1:11" ht="15" x14ac:dyDescent="0.2">
      <c r="A1175" s="5">
        <v>1116</v>
      </c>
      <c r="B1175" s="660"/>
      <c r="F1175" s="4" t="s">
        <v>3784</v>
      </c>
      <c r="G1175" s="1" t="b">
        <f t="shared" ca="1" si="18"/>
        <v>1</v>
      </c>
      <c r="H1175" s="1435" t="str" cm="1">
        <f t="array" aca="1" ref="H1175" ca="1">IF(I1175&lt;&gt;"",INDIRECT("'"&amp;I1175&amp;"'!"&amp;J1175),"")</f>
        <v/>
      </c>
      <c r="I1175" s="1440"/>
      <c r="J1175" s="1436"/>
      <c r="K1175" s="4"/>
    </row>
    <row r="1176" spans="1:11" ht="15" x14ac:dyDescent="0.2">
      <c r="A1176" s="5">
        <v>1117</v>
      </c>
      <c r="B1176" s="660"/>
      <c r="F1176" s="4" t="s">
        <v>3784</v>
      </c>
      <c r="G1176" s="1" t="b">
        <f t="shared" ca="1" si="18"/>
        <v>1</v>
      </c>
      <c r="H1176" s="1435" t="str" cm="1">
        <f t="array" aca="1" ref="H1176" ca="1">IF(I1176&lt;&gt;"",INDIRECT("'"&amp;I1176&amp;"'!"&amp;J1176),"")</f>
        <v/>
      </c>
      <c r="I1176" s="1440"/>
      <c r="J1176" s="1436"/>
      <c r="K1176" s="4"/>
    </row>
    <row r="1177" spans="1:11" ht="15" x14ac:dyDescent="0.2">
      <c r="A1177" s="5">
        <v>1118</v>
      </c>
      <c r="B1177" s="660"/>
      <c r="F1177" s="4" t="s">
        <v>3784</v>
      </c>
      <c r="G1177" s="1" t="b">
        <f t="shared" ca="1" si="18"/>
        <v>1</v>
      </c>
      <c r="H1177" s="1435" t="str" cm="1">
        <f t="array" aca="1" ref="H1177" ca="1">IF(I1177&lt;&gt;"",INDIRECT("'"&amp;I1177&amp;"'!"&amp;J1177),"")</f>
        <v/>
      </c>
      <c r="I1177" s="1440"/>
      <c r="J1177" s="1436"/>
      <c r="K1177" s="4"/>
    </row>
    <row r="1178" spans="1:11" ht="15" x14ac:dyDescent="0.2">
      <c r="A1178" s="5">
        <v>1119</v>
      </c>
      <c r="B1178" s="660"/>
      <c r="F1178" s="4" t="s">
        <v>3784</v>
      </c>
      <c r="G1178" s="1" t="b">
        <f t="shared" ca="1" si="18"/>
        <v>1</v>
      </c>
      <c r="H1178" s="1435" t="str" cm="1">
        <f t="array" aca="1" ref="H1178" ca="1">IF(I1178&lt;&gt;"",INDIRECT("'"&amp;I1178&amp;"'!"&amp;J1178),"")</f>
        <v/>
      </c>
      <c r="I1178" s="1440"/>
      <c r="J1178" s="1436"/>
      <c r="K1178" s="4"/>
    </row>
    <row r="1179" spans="1:11" ht="15" x14ac:dyDescent="0.2">
      <c r="A1179" s="5">
        <v>1120</v>
      </c>
      <c r="B1179" s="660"/>
      <c r="F1179" s="4" t="s">
        <v>3784</v>
      </c>
      <c r="G1179" s="1" t="b">
        <f t="shared" ca="1" si="18"/>
        <v>1</v>
      </c>
      <c r="H1179" s="1435" t="str" cm="1">
        <f t="array" aca="1" ref="H1179" ca="1">IF(I1179&lt;&gt;"",INDIRECT("'"&amp;I1179&amp;"'!"&amp;J1179),"")</f>
        <v/>
      </c>
      <c r="I1179" s="1440"/>
      <c r="J1179" s="1436"/>
      <c r="K1179" s="4"/>
    </row>
    <row r="1180" spans="1:11" ht="15" x14ac:dyDescent="0.2">
      <c r="A1180" s="5">
        <v>1121</v>
      </c>
      <c r="B1180" s="660"/>
      <c r="F1180" s="4" t="s">
        <v>3784</v>
      </c>
      <c r="G1180" s="1" t="b">
        <f t="shared" ca="1" si="18"/>
        <v>1</v>
      </c>
      <c r="H1180" s="1435" t="str" cm="1">
        <f t="array" aca="1" ref="H1180" ca="1">IF(I1180&lt;&gt;"",INDIRECT("'"&amp;I1180&amp;"'!"&amp;J1180),"")</f>
        <v/>
      </c>
      <c r="I1180" s="1440"/>
      <c r="J1180" s="1436"/>
      <c r="K1180" s="4"/>
    </row>
    <row r="1181" spans="1:11" ht="15" x14ac:dyDescent="0.2">
      <c r="A1181" s="5">
        <v>1122</v>
      </c>
      <c r="B1181" s="660"/>
      <c r="F1181" s="4" t="s">
        <v>3784</v>
      </c>
      <c r="G1181" s="1" t="b">
        <f t="shared" ca="1" si="18"/>
        <v>1</v>
      </c>
      <c r="H1181" s="1435" t="str" cm="1">
        <f t="array" aca="1" ref="H1181" ca="1">IF(I1181&lt;&gt;"",INDIRECT("'"&amp;I1181&amp;"'!"&amp;J1181),"")</f>
        <v/>
      </c>
      <c r="I1181" s="1440"/>
      <c r="J1181" s="1436"/>
      <c r="K1181" s="4"/>
    </row>
    <row r="1182" spans="1:11" ht="15" x14ac:dyDescent="0.2">
      <c r="A1182" s="5">
        <v>1123</v>
      </c>
      <c r="B1182" s="660"/>
      <c r="F1182" s="4" t="s">
        <v>3784</v>
      </c>
      <c r="G1182" s="1" t="b">
        <f t="shared" ca="1" si="18"/>
        <v>1</v>
      </c>
      <c r="H1182" s="1435" t="str" cm="1">
        <f t="array" aca="1" ref="H1182" ca="1">IF(I1182&lt;&gt;"",INDIRECT("'"&amp;I1182&amp;"'!"&amp;J1182),"")</f>
        <v/>
      </c>
      <c r="I1182" s="1440"/>
      <c r="J1182" s="1436"/>
      <c r="K1182" s="4"/>
    </row>
    <row r="1183" spans="1:11" ht="15" x14ac:dyDescent="0.2">
      <c r="A1183" s="5">
        <v>1124</v>
      </c>
      <c r="B1183" s="660"/>
      <c r="F1183" s="4" t="s">
        <v>3784</v>
      </c>
      <c r="G1183" s="1" t="b">
        <f t="shared" ca="1" si="18"/>
        <v>1</v>
      </c>
      <c r="H1183" s="1435" t="str" cm="1">
        <f t="array" aca="1" ref="H1183" ca="1">IF(I1183&lt;&gt;"",INDIRECT("'"&amp;I1183&amp;"'!"&amp;J1183),"")</f>
        <v/>
      </c>
      <c r="I1183" s="1440"/>
      <c r="J1183" s="1436"/>
      <c r="K1183" s="4"/>
    </row>
    <row r="1184" spans="1:11" ht="15" x14ac:dyDescent="0.2">
      <c r="A1184" s="5">
        <v>1125</v>
      </c>
      <c r="B1184" s="660"/>
      <c r="F1184" s="4" t="s">
        <v>3784</v>
      </c>
      <c r="G1184" s="1" t="b">
        <f t="shared" ref="G1184:G1247" ca="1" si="19">H1184=B1184</f>
        <v>1</v>
      </c>
      <c r="H1184" s="1435" t="str" cm="1">
        <f t="array" aca="1" ref="H1184" ca="1">IF(I1184&lt;&gt;"",INDIRECT("'"&amp;I1184&amp;"'!"&amp;J1184),"")</f>
        <v/>
      </c>
      <c r="I1184" s="1440"/>
      <c r="J1184" s="1436"/>
      <c r="K1184" s="4"/>
    </row>
    <row r="1185" spans="1:11" ht="15" x14ac:dyDescent="0.2">
      <c r="A1185" s="5">
        <v>1126</v>
      </c>
      <c r="B1185" s="660"/>
      <c r="F1185" s="4" t="s">
        <v>3784</v>
      </c>
      <c r="G1185" s="1" t="b">
        <f t="shared" ca="1" si="19"/>
        <v>1</v>
      </c>
      <c r="H1185" s="1435" t="str" cm="1">
        <f t="array" aca="1" ref="H1185" ca="1">IF(I1185&lt;&gt;"",INDIRECT("'"&amp;I1185&amp;"'!"&amp;J1185),"")</f>
        <v/>
      </c>
      <c r="I1185" s="1440"/>
      <c r="J1185" s="1436"/>
      <c r="K1185" s="4"/>
    </row>
    <row r="1186" spans="1:11" ht="15" x14ac:dyDescent="0.2">
      <c r="A1186" s="5">
        <v>1127</v>
      </c>
      <c r="B1186" s="660"/>
      <c r="F1186" s="4" t="s">
        <v>3784</v>
      </c>
      <c r="G1186" s="1" t="b">
        <f t="shared" ca="1" si="19"/>
        <v>1</v>
      </c>
      <c r="H1186" s="1435" t="str" cm="1">
        <f t="array" aca="1" ref="H1186" ca="1">IF(I1186&lt;&gt;"",INDIRECT("'"&amp;I1186&amp;"'!"&amp;J1186),"")</f>
        <v/>
      </c>
      <c r="I1186" s="1440"/>
      <c r="J1186" s="1436"/>
      <c r="K1186" s="4"/>
    </row>
    <row r="1187" spans="1:11" ht="15" x14ac:dyDescent="0.2">
      <c r="A1187" s="5">
        <v>1128</v>
      </c>
      <c r="B1187" s="660"/>
      <c r="F1187" s="4" t="s">
        <v>3784</v>
      </c>
      <c r="G1187" s="1" t="b">
        <f t="shared" ca="1" si="19"/>
        <v>1</v>
      </c>
      <c r="H1187" s="1435" t="str" cm="1">
        <f t="array" aca="1" ref="H1187" ca="1">IF(I1187&lt;&gt;"",INDIRECT("'"&amp;I1187&amp;"'!"&amp;J1187),"")</f>
        <v/>
      </c>
      <c r="I1187" s="1440"/>
      <c r="J1187" s="1436"/>
      <c r="K1187" s="4"/>
    </row>
    <row r="1188" spans="1:11" ht="15" x14ac:dyDescent="0.2">
      <c r="A1188" s="5">
        <v>1129</v>
      </c>
      <c r="B1188" s="660"/>
      <c r="F1188" s="4" t="s">
        <v>3784</v>
      </c>
      <c r="G1188" s="1" t="b">
        <f t="shared" ca="1" si="19"/>
        <v>1</v>
      </c>
      <c r="H1188" s="1435" t="str" cm="1">
        <f t="array" aca="1" ref="H1188" ca="1">IF(I1188&lt;&gt;"",INDIRECT("'"&amp;I1188&amp;"'!"&amp;J1188),"")</f>
        <v/>
      </c>
      <c r="I1188" s="1440"/>
      <c r="J1188" s="1436"/>
      <c r="K1188" s="4"/>
    </row>
    <row r="1189" spans="1:11" ht="15" x14ac:dyDescent="0.2">
      <c r="A1189" s="5">
        <v>1130</v>
      </c>
      <c r="B1189" s="660"/>
      <c r="F1189" s="4" t="s">
        <v>3784</v>
      </c>
      <c r="G1189" s="1" t="b">
        <f t="shared" ca="1" si="19"/>
        <v>1</v>
      </c>
      <c r="H1189" s="1435" t="str" cm="1">
        <f t="array" aca="1" ref="H1189" ca="1">IF(I1189&lt;&gt;"",INDIRECT("'"&amp;I1189&amp;"'!"&amp;J1189),"")</f>
        <v/>
      </c>
      <c r="I1189" s="1440"/>
      <c r="J1189" s="1436"/>
      <c r="K1189" s="4"/>
    </row>
    <row r="1190" spans="1:11" ht="15" x14ac:dyDescent="0.2">
      <c r="A1190" s="5">
        <v>1131</v>
      </c>
      <c r="B1190" s="660"/>
      <c r="F1190" s="4" t="s">
        <v>3784</v>
      </c>
      <c r="G1190" s="1" t="b">
        <f t="shared" ca="1" si="19"/>
        <v>1</v>
      </c>
      <c r="H1190" s="1435" t="str" cm="1">
        <f t="array" aca="1" ref="H1190" ca="1">IF(I1190&lt;&gt;"",INDIRECT("'"&amp;I1190&amp;"'!"&amp;J1190),"")</f>
        <v/>
      </c>
      <c r="I1190" s="1440"/>
      <c r="J1190" s="1436"/>
      <c r="K1190" s="4"/>
    </row>
    <row r="1191" spans="1:11" ht="15" x14ac:dyDescent="0.2">
      <c r="A1191" s="5">
        <v>1132</v>
      </c>
      <c r="B1191" s="660"/>
      <c r="F1191" s="4" t="s">
        <v>3784</v>
      </c>
      <c r="G1191" s="1" t="b">
        <f t="shared" ca="1" si="19"/>
        <v>1</v>
      </c>
      <c r="H1191" s="1435" t="str" cm="1">
        <f t="array" aca="1" ref="H1191" ca="1">IF(I1191&lt;&gt;"",INDIRECT("'"&amp;I1191&amp;"'!"&amp;J1191),"")</f>
        <v/>
      </c>
      <c r="I1191" s="1440"/>
      <c r="J1191" s="1436"/>
      <c r="K1191" s="4"/>
    </row>
    <row r="1192" spans="1:11" ht="15" x14ac:dyDescent="0.2">
      <c r="A1192" s="5">
        <v>1133</v>
      </c>
      <c r="B1192" s="660"/>
      <c r="F1192" s="4" t="s">
        <v>3784</v>
      </c>
      <c r="G1192" s="1" t="b">
        <f t="shared" ca="1" si="19"/>
        <v>1</v>
      </c>
      <c r="H1192" s="1435" t="str" cm="1">
        <f t="array" aca="1" ref="H1192" ca="1">IF(I1192&lt;&gt;"",INDIRECT("'"&amp;I1192&amp;"'!"&amp;J1192),"")</f>
        <v/>
      </c>
      <c r="I1192" s="1440"/>
      <c r="J1192" s="1436"/>
      <c r="K1192" s="4"/>
    </row>
    <row r="1193" spans="1:11" ht="15" x14ac:dyDescent="0.2">
      <c r="A1193" s="5">
        <v>1134</v>
      </c>
      <c r="B1193" s="660"/>
      <c r="F1193" s="4" t="s">
        <v>3784</v>
      </c>
      <c r="G1193" s="1" t="b">
        <f t="shared" ca="1" si="19"/>
        <v>1</v>
      </c>
      <c r="H1193" s="1435" t="str" cm="1">
        <f t="array" aca="1" ref="H1193" ca="1">IF(I1193&lt;&gt;"",INDIRECT("'"&amp;I1193&amp;"'!"&amp;J1193),"")</f>
        <v/>
      </c>
      <c r="I1193" s="1440"/>
      <c r="J1193" s="1436"/>
      <c r="K1193" s="4"/>
    </row>
    <row r="1194" spans="1:11" ht="15" x14ac:dyDescent="0.2">
      <c r="A1194" s="5">
        <v>1135</v>
      </c>
      <c r="B1194" s="660"/>
      <c r="F1194" s="4" t="s">
        <v>3784</v>
      </c>
      <c r="G1194" s="1" t="b">
        <f t="shared" ca="1" si="19"/>
        <v>1</v>
      </c>
      <c r="H1194" s="1435" t="str" cm="1">
        <f t="array" aca="1" ref="H1194" ca="1">IF(I1194&lt;&gt;"",INDIRECT("'"&amp;I1194&amp;"'!"&amp;J1194),"")</f>
        <v/>
      </c>
      <c r="I1194" s="1440"/>
      <c r="J1194" s="1436"/>
      <c r="K1194" s="4"/>
    </row>
    <row r="1195" spans="1:11" ht="15" x14ac:dyDescent="0.2">
      <c r="A1195" s="5">
        <v>1136</v>
      </c>
      <c r="B1195" s="660"/>
      <c r="F1195" s="4" t="s">
        <v>3784</v>
      </c>
      <c r="G1195" s="1" t="b">
        <f t="shared" ca="1" si="19"/>
        <v>1</v>
      </c>
      <c r="H1195" s="1435" t="str" cm="1">
        <f t="array" aca="1" ref="H1195" ca="1">IF(I1195&lt;&gt;"",INDIRECT("'"&amp;I1195&amp;"'!"&amp;J1195),"")</f>
        <v/>
      </c>
      <c r="I1195" s="1440"/>
      <c r="J1195" s="1436"/>
      <c r="K1195" s="4"/>
    </row>
    <row r="1196" spans="1:11" ht="15" x14ac:dyDescent="0.2">
      <c r="A1196" s="5">
        <v>1137</v>
      </c>
      <c r="B1196" s="660"/>
      <c r="F1196" s="4" t="s">
        <v>3784</v>
      </c>
      <c r="G1196" s="1" t="b">
        <f t="shared" ca="1" si="19"/>
        <v>1</v>
      </c>
      <c r="H1196" s="1435" t="str" cm="1">
        <f t="array" aca="1" ref="H1196" ca="1">IF(I1196&lt;&gt;"",INDIRECT("'"&amp;I1196&amp;"'!"&amp;J1196),"")</f>
        <v/>
      </c>
      <c r="I1196" s="1440"/>
      <c r="J1196" s="1436"/>
      <c r="K1196" s="4"/>
    </row>
    <row r="1197" spans="1:11" ht="15" x14ac:dyDescent="0.2">
      <c r="A1197" s="5">
        <v>1138</v>
      </c>
      <c r="B1197" s="660"/>
      <c r="F1197" s="4" t="s">
        <v>3784</v>
      </c>
      <c r="G1197" s="1" t="b">
        <f t="shared" ca="1" si="19"/>
        <v>1</v>
      </c>
      <c r="H1197" s="1435" t="str" cm="1">
        <f t="array" aca="1" ref="H1197" ca="1">IF(I1197&lt;&gt;"",INDIRECT("'"&amp;I1197&amp;"'!"&amp;J1197),"")</f>
        <v/>
      </c>
      <c r="I1197" s="1440"/>
      <c r="J1197" s="1436"/>
      <c r="K1197" s="4"/>
    </row>
    <row r="1198" spans="1:11" ht="15" x14ac:dyDescent="0.2">
      <c r="A1198" s="5">
        <v>1139</v>
      </c>
      <c r="B1198" s="660"/>
      <c r="F1198" s="4" t="s">
        <v>3784</v>
      </c>
      <c r="G1198" s="1" t="b">
        <f t="shared" ca="1" si="19"/>
        <v>1</v>
      </c>
      <c r="H1198" s="1435" t="str" cm="1">
        <f t="array" aca="1" ref="H1198" ca="1">IF(I1198&lt;&gt;"",INDIRECT("'"&amp;I1198&amp;"'!"&amp;J1198),"")</f>
        <v/>
      </c>
      <c r="I1198" s="1440"/>
      <c r="J1198" s="1436"/>
      <c r="K1198" s="4"/>
    </row>
    <row r="1199" spans="1:11" ht="15" x14ac:dyDescent="0.2">
      <c r="A1199" s="5">
        <v>1140</v>
      </c>
      <c r="B1199" s="660"/>
      <c r="F1199" s="4" t="s">
        <v>3784</v>
      </c>
      <c r="G1199" s="1" t="b">
        <f t="shared" ca="1" si="19"/>
        <v>1</v>
      </c>
      <c r="H1199" s="1435" t="str" cm="1">
        <f t="array" aca="1" ref="H1199" ca="1">IF(I1199&lt;&gt;"",INDIRECT("'"&amp;I1199&amp;"'!"&amp;J1199),"")</f>
        <v/>
      </c>
      <c r="I1199" s="1440"/>
      <c r="J1199" s="1436"/>
      <c r="K1199" s="4"/>
    </row>
    <row r="1200" spans="1:11" ht="15" x14ac:dyDescent="0.2">
      <c r="A1200" s="5">
        <v>1141</v>
      </c>
      <c r="B1200" s="660"/>
      <c r="F1200" s="4" t="s">
        <v>3784</v>
      </c>
      <c r="G1200" s="1" t="b">
        <f t="shared" ca="1" si="19"/>
        <v>1</v>
      </c>
      <c r="H1200" s="1435" t="str" cm="1">
        <f t="array" aca="1" ref="H1200" ca="1">IF(I1200&lt;&gt;"",INDIRECT("'"&amp;I1200&amp;"'!"&amp;J1200),"")</f>
        <v/>
      </c>
      <c r="I1200" s="1440"/>
      <c r="J1200" s="1436"/>
      <c r="K1200" s="4"/>
    </row>
    <row r="1201" spans="1:11" ht="15" x14ac:dyDescent="0.2">
      <c r="A1201" s="5">
        <v>1142</v>
      </c>
      <c r="B1201" s="660"/>
      <c r="F1201" s="4" t="s">
        <v>3784</v>
      </c>
      <c r="G1201" s="1" t="b">
        <f t="shared" ca="1" si="19"/>
        <v>1</v>
      </c>
      <c r="H1201" s="1435" t="str" cm="1">
        <f t="array" aca="1" ref="H1201" ca="1">IF(I1201&lt;&gt;"",INDIRECT("'"&amp;I1201&amp;"'!"&amp;J1201),"")</f>
        <v/>
      </c>
      <c r="I1201" s="1440"/>
      <c r="J1201" s="1436"/>
      <c r="K1201" s="4"/>
    </row>
    <row r="1202" spans="1:11" ht="15" x14ac:dyDescent="0.2">
      <c r="A1202" s="5">
        <v>1143</v>
      </c>
      <c r="B1202" s="660"/>
      <c r="F1202" s="4" t="s">
        <v>3784</v>
      </c>
      <c r="G1202" s="1" t="b">
        <f t="shared" ca="1" si="19"/>
        <v>1</v>
      </c>
      <c r="H1202" s="1435" t="str" cm="1">
        <f t="array" aca="1" ref="H1202" ca="1">IF(I1202&lt;&gt;"",INDIRECT("'"&amp;I1202&amp;"'!"&amp;J1202),"")</f>
        <v/>
      </c>
      <c r="I1202" s="1440"/>
      <c r="J1202" s="1436"/>
      <c r="K1202" s="4"/>
    </row>
    <row r="1203" spans="1:11" ht="15" x14ac:dyDescent="0.2">
      <c r="A1203" s="5">
        <v>1144</v>
      </c>
      <c r="B1203" s="660"/>
      <c r="F1203" s="4" t="s">
        <v>3784</v>
      </c>
      <c r="G1203" s="1" t="b">
        <f t="shared" ca="1" si="19"/>
        <v>1</v>
      </c>
      <c r="H1203" s="1435" t="str" cm="1">
        <f t="array" aca="1" ref="H1203" ca="1">IF(I1203&lt;&gt;"",INDIRECT("'"&amp;I1203&amp;"'!"&amp;J1203),"")</f>
        <v/>
      </c>
      <c r="I1203" s="1440"/>
      <c r="J1203" s="1436"/>
      <c r="K1203" s="4"/>
    </row>
    <row r="1204" spans="1:11" ht="15" x14ac:dyDescent="0.2">
      <c r="A1204" s="5">
        <v>1145</v>
      </c>
      <c r="B1204" s="660"/>
      <c r="F1204" s="4" t="s">
        <v>3784</v>
      </c>
      <c r="G1204" s="1" t="b">
        <f t="shared" ca="1" si="19"/>
        <v>1</v>
      </c>
      <c r="H1204" s="1435" t="str" cm="1">
        <f t="array" aca="1" ref="H1204" ca="1">IF(I1204&lt;&gt;"",INDIRECT("'"&amp;I1204&amp;"'!"&amp;J1204),"")</f>
        <v/>
      </c>
      <c r="I1204" s="1440"/>
      <c r="J1204" s="1436"/>
      <c r="K1204" s="4"/>
    </row>
    <row r="1205" spans="1:11" ht="15" x14ac:dyDescent="0.2">
      <c r="A1205" s="5">
        <v>1146</v>
      </c>
      <c r="B1205" s="660"/>
      <c r="F1205" s="4" t="s">
        <v>3784</v>
      </c>
      <c r="G1205" s="1" t="b">
        <f t="shared" ca="1" si="19"/>
        <v>1</v>
      </c>
      <c r="H1205" s="1435" t="str" cm="1">
        <f t="array" aca="1" ref="H1205" ca="1">IF(I1205&lt;&gt;"",INDIRECT("'"&amp;I1205&amp;"'!"&amp;J1205),"")</f>
        <v/>
      </c>
      <c r="I1205" s="1440"/>
      <c r="J1205" s="1436"/>
      <c r="K1205" s="4"/>
    </row>
    <row r="1206" spans="1:11" ht="15" x14ac:dyDescent="0.2">
      <c r="A1206" s="5">
        <v>1147</v>
      </c>
      <c r="B1206" s="660"/>
      <c r="F1206" s="4" t="s">
        <v>3784</v>
      </c>
      <c r="G1206" s="1" t="b">
        <f t="shared" ca="1" si="19"/>
        <v>1</v>
      </c>
      <c r="H1206" s="1435" t="str" cm="1">
        <f t="array" aca="1" ref="H1206" ca="1">IF(I1206&lt;&gt;"",INDIRECT("'"&amp;I1206&amp;"'!"&amp;J1206),"")</f>
        <v/>
      </c>
      <c r="I1206" s="1440"/>
      <c r="J1206" s="1436"/>
      <c r="K1206" s="4"/>
    </row>
    <row r="1207" spans="1:11" ht="15" x14ac:dyDescent="0.2">
      <c r="A1207" s="5">
        <v>1148</v>
      </c>
      <c r="B1207" s="660"/>
      <c r="F1207" s="4" t="s">
        <v>3784</v>
      </c>
      <c r="G1207" s="1" t="b">
        <f t="shared" ca="1" si="19"/>
        <v>1</v>
      </c>
      <c r="H1207" s="1435" t="str" cm="1">
        <f t="array" aca="1" ref="H1207" ca="1">IF(I1207&lt;&gt;"",INDIRECT("'"&amp;I1207&amp;"'!"&amp;J1207),"")</f>
        <v/>
      </c>
      <c r="I1207" s="1440"/>
      <c r="J1207" s="1436"/>
      <c r="K1207" s="4"/>
    </row>
    <row r="1208" spans="1:11" ht="15" x14ac:dyDescent="0.2">
      <c r="A1208" s="5">
        <v>1149</v>
      </c>
      <c r="B1208" s="660"/>
      <c r="F1208" s="4" t="s">
        <v>3784</v>
      </c>
      <c r="G1208" s="1" t="b">
        <f t="shared" ca="1" si="19"/>
        <v>1</v>
      </c>
      <c r="H1208" s="1435" t="str" cm="1">
        <f t="array" aca="1" ref="H1208" ca="1">IF(I1208&lt;&gt;"",INDIRECT("'"&amp;I1208&amp;"'!"&amp;J1208),"")</f>
        <v/>
      </c>
      <c r="I1208" s="1440"/>
      <c r="J1208" s="1436"/>
      <c r="K1208" s="4"/>
    </row>
    <row r="1209" spans="1:11" ht="15" x14ac:dyDescent="0.2">
      <c r="A1209" s="5">
        <v>1150</v>
      </c>
      <c r="B1209" s="660"/>
      <c r="F1209" s="4" t="s">
        <v>3784</v>
      </c>
      <c r="G1209" s="1" t="b">
        <f t="shared" ca="1" si="19"/>
        <v>1</v>
      </c>
      <c r="H1209" s="1435" t="str" cm="1">
        <f t="array" aca="1" ref="H1209" ca="1">IF(I1209&lt;&gt;"",INDIRECT("'"&amp;I1209&amp;"'!"&amp;J1209),"")</f>
        <v/>
      </c>
      <c r="I1209" s="1440"/>
      <c r="J1209" s="1436"/>
      <c r="K1209" s="4"/>
    </row>
    <row r="1210" spans="1:11" ht="15" x14ac:dyDescent="0.2">
      <c r="A1210" s="5">
        <v>1151</v>
      </c>
      <c r="B1210" s="660"/>
      <c r="F1210" s="4" t="s">
        <v>3784</v>
      </c>
      <c r="G1210" s="1" t="b">
        <f t="shared" ca="1" si="19"/>
        <v>1</v>
      </c>
      <c r="H1210" s="1435" t="str" cm="1">
        <f t="array" aca="1" ref="H1210" ca="1">IF(I1210&lt;&gt;"",INDIRECT("'"&amp;I1210&amp;"'!"&amp;J1210),"")</f>
        <v/>
      </c>
      <c r="I1210" s="1440"/>
      <c r="J1210" s="1436"/>
      <c r="K1210" s="4"/>
    </row>
    <row r="1211" spans="1:11" ht="15" x14ac:dyDescent="0.2">
      <c r="A1211" s="5">
        <v>1152</v>
      </c>
      <c r="B1211" s="660"/>
      <c r="F1211" s="4" t="s">
        <v>3784</v>
      </c>
      <c r="G1211" s="1" t="b">
        <f t="shared" ca="1" si="19"/>
        <v>1</v>
      </c>
      <c r="H1211" s="1435" t="str" cm="1">
        <f t="array" aca="1" ref="H1211" ca="1">IF(I1211&lt;&gt;"",INDIRECT("'"&amp;I1211&amp;"'!"&amp;J1211),"")</f>
        <v/>
      </c>
      <c r="I1211" s="1440"/>
      <c r="J1211" s="1436"/>
      <c r="K1211" s="4"/>
    </row>
    <row r="1212" spans="1:11" ht="15" x14ac:dyDescent="0.2">
      <c r="A1212" s="5">
        <v>1153</v>
      </c>
      <c r="B1212" s="660"/>
      <c r="F1212" s="4" t="s">
        <v>3784</v>
      </c>
      <c r="G1212" s="1" t="b">
        <f t="shared" ca="1" si="19"/>
        <v>1</v>
      </c>
      <c r="H1212" s="1435" t="str" cm="1">
        <f t="array" aca="1" ref="H1212" ca="1">IF(I1212&lt;&gt;"",INDIRECT("'"&amp;I1212&amp;"'!"&amp;J1212),"")</f>
        <v/>
      </c>
      <c r="I1212" s="1440"/>
      <c r="J1212" s="1436"/>
      <c r="K1212" s="4"/>
    </row>
    <row r="1213" spans="1:11" ht="15" x14ac:dyDescent="0.2">
      <c r="A1213" s="5">
        <v>1154</v>
      </c>
      <c r="B1213" s="660"/>
      <c r="F1213" s="4" t="s">
        <v>3784</v>
      </c>
      <c r="G1213" s="1" t="b">
        <f t="shared" ca="1" si="19"/>
        <v>1</v>
      </c>
      <c r="H1213" s="1435" t="str" cm="1">
        <f t="array" aca="1" ref="H1213" ca="1">IF(I1213&lt;&gt;"",INDIRECT("'"&amp;I1213&amp;"'!"&amp;J1213),"")</f>
        <v/>
      </c>
      <c r="I1213" s="1440"/>
      <c r="J1213" s="1436"/>
      <c r="K1213" s="4"/>
    </row>
    <row r="1214" spans="1:11" ht="15" x14ac:dyDescent="0.2">
      <c r="A1214" s="5">
        <v>1155</v>
      </c>
      <c r="B1214" s="660"/>
      <c r="F1214" s="4" t="s">
        <v>3784</v>
      </c>
      <c r="G1214" s="1" t="b">
        <f t="shared" ca="1" si="19"/>
        <v>1</v>
      </c>
      <c r="H1214" s="1435" t="str" cm="1">
        <f t="array" aca="1" ref="H1214" ca="1">IF(I1214&lt;&gt;"",INDIRECT("'"&amp;I1214&amp;"'!"&amp;J1214),"")</f>
        <v/>
      </c>
      <c r="I1214" s="1440"/>
      <c r="J1214" s="1436"/>
      <c r="K1214" s="4"/>
    </row>
    <row r="1215" spans="1:11" ht="15" x14ac:dyDescent="0.2">
      <c r="A1215" s="5">
        <v>1156</v>
      </c>
      <c r="B1215" s="660"/>
      <c r="F1215" s="4" t="s">
        <v>3784</v>
      </c>
      <c r="G1215" s="1" t="b">
        <f t="shared" ca="1" si="19"/>
        <v>1</v>
      </c>
      <c r="H1215" s="1435" t="str" cm="1">
        <f t="array" aca="1" ref="H1215" ca="1">IF(I1215&lt;&gt;"",INDIRECT("'"&amp;I1215&amp;"'!"&amp;J1215),"")</f>
        <v/>
      </c>
      <c r="I1215" s="1440"/>
      <c r="J1215" s="1436"/>
      <c r="K1215" s="4"/>
    </row>
    <row r="1216" spans="1:11" ht="15" x14ac:dyDescent="0.2">
      <c r="A1216" s="5">
        <v>1157</v>
      </c>
      <c r="B1216" s="660"/>
      <c r="F1216" s="4" t="s">
        <v>3784</v>
      </c>
      <c r="G1216" s="1" t="b">
        <f t="shared" ca="1" si="19"/>
        <v>1</v>
      </c>
      <c r="H1216" s="1435" t="str" cm="1">
        <f t="array" aca="1" ref="H1216" ca="1">IF(I1216&lt;&gt;"",INDIRECT("'"&amp;I1216&amp;"'!"&amp;J1216),"")</f>
        <v/>
      </c>
      <c r="I1216" s="1440"/>
      <c r="J1216" s="1436"/>
      <c r="K1216" s="4"/>
    </row>
    <row r="1217" spans="1:11" ht="15" x14ac:dyDescent="0.2">
      <c r="A1217">
        <v>1158</v>
      </c>
      <c r="B1217" s="660">
        <f>'Expenditures 16-24'!C126</f>
        <v>0</v>
      </c>
      <c r="F1217" s="4"/>
      <c r="G1217" s="1" t="b">
        <f t="shared" ca="1" si="19"/>
        <v>1</v>
      </c>
      <c r="H1217" s="1435" cm="1">
        <f t="array" aca="1" ref="H1217" ca="1">IF(I1217&lt;&gt;"",INDIRECT("'"&amp;I1217&amp;"'!"&amp;J1217),"")</f>
        <v>0</v>
      </c>
      <c r="I1217" s="1440" t="s">
        <v>3868</v>
      </c>
      <c r="J1217" s="1436" t="s">
        <v>4138</v>
      </c>
      <c r="K1217" s="4"/>
    </row>
    <row r="1218" spans="1:11" ht="15" x14ac:dyDescent="0.2">
      <c r="A1218">
        <v>1159</v>
      </c>
      <c r="B1218" s="660">
        <f>'Expenditures 16-24'!C127</f>
        <v>0</v>
      </c>
      <c r="F1218" s="4"/>
      <c r="G1218" s="1" t="b">
        <f t="shared" ca="1" si="19"/>
        <v>1</v>
      </c>
      <c r="H1218" s="1435" cm="1">
        <f t="array" aca="1" ref="H1218" ca="1">IF(I1218&lt;&gt;"",INDIRECT("'"&amp;I1218&amp;"'!"&amp;J1218),"")</f>
        <v>0</v>
      </c>
      <c r="I1218" s="1440" t="s">
        <v>3868</v>
      </c>
      <c r="J1218" s="1436" t="s">
        <v>4139</v>
      </c>
      <c r="K1218" s="4"/>
    </row>
    <row r="1219" spans="1:11" ht="15" x14ac:dyDescent="0.2">
      <c r="A1219">
        <v>1160</v>
      </c>
      <c r="B1219" s="660">
        <f>'Expenditures 16-24'!C128</f>
        <v>68442</v>
      </c>
      <c r="F1219" s="4"/>
      <c r="G1219" s="1" t="b">
        <f t="shared" ca="1" si="19"/>
        <v>1</v>
      </c>
      <c r="H1219" s="1435" cm="1">
        <f t="array" aca="1" ref="H1219" ca="1">IF(I1219&lt;&gt;"",INDIRECT("'"&amp;I1219&amp;"'!"&amp;J1219),"")</f>
        <v>68442</v>
      </c>
      <c r="I1219" s="1440" t="s">
        <v>3868</v>
      </c>
      <c r="J1219" s="1436" t="s">
        <v>4140</v>
      </c>
      <c r="K1219" s="4"/>
    </row>
    <row r="1220" spans="1:11" ht="15" x14ac:dyDescent="0.2">
      <c r="A1220" s="5">
        <v>1161</v>
      </c>
      <c r="B1220" s="660"/>
      <c r="F1220" s="4" t="s">
        <v>3784</v>
      </c>
      <c r="G1220" s="1" t="b">
        <f t="shared" ca="1" si="19"/>
        <v>1</v>
      </c>
      <c r="H1220" s="1435" t="str" cm="1">
        <f t="array" aca="1" ref="H1220" ca="1">IF(I1220&lt;&gt;"",INDIRECT("'"&amp;I1220&amp;"'!"&amp;J1220),"")</f>
        <v/>
      </c>
      <c r="I1220" s="1440"/>
      <c r="J1220" s="1436"/>
      <c r="K1220" s="4"/>
    </row>
    <row r="1221" spans="1:11" ht="15" x14ac:dyDescent="0.2">
      <c r="A1221">
        <v>1162</v>
      </c>
      <c r="B1221" s="660">
        <f>'Expenditures 16-24'!C131</f>
        <v>68442</v>
      </c>
      <c r="F1221" s="4"/>
      <c r="G1221" s="1" t="b">
        <f t="shared" ca="1" si="19"/>
        <v>1</v>
      </c>
      <c r="H1221" s="1435" cm="1">
        <f t="array" aca="1" ref="H1221" ca="1">IF(I1221&lt;&gt;"",INDIRECT("'"&amp;I1221&amp;"'!"&amp;J1221),"")</f>
        <v>68442</v>
      </c>
      <c r="I1221" s="1440" t="s">
        <v>3868</v>
      </c>
      <c r="J1221" s="1436" t="s">
        <v>4141</v>
      </c>
      <c r="K1221" s="4"/>
    </row>
    <row r="1222" spans="1:11" ht="15" x14ac:dyDescent="0.2">
      <c r="A1222">
        <v>1163</v>
      </c>
      <c r="B1222" s="660">
        <f>'Expenditures 16-24'!C132</f>
        <v>0</v>
      </c>
      <c r="F1222" s="4"/>
      <c r="G1222" s="1" t="b">
        <f t="shared" ca="1" si="19"/>
        <v>1</v>
      </c>
      <c r="H1222" s="1435" cm="1">
        <f t="array" aca="1" ref="H1222" ca="1">IF(I1222&lt;&gt;"",INDIRECT("'"&amp;I1222&amp;"'!"&amp;J1222),"")</f>
        <v>0</v>
      </c>
      <c r="I1222" s="1440" t="s">
        <v>3868</v>
      </c>
      <c r="J1222" s="1436" t="s">
        <v>4142</v>
      </c>
      <c r="K1222" s="4"/>
    </row>
    <row r="1223" spans="1:11" ht="15" x14ac:dyDescent="0.2">
      <c r="A1223">
        <v>1164</v>
      </c>
      <c r="B1223" s="660">
        <f>'Expenditures 16-24'!C133</f>
        <v>68442</v>
      </c>
      <c r="C1223" s="2" t="s">
        <v>490</v>
      </c>
      <c r="F1223" s="4"/>
      <c r="G1223" s="1" t="b">
        <f t="shared" ca="1" si="19"/>
        <v>1</v>
      </c>
      <c r="H1223" s="1435" cm="1">
        <f t="array" aca="1" ref="H1223" ca="1">IF(I1223&lt;&gt;"",INDIRECT("'"&amp;I1223&amp;"'!"&amp;J1223),"")</f>
        <v>68442</v>
      </c>
      <c r="I1223" s="1440" t="s">
        <v>3868</v>
      </c>
      <c r="J1223" s="1436" t="s">
        <v>4143</v>
      </c>
      <c r="K1223" s="4"/>
    </row>
    <row r="1224" spans="1:11" ht="15" x14ac:dyDescent="0.2">
      <c r="A1224">
        <v>1165</v>
      </c>
      <c r="B1224" s="660">
        <f>'Expenditures 16-24'!C155</f>
        <v>68442</v>
      </c>
      <c r="F1224" s="4"/>
      <c r="G1224" s="1" t="b">
        <f t="shared" ca="1" si="19"/>
        <v>1</v>
      </c>
      <c r="H1224" s="1435" cm="1">
        <f t="array" aca="1" ref="H1224" ca="1">IF(I1224&lt;&gt;"",INDIRECT("'"&amp;I1224&amp;"'!"&amp;J1224),"")</f>
        <v>68442</v>
      </c>
      <c r="I1224" s="1440" t="s">
        <v>3868</v>
      </c>
      <c r="J1224" s="1436" t="s">
        <v>4144</v>
      </c>
      <c r="K1224" s="4"/>
    </row>
    <row r="1225" spans="1:11" ht="15" x14ac:dyDescent="0.2">
      <c r="A1225">
        <v>1166</v>
      </c>
      <c r="B1225" s="660">
        <f>'Expenditures 16-24'!D126</f>
        <v>0</v>
      </c>
      <c r="C1225" s="2" t="s">
        <v>490</v>
      </c>
      <c r="F1225" s="4"/>
      <c r="G1225" s="1" t="b">
        <f t="shared" ca="1" si="19"/>
        <v>1</v>
      </c>
      <c r="H1225" s="1435" cm="1">
        <f t="array" aca="1" ref="H1225" ca="1">IF(I1225&lt;&gt;"",INDIRECT("'"&amp;I1225&amp;"'!"&amp;J1225),"")</f>
        <v>0</v>
      </c>
      <c r="I1225" s="1440" t="s">
        <v>3868</v>
      </c>
      <c r="J1225" s="1436" t="s">
        <v>4145</v>
      </c>
      <c r="K1225" s="4"/>
    </row>
    <row r="1226" spans="1:11" ht="15" x14ac:dyDescent="0.2">
      <c r="A1226">
        <v>1167</v>
      </c>
      <c r="B1226" s="660">
        <f>'Expenditures 16-24'!D127</f>
        <v>0</v>
      </c>
      <c r="C1226" s="2" t="s">
        <v>490</v>
      </c>
      <c r="F1226" s="4"/>
      <c r="G1226" s="1" t="b">
        <f t="shared" ca="1" si="19"/>
        <v>1</v>
      </c>
      <c r="H1226" s="1435" cm="1">
        <f t="array" aca="1" ref="H1226" ca="1">IF(I1226&lt;&gt;"",INDIRECT("'"&amp;I1226&amp;"'!"&amp;J1226),"")</f>
        <v>0</v>
      </c>
      <c r="I1226" s="1440" t="s">
        <v>3868</v>
      </c>
      <c r="J1226" s="1436" t="s">
        <v>4146</v>
      </c>
      <c r="K1226" s="4"/>
    </row>
    <row r="1227" spans="1:11" ht="15" x14ac:dyDescent="0.2">
      <c r="A1227">
        <v>1168</v>
      </c>
      <c r="B1227" s="660">
        <f>'Expenditures 16-24'!D128</f>
        <v>0</v>
      </c>
      <c r="F1227" s="4"/>
      <c r="G1227" s="1" t="b">
        <f t="shared" ca="1" si="19"/>
        <v>1</v>
      </c>
      <c r="H1227" s="1435" cm="1">
        <f t="array" aca="1" ref="H1227" ca="1">IF(I1227&lt;&gt;"",INDIRECT("'"&amp;I1227&amp;"'!"&amp;J1227),"")</f>
        <v>0</v>
      </c>
      <c r="I1227" s="1440" t="s">
        <v>3868</v>
      </c>
      <c r="J1227" s="1436" t="s">
        <v>4147</v>
      </c>
      <c r="K1227" s="4"/>
    </row>
    <row r="1228" spans="1:11" ht="15" x14ac:dyDescent="0.2">
      <c r="A1228" s="5">
        <v>1169</v>
      </c>
      <c r="B1228" s="660"/>
      <c r="F1228" s="4" t="s">
        <v>3784</v>
      </c>
      <c r="G1228" s="1" t="b">
        <f t="shared" ca="1" si="19"/>
        <v>1</v>
      </c>
      <c r="H1228" s="1435" t="str" cm="1">
        <f t="array" aca="1" ref="H1228" ca="1">IF(I1228&lt;&gt;"",INDIRECT("'"&amp;I1228&amp;"'!"&amp;J1228),"")</f>
        <v/>
      </c>
      <c r="I1228" s="1440"/>
      <c r="J1228" s="1436"/>
      <c r="K1228" s="4"/>
    </row>
    <row r="1229" spans="1:11" ht="15" x14ac:dyDescent="0.2">
      <c r="A1229">
        <v>1170</v>
      </c>
      <c r="B1229" s="660">
        <f>'Expenditures 16-24'!D131</f>
        <v>0</v>
      </c>
      <c r="F1229" s="4"/>
      <c r="G1229" s="1" t="b">
        <f t="shared" ca="1" si="19"/>
        <v>1</v>
      </c>
      <c r="H1229" s="1435" cm="1">
        <f t="array" aca="1" ref="H1229" ca="1">IF(I1229&lt;&gt;"",INDIRECT("'"&amp;I1229&amp;"'!"&amp;J1229),"")</f>
        <v>0</v>
      </c>
      <c r="I1229" s="1440" t="s">
        <v>3868</v>
      </c>
      <c r="J1229" s="1436" t="s">
        <v>4148</v>
      </c>
      <c r="K1229" s="4"/>
    </row>
    <row r="1230" spans="1:11" ht="15" x14ac:dyDescent="0.2">
      <c r="A1230">
        <v>1171</v>
      </c>
      <c r="B1230" s="660">
        <f>'Expenditures 16-24'!D132</f>
        <v>0</v>
      </c>
      <c r="F1230" s="4"/>
      <c r="G1230" s="1" t="b">
        <f t="shared" ca="1" si="19"/>
        <v>1</v>
      </c>
      <c r="H1230" s="1435" cm="1">
        <f t="array" aca="1" ref="H1230" ca="1">IF(I1230&lt;&gt;"",INDIRECT("'"&amp;I1230&amp;"'!"&amp;J1230),"")</f>
        <v>0</v>
      </c>
      <c r="I1230" s="1440" t="s">
        <v>3868</v>
      </c>
      <c r="J1230" s="1436" t="s">
        <v>4149</v>
      </c>
      <c r="K1230" s="4"/>
    </row>
    <row r="1231" spans="1:11" ht="15" x14ac:dyDescent="0.2">
      <c r="A1231">
        <v>1172</v>
      </c>
      <c r="B1231" s="660">
        <f>'Expenditures 16-24'!D133</f>
        <v>0</v>
      </c>
      <c r="C1231" s="2" t="s">
        <v>490</v>
      </c>
      <c r="F1231" s="4"/>
      <c r="G1231" s="1" t="b">
        <f t="shared" ca="1" si="19"/>
        <v>1</v>
      </c>
      <c r="H1231" s="1435" cm="1">
        <f t="array" aca="1" ref="H1231" ca="1">IF(I1231&lt;&gt;"",INDIRECT("'"&amp;I1231&amp;"'!"&amp;J1231),"")</f>
        <v>0</v>
      </c>
      <c r="I1231" s="1440" t="s">
        <v>3868</v>
      </c>
      <c r="J1231" s="1436" t="s">
        <v>4150</v>
      </c>
      <c r="K1231" s="4"/>
    </row>
    <row r="1232" spans="1:11" ht="15" x14ac:dyDescent="0.2">
      <c r="A1232">
        <v>1173</v>
      </c>
      <c r="B1232" s="660">
        <f>'Expenditures 16-24'!D155</f>
        <v>0</v>
      </c>
      <c r="F1232" s="4"/>
      <c r="G1232" s="1" t="b">
        <f t="shared" ca="1" si="19"/>
        <v>1</v>
      </c>
      <c r="H1232" s="1435" cm="1">
        <f t="array" aca="1" ref="H1232" ca="1">IF(I1232&lt;&gt;"",INDIRECT("'"&amp;I1232&amp;"'!"&amp;J1232),"")</f>
        <v>0</v>
      </c>
      <c r="I1232" s="1440" t="s">
        <v>3868</v>
      </c>
      <c r="J1232" s="1436" t="s">
        <v>4151</v>
      </c>
      <c r="K1232" s="4"/>
    </row>
    <row r="1233" spans="1:11" ht="15" x14ac:dyDescent="0.2">
      <c r="A1233">
        <v>1174</v>
      </c>
      <c r="B1233" s="660">
        <f>'Expenditures 16-24'!E126</f>
        <v>0</v>
      </c>
      <c r="C1233" s="2" t="s">
        <v>490</v>
      </c>
      <c r="F1233" s="4"/>
      <c r="G1233" s="1" t="b">
        <f t="shared" ca="1" si="19"/>
        <v>1</v>
      </c>
      <c r="H1233" s="1435" cm="1">
        <f t="array" aca="1" ref="H1233" ca="1">IF(I1233&lt;&gt;"",INDIRECT("'"&amp;I1233&amp;"'!"&amp;J1233),"")</f>
        <v>0</v>
      </c>
      <c r="I1233" s="1440" t="s">
        <v>3868</v>
      </c>
      <c r="J1233" s="1436" t="s">
        <v>4152</v>
      </c>
      <c r="K1233" s="4"/>
    </row>
    <row r="1234" spans="1:11" ht="15" x14ac:dyDescent="0.2">
      <c r="A1234">
        <v>1175</v>
      </c>
      <c r="B1234" s="660">
        <f>'Expenditures 16-24'!E127</f>
        <v>0</v>
      </c>
      <c r="C1234" s="2" t="s">
        <v>490</v>
      </c>
      <c r="F1234" s="4"/>
      <c r="G1234" s="1" t="b">
        <f t="shared" ca="1" si="19"/>
        <v>1</v>
      </c>
      <c r="H1234" s="1435" cm="1">
        <f t="array" aca="1" ref="H1234" ca="1">IF(I1234&lt;&gt;"",INDIRECT("'"&amp;I1234&amp;"'!"&amp;J1234),"")</f>
        <v>0</v>
      </c>
      <c r="I1234" s="1440" t="s">
        <v>3868</v>
      </c>
      <c r="J1234" s="1436" t="s">
        <v>4153</v>
      </c>
      <c r="K1234" s="4"/>
    </row>
    <row r="1235" spans="1:11" ht="15" x14ac:dyDescent="0.2">
      <c r="A1235">
        <v>1176</v>
      </c>
      <c r="B1235" s="660">
        <f>'Expenditures 16-24'!E128</f>
        <v>85193</v>
      </c>
      <c r="F1235" s="4"/>
      <c r="G1235" s="1" t="b">
        <f t="shared" ca="1" si="19"/>
        <v>1</v>
      </c>
      <c r="H1235" s="1435" cm="1">
        <f t="array" aca="1" ref="H1235" ca="1">IF(I1235&lt;&gt;"",INDIRECT("'"&amp;I1235&amp;"'!"&amp;J1235),"")</f>
        <v>85193</v>
      </c>
      <c r="I1235" s="1440" t="s">
        <v>3868</v>
      </c>
      <c r="J1235" s="1436" t="s">
        <v>4154</v>
      </c>
      <c r="K1235" s="4"/>
    </row>
    <row r="1236" spans="1:11" ht="15" x14ac:dyDescent="0.2">
      <c r="A1236" s="5">
        <v>1177</v>
      </c>
      <c r="B1236" s="660"/>
      <c r="F1236" s="4" t="s">
        <v>3784</v>
      </c>
      <c r="G1236" s="1" t="b">
        <f t="shared" ca="1" si="19"/>
        <v>1</v>
      </c>
      <c r="H1236" s="1435" t="str" cm="1">
        <f t="array" aca="1" ref="H1236" ca="1">IF(I1236&lt;&gt;"",INDIRECT("'"&amp;I1236&amp;"'!"&amp;J1236),"")</f>
        <v/>
      </c>
      <c r="I1236" s="1440"/>
      <c r="J1236" s="1436"/>
      <c r="K1236" s="4"/>
    </row>
    <row r="1237" spans="1:11" ht="15" x14ac:dyDescent="0.2">
      <c r="A1237">
        <v>1178</v>
      </c>
      <c r="B1237" s="660">
        <f>'Expenditures 16-24'!E131</f>
        <v>85193</v>
      </c>
      <c r="F1237" s="4"/>
      <c r="G1237" s="1" t="b">
        <f t="shared" ca="1" si="19"/>
        <v>1</v>
      </c>
      <c r="H1237" s="1435" cm="1">
        <f t="array" aca="1" ref="H1237" ca="1">IF(I1237&lt;&gt;"",INDIRECT("'"&amp;I1237&amp;"'!"&amp;J1237),"")</f>
        <v>85193</v>
      </c>
      <c r="I1237" s="1440" t="s">
        <v>3868</v>
      </c>
      <c r="J1237" s="1436" t="s">
        <v>4155</v>
      </c>
      <c r="K1237" s="4"/>
    </row>
    <row r="1238" spans="1:11" ht="15" x14ac:dyDescent="0.2">
      <c r="A1238">
        <v>1179</v>
      </c>
      <c r="B1238" s="660">
        <f>'Expenditures 16-24'!E132</f>
        <v>0</v>
      </c>
      <c r="F1238" s="4"/>
      <c r="G1238" s="1" t="b">
        <f t="shared" ca="1" si="19"/>
        <v>1</v>
      </c>
      <c r="H1238" s="1435" cm="1">
        <f t="array" aca="1" ref="H1238" ca="1">IF(I1238&lt;&gt;"",INDIRECT("'"&amp;I1238&amp;"'!"&amp;J1238),"")</f>
        <v>0</v>
      </c>
      <c r="I1238" s="1440" t="s">
        <v>3868</v>
      </c>
      <c r="J1238" s="1436" t="s">
        <v>4156</v>
      </c>
      <c r="K1238" s="4"/>
    </row>
    <row r="1239" spans="1:11" ht="15" x14ac:dyDescent="0.2">
      <c r="A1239">
        <v>1180</v>
      </c>
      <c r="B1239" s="660">
        <f>'Expenditures 16-24'!E133</f>
        <v>85193</v>
      </c>
      <c r="C1239" s="2" t="s">
        <v>490</v>
      </c>
      <c r="F1239" s="4"/>
      <c r="G1239" s="1" t="b">
        <f t="shared" ca="1" si="19"/>
        <v>1</v>
      </c>
      <c r="H1239" s="1435" cm="1">
        <f t="array" aca="1" ref="H1239" ca="1">IF(I1239&lt;&gt;"",INDIRECT("'"&amp;I1239&amp;"'!"&amp;J1239),"")</f>
        <v>85193</v>
      </c>
      <c r="I1239" s="1440" t="s">
        <v>3868</v>
      </c>
      <c r="J1239" s="1436" t="s">
        <v>4157</v>
      </c>
      <c r="K1239" s="4"/>
    </row>
    <row r="1240" spans="1:11" ht="15" x14ac:dyDescent="0.2">
      <c r="A1240">
        <v>1181</v>
      </c>
      <c r="B1240" s="660">
        <f>'Expenditures 16-24'!E155</f>
        <v>85193</v>
      </c>
      <c r="F1240" s="4"/>
      <c r="G1240" s="1" t="b">
        <f t="shared" ca="1" si="19"/>
        <v>1</v>
      </c>
      <c r="H1240" s="1435" cm="1">
        <f t="array" aca="1" ref="H1240" ca="1">IF(I1240&lt;&gt;"",INDIRECT("'"&amp;I1240&amp;"'!"&amp;J1240),"")</f>
        <v>85193</v>
      </c>
      <c r="I1240" s="1440" t="s">
        <v>3868</v>
      </c>
      <c r="J1240" s="1436" t="s">
        <v>4158</v>
      </c>
      <c r="K1240" s="4"/>
    </row>
    <row r="1241" spans="1:11" ht="15" x14ac:dyDescent="0.2">
      <c r="A1241">
        <v>1182</v>
      </c>
      <c r="B1241" s="660">
        <f>'Expenditures 16-24'!F126</f>
        <v>0</v>
      </c>
      <c r="C1241" s="2" t="s">
        <v>490</v>
      </c>
      <c r="F1241" s="4"/>
      <c r="G1241" s="1" t="b">
        <f t="shared" ca="1" si="19"/>
        <v>1</v>
      </c>
      <c r="H1241" s="1435" cm="1">
        <f t="array" aca="1" ref="H1241" ca="1">IF(I1241&lt;&gt;"",INDIRECT("'"&amp;I1241&amp;"'!"&amp;J1241),"")</f>
        <v>0</v>
      </c>
      <c r="I1241" s="1440" t="s">
        <v>3868</v>
      </c>
      <c r="J1241" s="1436" t="s">
        <v>4159</v>
      </c>
      <c r="K1241" s="4"/>
    </row>
    <row r="1242" spans="1:11" ht="15" x14ac:dyDescent="0.2">
      <c r="A1242">
        <v>1183</v>
      </c>
      <c r="B1242" s="660">
        <f>'Expenditures 16-24'!F127</f>
        <v>0</v>
      </c>
      <c r="C1242" s="2" t="s">
        <v>490</v>
      </c>
      <c r="F1242" s="4"/>
      <c r="G1242" s="1" t="b">
        <f t="shared" ca="1" si="19"/>
        <v>1</v>
      </c>
      <c r="H1242" s="1435" cm="1">
        <f t="array" aca="1" ref="H1242" ca="1">IF(I1242&lt;&gt;"",INDIRECT("'"&amp;I1242&amp;"'!"&amp;J1242),"")</f>
        <v>0</v>
      </c>
      <c r="I1242" s="1440" t="s">
        <v>3868</v>
      </c>
      <c r="J1242" s="1436" t="s">
        <v>4160</v>
      </c>
      <c r="K1242" s="4"/>
    </row>
    <row r="1243" spans="1:11" ht="15" x14ac:dyDescent="0.2">
      <c r="A1243">
        <v>1184</v>
      </c>
      <c r="B1243" s="660">
        <f>'Expenditures 16-24'!F128</f>
        <v>67288</v>
      </c>
      <c r="F1243" s="4"/>
      <c r="G1243" s="1" t="b">
        <f t="shared" ca="1" si="19"/>
        <v>1</v>
      </c>
      <c r="H1243" s="1435" cm="1">
        <f t="array" aca="1" ref="H1243" ca="1">IF(I1243&lt;&gt;"",INDIRECT("'"&amp;I1243&amp;"'!"&amp;J1243),"")</f>
        <v>67288</v>
      </c>
      <c r="I1243" s="1440" t="s">
        <v>3868</v>
      </c>
      <c r="J1243" s="1436" t="s">
        <v>4161</v>
      </c>
      <c r="K1243" s="4"/>
    </row>
    <row r="1244" spans="1:11" ht="15" x14ac:dyDescent="0.2">
      <c r="A1244" s="5">
        <v>1185</v>
      </c>
      <c r="B1244" s="660"/>
      <c r="F1244" s="4" t="s">
        <v>3784</v>
      </c>
      <c r="G1244" s="1" t="b">
        <f t="shared" ca="1" si="19"/>
        <v>1</v>
      </c>
      <c r="H1244" s="1435" t="str" cm="1">
        <f t="array" aca="1" ref="H1244" ca="1">IF(I1244&lt;&gt;"",INDIRECT("'"&amp;I1244&amp;"'!"&amp;J1244),"")</f>
        <v/>
      </c>
      <c r="I1244" s="1440"/>
      <c r="J1244" s="1436"/>
      <c r="K1244" s="4"/>
    </row>
    <row r="1245" spans="1:11" ht="15" x14ac:dyDescent="0.2">
      <c r="A1245">
        <v>1186</v>
      </c>
      <c r="B1245" s="660">
        <f>'Expenditures 16-24'!F131</f>
        <v>67288</v>
      </c>
      <c r="F1245" s="4"/>
      <c r="G1245" s="1" t="b">
        <f t="shared" ca="1" si="19"/>
        <v>1</v>
      </c>
      <c r="H1245" s="1435" cm="1">
        <f t="array" aca="1" ref="H1245" ca="1">IF(I1245&lt;&gt;"",INDIRECT("'"&amp;I1245&amp;"'!"&amp;J1245),"")</f>
        <v>67288</v>
      </c>
      <c r="I1245" s="1440" t="s">
        <v>3868</v>
      </c>
      <c r="J1245" s="1436" t="s">
        <v>4162</v>
      </c>
      <c r="K1245" s="4"/>
    </row>
    <row r="1246" spans="1:11" ht="15" x14ac:dyDescent="0.2">
      <c r="A1246">
        <v>1187</v>
      </c>
      <c r="B1246" s="660">
        <f>'Expenditures 16-24'!F132</f>
        <v>0</v>
      </c>
      <c r="F1246" s="4"/>
      <c r="G1246" s="1" t="b">
        <f t="shared" ca="1" si="19"/>
        <v>1</v>
      </c>
      <c r="H1246" s="1435" cm="1">
        <f t="array" aca="1" ref="H1246" ca="1">IF(I1246&lt;&gt;"",INDIRECT("'"&amp;I1246&amp;"'!"&amp;J1246),"")</f>
        <v>0</v>
      </c>
      <c r="I1246" s="1440" t="s">
        <v>3868</v>
      </c>
      <c r="J1246" s="1436" t="s">
        <v>4163</v>
      </c>
      <c r="K1246" s="4"/>
    </row>
    <row r="1247" spans="1:11" ht="15" x14ac:dyDescent="0.2">
      <c r="A1247">
        <v>1188</v>
      </c>
      <c r="B1247" s="660">
        <f>'Expenditures 16-24'!F133</f>
        <v>67288</v>
      </c>
      <c r="C1247" s="2" t="s">
        <v>490</v>
      </c>
      <c r="F1247" s="4"/>
      <c r="G1247" s="1" t="b">
        <f t="shared" ca="1" si="19"/>
        <v>1</v>
      </c>
      <c r="H1247" s="1435" cm="1">
        <f t="array" aca="1" ref="H1247" ca="1">IF(I1247&lt;&gt;"",INDIRECT("'"&amp;I1247&amp;"'!"&amp;J1247),"")</f>
        <v>67288</v>
      </c>
      <c r="I1247" s="1440" t="s">
        <v>3868</v>
      </c>
      <c r="J1247" s="1436" t="s">
        <v>4164</v>
      </c>
      <c r="K1247" s="4"/>
    </row>
    <row r="1248" spans="1:11" ht="15" x14ac:dyDescent="0.2">
      <c r="A1248">
        <v>1189</v>
      </c>
      <c r="B1248" s="660">
        <f>'Expenditures 16-24'!F155</f>
        <v>67288</v>
      </c>
      <c r="F1248" s="4"/>
      <c r="G1248" s="1" t="b">
        <f t="shared" ref="G1248:G1311" ca="1" si="20">H1248=B1248</f>
        <v>1</v>
      </c>
      <c r="H1248" s="1435" cm="1">
        <f t="array" aca="1" ref="H1248" ca="1">IF(I1248&lt;&gt;"",INDIRECT("'"&amp;I1248&amp;"'!"&amp;J1248),"")</f>
        <v>67288</v>
      </c>
      <c r="I1248" s="1440" t="s">
        <v>3868</v>
      </c>
      <c r="J1248" s="1436" t="s">
        <v>4165</v>
      </c>
      <c r="K1248" s="4"/>
    </row>
    <row r="1249" spans="1:11" ht="15" x14ac:dyDescent="0.2">
      <c r="A1249">
        <v>1190</v>
      </c>
      <c r="B1249" s="660">
        <f>'Expenditures 16-24'!G126</f>
        <v>0</v>
      </c>
      <c r="C1249" s="2" t="s">
        <v>490</v>
      </c>
      <c r="F1249" s="4"/>
      <c r="G1249" s="1" t="b">
        <f t="shared" ca="1" si="20"/>
        <v>1</v>
      </c>
      <c r="H1249" s="1435" cm="1">
        <f t="array" aca="1" ref="H1249" ca="1">IF(I1249&lt;&gt;"",INDIRECT("'"&amp;I1249&amp;"'!"&amp;J1249),"")</f>
        <v>0</v>
      </c>
      <c r="I1249" s="1440" t="s">
        <v>3868</v>
      </c>
      <c r="J1249" s="1436" t="s">
        <v>4166</v>
      </c>
      <c r="K1249" s="4"/>
    </row>
    <row r="1250" spans="1:11" ht="15" x14ac:dyDescent="0.2">
      <c r="A1250">
        <v>1191</v>
      </c>
      <c r="B1250" s="660">
        <f>'Expenditures 16-24'!G127</f>
        <v>0</v>
      </c>
      <c r="C1250" s="2" t="s">
        <v>490</v>
      </c>
      <c r="F1250" s="4"/>
      <c r="G1250" s="1" t="b">
        <f t="shared" ca="1" si="20"/>
        <v>1</v>
      </c>
      <c r="H1250" s="1435" cm="1">
        <f t="array" aca="1" ref="H1250" ca="1">IF(I1250&lt;&gt;"",INDIRECT("'"&amp;I1250&amp;"'!"&amp;J1250),"")</f>
        <v>0</v>
      </c>
      <c r="I1250" s="1440" t="s">
        <v>3868</v>
      </c>
      <c r="J1250" s="1436" t="s">
        <v>4167</v>
      </c>
      <c r="K1250" s="4"/>
    </row>
    <row r="1251" spans="1:11" ht="15" x14ac:dyDescent="0.2">
      <c r="A1251">
        <v>1192</v>
      </c>
      <c r="B1251" s="660">
        <f>'Expenditures 16-24'!G128</f>
        <v>196959</v>
      </c>
      <c r="F1251" s="4"/>
      <c r="G1251" s="1" t="b">
        <f t="shared" ca="1" si="20"/>
        <v>1</v>
      </c>
      <c r="H1251" s="1435" cm="1">
        <f t="array" aca="1" ref="H1251" ca="1">IF(I1251&lt;&gt;"",INDIRECT("'"&amp;I1251&amp;"'!"&amp;J1251),"")</f>
        <v>196959</v>
      </c>
      <c r="I1251" s="1440" t="s">
        <v>3868</v>
      </c>
      <c r="J1251" s="1436" t="s">
        <v>4168</v>
      </c>
      <c r="K1251" s="4"/>
    </row>
    <row r="1252" spans="1:11" ht="15" x14ac:dyDescent="0.2">
      <c r="A1252">
        <v>1193</v>
      </c>
      <c r="B1252" s="660">
        <f>'Expenditures 16-24'!G130</f>
        <v>0</v>
      </c>
      <c r="F1252" s="4"/>
      <c r="G1252" s="1" t="b">
        <f t="shared" ca="1" si="20"/>
        <v>1</v>
      </c>
      <c r="H1252" s="1435" cm="1">
        <f t="array" aca="1" ref="H1252" ca="1">IF(I1252&lt;&gt;"",INDIRECT("'"&amp;I1252&amp;"'!"&amp;J1252),"")</f>
        <v>0</v>
      </c>
      <c r="I1252" s="1440" t="s">
        <v>3868</v>
      </c>
      <c r="J1252" s="1436" t="s">
        <v>4169</v>
      </c>
      <c r="K1252" s="4"/>
    </row>
    <row r="1253" spans="1:11" ht="15" x14ac:dyDescent="0.2">
      <c r="A1253" s="5">
        <v>1194</v>
      </c>
      <c r="B1253" s="660"/>
      <c r="F1253" s="4" t="s">
        <v>3784</v>
      </c>
      <c r="G1253" s="1" t="b">
        <f t="shared" ca="1" si="20"/>
        <v>1</v>
      </c>
      <c r="H1253" s="1435" t="str" cm="1">
        <f t="array" aca="1" ref="H1253" ca="1">IF(I1253&lt;&gt;"",INDIRECT("'"&amp;I1253&amp;"'!"&amp;J1253),"")</f>
        <v/>
      </c>
      <c r="I1253" s="1440"/>
      <c r="J1253" s="1436"/>
      <c r="K1253" s="4"/>
    </row>
    <row r="1254" spans="1:11" ht="15" x14ac:dyDescent="0.2">
      <c r="A1254">
        <v>1195</v>
      </c>
      <c r="B1254" s="660">
        <f>'Expenditures 16-24'!G131</f>
        <v>196959</v>
      </c>
      <c r="F1254" s="4"/>
      <c r="G1254" s="1" t="b">
        <f t="shared" ca="1" si="20"/>
        <v>1</v>
      </c>
      <c r="H1254" s="1435" cm="1">
        <f t="array" aca="1" ref="H1254" ca="1">IF(I1254&lt;&gt;"",INDIRECT("'"&amp;I1254&amp;"'!"&amp;J1254),"")</f>
        <v>196959</v>
      </c>
      <c r="I1254" s="1440" t="s">
        <v>3868</v>
      </c>
      <c r="J1254" s="1436" t="s">
        <v>4170</v>
      </c>
      <c r="K1254" s="4"/>
    </row>
    <row r="1255" spans="1:11" ht="15" x14ac:dyDescent="0.2">
      <c r="A1255">
        <v>1196</v>
      </c>
      <c r="B1255" s="660">
        <f>'Expenditures 16-24'!G132</f>
        <v>0</v>
      </c>
      <c r="F1255" s="4"/>
      <c r="G1255" s="1" t="b">
        <f t="shared" ca="1" si="20"/>
        <v>1</v>
      </c>
      <c r="H1255" s="1435" cm="1">
        <f t="array" aca="1" ref="H1255" ca="1">IF(I1255&lt;&gt;"",INDIRECT("'"&amp;I1255&amp;"'!"&amp;J1255),"")</f>
        <v>0</v>
      </c>
      <c r="I1255" s="1440" t="s">
        <v>3868</v>
      </c>
      <c r="J1255" s="1436" t="s">
        <v>4171</v>
      </c>
      <c r="K1255" s="4"/>
    </row>
    <row r="1256" spans="1:11" ht="15" x14ac:dyDescent="0.2">
      <c r="A1256">
        <v>1197</v>
      </c>
      <c r="B1256" s="660">
        <f>'Expenditures 16-24'!G133</f>
        <v>196959</v>
      </c>
      <c r="C1256" s="2" t="s">
        <v>490</v>
      </c>
      <c r="F1256" s="4"/>
      <c r="G1256" s="1" t="b">
        <f t="shared" ca="1" si="20"/>
        <v>1</v>
      </c>
      <c r="H1256" s="1435" cm="1">
        <f t="array" aca="1" ref="H1256" ca="1">IF(I1256&lt;&gt;"",INDIRECT("'"&amp;I1256&amp;"'!"&amp;J1256),"")</f>
        <v>196959</v>
      </c>
      <c r="I1256" s="1440" t="s">
        <v>3868</v>
      </c>
      <c r="J1256" s="1436" t="s">
        <v>4172</v>
      </c>
      <c r="K1256" s="4"/>
    </row>
    <row r="1257" spans="1:11" ht="15" x14ac:dyDescent="0.2">
      <c r="A1257">
        <v>1198</v>
      </c>
      <c r="B1257" s="660">
        <f>'Expenditures 16-24'!G155</f>
        <v>196959</v>
      </c>
      <c r="F1257" s="4"/>
      <c r="G1257" s="1" t="b">
        <f t="shared" ca="1" si="20"/>
        <v>1</v>
      </c>
      <c r="H1257" s="1435" cm="1">
        <f t="array" aca="1" ref="H1257" ca="1">IF(I1257&lt;&gt;"",INDIRECT("'"&amp;I1257&amp;"'!"&amp;J1257),"")</f>
        <v>196959</v>
      </c>
      <c r="I1257" s="1440" t="s">
        <v>3868</v>
      </c>
      <c r="J1257" s="1436" t="s">
        <v>4173</v>
      </c>
      <c r="K1257" s="4"/>
    </row>
    <row r="1258" spans="1:11" ht="15" x14ac:dyDescent="0.2">
      <c r="A1258">
        <v>1199</v>
      </c>
      <c r="B1258" s="660">
        <f>'Expenditures 16-24'!H126</f>
        <v>0</v>
      </c>
      <c r="C1258" s="2" t="s">
        <v>490</v>
      </c>
      <c r="F1258" s="4"/>
      <c r="G1258" s="1" t="b">
        <f t="shared" ca="1" si="20"/>
        <v>1</v>
      </c>
      <c r="H1258" s="1435" cm="1">
        <f t="array" aca="1" ref="H1258" ca="1">IF(I1258&lt;&gt;"",INDIRECT("'"&amp;I1258&amp;"'!"&amp;J1258),"")</f>
        <v>0</v>
      </c>
      <c r="I1258" s="1440" t="s">
        <v>3868</v>
      </c>
      <c r="J1258" s="1436" t="s">
        <v>4174</v>
      </c>
      <c r="K1258" s="4"/>
    </row>
    <row r="1259" spans="1:11" ht="15" x14ac:dyDescent="0.2">
      <c r="A1259">
        <v>1200</v>
      </c>
      <c r="B1259" s="660">
        <f>'Expenditures 16-24'!H127</f>
        <v>0</v>
      </c>
      <c r="C1259" s="2" t="s">
        <v>490</v>
      </c>
      <c r="F1259" s="4"/>
      <c r="G1259" s="1" t="b">
        <f t="shared" ca="1" si="20"/>
        <v>1</v>
      </c>
      <c r="H1259" s="1435" cm="1">
        <f t="array" aca="1" ref="H1259" ca="1">IF(I1259&lt;&gt;"",INDIRECT("'"&amp;I1259&amp;"'!"&amp;J1259),"")</f>
        <v>0</v>
      </c>
      <c r="I1259" s="1440" t="s">
        <v>3868</v>
      </c>
      <c r="J1259" s="1436" t="s">
        <v>4175</v>
      </c>
      <c r="K1259" s="4"/>
    </row>
    <row r="1260" spans="1:11" ht="15" x14ac:dyDescent="0.2">
      <c r="A1260">
        <v>1201</v>
      </c>
      <c r="B1260" s="660">
        <f>'Expenditures 16-24'!H128</f>
        <v>0</v>
      </c>
      <c r="F1260" s="4"/>
      <c r="G1260" s="1" t="b">
        <f t="shared" ca="1" si="20"/>
        <v>1</v>
      </c>
      <c r="H1260" s="1435" cm="1">
        <f t="array" aca="1" ref="H1260" ca="1">IF(I1260&lt;&gt;"",INDIRECT("'"&amp;I1260&amp;"'!"&amp;J1260),"")</f>
        <v>0</v>
      </c>
      <c r="I1260" s="1440" t="s">
        <v>3868</v>
      </c>
      <c r="J1260" s="1436" t="s">
        <v>4176</v>
      </c>
      <c r="K1260" s="4"/>
    </row>
    <row r="1261" spans="1:11" ht="15" x14ac:dyDescent="0.2">
      <c r="A1261" s="5">
        <v>1202</v>
      </c>
      <c r="B1261" s="660"/>
      <c r="F1261" s="4" t="s">
        <v>3784</v>
      </c>
      <c r="G1261" s="1" t="b">
        <f t="shared" ca="1" si="20"/>
        <v>1</v>
      </c>
      <c r="H1261" s="1435" t="str" cm="1">
        <f t="array" aca="1" ref="H1261" ca="1">IF(I1261&lt;&gt;"",INDIRECT("'"&amp;I1261&amp;"'!"&amp;J1261),"")</f>
        <v/>
      </c>
      <c r="I1261" s="1440"/>
      <c r="J1261" s="1436"/>
      <c r="K1261" s="4"/>
    </row>
    <row r="1262" spans="1:11" ht="15" x14ac:dyDescent="0.2">
      <c r="A1262">
        <v>1203</v>
      </c>
      <c r="B1262" s="660">
        <f>'Expenditures 16-24'!H131</f>
        <v>0</v>
      </c>
      <c r="F1262" s="4"/>
      <c r="G1262" s="1" t="b">
        <f t="shared" ca="1" si="20"/>
        <v>1</v>
      </c>
      <c r="H1262" s="1435" cm="1">
        <f t="array" aca="1" ref="H1262" ca="1">IF(I1262&lt;&gt;"",INDIRECT("'"&amp;I1262&amp;"'!"&amp;J1262),"")</f>
        <v>0</v>
      </c>
      <c r="I1262" s="1440" t="s">
        <v>3868</v>
      </c>
      <c r="J1262" s="1436" t="s">
        <v>4177</v>
      </c>
      <c r="K1262" s="4"/>
    </row>
    <row r="1263" spans="1:11" ht="15" x14ac:dyDescent="0.2">
      <c r="A1263">
        <v>1204</v>
      </c>
      <c r="B1263" s="660">
        <f>'Expenditures 16-24'!H132</f>
        <v>0</v>
      </c>
      <c r="F1263" s="4"/>
      <c r="G1263" s="1" t="b">
        <f t="shared" ca="1" si="20"/>
        <v>1</v>
      </c>
      <c r="H1263" s="1435" cm="1">
        <f t="array" aca="1" ref="H1263" ca="1">IF(I1263&lt;&gt;"",INDIRECT("'"&amp;I1263&amp;"'!"&amp;J1263),"")</f>
        <v>0</v>
      </c>
      <c r="I1263" s="1440" t="s">
        <v>3868</v>
      </c>
      <c r="J1263" s="1436" t="s">
        <v>4178</v>
      </c>
      <c r="K1263" s="4"/>
    </row>
    <row r="1264" spans="1:11" ht="15" x14ac:dyDescent="0.2">
      <c r="A1264">
        <v>1205</v>
      </c>
      <c r="B1264" s="660">
        <f>'Expenditures 16-24'!H133</f>
        <v>0</v>
      </c>
      <c r="C1264" s="2" t="s">
        <v>490</v>
      </c>
      <c r="F1264" s="4"/>
      <c r="G1264" s="1" t="b">
        <f t="shared" ca="1" si="20"/>
        <v>1</v>
      </c>
      <c r="H1264" s="1435" cm="1">
        <f t="array" aca="1" ref="H1264" ca="1">IF(I1264&lt;&gt;"",INDIRECT("'"&amp;I1264&amp;"'!"&amp;J1264),"")</f>
        <v>0</v>
      </c>
      <c r="I1264" s="1440" t="s">
        <v>3868</v>
      </c>
      <c r="J1264" s="1436" t="s">
        <v>4179</v>
      </c>
      <c r="K1264" s="4"/>
    </row>
    <row r="1265" spans="1:11" ht="15" x14ac:dyDescent="0.2">
      <c r="A1265">
        <v>1206</v>
      </c>
      <c r="B1265" s="660">
        <f>'Expenditures 16-24'!H143</f>
        <v>0</v>
      </c>
      <c r="F1265" s="4"/>
      <c r="G1265" s="1" t="b">
        <f t="shared" ca="1" si="20"/>
        <v>1</v>
      </c>
      <c r="H1265" s="1435" cm="1">
        <f t="array" aca="1" ref="H1265" ca="1">IF(I1265&lt;&gt;"",INDIRECT("'"&amp;I1265&amp;"'!"&amp;J1265),"")</f>
        <v>0</v>
      </c>
      <c r="I1265" s="1440" t="s">
        <v>3868</v>
      </c>
      <c r="J1265" s="1436" t="s">
        <v>4180</v>
      </c>
      <c r="K1265" s="4"/>
    </row>
    <row r="1266" spans="1:11" ht="15" x14ac:dyDescent="0.2">
      <c r="A1266">
        <v>1207</v>
      </c>
      <c r="B1266" s="660">
        <f>'Expenditures 16-24'!H146</f>
        <v>0</v>
      </c>
      <c r="C1266" s="2" t="s">
        <v>490</v>
      </c>
      <c r="F1266" s="4"/>
      <c r="G1266" s="1" t="b">
        <f t="shared" ca="1" si="20"/>
        <v>1</v>
      </c>
      <c r="H1266" s="1435" cm="1">
        <f t="array" aca="1" ref="H1266" ca="1">IF(I1266&lt;&gt;"",INDIRECT("'"&amp;I1266&amp;"'!"&amp;J1266),"")</f>
        <v>0</v>
      </c>
      <c r="I1266" s="1440" t="s">
        <v>3868</v>
      </c>
      <c r="J1266" s="1436" t="s">
        <v>4181</v>
      </c>
      <c r="K1266" s="4"/>
    </row>
    <row r="1267" spans="1:11" ht="15" x14ac:dyDescent="0.2">
      <c r="A1267">
        <v>1208</v>
      </c>
      <c r="B1267" s="660">
        <f>'Expenditures 16-24'!H147</f>
        <v>0</v>
      </c>
      <c r="C1267" s="2" t="s">
        <v>490</v>
      </c>
      <c r="F1267" s="4"/>
      <c r="G1267" s="1" t="b">
        <f t="shared" ca="1" si="20"/>
        <v>1</v>
      </c>
      <c r="H1267" s="1435" cm="1">
        <f t="array" aca="1" ref="H1267" ca="1">IF(I1267&lt;&gt;"",INDIRECT("'"&amp;I1267&amp;"'!"&amp;J1267),"")</f>
        <v>0</v>
      </c>
      <c r="I1267" s="1440" t="s">
        <v>3868</v>
      </c>
      <c r="J1267" s="1436" t="s">
        <v>4182</v>
      </c>
      <c r="K1267" s="4"/>
    </row>
    <row r="1268" spans="1:11" ht="15" x14ac:dyDescent="0.2">
      <c r="A1268">
        <v>1209</v>
      </c>
      <c r="B1268" s="660">
        <f>'Expenditures 16-24'!H150</f>
        <v>0</v>
      </c>
      <c r="F1268" s="4"/>
      <c r="G1268" s="1" t="b">
        <f t="shared" ca="1" si="20"/>
        <v>1</v>
      </c>
      <c r="H1268" s="1435" cm="1">
        <f t="array" aca="1" ref="H1268" ca="1">IF(I1268&lt;&gt;"",INDIRECT("'"&amp;I1268&amp;"'!"&amp;J1268),"")</f>
        <v>0</v>
      </c>
      <c r="I1268" s="1440" t="s">
        <v>3868</v>
      </c>
      <c r="J1268" s="1436" t="s">
        <v>4183</v>
      </c>
      <c r="K1268" s="4"/>
    </row>
    <row r="1269" spans="1:11" ht="15" x14ac:dyDescent="0.2">
      <c r="A1269" s="5">
        <v>1210</v>
      </c>
      <c r="B1269" s="660"/>
      <c r="F1269" s="4" t="s">
        <v>3784</v>
      </c>
      <c r="G1269" s="1" t="b">
        <f t="shared" ca="1" si="20"/>
        <v>1</v>
      </c>
      <c r="H1269" s="1435" t="str" cm="1">
        <f t="array" aca="1" ref="H1269" ca="1">IF(I1269&lt;&gt;"",INDIRECT("'"&amp;I1269&amp;"'!"&amp;J1269),"")</f>
        <v/>
      </c>
      <c r="I1269" s="1440"/>
      <c r="J1269" s="1436"/>
      <c r="K1269" s="4"/>
    </row>
    <row r="1270" spans="1:11" ht="15" x14ac:dyDescent="0.2">
      <c r="A1270">
        <v>1211</v>
      </c>
      <c r="B1270" s="660">
        <f>'Expenditures 16-24'!H153</f>
        <v>0</v>
      </c>
      <c r="F1270" s="4"/>
      <c r="G1270" s="1" t="b">
        <f t="shared" ca="1" si="20"/>
        <v>1</v>
      </c>
      <c r="H1270" s="1435" cm="1">
        <f t="array" aca="1" ref="H1270" ca="1">IF(I1270&lt;&gt;"",INDIRECT("'"&amp;I1270&amp;"'!"&amp;J1270),"")</f>
        <v>0</v>
      </c>
      <c r="I1270" s="1440" t="s">
        <v>3868</v>
      </c>
      <c r="J1270" s="1436" t="s">
        <v>4184</v>
      </c>
      <c r="K1270" s="4"/>
    </row>
    <row r="1271" spans="1:11" ht="15" x14ac:dyDescent="0.2">
      <c r="A1271">
        <v>1212</v>
      </c>
      <c r="B1271" s="660">
        <f>'Expenditures 16-24'!H155</f>
        <v>0</v>
      </c>
      <c r="F1271" s="4"/>
      <c r="G1271" s="1" t="b">
        <f t="shared" ca="1" si="20"/>
        <v>1</v>
      </c>
      <c r="H1271" s="1435" cm="1">
        <f t="array" aca="1" ref="H1271" ca="1">IF(I1271&lt;&gt;"",INDIRECT("'"&amp;I1271&amp;"'!"&amp;J1271),"")</f>
        <v>0</v>
      </c>
      <c r="I1271" s="1440" t="s">
        <v>3868</v>
      </c>
      <c r="J1271" s="1436" t="s">
        <v>4185</v>
      </c>
      <c r="K1271" s="4"/>
    </row>
    <row r="1272" spans="1:11" ht="15" x14ac:dyDescent="0.2">
      <c r="A1272">
        <v>1213</v>
      </c>
      <c r="B1272" s="660">
        <f>'Expenditures 16-24'!K126</f>
        <v>0</v>
      </c>
      <c r="C1272" s="2" t="s">
        <v>490</v>
      </c>
      <c r="F1272" s="4"/>
      <c r="G1272" s="1" t="b">
        <f t="shared" ca="1" si="20"/>
        <v>1</v>
      </c>
      <c r="H1272" s="1435" cm="1">
        <f t="array" aca="1" ref="H1272" ca="1">IF(I1272&lt;&gt;"",INDIRECT("'"&amp;I1272&amp;"'!"&amp;J1272),"")</f>
        <v>0</v>
      </c>
      <c r="I1272" s="1440" t="s">
        <v>3868</v>
      </c>
      <c r="J1272" s="1436" t="s">
        <v>4186</v>
      </c>
      <c r="K1272" s="4"/>
    </row>
    <row r="1273" spans="1:11" ht="15" x14ac:dyDescent="0.2">
      <c r="A1273">
        <v>1214</v>
      </c>
      <c r="B1273" s="660">
        <f>'Expenditures 16-24'!K127</f>
        <v>0</v>
      </c>
      <c r="C1273" s="2" t="s">
        <v>490</v>
      </c>
      <c r="F1273" s="4"/>
      <c r="G1273" s="1" t="b">
        <f t="shared" ca="1" si="20"/>
        <v>1</v>
      </c>
      <c r="H1273" s="1435" cm="1">
        <f t="array" aca="1" ref="H1273" ca="1">IF(I1273&lt;&gt;"",INDIRECT("'"&amp;I1273&amp;"'!"&amp;J1273),"")</f>
        <v>0</v>
      </c>
      <c r="I1273" s="1440" t="s">
        <v>3868</v>
      </c>
      <c r="J1273" s="1436" t="s">
        <v>4187</v>
      </c>
      <c r="K1273" s="4"/>
    </row>
    <row r="1274" spans="1:11" ht="15" x14ac:dyDescent="0.2">
      <c r="A1274">
        <v>1215</v>
      </c>
      <c r="B1274" s="660">
        <f>'Expenditures 16-24'!K128</f>
        <v>417882</v>
      </c>
      <c r="C1274" s="2" t="s">
        <v>490</v>
      </c>
      <c r="F1274" s="4"/>
      <c r="G1274" s="1" t="b">
        <f t="shared" ca="1" si="20"/>
        <v>1</v>
      </c>
      <c r="H1274" s="1435" cm="1">
        <f t="array" aca="1" ref="H1274" ca="1">IF(I1274&lt;&gt;"",INDIRECT("'"&amp;I1274&amp;"'!"&amp;J1274),"")</f>
        <v>417882</v>
      </c>
      <c r="I1274" s="1440" t="s">
        <v>3868</v>
      </c>
      <c r="J1274" s="1436" t="s">
        <v>4188</v>
      </c>
      <c r="K1274" s="4"/>
    </row>
    <row r="1275" spans="1:11" ht="15" x14ac:dyDescent="0.2">
      <c r="A1275">
        <v>1216</v>
      </c>
      <c r="B1275" s="660">
        <f>'Expenditures 16-24'!K130</f>
        <v>0</v>
      </c>
      <c r="C1275" s="2" t="s">
        <v>490</v>
      </c>
      <c r="F1275" s="4"/>
      <c r="G1275" s="1" t="b">
        <f t="shared" ca="1" si="20"/>
        <v>1</v>
      </c>
      <c r="H1275" s="1435" cm="1">
        <f t="array" aca="1" ref="H1275" ca="1">IF(I1275&lt;&gt;"",INDIRECT("'"&amp;I1275&amp;"'!"&amp;J1275),"")</f>
        <v>0</v>
      </c>
      <c r="I1275" s="1440" t="s">
        <v>3868</v>
      </c>
      <c r="J1275" s="1436" t="s">
        <v>4189</v>
      </c>
      <c r="K1275" s="4"/>
    </row>
    <row r="1276" spans="1:11" ht="15" x14ac:dyDescent="0.2">
      <c r="A1276" s="5">
        <v>1217</v>
      </c>
      <c r="B1276" s="660"/>
      <c r="C1276" s="2" t="s">
        <v>490</v>
      </c>
      <c r="F1276" s="4" t="s">
        <v>3784</v>
      </c>
      <c r="G1276" s="1" t="b">
        <f t="shared" ca="1" si="20"/>
        <v>1</v>
      </c>
      <c r="H1276" s="1435" t="str" cm="1">
        <f t="array" aca="1" ref="H1276" ca="1">IF(I1276&lt;&gt;"",INDIRECT("'"&amp;I1276&amp;"'!"&amp;J1276),"")</f>
        <v/>
      </c>
      <c r="I1276" s="1440"/>
      <c r="J1276" s="1436"/>
      <c r="K1276" s="4"/>
    </row>
    <row r="1277" spans="1:11" ht="15" x14ac:dyDescent="0.2">
      <c r="A1277">
        <v>1218</v>
      </c>
      <c r="B1277" s="660">
        <f>'Expenditures 16-24'!K131</f>
        <v>417882</v>
      </c>
      <c r="C1277" s="2" t="s">
        <v>490</v>
      </c>
      <c r="F1277" s="4"/>
      <c r="G1277" s="1" t="b">
        <f t="shared" ca="1" si="20"/>
        <v>1</v>
      </c>
      <c r="H1277" s="1435" cm="1">
        <f t="array" aca="1" ref="H1277" ca="1">IF(I1277&lt;&gt;"",INDIRECT("'"&amp;I1277&amp;"'!"&amp;J1277),"")</f>
        <v>417882</v>
      </c>
      <c r="I1277" s="1440" t="s">
        <v>3868</v>
      </c>
      <c r="J1277" s="1436" t="s">
        <v>4190</v>
      </c>
      <c r="K1277" s="4"/>
    </row>
    <row r="1278" spans="1:11" ht="15" x14ac:dyDescent="0.2">
      <c r="A1278">
        <v>1219</v>
      </c>
      <c r="B1278" s="660">
        <f>'Expenditures 16-24'!K132</f>
        <v>0</v>
      </c>
      <c r="F1278" s="4"/>
      <c r="G1278" s="1" t="b">
        <f t="shared" ca="1" si="20"/>
        <v>1</v>
      </c>
      <c r="H1278" s="1435" cm="1">
        <f t="array" aca="1" ref="H1278" ca="1">IF(I1278&lt;&gt;"",INDIRECT("'"&amp;I1278&amp;"'!"&amp;J1278),"")</f>
        <v>0</v>
      </c>
      <c r="I1278" s="1440" t="s">
        <v>3868</v>
      </c>
      <c r="J1278" s="1436" t="s">
        <v>4191</v>
      </c>
      <c r="K1278" s="4"/>
    </row>
    <row r="1279" spans="1:11" ht="15" x14ac:dyDescent="0.2">
      <c r="A1279">
        <v>1220</v>
      </c>
      <c r="B1279" s="660">
        <f>'Expenditures 16-24'!K133</f>
        <v>417882</v>
      </c>
      <c r="C1279" s="2" t="s">
        <v>490</v>
      </c>
      <c r="F1279" s="4"/>
      <c r="G1279" s="1" t="b">
        <f t="shared" ca="1" si="20"/>
        <v>1</v>
      </c>
      <c r="H1279" s="1435" cm="1">
        <f t="array" aca="1" ref="H1279" ca="1">IF(I1279&lt;&gt;"",INDIRECT("'"&amp;I1279&amp;"'!"&amp;J1279),"")</f>
        <v>417882</v>
      </c>
      <c r="I1279" s="1440" t="s">
        <v>3868</v>
      </c>
      <c r="J1279" s="1436" t="s">
        <v>4192</v>
      </c>
      <c r="K1279" s="4"/>
    </row>
    <row r="1280" spans="1:11" ht="15" x14ac:dyDescent="0.2">
      <c r="A1280">
        <v>1221</v>
      </c>
      <c r="B1280" s="660">
        <f>'Expenditures 16-24'!K143</f>
        <v>0</v>
      </c>
      <c r="C1280" s="2" t="s">
        <v>490</v>
      </c>
      <c r="F1280" s="4"/>
      <c r="G1280" s="1" t="b">
        <f t="shared" ca="1" si="20"/>
        <v>1</v>
      </c>
      <c r="H1280" s="1435" cm="1">
        <f t="array" aca="1" ref="H1280" ca="1">IF(I1280&lt;&gt;"",INDIRECT("'"&amp;I1280&amp;"'!"&amp;J1280),"")</f>
        <v>0</v>
      </c>
      <c r="I1280" s="1440" t="s">
        <v>3868</v>
      </c>
      <c r="J1280" s="1436" t="s">
        <v>4193</v>
      </c>
      <c r="K1280" s="4"/>
    </row>
    <row r="1281" spans="1:11" ht="15" x14ac:dyDescent="0.2">
      <c r="A1281">
        <v>1222</v>
      </c>
      <c r="B1281" s="660">
        <f>'Expenditures 16-24'!K146</f>
        <v>0</v>
      </c>
      <c r="C1281" s="2" t="s">
        <v>490</v>
      </c>
      <c r="F1281" s="4"/>
      <c r="G1281" s="1" t="b">
        <f t="shared" ca="1" si="20"/>
        <v>1</v>
      </c>
      <c r="H1281" s="1435" cm="1">
        <f t="array" aca="1" ref="H1281" ca="1">IF(I1281&lt;&gt;"",INDIRECT("'"&amp;I1281&amp;"'!"&amp;J1281),"")</f>
        <v>0</v>
      </c>
      <c r="I1281" s="1440" t="s">
        <v>3868</v>
      </c>
      <c r="J1281" s="1436" t="s">
        <v>4194</v>
      </c>
      <c r="K1281" s="4"/>
    </row>
    <row r="1282" spans="1:11" ht="15" x14ac:dyDescent="0.2">
      <c r="A1282">
        <v>1223</v>
      </c>
      <c r="B1282" s="660">
        <f>'Expenditures 16-24'!K147</f>
        <v>0</v>
      </c>
      <c r="C1282" s="2" t="s">
        <v>490</v>
      </c>
      <c r="F1282" s="4"/>
      <c r="G1282" s="1" t="b">
        <f t="shared" ca="1" si="20"/>
        <v>1</v>
      </c>
      <c r="H1282" s="1435" cm="1">
        <f t="array" aca="1" ref="H1282" ca="1">IF(I1282&lt;&gt;"",INDIRECT("'"&amp;I1282&amp;"'!"&amp;J1282),"")</f>
        <v>0</v>
      </c>
      <c r="I1282" s="1440" t="s">
        <v>3868</v>
      </c>
      <c r="J1282" s="1436" t="s">
        <v>4195</v>
      </c>
      <c r="K1282" s="4"/>
    </row>
    <row r="1283" spans="1:11" ht="15" x14ac:dyDescent="0.2">
      <c r="A1283">
        <v>1224</v>
      </c>
      <c r="B1283" s="660">
        <f>'Expenditures 16-24'!K150</f>
        <v>0</v>
      </c>
      <c r="C1283" s="2" t="s">
        <v>490</v>
      </c>
      <c r="F1283" s="4"/>
      <c r="G1283" s="1" t="b">
        <f t="shared" ca="1" si="20"/>
        <v>1</v>
      </c>
      <c r="H1283" s="1435" cm="1">
        <f t="array" aca="1" ref="H1283" ca="1">IF(I1283&lt;&gt;"",INDIRECT("'"&amp;I1283&amp;"'!"&amp;J1283),"")</f>
        <v>0</v>
      </c>
      <c r="I1283" s="1440" t="s">
        <v>3868</v>
      </c>
      <c r="J1283" s="1436" t="s">
        <v>4196</v>
      </c>
      <c r="K1283" s="4"/>
    </row>
    <row r="1284" spans="1:11" ht="15" x14ac:dyDescent="0.2">
      <c r="A1284" s="5">
        <v>1225</v>
      </c>
      <c r="B1284" s="660"/>
      <c r="C1284" s="2" t="s">
        <v>490</v>
      </c>
      <c r="F1284" s="4" t="s">
        <v>3784</v>
      </c>
      <c r="G1284" s="1" t="b">
        <f t="shared" ca="1" si="20"/>
        <v>1</v>
      </c>
      <c r="H1284" s="1435" t="str" cm="1">
        <f t="array" aca="1" ref="H1284" ca="1">IF(I1284&lt;&gt;"",INDIRECT("'"&amp;I1284&amp;"'!"&amp;J1284),"")</f>
        <v/>
      </c>
      <c r="I1284" s="1440"/>
      <c r="J1284" s="1436"/>
      <c r="K1284" s="4"/>
    </row>
    <row r="1285" spans="1:11" ht="15" x14ac:dyDescent="0.2">
      <c r="A1285" s="1">
        <v>1226</v>
      </c>
      <c r="B1285" s="660">
        <f>'Expenditures 16-24'!K153</f>
        <v>0</v>
      </c>
      <c r="C1285" s="2" t="s">
        <v>490</v>
      </c>
      <c r="F1285" s="4"/>
      <c r="G1285" s="1" t="b">
        <f t="shared" ca="1" si="20"/>
        <v>1</v>
      </c>
      <c r="H1285" s="1435" cm="1">
        <f t="array" aca="1" ref="H1285" ca="1">IF(I1285&lt;&gt;"",INDIRECT("'"&amp;I1285&amp;"'!"&amp;J1285),"")</f>
        <v>0</v>
      </c>
      <c r="I1285" s="1440" t="s">
        <v>3868</v>
      </c>
      <c r="J1285" s="1436" t="s">
        <v>4197</v>
      </c>
      <c r="K1285" s="4"/>
    </row>
    <row r="1286" spans="1:11" ht="15" x14ac:dyDescent="0.2">
      <c r="A1286">
        <v>1227</v>
      </c>
      <c r="B1286" s="660">
        <f>'Expenditures 16-24'!K155</f>
        <v>417882</v>
      </c>
      <c r="F1286" s="4"/>
      <c r="G1286" s="1" t="b">
        <f t="shared" ca="1" si="20"/>
        <v>1</v>
      </c>
      <c r="H1286" s="1435" cm="1">
        <f t="array" aca="1" ref="H1286" ca="1">IF(I1286&lt;&gt;"",INDIRECT("'"&amp;I1286&amp;"'!"&amp;J1286),"")</f>
        <v>417882</v>
      </c>
      <c r="I1286" s="1440" t="s">
        <v>3868</v>
      </c>
      <c r="J1286" s="1436" t="s">
        <v>4198</v>
      </c>
      <c r="K1286" s="4"/>
    </row>
    <row r="1287" spans="1:11" ht="15" x14ac:dyDescent="0.2">
      <c r="A1287">
        <v>1228</v>
      </c>
      <c r="B1287" s="660">
        <f>'Expenditures 16-24'!K156</f>
        <v>58706</v>
      </c>
      <c r="C1287" s="2" t="s">
        <v>490</v>
      </c>
      <c r="F1287" s="4"/>
      <c r="G1287" s="1" t="b">
        <f t="shared" ca="1" si="20"/>
        <v>1</v>
      </c>
      <c r="H1287" s="1435" cm="1">
        <f t="array" aca="1" ref="H1287" ca="1">IF(I1287&lt;&gt;"",INDIRECT("'"&amp;I1287&amp;"'!"&amp;J1287),"")</f>
        <v>58706</v>
      </c>
      <c r="I1287" s="1440" t="s">
        <v>3868</v>
      </c>
      <c r="J1287" s="1436" t="s">
        <v>4199</v>
      </c>
      <c r="K1287" s="4"/>
    </row>
    <row r="1288" spans="1:11" ht="15" x14ac:dyDescent="0.2">
      <c r="A1288" s="5">
        <v>1229</v>
      </c>
      <c r="B1288" s="660"/>
      <c r="C1288" s="2" t="s">
        <v>490</v>
      </c>
      <c r="F1288" s="4" t="s">
        <v>3784</v>
      </c>
      <c r="G1288" s="1" t="b">
        <f t="shared" ca="1" si="20"/>
        <v>1</v>
      </c>
      <c r="H1288" s="1435" t="str" cm="1">
        <f t="array" aca="1" ref="H1288" ca="1">IF(I1288&lt;&gt;"",INDIRECT("'"&amp;I1288&amp;"'!"&amp;J1288),"")</f>
        <v/>
      </c>
      <c r="I1288" s="1440"/>
      <c r="J1288" s="1436"/>
      <c r="K1288" s="4"/>
    </row>
    <row r="1289" spans="1:11" ht="15" x14ac:dyDescent="0.2">
      <c r="A1289" s="5">
        <v>1230</v>
      </c>
      <c r="B1289" s="660"/>
      <c r="C1289" s="2" t="s">
        <v>490</v>
      </c>
      <c r="F1289" s="4" t="s">
        <v>3784</v>
      </c>
      <c r="G1289" s="1" t="b">
        <f t="shared" ca="1" si="20"/>
        <v>1</v>
      </c>
      <c r="H1289" s="1435" t="str" cm="1">
        <f t="array" aca="1" ref="H1289" ca="1">IF(I1289&lt;&gt;"",INDIRECT("'"&amp;I1289&amp;"'!"&amp;J1289),"")</f>
        <v/>
      </c>
      <c r="I1289" s="1440"/>
      <c r="J1289" s="1436"/>
      <c r="K1289" s="4"/>
    </row>
    <row r="1290" spans="1:11" ht="15" x14ac:dyDescent="0.2">
      <c r="A1290" s="5">
        <v>1231</v>
      </c>
      <c r="B1290" s="660"/>
      <c r="F1290" s="4" t="s">
        <v>3784</v>
      </c>
      <c r="G1290" s="1" t="b">
        <f t="shared" ca="1" si="20"/>
        <v>1</v>
      </c>
      <c r="H1290" s="1435" t="str" cm="1">
        <f t="array" aca="1" ref="H1290" ca="1">IF(I1290&lt;&gt;"",INDIRECT("'"&amp;I1290&amp;"'!"&amp;J1290),"")</f>
        <v/>
      </c>
      <c r="I1290" s="1440"/>
      <c r="J1290" s="1436"/>
      <c r="K1290" s="4"/>
    </row>
    <row r="1291" spans="1:11" ht="15" x14ac:dyDescent="0.2">
      <c r="A1291" s="5">
        <v>1232</v>
      </c>
      <c r="B1291" s="660"/>
      <c r="F1291" s="4" t="s">
        <v>3784</v>
      </c>
      <c r="G1291" s="1" t="b">
        <f t="shared" ca="1" si="20"/>
        <v>1</v>
      </c>
      <c r="H1291" s="1435" t="str" cm="1">
        <f t="array" aca="1" ref="H1291" ca="1">IF(I1291&lt;&gt;"",INDIRECT("'"&amp;I1291&amp;"'!"&amp;J1291),"")</f>
        <v/>
      </c>
      <c r="I1291" s="1440"/>
      <c r="J1291" s="1436"/>
      <c r="K1291" s="4"/>
    </row>
    <row r="1292" spans="1:11" ht="15" x14ac:dyDescent="0.2">
      <c r="A1292" s="5">
        <v>1233</v>
      </c>
      <c r="B1292" s="660"/>
      <c r="F1292" s="4" t="s">
        <v>3784</v>
      </c>
      <c r="G1292" s="1" t="b">
        <f t="shared" ca="1" si="20"/>
        <v>1</v>
      </c>
      <c r="H1292" s="1435" t="str" cm="1">
        <f t="array" aca="1" ref="H1292" ca="1">IF(I1292&lt;&gt;"",INDIRECT("'"&amp;I1292&amp;"'!"&amp;J1292),"")</f>
        <v/>
      </c>
      <c r="I1292" s="1440"/>
      <c r="J1292" s="1436"/>
      <c r="K1292" s="4"/>
    </row>
    <row r="1293" spans="1:11" ht="15" x14ac:dyDescent="0.2">
      <c r="A1293" s="5">
        <v>1234</v>
      </c>
      <c r="B1293" s="660"/>
      <c r="F1293" s="4" t="s">
        <v>3784</v>
      </c>
      <c r="G1293" s="1" t="b">
        <f t="shared" ca="1" si="20"/>
        <v>1</v>
      </c>
      <c r="H1293" s="1435" t="str" cm="1">
        <f t="array" aca="1" ref="H1293" ca="1">IF(I1293&lt;&gt;"",INDIRECT("'"&amp;I1293&amp;"'!"&amp;J1293),"")</f>
        <v/>
      </c>
      <c r="I1293" s="1440"/>
      <c r="J1293" s="1436"/>
      <c r="K1293" s="4"/>
    </row>
    <row r="1294" spans="1:11" ht="15" x14ac:dyDescent="0.2">
      <c r="A1294" s="5">
        <v>1235</v>
      </c>
      <c r="B1294" s="660"/>
      <c r="F1294" s="4" t="s">
        <v>3784</v>
      </c>
      <c r="G1294" s="1" t="b">
        <f t="shared" ca="1" si="20"/>
        <v>1</v>
      </c>
      <c r="H1294" s="1435" t="str" cm="1">
        <f t="array" aca="1" ref="H1294" ca="1">IF(I1294&lt;&gt;"",INDIRECT("'"&amp;I1294&amp;"'!"&amp;J1294),"")</f>
        <v/>
      </c>
      <c r="I1294" s="1440"/>
      <c r="J1294" s="1436"/>
      <c r="K1294" s="4"/>
    </row>
    <row r="1295" spans="1:11" ht="15" x14ac:dyDescent="0.2">
      <c r="A1295" s="5">
        <v>1236</v>
      </c>
      <c r="B1295" s="660"/>
      <c r="F1295" s="4" t="s">
        <v>3784</v>
      </c>
      <c r="G1295" s="1" t="b">
        <f t="shared" ca="1" si="20"/>
        <v>1</v>
      </c>
      <c r="H1295" s="1435" t="str" cm="1">
        <f t="array" aca="1" ref="H1295" ca="1">IF(I1295&lt;&gt;"",INDIRECT("'"&amp;I1295&amp;"'!"&amp;J1295),"")</f>
        <v/>
      </c>
      <c r="I1295" s="1440"/>
      <c r="J1295" s="1436"/>
      <c r="K1295" s="4"/>
    </row>
    <row r="1296" spans="1:11" ht="15" x14ac:dyDescent="0.2">
      <c r="A1296" s="5">
        <v>1237</v>
      </c>
      <c r="B1296" s="660"/>
      <c r="F1296" s="4" t="s">
        <v>3784</v>
      </c>
      <c r="G1296" s="1" t="b">
        <f t="shared" ca="1" si="20"/>
        <v>1</v>
      </c>
      <c r="H1296" s="1435" t="str" cm="1">
        <f t="array" aca="1" ref="H1296" ca="1">IF(I1296&lt;&gt;"",INDIRECT("'"&amp;I1296&amp;"'!"&amp;J1296),"")</f>
        <v/>
      </c>
      <c r="I1296" s="1440"/>
      <c r="J1296" s="1436"/>
      <c r="K1296" s="4"/>
    </row>
    <row r="1297" spans="1:11" ht="15" x14ac:dyDescent="0.2">
      <c r="A1297" s="5">
        <v>1238</v>
      </c>
      <c r="B1297" s="660"/>
      <c r="F1297" s="4" t="s">
        <v>3784</v>
      </c>
      <c r="G1297" s="1" t="b">
        <f t="shared" ca="1" si="20"/>
        <v>1</v>
      </c>
      <c r="H1297" s="1435" t="str" cm="1">
        <f t="array" aca="1" ref="H1297" ca="1">IF(I1297&lt;&gt;"",INDIRECT("'"&amp;I1297&amp;"'!"&amp;J1297),"")</f>
        <v/>
      </c>
      <c r="I1297" s="1440"/>
      <c r="J1297" s="1436"/>
      <c r="K1297" s="4"/>
    </row>
    <row r="1298" spans="1:11" ht="15" x14ac:dyDescent="0.2">
      <c r="A1298" s="5">
        <v>1239</v>
      </c>
      <c r="B1298" s="660"/>
      <c r="F1298" s="4" t="s">
        <v>3784</v>
      </c>
      <c r="G1298" s="1" t="b">
        <f t="shared" ca="1" si="20"/>
        <v>1</v>
      </c>
      <c r="H1298" s="1435" t="str" cm="1">
        <f t="array" aca="1" ref="H1298" ca="1">IF(I1298&lt;&gt;"",INDIRECT("'"&amp;I1298&amp;"'!"&amp;J1298),"")</f>
        <v/>
      </c>
      <c r="I1298" s="1440"/>
      <c r="J1298" s="1436"/>
      <c r="K1298" s="4"/>
    </row>
    <row r="1299" spans="1:11" ht="15" x14ac:dyDescent="0.2">
      <c r="A1299" s="5">
        <v>1240</v>
      </c>
      <c r="B1299" s="660"/>
      <c r="F1299" s="4" t="s">
        <v>3784</v>
      </c>
      <c r="G1299" s="1" t="b">
        <f t="shared" ca="1" si="20"/>
        <v>1</v>
      </c>
      <c r="H1299" s="1435" t="str" cm="1">
        <f t="array" aca="1" ref="H1299" ca="1">IF(I1299&lt;&gt;"",INDIRECT("'"&amp;I1299&amp;"'!"&amp;J1299),"")</f>
        <v/>
      </c>
      <c r="I1299" s="1440"/>
      <c r="J1299" s="1436"/>
      <c r="K1299" s="4"/>
    </row>
    <row r="1300" spans="1:11" ht="15" x14ac:dyDescent="0.2">
      <c r="A1300" s="5">
        <v>1241</v>
      </c>
      <c r="B1300" s="660"/>
      <c r="F1300" s="4" t="s">
        <v>3784</v>
      </c>
      <c r="G1300" s="1" t="b">
        <f t="shared" ca="1" si="20"/>
        <v>1</v>
      </c>
      <c r="H1300" s="1435" t="str" cm="1">
        <f t="array" aca="1" ref="H1300" ca="1">IF(I1300&lt;&gt;"",INDIRECT("'"&amp;I1300&amp;"'!"&amp;J1300),"")</f>
        <v/>
      </c>
      <c r="I1300" s="1440"/>
      <c r="J1300" s="1436"/>
      <c r="K1300" s="4"/>
    </row>
    <row r="1301" spans="1:11" ht="15" x14ac:dyDescent="0.2">
      <c r="A1301" s="5">
        <v>1242</v>
      </c>
      <c r="B1301" s="660"/>
      <c r="F1301" s="4" t="s">
        <v>3784</v>
      </c>
      <c r="G1301" s="1" t="b">
        <f t="shared" ca="1" si="20"/>
        <v>1</v>
      </c>
      <c r="H1301" s="1435" t="str" cm="1">
        <f t="array" aca="1" ref="H1301" ca="1">IF(I1301&lt;&gt;"",INDIRECT("'"&amp;I1301&amp;"'!"&amp;J1301),"")</f>
        <v/>
      </c>
      <c r="I1301" s="1440"/>
      <c r="J1301" s="1436"/>
      <c r="K1301" s="4"/>
    </row>
    <row r="1302" spans="1:11" ht="15" x14ac:dyDescent="0.2">
      <c r="A1302" s="5">
        <v>1243</v>
      </c>
      <c r="B1302" s="660"/>
      <c r="F1302" s="4" t="s">
        <v>3784</v>
      </c>
      <c r="G1302" s="1" t="b">
        <f t="shared" ca="1" si="20"/>
        <v>1</v>
      </c>
      <c r="H1302" s="1435" t="str" cm="1">
        <f t="array" aca="1" ref="H1302" ca="1">IF(I1302&lt;&gt;"",INDIRECT("'"&amp;I1302&amp;"'!"&amp;J1302),"")</f>
        <v/>
      </c>
      <c r="I1302" s="1440"/>
      <c r="J1302" s="1436"/>
      <c r="K1302" s="4"/>
    </row>
    <row r="1303" spans="1:11" ht="15" x14ac:dyDescent="0.2">
      <c r="A1303" s="5">
        <v>1244</v>
      </c>
      <c r="B1303" s="660"/>
      <c r="F1303" s="4" t="s">
        <v>3784</v>
      </c>
      <c r="G1303" s="1" t="b">
        <f t="shared" ca="1" si="20"/>
        <v>1</v>
      </c>
      <c r="H1303" s="1435" t="str" cm="1">
        <f t="array" aca="1" ref="H1303" ca="1">IF(I1303&lt;&gt;"",INDIRECT("'"&amp;I1303&amp;"'!"&amp;J1303),"")</f>
        <v/>
      </c>
      <c r="I1303" s="1440"/>
      <c r="J1303" s="1436"/>
      <c r="K1303" s="4"/>
    </row>
    <row r="1304" spans="1:11" ht="15" x14ac:dyDescent="0.2">
      <c r="A1304" s="5">
        <v>1245</v>
      </c>
      <c r="B1304" s="660"/>
      <c r="F1304" s="4" t="s">
        <v>3784</v>
      </c>
      <c r="G1304" s="1" t="b">
        <f t="shared" ca="1" si="20"/>
        <v>1</v>
      </c>
      <c r="H1304" s="1435" t="str" cm="1">
        <f t="array" aca="1" ref="H1304" ca="1">IF(I1304&lt;&gt;"",INDIRECT("'"&amp;I1304&amp;"'!"&amp;J1304),"")</f>
        <v/>
      </c>
      <c r="I1304" s="1440"/>
      <c r="J1304" s="1436"/>
      <c r="K1304" s="4"/>
    </row>
    <row r="1305" spans="1:11" ht="15" x14ac:dyDescent="0.2">
      <c r="A1305">
        <v>1246</v>
      </c>
      <c r="B1305" s="660">
        <f>'Expenditures 16-24'!E175</f>
        <v>0</v>
      </c>
      <c r="F1305" s="4"/>
      <c r="G1305" s="1" t="b">
        <f t="shared" ca="1" si="20"/>
        <v>1</v>
      </c>
      <c r="H1305" s="1435" cm="1">
        <f t="array" aca="1" ref="H1305" ca="1">IF(I1305&lt;&gt;"",INDIRECT("'"&amp;I1305&amp;"'!"&amp;J1305),"")</f>
        <v>0</v>
      </c>
      <c r="I1305" s="1440" t="s">
        <v>3868</v>
      </c>
      <c r="J1305" s="1436" t="s">
        <v>4200</v>
      </c>
      <c r="K1305" s="4"/>
    </row>
    <row r="1306" spans="1:11" ht="15" x14ac:dyDescent="0.2">
      <c r="A1306">
        <v>1247</v>
      </c>
      <c r="B1306" s="660">
        <f>'Expenditures 16-24'!E176</f>
        <v>0</v>
      </c>
      <c r="F1306" s="4"/>
      <c r="G1306" s="1" t="b">
        <f t="shared" ca="1" si="20"/>
        <v>1</v>
      </c>
      <c r="H1306" s="1435" cm="1">
        <f t="array" aca="1" ref="H1306" ca="1">IF(I1306&lt;&gt;"",INDIRECT("'"&amp;I1306&amp;"'!"&amp;J1306),"")</f>
        <v>0</v>
      </c>
      <c r="I1306" s="1440" t="s">
        <v>3868</v>
      </c>
      <c r="J1306" s="1436" t="s">
        <v>4201</v>
      </c>
      <c r="K1306" s="4"/>
    </row>
    <row r="1307" spans="1:11" ht="15" x14ac:dyDescent="0.2">
      <c r="A1307">
        <v>1248</v>
      </c>
      <c r="B1307" s="660">
        <f>'Expenditures 16-24'!E178</f>
        <v>0</v>
      </c>
      <c r="F1307" s="4"/>
      <c r="G1307" s="1" t="b">
        <f t="shared" ca="1" si="20"/>
        <v>1</v>
      </c>
      <c r="H1307" s="1435" cm="1">
        <f t="array" aca="1" ref="H1307" ca="1">IF(I1307&lt;&gt;"",INDIRECT("'"&amp;I1307&amp;"'!"&amp;J1307),"")</f>
        <v>0</v>
      </c>
      <c r="I1307" s="1440" t="s">
        <v>3868</v>
      </c>
      <c r="J1307" s="1436" t="s">
        <v>4202</v>
      </c>
      <c r="K1307" s="4"/>
    </row>
    <row r="1308" spans="1:11" ht="15" x14ac:dyDescent="0.2">
      <c r="A1308">
        <v>1249</v>
      </c>
      <c r="B1308" s="660">
        <f>'Expenditures 16-24'!H167</f>
        <v>0</v>
      </c>
      <c r="C1308" s="2" t="s">
        <v>490</v>
      </c>
      <c r="F1308" s="4"/>
      <c r="G1308" s="1" t="b">
        <f t="shared" ca="1" si="20"/>
        <v>1</v>
      </c>
      <c r="H1308" s="1435" cm="1">
        <f t="array" aca="1" ref="H1308" ca="1">IF(I1308&lt;&gt;"",INDIRECT("'"&amp;I1308&amp;"'!"&amp;J1308),"")</f>
        <v>0</v>
      </c>
      <c r="I1308" s="1440" t="s">
        <v>3868</v>
      </c>
      <c r="J1308" s="1436" t="s">
        <v>4203</v>
      </c>
      <c r="K1308" s="4"/>
    </row>
    <row r="1309" spans="1:11" ht="15" x14ac:dyDescent="0.2">
      <c r="A1309">
        <v>1250</v>
      </c>
      <c r="B1309" s="660">
        <f>'Expenditures 16-24'!H168</f>
        <v>0</v>
      </c>
      <c r="C1309" s="2" t="s">
        <v>490</v>
      </c>
      <c r="F1309" s="4"/>
      <c r="G1309" s="1" t="b">
        <f t="shared" ca="1" si="20"/>
        <v>1</v>
      </c>
      <c r="H1309" s="1435" cm="1">
        <f t="array" aca="1" ref="H1309" ca="1">IF(I1309&lt;&gt;"",INDIRECT("'"&amp;I1309&amp;"'!"&amp;J1309),"")</f>
        <v>0</v>
      </c>
      <c r="I1309" s="1440" t="s">
        <v>3868</v>
      </c>
      <c r="J1309" s="1436" t="s">
        <v>4204</v>
      </c>
      <c r="K1309" s="4"/>
    </row>
    <row r="1310" spans="1:11" ht="15" x14ac:dyDescent="0.2">
      <c r="A1310">
        <v>1251</v>
      </c>
      <c r="B1310" s="660">
        <f>'Expenditures 16-24'!H173</f>
        <v>65859</v>
      </c>
      <c r="F1310" s="4"/>
      <c r="G1310" s="1" t="b">
        <f t="shared" ca="1" si="20"/>
        <v>1</v>
      </c>
      <c r="H1310" s="1435" cm="1">
        <f t="array" aca="1" ref="H1310" ca="1">IF(I1310&lt;&gt;"",INDIRECT("'"&amp;I1310&amp;"'!"&amp;J1310),"")</f>
        <v>65859</v>
      </c>
      <c r="I1310" s="1440" t="s">
        <v>3868</v>
      </c>
      <c r="J1310" s="1436" t="s">
        <v>4205</v>
      </c>
      <c r="K1310" s="4"/>
    </row>
    <row r="1311" spans="1:11" ht="15" x14ac:dyDescent="0.2">
      <c r="A1311">
        <v>1252</v>
      </c>
      <c r="B1311" s="660">
        <f>'Expenditures 16-24'!H171</f>
        <v>0</v>
      </c>
      <c r="F1311" s="4"/>
      <c r="G1311" s="1" t="b">
        <f t="shared" ca="1" si="20"/>
        <v>1</v>
      </c>
      <c r="H1311" s="1435" cm="1">
        <f t="array" aca="1" ref="H1311" ca="1">IF(I1311&lt;&gt;"",INDIRECT("'"&amp;I1311&amp;"'!"&amp;J1311),"")</f>
        <v>0</v>
      </c>
      <c r="I1311" s="1440" t="s">
        <v>3868</v>
      </c>
      <c r="J1311" s="1436" t="s">
        <v>4206</v>
      </c>
      <c r="K1311" s="4"/>
    </row>
    <row r="1312" spans="1:11" ht="15" x14ac:dyDescent="0.2">
      <c r="A1312">
        <v>1253</v>
      </c>
      <c r="B1312" s="660">
        <f>'Expenditures 16-24'!H172</f>
        <v>0</v>
      </c>
      <c r="F1312" s="4"/>
      <c r="G1312" s="1" t="b">
        <f t="shared" ref="G1312:G1375" ca="1" si="21">H1312=B1312</f>
        <v>1</v>
      </c>
      <c r="H1312" s="1435" cm="1">
        <f t="array" aca="1" ref="H1312" ca="1">IF(I1312&lt;&gt;"",INDIRECT("'"&amp;I1312&amp;"'!"&amp;J1312),"")</f>
        <v>0</v>
      </c>
      <c r="I1312" s="1440" t="s">
        <v>3868</v>
      </c>
      <c r="J1312" s="1436" t="s">
        <v>4207</v>
      </c>
      <c r="K1312" s="4"/>
    </row>
    <row r="1313" spans="1:11" ht="15" x14ac:dyDescent="0.2">
      <c r="A1313">
        <v>1254</v>
      </c>
      <c r="B1313" s="660">
        <f>'Expenditures 16-24'!H174</f>
        <v>300000</v>
      </c>
      <c r="F1313" s="4"/>
      <c r="G1313" s="1" t="b">
        <f t="shared" ca="1" si="21"/>
        <v>1</v>
      </c>
      <c r="H1313" s="1435" cm="1">
        <f t="array" aca="1" ref="H1313" ca="1">IF(I1313&lt;&gt;"",INDIRECT("'"&amp;I1313&amp;"'!"&amp;J1313),"")</f>
        <v>300000</v>
      </c>
      <c r="I1313" s="1440" t="s">
        <v>3868</v>
      </c>
      <c r="J1313" s="1436" t="s">
        <v>4208</v>
      </c>
      <c r="K1313" s="4"/>
    </row>
    <row r="1314" spans="1:11" ht="15" x14ac:dyDescent="0.2">
      <c r="A1314">
        <v>1255</v>
      </c>
      <c r="B1314" s="660">
        <f>'Expenditures 16-24'!H175</f>
        <v>775</v>
      </c>
      <c r="C1314" s="2" t="s">
        <v>490</v>
      </c>
      <c r="F1314" s="4"/>
      <c r="G1314" s="1" t="b">
        <f t="shared" ca="1" si="21"/>
        <v>1</v>
      </c>
      <c r="H1314" s="1435" cm="1">
        <f t="array" aca="1" ref="H1314" ca="1">IF(I1314&lt;&gt;"",INDIRECT("'"&amp;I1314&amp;"'!"&amp;J1314),"")</f>
        <v>775</v>
      </c>
      <c r="I1314" s="1440" t="s">
        <v>3868</v>
      </c>
      <c r="J1314" s="1436" t="s">
        <v>4209</v>
      </c>
      <c r="K1314" s="4"/>
    </row>
    <row r="1315" spans="1:11" ht="15" x14ac:dyDescent="0.2">
      <c r="A1315">
        <v>1256</v>
      </c>
      <c r="B1315" s="660">
        <f>'Expenditures 16-24'!H176</f>
        <v>366634</v>
      </c>
      <c r="F1315" s="4"/>
      <c r="G1315" s="1" t="b">
        <f t="shared" ca="1" si="21"/>
        <v>1</v>
      </c>
      <c r="H1315" s="1435" cm="1">
        <f t="array" aca="1" ref="H1315" ca="1">IF(I1315&lt;&gt;"",INDIRECT("'"&amp;I1315&amp;"'!"&amp;J1315),"")</f>
        <v>366634</v>
      </c>
      <c r="I1315" s="1440" t="s">
        <v>3868</v>
      </c>
      <c r="J1315" s="1436" t="s">
        <v>4210</v>
      </c>
      <c r="K1315" s="4"/>
    </row>
    <row r="1316" spans="1:11" ht="15" x14ac:dyDescent="0.2">
      <c r="A1316">
        <v>1257</v>
      </c>
      <c r="B1316" s="660">
        <f>'Expenditures 16-24'!H178</f>
        <v>366634</v>
      </c>
      <c r="F1316" s="4"/>
      <c r="G1316" s="1" t="b">
        <f t="shared" ca="1" si="21"/>
        <v>1</v>
      </c>
      <c r="H1316" s="1435" cm="1">
        <f t="array" aca="1" ref="H1316" ca="1">IF(I1316&lt;&gt;"",INDIRECT("'"&amp;I1316&amp;"'!"&amp;J1316),"")</f>
        <v>366634</v>
      </c>
      <c r="I1316" s="1440" t="s">
        <v>3868</v>
      </c>
      <c r="J1316" s="1436" t="s">
        <v>4211</v>
      </c>
      <c r="K1316" s="4"/>
    </row>
    <row r="1317" spans="1:11" ht="15" x14ac:dyDescent="0.2">
      <c r="A1317" s="5">
        <v>1258</v>
      </c>
      <c r="B1317" s="660"/>
      <c r="C1317" s="2" t="s">
        <v>490</v>
      </c>
      <c r="F1317" s="4" t="s">
        <v>3784</v>
      </c>
      <c r="G1317" s="1" t="b">
        <f t="shared" ca="1" si="21"/>
        <v>1</v>
      </c>
      <c r="H1317" s="1435" t="str" cm="1">
        <f t="array" aca="1" ref="H1317" ca="1">IF(I1317&lt;&gt;"",INDIRECT("'"&amp;I1317&amp;"'!"&amp;J1317),"")</f>
        <v/>
      </c>
      <c r="I1317" s="1440"/>
      <c r="J1317" s="1436"/>
      <c r="K1317" s="4"/>
    </row>
    <row r="1318" spans="1:11" ht="15" x14ac:dyDescent="0.2">
      <c r="A1318" s="5">
        <v>1259</v>
      </c>
      <c r="B1318" s="660"/>
      <c r="C1318" s="2" t="s">
        <v>490</v>
      </c>
      <c r="F1318" s="4" t="s">
        <v>3784</v>
      </c>
      <c r="G1318" s="1" t="b">
        <f t="shared" ca="1" si="21"/>
        <v>1</v>
      </c>
      <c r="H1318" s="1435" t="str" cm="1">
        <f t="array" aca="1" ref="H1318" ca="1">IF(I1318&lt;&gt;"",INDIRECT("'"&amp;I1318&amp;"'!"&amp;J1318),"")</f>
        <v/>
      </c>
      <c r="I1318" s="1440"/>
      <c r="J1318" s="1436"/>
      <c r="K1318" s="4"/>
    </row>
    <row r="1319" spans="1:11" ht="15" x14ac:dyDescent="0.2">
      <c r="A1319" s="5">
        <v>1260</v>
      </c>
      <c r="B1319" s="660"/>
      <c r="C1319" s="2" t="s">
        <v>490</v>
      </c>
      <c r="F1319" s="4" t="s">
        <v>3784</v>
      </c>
      <c r="G1319" s="1" t="b">
        <f t="shared" ca="1" si="21"/>
        <v>1</v>
      </c>
      <c r="H1319" s="1435" t="str" cm="1">
        <f t="array" aca="1" ref="H1319" ca="1">IF(I1319&lt;&gt;"",INDIRECT("'"&amp;I1319&amp;"'!"&amp;J1319),"")</f>
        <v/>
      </c>
      <c r="I1319" s="1440"/>
      <c r="J1319" s="1436"/>
      <c r="K1319" s="4"/>
    </row>
    <row r="1320" spans="1:11" ht="15" x14ac:dyDescent="0.2">
      <c r="A1320" s="5">
        <v>1261</v>
      </c>
      <c r="B1320" s="660"/>
      <c r="F1320" s="4" t="s">
        <v>3784</v>
      </c>
      <c r="G1320" s="1" t="b">
        <f t="shared" ca="1" si="21"/>
        <v>1</v>
      </c>
      <c r="H1320" s="1435" t="str" cm="1">
        <f t="array" aca="1" ref="H1320" ca="1">IF(I1320&lt;&gt;"",INDIRECT("'"&amp;I1320&amp;"'!"&amp;J1320),"")</f>
        <v/>
      </c>
      <c r="I1320" s="1440"/>
      <c r="J1320" s="1436"/>
      <c r="K1320" s="4"/>
    </row>
    <row r="1321" spans="1:11" ht="15" x14ac:dyDescent="0.2">
      <c r="A1321">
        <v>1262</v>
      </c>
      <c r="B1321" s="660">
        <f>'Expenditures 16-24'!K164</f>
        <v>0</v>
      </c>
      <c r="C1321" s="2" t="s">
        <v>490</v>
      </c>
      <c r="F1321" s="4"/>
      <c r="G1321" s="1" t="b">
        <f t="shared" ca="1" si="21"/>
        <v>1</v>
      </c>
      <c r="H1321" s="1435" cm="1">
        <f t="array" aca="1" ref="H1321" ca="1">IF(I1321&lt;&gt;"",INDIRECT("'"&amp;I1321&amp;"'!"&amp;J1321),"")</f>
        <v>0</v>
      </c>
      <c r="I1321" s="1440" t="s">
        <v>3868</v>
      </c>
      <c r="J1321" s="1436" t="s">
        <v>4212</v>
      </c>
      <c r="K1321" s="4"/>
    </row>
    <row r="1322" spans="1:11" ht="15" x14ac:dyDescent="0.2">
      <c r="A1322">
        <v>1263</v>
      </c>
      <c r="B1322" s="660">
        <f>'Expenditures 16-24'!K167</f>
        <v>0</v>
      </c>
      <c r="C1322" s="2" t="s">
        <v>490</v>
      </c>
      <c r="F1322" s="4"/>
      <c r="G1322" s="1" t="b">
        <f t="shared" ca="1" si="21"/>
        <v>1</v>
      </c>
      <c r="H1322" s="1435" cm="1">
        <f t="array" aca="1" ref="H1322" ca="1">IF(I1322&lt;&gt;"",INDIRECT("'"&amp;I1322&amp;"'!"&amp;J1322),"")</f>
        <v>0</v>
      </c>
      <c r="I1322" s="1440" t="s">
        <v>3868</v>
      </c>
      <c r="J1322" s="1436" t="s">
        <v>4213</v>
      </c>
      <c r="K1322" s="4"/>
    </row>
    <row r="1323" spans="1:11" ht="15" x14ac:dyDescent="0.2">
      <c r="A1323">
        <v>1264</v>
      </c>
      <c r="B1323" s="660">
        <f>'Expenditures 16-24'!K168</f>
        <v>0</v>
      </c>
      <c r="C1323" s="2" t="s">
        <v>490</v>
      </c>
      <c r="F1323" s="4"/>
      <c r="G1323" s="1" t="b">
        <f t="shared" ca="1" si="21"/>
        <v>1</v>
      </c>
      <c r="H1323" s="1435" cm="1">
        <f t="array" aca="1" ref="H1323" ca="1">IF(I1323&lt;&gt;"",INDIRECT("'"&amp;I1323&amp;"'!"&amp;J1323),"")</f>
        <v>0</v>
      </c>
      <c r="I1323" s="1440" t="s">
        <v>3868</v>
      </c>
      <c r="J1323" s="1436" t="s">
        <v>4214</v>
      </c>
      <c r="K1323" s="4"/>
    </row>
    <row r="1324" spans="1:11" ht="15" x14ac:dyDescent="0.2">
      <c r="A1324">
        <v>1265</v>
      </c>
      <c r="B1324" s="660">
        <f>'Expenditures 16-24'!K173</f>
        <v>65859</v>
      </c>
      <c r="C1324" s="2" t="s">
        <v>490</v>
      </c>
      <c r="F1324" s="4"/>
      <c r="G1324" s="1" t="b">
        <f t="shared" ca="1" si="21"/>
        <v>1</v>
      </c>
      <c r="H1324" s="1435" cm="1">
        <f t="array" aca="1" ref="H1324" ca="1">IF(I1324&lt;&gt;"",INDIRECT("'"&amp;I1324&amp;"'!"&amp;J1324),"")</f>
        <v>65859</v>
      </c>
      <c r="I1324" s="1440" t="s">
        <v>3868</v>
      </c>
      <c r="J1324" s="1436" t="s">
        <v>4215</v>
      </c>
      <c r="K1324" s="4"/>
    </row>
    <row r="1325" spans="1:11" ht="15" x14ac:dyDescent="0.2">
      <c r="A1325">
        <v>1266</v>
      </c>
      <c r="B1325" s="660">
        <f>'Expenditures 16-24'!K171</f>
        <v>0</v>
      </c>
      <c r="C1325" s="2" t="s">
        <v>490</v>
      </c>
      <c r="F1325" s="4"/>
      <c r="G1325" s="1" t="b">
        <f t="shared" ca="1" si="21"/>
        <v>1</v>
      </c>
      <c r="H1325" s="1435" cm="1">
        <f t="array" aca="1" ref="H1325" ca="1">IF(I1325&lt;&gt;"",INDIRECT("'"&amp;I1325&amp;"'!"&amp;J1325),"")</f>
        <v>0</v>
      </c>
      <c r="I1325" s="1440" t="s">
        <v>3868</v>
      </c>
      <c r="J1325" s="1436" t="s">
        <v>4216</v>
      </c>
      <c r="K1325" s="4"/>
    </row>
    <row r="1326" spans="1:11" ht="15" x14ac:dyDescent="0.2">
      <c r="A1326">
        <v>1267</v>
      </c>
      <c r="B1326" s="660">
        <f>'Expenditures 16-24'!K172</f>
        <v>0</v>
      </c>
      <c r="C1326" s="2" t="s">
        <v>490</v>
      </c>
      <c r="F1326" s="4"/>
      <c r="G1326" s="1" t="b">
        <f t="shared" ca="1" si="21"/>
        <v>1</v>
      </c>
      <c r="H1326" s="1435" cm="1">
        <f t="array" aca="1" ref="H1326" ca="1">IF(I1326&lt;&gt;"",INDIRECT("'"&amp;I1326&amp;"'!"&amp;J1326),"")</f>
        <v>0</v>
      </c>
      <c r="I1326" s="1440" t="s">
        <v>3868</v>
      </c>
      <c r="J1326" s="1436" t="s">
        <v>4217</v>
      </c>
      <c r="K1326" s="4"/>
    </row>
    <row r="1327" spans="1:11" ht="15" x14ac:dyDescent="0.2">
      <c r="A1327">
        <v>1268</v>
      </c>
      <c r="B1327" s="660">
        <f>'Expenditures 16-24'!K174</f>
        <v>300000</v>
      </c>
      <c r="C1327" s="2" t="s">
        <v>490</v>
      </c>
      <c r="F1327" s="4"/>
      <c r="G1327" s="1" t="b">
        <f t="shared" ca="1" si="21"/>
        <v>1</v>
      </c>
      <c r="H1327" s="1435" cm="1">
        <f t="array" aca="1" ref="H1327" ca="1">IF(I1327&lt;&gt;"",INDIRECT("'"&amp;I1327&amp;"'!"&amp;J1327),"")</f>
        <v>300000</v>
      </c>
      <c r="I1327" s="1440" t="s">
        <v>3868</v>
      </c>
      <c r="J1327" s="1436" t="s">
        <v>4218</v>
      </c>
      <c r="K1327" s="4"/>
    </row>
    <row r="1328" spans="1:11" ht="15" x14ac:dyDescent="0.2">
      <c r="A1328">
        <v>1269</v>
      </c>
      <c r="B1328" s="660">
        <f>'Expenditures 16-24'!K175</f>
        <v>775</v>
      </c>
      <c r="C1328" s="2" t="s">
        <v>490</v>
      </c>
      <c r="F1328" s="4"/>
      <c r="G1328" s="1" t="b">
        <f t="shared" ca="1" si="21"/>
        <v>1</v>
      </c>
      <c r="H1328" s="1435" cm="1">
        <f t="array" aca="1" ref="H1328" ca="1">IF(I1328&lt;&gt;"",INDIRECT("'"&amp;I1328&amp;"'!"&amp;J1328),"")</f>
        <v>775</v>
      </c>
      <c r="I1328" s="1440" t="s">
        <v>3868</v>
      </c>
      <c r="J1328" s="1436" t="s">
        <v>4219</v>
      </c>
      <c r="K1328" s="4"/>
    </row>
    <row r="1329" spans="1:11" ht="15" x14ac:dyDescent="0.2">
      <c r="A1329">
        <v>1270</v>
      </c>
      <c r="B1329" s="660">
        <f>'Expenditures 16-24'!K176</f>
        <v>366634</v>
      </c>
      <c r="C1329" s="2" t="s">
        <v>490</v>
      </c>
      <c r="F1329" s="4"/>
      <c r="G1329" s="1" t="b">
        <f t="shared" ca="1" si="21"/>
        <v>1</v>
      </c>
      <c r="H1329" s="1435" cm="1">
        <f t="array" aca="1" ref="H1329" ca="1">IF(I1329&lt;&gt;"",INDIRECT("'"&amp;I1329&amp;"'!"&amp;J1329),"")</f>
        <v>366634</v>
      </c>
      <c r="I1329" s="1440" t="s">
        <v>3868</v>
      </c>
      <c r="J1329" s="1436" t="s">
        <v>4220</v>
      </c>
      <c r="K1329" s="4"/>
    </row>
    <row r="1330" spans="1:11" ht="15" x14ac:dyDescent="0.2">
      <c r="A1330">
        <v>1271</v>
      </c>
      <c r="B1330" s="660">
        <f>'Expenditures 16-24'!K178</f>
        <v>366634</v>
      </c>
      <c r="C1330" s="2" t="s">
        <v>490</v>
      </c>
      <c r="F1330" s="4"/>
      <c r="G1330" s="1" t="b">
        <f t="shared" ca="1" si="21"/>
        <v>1</v>
      </c>
      <c r="H1330" s="1435" cm="1">
        <f t="array" aca="1" ref="H1330" ca="1">IF(I1330&lt;&gt;"",INDIRECT("'"&amp;I1330&amp;"'!"&amp;J1330),"")</f>
        <v>366634</v>
      </c>
      <c r="I1330" s="1440" t="s">
        <v>3868</v>
      </c>
      <c r="J1330" s="1436" t="s">
        <v>4221</v>
      </c>
      <c r="K1330" s="4"/>
    </row>
    <row r="1331" spans="1:11" ht="15" x14ac:dyDescent="0.2">
      <c r="A1331">
        <v>1272</v>
      </c>
      <c r="B1331" s="660">
        <f>'Expenditures 16-24'!K179</f>
        <v>9312</v>
      </c>
      <c r="C1331" s="2" t="s">
        <v>490</v>
      </c>
      <c r="F1331" s="4"/>
      <c r="G1331" s="1" t="b">
        <f t="shared" ca="1" si="21"/>
        <v>1</v>
      </c>
      <c r="H1331" s="1435" cm="1">
        <f t="array" aca="1" ref="H1331" ca="1">IF(I1331&lt;&gt;"",INDIRECT("'"&amp;I1331&amp;"'!"&amp;J1331),"")</f>
        <v>9312</v>
      </c>
      <c r="I1331" s="1440" t="s">
        <v>3868</v>
      </c>
      <c r="J1331" s="1436" t="s">
        <v>4222</v>
      </c>
      <c r="K1331" s="4"/>
    </row>
    <row r="1332" spans="1:11" ht="15" x14ac:dyDescent="0.2">
      <c r="A1332" s="5">
        <v>1273</v>
      </c>
      <c r="B1332" s="660"/>
      <c r="C1332" s="2" t="s">
        <v>490</v>
      </c>
      <c r="F1332" s="4" t="s">
        <v>3784</v>
      </c>
      <c r="G1332" s="1" t="b">
        <f t="shared" ca="1" si="21"/>
        <v>1</v>
      </c>
      <c r="H1332" s="1435" t="str" cm="1">
        <f t="array" aca="1" ref="H1332" ca="1">IF(I1332&lt;&gt;"",INDIRECT("'"&amp;I1332&amp;"'!"&amp;J1332),"")</f>
        <v/>
      </c>
      <c r="I1332" s="1440"/>
      <c r="J1332" s="1436"/>
      <c r="K1332" s="4"/>
    </row>
    <row r="1333" spans="1:11" ht="15" x14ac:dyDescent="0.2">
      <c r="A1333">
        <v>1274</v>
      </c>
      <c r="B1333" s="660">
        <f>'Expenditures 16-24'!C186</f>
        <v>0</v>
      </c>
      <c r="C1333" s="2" t="s">
        <v>490</v>
      </c>
      <c r="F1333" s="4"/>
      <c r="G1333" s="1" t="b">
        <f t="shared" ca="1" si="21"/>
        <v>1</v>
      </c>
      <c r="H1333" s="1435" cm="1">
        <f t="array" aca="1" ref="H1333" ca="1">IF(I1333&lt;&gt;"",INDIRECT("'"&amp;I1333&amp;"'!"&amp;J1333),"")</f>
        <v>0</v>
      </c>
      <c r="I1333" s="1440" t="s">
        <v>3868</v>
      </c>
      <c r="J1333" s="1436" t="s">
        <v>4223</v>
      </c>
      <c r="K1333" s="4"/>
    </row>
    <row r="1334" spans="1:11" ht="15" x14ac:dyDescent="0.2">
      <c r="A1334">
        <v>1275</v>
      </c>
      <c r="B1334" s="660"/>
      <c r="F1334" s="4"/>
      <c r="G1334" s="1" t="b">
        <f t="shared" ca="1" si="21"/>
        <v>1</v>
      </c>
      <c r="H1334" s="1435" t="str" cm="1">
        <f t="array" aca="1" ref="H1334" ca="1">IF(I1334&lt;&gt;"",INDIRECT("'"&amp;I1334&amp;"'!"&amp;J1334),"")</f>
        <v/>
      </c>
      <c r="I1334" s="1440"/>
      <c r="J1334" s="1436"/>
      <c r="K1334" s="4"/>
    </row>
    <row r="1335" spans="1:11" ht="15" x14ac:dyDescent="0.2">
      <c r="A1335" s="5">
        <v>1276</v>
      </c>
      <c r="B1335" s="660"/>
      <c r="F1335" s="4" t="s">
        <v>3784</v>
      </c>
      <c r="G1335" s="1" t="b">
        <f t="shared" ca="1" si="21"/>
        <v>1</v>
      </c>
      <c r="H1335" s="1435" t="str" cm="1">
        <f t="array" aca="1" ref="H1335" ca="1">IF(I1335&lt;&gt;"",INDIRECT("'"&amp;I1335&amp;"'!"&amp;J1335),"")</f>
        <v/>
      </c>
      <c r="I1335" s="1440"/>
      <c r="J1335" s="1436"/>
      <c r="K1335" s="4"/>
    </row>
    <row r="1336" spans="1:11" ht="15" x14ac:dyDescent="0.2">
      <c r="A1336">
        <v>1277</v>
      </c>
      <c r="B1336" s="660">
        <f>'Expenditures 16-24'!C187</f>
        <v>0</v>
      </c>
      <c r="F1336" s="4"/>
      <c r="G1336" s="1" t="b">
        <f t="shared" ca="1" si="21"/>
        <v>1</v>
      </c>
      <c r="H1336" s="1435" cm="1">
        <f t="array" aca="1" ref="H1336" ca="1">IF(I1336&lt;&gt;"",INDIRECT("'"&amp;I1336&amp;"'!"&amp;J1336),"")</f>
        <v>0</v>
      </c>
      <c r="I1336" s="1440" t="s">
        <v>3868</v>
      </c>
      <c r="J1336" s="1436" t="s">
        <v>4224</v>
      </c>
      <c r="K1336" s="4"/>
    </row>
    <row r="1337" spans="1:11" ht="15" x14ac:dyDescent="0.2">
      <c r="A1337">
        <v>1278</v>
      </c>
      <c r="B1337" s="660">
        <f>'Expenditures 16-24'!C188</f>
        <v>0</v>
      </c>
      <c r="F1337" s="4"/>
      <c r="G1337" s="1" t="b">
        <f t="shared" ca="1" si="21"/>
        <v>1</v>
      </c>
      <c r="H1337" s="1435" cm="1">
        <f t="array" aca="1" ref="H1337" ca="1">IF(I1337&lt;&gt;"",INDIRECT("'"&amp;I1337&amp;"'!"&amp;J1337),"")</f>
        <v>0</v>
      </c>
      <c r="I1337" s="1440" t="s">
        <v>3868</v>
      </c>
      <c r="J1337" s="1436" t="s">
        <v>4225</v>
      </c>
      <c r="K1337" s="4"/>
    </row>
    <row r="1338" spans="1:11" ht="15" x14ac:dyDescent="0.2">
      <c r="A1338">
        <v>1279</v>
      </c>
      <c r="B1338" s="660">
        <f>'Expenditures 16-24'!C214</f>
        <v>0</v>
      </c>
      <c r="F1338" s="4"/>
      <c r="G1338" s="1" t="b">
        <f t="shared" ca="1" si="21"/>
        <v>1</v>
      </c>
      <c r="H1338" s="1435" cm="1">
        <f t="array" aca="1" ref="H1338" ca="1">IF(I1338&lt;&gt;"",INDIRECT("'"&amp;I1338&amp;"'!"&amp;J1338),"")</f>
        <v>0</v>
      </c>
      <c r="I1338" s="1440" t="s">
        <v>3868</v>
      </c>
      <c r="J1338" s="1436" t="s">
        <v>4226</v>
      </c>
      <c r="K1338" s="4"/>
    </row>
    <row r="1339" spans="1:11" ht="15" x14ac:dyDescent="0.2">
      <c r="A1339">
        <v>1280</v>
      </c>
      <c r="B1339" s="660">
        <f>'Expenditures 16-24'!D186</f>
        <v>0</v>
      </c>
      <c r="C1339" s="2" t="s">
        <v>490</v>
      </c>
      <c r="F1339" s="4"/>
      <c r="G1339" s="1" t="b">
        <f t="shared" ca="1" si="21"/>
        <v>1</v>
      </c>
      <c r="H1339" s="1435" cm="1">
        <f t="array" aca="1" ref="H1339" ca="1">IF(I1339&lt;&gt;"",INDIRECT("'"&amp;I1339&amp;"'!"&amp;J1339),"")</f>
        <v>0</v>
      </c>
      <c r="I1339" s="1440" t="s">
        <v>3868</v>
      </c>
      <c r="J1339" s="1436" t="s">
        <v>4227</v>
      </c>
      <c r="K1339" s="4"/>
    </row>
    <row r="1340" spans="1:11" ht="15" x14ac:dyDescent="0.2">
      <c r="A1340" s="5">
        <v>1281</v>
      </c>
      <c r="B1340" s="660"/>
      <c r="C1340" s="2" t="s">
        <v>490</v>
      </c>
      <c r="F1340" s="4" t="s">
        <v>3784</v>
      </c>
      <c r="G1340" s="1" t="b">
        <f t="shared" ca="1" si="21"/>
        <v>1</v>
      </c>
      <c r="H1340" s="1435" t="str" cm="1">
        <f t="array" aca="1" ref="H1340" ca="1">IF(I1340&lt;&gt;"",INDIRECT("'"&amp;I1340&amp;"'!"&amp;J1340),"")</f>
        <v/>
      </c>
      <c r="I1340" s="1440"/>
      <c r="J1340" s="1436"/>
      <c r="K1340" s="4"/>
    </row>
    <row r="1341" spans="1:11" ht="15" x14ac:dyDescent="0.2">
      <c r="A1341" s="5">
        <v>1282</v>
      </c>
      <c r="B1341" s="660"/>
      <c r="F1341" s="4" t="s">
        <v>3784</v>
      </c>
      <c r="G1341" s="1" t="b">
        <f t="shared" ca="1" si="21"/>
        <v>1</v>
      </c>
      <c r="H1341" s="1435" t="str" cm="1">
        <f t="array" aca="1" ref="H1341" ca="1">IF(I1341&lt;&gt;"",INDIRECT("'"&amp;I1341&amp;"'!"&amp;J1341),"")</f>
        <v/>
      </c>
      <c r="I1341" s="1440"/>
      <c r="J1341" s="1436"/>
      <c r="K1341" s="4"/>
    </row>
    <row r="1342" spans="1:11" ht="15" x14ac:dyDescent="0.2">
      <c r="A1342">
        <v>1283</v>
      </c>
      <c r="B1342" s="660">
        <f>'Expenditures 16-24'!D187</f>
        <v>0</v>
      </c>
      <c r="F1342" s="4"/>
      <c r="G1342" s="1" t="b">
        <f t="shared" ca="1" si="21"/>
        <v>1</v>
      </c>
      <c r="H1342" s="1435" cm="1">
        <f t="array" aca="1" ref="H1342" ca="1">IF(I1342&lt;&gt;"",INDIRECT("'"&amp;I1342&amp;"'!"&amp;J1342),"")</f>
        <v>0</v>
      </c>
      <c r="I1342" s="1440" t="s">
        <v>3868</v>
      </c>
      <c r="J1342" s="1436" t="s">
        <v>4228</v>
      </c>
      <c r="K1342" s="4"/>
    </row>
    <row r="1343" spans="1:11" ht="15" x14ac:dyDescent="0.2">
      <c r="A1343">
        <v>1284</v>
      </c>
      <c r="B1343" s="660">
        <f>'Expenditures 16-24'!D188</f>
        <v>0</v>
      </c>
      <c r="F1343" s="4"/>
      <c r="G1343" s="1" t="b">
        <f t="shared" ca="1" si="21"/>
        <v>1</v>
      </c>
      <c r="H1343" s="1435" cm="1">
        <f t="array" aca="1" ref="H1343" ca="1">IF(I1343&lt;&gt;"",INDIRECT("'"&amp;I1343&amp;"'!"&amp;J1343),"")</f>
        <v>0</v>
      </c>
      <c r="I1343" s="1440" t="s">
        <v>3868</v>
      </c>
      <c r="J1343" s="1436" t="s">
        <v>4229</v>
      </c>
      <c r="K1343" s="4"/>
    </row>
    <row r="1344" spans="1:11" ht="15" x14ac:dyDescent="0.2">
      <c r="A1344">
        <v>1285</v>
      </c>
      <c r="B1344" s="660">
        <f>'Expenditures 16-24'!D214</f>
        <v>0</v>
      </c>
      <c r="F1344" s="4"/>
      <c r="G1344" s="1" t="b">
        <f t="shared" ca="1" si="21"/>
        <v>1</v>
      </c>
      <c r="H1344" s="1435" cm="1">
        <f t="array" aca="1" ref="H1344" ca="1">IF(I1344&lt;&gt;"",INDIRECT("'"&amp;I1344&amp;"'!"&amp;J1344),"")</f>
        <v>0</v>
      </c>
      <c r="I1344" s="1440" t="s">
        <v>3868</v>
      </c>
      <c r="J1344" s="1436" t="s">
        <v>4230</v>
      </c>
      <c r="K1344" s="4"/>
    </row>
    <row r="1345" spans="1:11" ht="15" x14ac:dyDescent="0.2">
      <c r="A1345">
        <v>1286</v>
      </c>
      <c r="B1345" s="660">
        <f>'Expenditures 16-24'!E186</f>
        <v>483052</v>
      </c>
      <c r="C1345" s="2" t="s">
        <v>490</v>
      </c>
      <c r="F1345" s="4"/>
      <c r="G1345" s="1" t="b">
        <f t="shared" ca="1" si="21"/>
        <v>1</v>
      </c>
      <c r="H1345" s="1435" cm="1">
        <f t="array" aca="1" ref="H1345" ca="1">IF(I1345&lt;&gt;"",INDIRECT("'"&amp;I1345&amp;"'!"&amp;J1345),"")</f>
        <v>483052</v>
      </c>
      <c r="I1345" s="1440" t="s">
        <v>3868</v>
      </c>
      <c r="J1345" s="1436" t="s">
        <v>4231</v>
      </c>
      <c r="K1345" s="4"/>
    </row>
    <row r="1346" spans="1:11" ht="15" x14ac:dyDescent="0.2">
      <c r="A1346" s="5">
        <v>1287</v>
      </c>
      <c r="B1346" s="660"/>
      <c r="C1346" s="2" t="s">
        <v>490</v>
      </c>
      <c r="F1346" s="4" t="s">
        <v>3784</v>
      </c>
      <c r="G1346" s="1" t="b">
        <f t="shared" ca="1" si="21"/>
        <v>1</v>
      </c>
      <c r="H1346" s="1435" t="str" cm="1">
        <f t="array" aca="1" ref="H1346" ca="1">IF(I1346&lt;&gt;"",INDIRECT("'"&amp;I1346&amp;"'!"&amp;J1346),"")</f>
        <v/>
      </c>
      <c r="I1346" s="1440"/>
      <c r="J1346" s="1436"/>
      <c r="K1346" s="4"/>
    </row>
    <row r="1347" spans="1:11" ht="15" x14ac:dyDescent="0.2">
      <c r="A1347" s="5">
        <v>1288</v>
      </c>
      <c r="B1347" s="660"/>
      <c r="F1347" s="4" t="s">
        <v>3784</v>
      </c>
      <c r="G1347" s="1" t="b">
        <f t="shared" ca="1" si="21"/>
        <v>1</v>
      </c>
      <c r="H1347" s="1435" t="str" cm="1">
        <f t="array" aca="1" ref="H1347" ca="1">IF(I1347&lt;&gt;"",INDIRECT("'"&amp;I1347&amp;"'!"&amp;J1347),"")</f>
        <v/>
      </c>
      <c r="I1347" s="1440"/>
      <c r="J1347" s="1436"/>
      <c r="K1347" s="4"/>
    </row>
    <row r="1348" spans="1:11" ht="15" x14ac:dyDescent="0.2">
      <c r="A1348">
        <v>1289</v>
      </c>
      <c r="B1348" s="660">
        <f>'Expenditures 16-24'!E187</f>
        <v>0</v>
      </c>
      <c r="F1348" s="4"/>
      <c r="G1348" s="1" t="b">
        <f t="shared" ca="1" si="21"/>
        <v>1</v>
      </c>
      <c r="H1348" s="1435" cm="1">
        <f t="array" aca="1" ref="H1348" ca="1">IF(I1348&lt;&gt;"",INDIRECT("'"&amp;I1348&amp;"'!"&amp;J1348),"")</f>
        <v>0</v>
      </c>
      <c r="I1348" s="1440" t="s">
        <v>3868</v>
      </c>
      <c r="J1348" s="1436" t="s">
        <v>4232</v>
      </c>
      <c r="K1348" s="4"/>
    </row>
    <row r="1349" spans="1:11" ht="15" x14ac:dyDescent="0.2">
      <c r="A1349">
        <v>1290</v>
      </c>
      <c r="B1349" s="660">
        <f>'Expenditures 16-24'!E188</f>
        <v>483052</v>
      </c>
      <c r="F1349" s="4"/>
      <c r="G1349" s="1" t="b">
        <f t="shared" ca="1" si="21"/>
        <v>1</v>
      </c>
      <c r="H1349" s="1435" cm="1">
        <f t="array" aca="1" ref="H1349" ca="1">IF(I1349&lt;&gt;"",INDIRECT("'"&amp;I1349&amp;"'!"&amp;J1349),"")</f>
        <v>483052</v>
      </c>
      <c r="I1349" s="1440" t="s">
        <v>3868</v>
      </c>
      <c r="J1349" s="1436" t="s">
        <v>4233</v>
      </c>
      <c r="K1349" s="4"/>
    </row>
    <row r="1350" spans="1:11" ht="15" x14ac:dyDescent="0.2">
      <c r="A1350">
        <v>1291</v>
      </c>
      <c r="B1350" s="660">
        <f>'Expenditures 16-24'!E200</f>
        <v>0</v>
      </c>
      <c r="F1350" s="4"/>
      <c r="G1350" s="1" t="b">
        <f t="shared" ca="1" si="21"/>
        <v>1</v>
      </c>
      <c r="H1350" s="1435" cm="1">
        <f t="array" aca="1" ref="H1350" ca="1">IF(I1350&lt;&gt;"",INDIRECT("'"&amp;I1350&amp;"'!"&amp;J1350),"")</f>
        <v>0</v>
      </c>
      <c r="I1350" s="1440" t="s">
        <v>3868</v>
      </c>
      <c r="J1350" s="1436" t="s">
        <v>4234</v>
      </c>
      <c r="K1350" s="4"/>
    </row>
    <row r="1351" spans="1:11" ht="15" x14ac:dyDescent="0.2">
      <c r="A1351">
        <v>1292</v>
      </c>
      <c r="B1351" s="660">
        <f>'Expenditures 16-24'!E214</f>
        <v>483052</v>
      </c>
      <c r="C1351" s="2" t="s">
        <v>490</v>
      </c>
      <c r="F1351" s="4"/>
      <c r="G1351" s="1" t="b">
        <f t="shared" ca="1" si="21"/>
        <v>1</v>
      </c>
      <c r="H1351" s="1435" cm="1">
        <f t="array" aca="1" ref="H1351" ca="1">IF(I1351&lt;&gt;"",INDIRECT("'"&amp;I1351&amp;"'!"&amp;J1351),"")</f>
        <v>483052</v>
      </c>
      <c r="I1351" s="1440" t="s">
        <v>3868</v>
      </c>
      <c r="J1351" s="1436" t="s">
        <v>4235</v>
      </c>
      <c r="K1351" s="4"/>
    </row>
    <row r="1352" spans="1:11" ht="15" x14ac:dyDescent="0.2">
      <c r="A1352">
        <v>1293</v>
      </c>
      <c r="B1352" s="660">
        <f>'Expenditures 16-24'!F186</f>
        <v>0</v>
      </c>
      <c r="C1352" s="2" t="s">
        <v>490</v>
      </c>
      <c r="F1352" s="4"/>
      <c r="G1352" s="1" t="b">
        <f t="shared" ca="1" si="21"/>
        <v>1</v>
      </c>
      <c r="H1352" s="1435" cm="1">
        <f t="array" aca="1" ref="H1352" ca="1">IF(I1352&lt;&gt;"",INDIRECT("'"&amp;I1352&amp;"'!"&amp;J1352),"")</f>
        <v>0</v>
      </c>
      <c r="I1352" s="1440" t="s">
        <v>3868</v>
      </c>
      <c r="J1352" s="1436" t="s">
        <v>4236</v>
      </c>
      <c r="K1352" s="4"/>
    </row>
    <row r="1353" spans="1:11" ht="15" x14ac:dyDescent="0.2">
      <c r="A1353" s="5">
        <v>1294</v>
      </c>
      <c r="B1353" s="660"/>
      <c r="C1353" s="2" t="s">
        <v>490</v>
      </c>
      <c r="F1353" s="4" t="s">
        <v>3784</v>
      </c>
      <c r="G1353" s="1" t="b">
        <f t="shared" ca="1" si="21"/>
        <v>1</v>
      </c>
      <c r="H1353" s="1435" t="str" cm="1">
        <f t="array" aca="1" ref="H1353" ca="1">IF(I1353&lt;&gt;"",INDIRECT("'"&amp;I1353&amp;"'!"&amp;J1353),"")</f>
        <v/>
      </c>
      <c r="I1353" s="1440"/>
      <c r="J1353" s="1436"/>
      <c r="K1353" s="4"/>
    </row>
    <row r="1354" spans="1:11" ht="15" x14ac:dyDescent="0.2">
      <c r="A1354" s="5">
        <v>1295</v>
      </c>
      <c r="B1354" s="660"/>
      <c r="F1354" s="4" t="s">
        <v>3784</v>
      </c>
      <c r="G1354" s="1" t="b">
        <f t="shared" ca="1" si="21"/>
        <v>1</v>
      </c>
      <c r="H1354" s="1435" t="str" cm="1">
        <f t="array" aca="1" ref="H1354" ca="1">IF(I1354&lt;&gt;"",INDIRECT("'"&amp;I1354&amp;"'!"&amp;J1354),"")</f>
        <v/>
      </c>
      <c r="I1354" s="1440"/>
      <c r="J1354" s="1436"/>
      <c r="K1354" s="4"/>
    </row>
    <row r="1355" spans="1:11" ht="15" x14ac:dyDescent="0.2">
      <c r="A1355">
        <v>1296</v>
      </c>
      <c r="B1355" s="660">
        <f>'Expenditures 16-24'!F187</f>
        <v>0</v>
      </c>
      <c r="F1355" s="4"/>
      <c r="G1355" s="1" t="b">
        <f t="shared" ca="1" si="21"/>
        <v>1</v>
      </c>
      <c r="H1355" s="1435" cm="1">
        <f t="array" aca="1" ref="H1355" ca="1">IF(I1355&lt;&gt;"",INDIRECT("'"&amp;I1355&amp;"'!"&amp;J1355),"")</f>
        <v>0</v>
      </c>
      <c r="I1355" s="1440" t="s">
        <v>3868</v>
      </c>
      <c r="J1355" s="1436" t="s">
        <v>4237</v>
      </c>
      <c r="K1355" s="4"/>
    </row>
    <row r="1356" spans="1:11" ht="15" x14ac:dyDescent="0.2">
      <c r="A1356">
        <v>1297</v>
      </c>
      <c r="B1356" s="660">
        <f>'Expenditures 16-24'!F188</f>
        <v>0</v>
      </c>
      <c r="F1356" s="4"/>
      <c r="G1356" s="1" t="b">
        <f t="shared" ca="1" si="21"/>
        <v>1</v>
      </c>
      <c r="H1356" s="1435" cm="1">
        <f t="array" aca="1" ref="H1356" ca="1">IF(I1356&lt;&gt;"",INDIRECT("'"&amp;I1356&amp;"'!"&amp;J1356),"")</f>
        <v>0</v>
      </c>
      <c r="I1356" s="1440" t="s">
        <v>3868</v>
      </c>
      <c r="J1356" s="1436" t="s">
        <v>4238</v>
      </c>
      <c r="K1356" s="4"/>
    </row>
    <row r="1357" spans="1:11" ht="15" x14ac:dyDescent="0.2">
      <c r="A1357">
        <v>1298</v>
      </c>
      <c r="B1357" s="660">
        <f>'Expenditures 16-24'!F214</f>
        <v>0</v>
      </c>
      <c r="F1357" s="4"/>
      <c r="G1357" s="1" t="b">
        <f t="shared" ca="1" si="21"/>
        <v>1</v>
      </c>
      <c r="H1357" s="1435" cm="1">
        <f t="array" aca="1" ref="H1357" ca="1">IF(I1357&lt;&gt;"",INDIRECT("'"&amp;I1357&amp;"'!"&amp;J1357),"")</f>
        <v>0</v>
      </c>
      <c r="I1357" s="1440" t="s">
        <v>3868</v>
      </c>
      <c r="J1357" s="1436" t="s">
        <v>4239</v>
      </c>
      <c r="K1357" s="4"/>
    </row>
    <row r="1358" spans="1:11" ht="15" x14ac:dyDescent="0.2">
      <c r="A1358">
        <v>1299</v>
      </c>
      <c r="B1358" s="660">
        <f>'Expenditures 16-24'!G186</f>
        <v>0</v>
      </c>
      <c r="C1358" s="2" t="s">
        <v>490</v>
      </c>
      <c r="F1358" s="4"/>
      <c r="G1358" s="1" t="b">
        <f t="shared" ca="1" si="21"/>
        <v>1</v>
      </c>
      <c r="H1358" s="1435" cm="1">
        <f t="array" aca="1" ref="H1358" ca="1">IF(I1358&lt;&gt;"",INDIRECT("'"&amp;I1358&amp;"'!"&amp;J1358),"")</f>
        <v>0</v>
      </c>
      <c r="I1358" s="1440" t="s">
        <v>3868</v>
      </c>
      <c r="J1358" s="1436" t="s">
        <v>4240</v>
      </c>
      <c r="K1358" s="4"/>
    </row>
    <row r="1359" spans="1:11" ht="15" x14ac:dyDescent="0.2">
      <c r="A1359" s="5">
        <v>1300</v>
      </c>
      <c r="B1359" s="660"/>
      <c r="C1359" s="2" t="s">
        <v>490</v>
      </c>
      <c r="F1359" s="4" t="s">
        <v>3784</v>
      </c>
      <c r="G1359" s="1" t="b">
        <f t="shared" ca="1" si="21"/>
        <v>1</v>
      </c>
      <c r="H1359" s="1435" t="str" cm="1">
        <f t="array" aca="1" ref="H1359" ca="1">IF(I1359&lt;&gt;"",INDIRECT("'"&amp;I1359&amp;"'!"&amp;J1359),"")</f>
        <v/>
      </c>
      <c r="I1359" s="1440"/>
      <c r="J1359" s="1436"/>
      <c r="K1359" s="4"/>
    </row>
    <row r="1360" spans="1:11" ht="15" x14ac:dyDescent="0.2">
      <c r="A1360" s="5">
        <v>1301</v>
      </c>
      <c r="B1360" s="660"/>
      <c r="F1360" s="4" t="s">
        <v>3784</v>
      </c>
      <c r="G1360" s="1" t="b">
        <f t="shared" ca="1" si="21"/>
        <v>1</v>
      </c>
      <c r="H1360" s="1435" t="str" cm="1">
        <f t="array" aca="1" ref="H1360" ca="1">IF(I1360&lt;&gt;"",INDIRECT("'"&amp;I1360&amp;"'!"&amp;J1360),"")</f>
        <v/>
      </c>
      <c r="I1360" s="1440"/>
      <c r="J1360" s="1436"/>
      <c r="K1360" s="4"/>
    </row>
    <row r="1361" spans="1:11" ht="15" x14ac:dyDescent="0.2">
      <c r="A1361">
        <v>1302</v>
      </c>
      <c r="B1361" s="660">
        <f>'Expenditures 16-24'!G187</f>
        <v>0</v>
      </c>
      <c r="F1361" s="4"/>
      <c r="G1361" s="1" t="b">
        <f t="shared" ca="1" si="21"/>
        <v>1</v>
      </c>
      <c r="H1361" s="1435" cm="1">
        <f t="array" aca="1" ref="H1361" ca="1">IF(I1361&lt;&gt;"",INDIRECT("'"&amp;I1361&amp;"'!"&amp;J1361),"")</f>
        <v>0</v>
      </c>
      <c r="I1361" s="1440" t="s">
        <v>3868</v>
      </c>
      <c r="J1361" s="1436" t="s">
        <v>4241</v>
      </c>
      <c r="K1361" s="4"/>
    </row>
    <row r="1362" spans="1:11" ht="15" x14ac:dyDescent="0.2">
      <c r="A1362">
        <v>1303</v>
      </c>
      <c r="B1362" s="660">
        <f>'Expenditures 16-24'!G188</f>
        <v>0</v>
      </c>
      <c r="F1362" s="4"/>
      <c r="G1362" s="1" t="b">
        <f t="shared" ca="1" si="21"/>
        <v>1</v>
      </c>
      <c r="H1362" s="1435" cm="1">
        <f t="array" aca="1" ref="H1362" ca="1">IF(I1362&lt;&gt;"",INDIRECT("'"&amp;I1362&amp;"'!"&amp;J1362),"")</f>
        <v>0</v>
      </c>
      <c r="I1362" s="1440" t="s">
        <v>3868</v>
      </c>
      <c r="J1362" s="1436" t="s">
        <v>4242</v>
      </c>
      <c r="K1362" s="4"/>
    </row>
    <row r="1363" spans="1:11" ht="15" x14ac:dyDescent="0.2">
      <c r="A1363">
        <v>1304</v>
      </c>
      <c r="B1363" s="660">
        <f>'Expenditures 16-24'!G214</f>
        <v>0</v>
      </c>
      <c r="F1363" s="4"/>
      <c r="G1363" s="1" t="b">
        <f t="shared" ca="1" si="21"/>
        <v>1</v>
      </c>
      <c r="H1363" s="1435" cm="1">
        <f t="array" aca="1" ref="H1363" ca="1">IF(I1363&lt;&gt;"",INDIRECT("'"&amp;I1363&amp;"'!"&amp;J1363),"")</f>
        <v>0</v>
      </c>
      <c r="I1363" s="1440" t="s">
        <v>3868</v>
      </c>
      <c r="J1363" s="1436" t="s">
        <v>4243</v>
      </c>
      <c r="K1363" s="4"/>
    </row>
    <row r="1364" spans="1:11" ht="15" x14ac:dyDescent="0.2">
      <c r="A1364">
        <v>1305</v>
      </c>
      <c r="B1364" s="660">
        <f>'Expenditures 16-24'!H186</f>
        <v>0</v>
      </c>
      <c r="C1364" s="2" t="s">
        <v>490</v>
      </c>
      <c r="F1364" s="4"/>
      <c r="G1364" s="1" t="b">
        <f t="shared" ca="1" si="21"/>
        <v>1</v>
      </c>
      <c r="H1364" s="1435" cm="1">
        <f t="array" aca="1" ref="H1364" ca="1">IF(I1364&lt;&gt;"",INDIRECT("'"&amp;I1364&amp;"'!"&amp;J1364),"")</f>
        <v>0</v>
      </c>
      <c r="I1364" s="1440" t="s">
        <v>3868</v>
      </c>
      <c r="J1364" s="1436" t="s">
        <v>4244</v>
      </c>
      <c r="K1364" s="4"/>
    </row>
    <row r="1365" spans="1:11" ht="15" x14ac:dyDescent="0.2">
      <c r="A1365" s="5">
        <v>1306</v>
      </c>
      <c r="B1365" s="660"/>
      <c r="C1365" s="2" t="s">
        <v>490</v>
      </c>
      <c r="F1365" s="4" t="s">
        <v>3784</v>
      </c>
      <c r="G1365" s="1" t="b">
        <f t="shared" ca="1" si="21"/>
        <v>1</v>
      </c>
      <c r="H1365" s="1435" t="str" cm="1">
        <f t="array" aca="1" ref="H1365" ca="1">IF(I1365&lt;&gt;"",INDIRECT("'"&amp;I1365&amp;"'!"&amp;J1365),"")</f>
        <v/>
      </c>
      <c r="I1365" s="1440"/>
      <c r="J1365" s="1436"/>
      <c r="K1365" s="4"/>
    </row>
    <row r="1366" spans="1:11" ht="15" x14ac:dyDescent="0.2">
      <c r="A1366" s="5">
        <v>1307</v>
      </c>
      <c r="B1366" s="660"/>
      <c r="F1366" s="4" t="s">
        <v>3784</v>
      </c>
      <c r="G1366" s="1" t="b">
        <f t="shared" ca="1" si="21"/>
        <v>1</v>
      </c>
      <c r="H1366" s="1435" t="str" cm="1">
        <f t="array" aca="1" ref="H1366" ca="1">IF(I1366&lt;&gt;"",INDIRECT("'"&amp;I1366&amp;"'!"&amp;J1366),"")</f>
        <v/>
      </c>
      <c r="I1366" s="1440"/>
      <c r="J1366" s="1436"/>
      <c r="K1366" s="4"/>
    </row>
    <row r="1367" spans="1:11" ht="15" x14ac:dyDescent="0.2">
      <c r="A1367">
        <v>1308</v>
      </c>
      <c r="B1367" s="660">
        <f>'Expenditures 16-24'!H187</f>
        <v>0</v>
      </c>
      <c r="F1367" s="4"/>
      <c r="G1367" s="1" t="b">
        <f t="shared" ca="1" si="21"/>
        <v>1</v>
      </c>
      <c r="H1367" s="1435" cm="1">
        <f t="array" aca="1" ref="H1367" ca="1">IF(I1367&lt;&gt;"",INDIRECT("'"&amp;I1367&amp;"'!"&amp;J1367),"")</f>
        <v>0</v>
      </c>
      <c r="I1367" s="1440" t="s">
        <v>3868</v>
      </c>
      <c r="J1367" s="1436" t="s">
        <v>4245</v>
      </c>
      <c r="K1367" s="4"/>
    </row>
    <row r="1368" spans="1:11" ht="15" x14ac:dyDescent="0.2">
      <c r="A1368">
        <v>1309</v>
      </c>
      <c r="B1368" s="660">
        <f>'Expenditures 16-24'!H188</f>
        <v>0</v>
      </c>
      <c r="F1368" s="4"/>
      <c r="G1368" s="1" t="b">
        <f t="shared" ca="1" si="21"/>
        <v>1</v>
      </c>
      <c r="H1368" s="1435" cm="1">
        <f t="array" aca="1" ref="H1368" ca="1">IF(I1368&lt;&gt;"",INDIRECT("'"&amp;I1368&amp;"'!"&amp;J1368),"")</f>
        <v>0</v>
      </c>
      <c r="I1368" s="1440" t="s">
        <v>3868</v>
      </c>
      <c r="J1368" s="1436" t="s">
        <v>4246</v>
      </c>
      <c r="K1368" s="4"/>
    </row>
    <row r="1369" spans="1:11" ht="15" x14ac:dyDescent="0.2">
      <c r="A1369">
        <v>1310</v>
      </c>
      <c r="B1369" s="660">
        <f>'Expenditures 16-24'!H203</f>
        <v>0</v>
      </c>
      <c r="F1369" s="4"/>
      <c r="G1369" s="1" t="b">
        <f t="shared" ca="1" si="21"/>
        <v>1</v>
      </c>
      <c r="H1369" s="1435" cm="1">
        <f t="array" aca="1" ref="H1369" ca="1">IF(I1369&lt;&gt;"",INDIRECT("'"&amp;I1369&amp;"'!"&amp;J1369),"")</f>
        <v>0</v>
      </c>
      <c r="I1369" s="1440" t="s">
        <v>3868</v>
      </c>
      <c r="J1369" s="1436" t="s">
        <v>4247</v>
      </c>
      <c r="K1369" s="4"/>
    </row>
    <row r="1370" spans="1:11" ht="15" x14ac:dyDescent="0.2">
      <c r="A1370">
        <v>1311</v>
      </c>
      <c r="B1370" s="660">
        <f>'Expenditures 16-24'!H204</f>
        <v>0</v>
      </c>
      <c r="C1370" s="2" t="s">
        <v>490</v>
      </c>
      <c r="F1370" s="4"/>
      <c r="G1370" s="1" t="b">
        <f t="shared" ca="1" si="21"/>
        <v>1</v>
      </c>
      <c r="H1370" s="1435" cm="1">
        <f t="array" aca="1" ref="H1370" ca="1">IF(I1370&lt;&gt;"",INDIRECT("'"&amp;I1370&amp;"'!"&amp;J1370),"")</f>
        <v>0</v>
      </c>
      <c r="I1370" s="1440" t="s">
        <v>3868</v>
      </c>
      <c r="J1370" s="1436" t="s">
        <v>4248</v>
      </c>
      <c r="K1370" s="4"/>
    </row>
    <row r="1371" spans="1:11" ht="15" x14ac:dyDescent="0.2">
      <c r="A1371">
        <v>1312</v>
      </c>
      <c r="B1371" s="660">
        <f>'Expenditures 16-24'!H207</f>
        <v>0</v>
      </c>
      <c r="F1371" s="4"/>
      <c r="G1371" s="1" t="b">
        <f t="shared" ca="1" si="21"/>
        <v>1</v>
      </c>
      <c r="H1371" s="1435" cm="1">
        <f t="array" aca="1" ref="H1371" ca="1">IF(I1371&lt;&gt;"",INDIRECT("'"&amp;I1371&amp;"'!"&amp;J1371),"")</f>
        <v>0</v>
      </c>
      <c r="I1371" s="1440" t="s">
        <v>3868</v>
      </c>
      <c r="J1371" s="1436" t="s">
        <v>4249</v>
      </c>
      <c r="K1371" s="4"/>
    </row>
    <row r="1372" spans="1:11" ht="15" x14ac:dyDescent="0.2">
      <c r="A1372" s="5">
        <v>1313</v>
      </c>
      <c r="B1372" s="660"/>
      <c r="F1372" s="4" t="s">
        <v>3784</v>
      </c>
      <c r="G1372" s="1" t="b">
        <f t="shared" ca="1" si="21"/>
        <v>1</v>
      </c>
      <c r="H1372" s="1435" t="str" cm="1">
        <f t="array" aca="1" ref="H1372" ca="1">IF(I1372&lt;&gt;"",INDIRECT("'"&amp;I1372&amp;"'!"&amp;J1372),"")</f>
        <v/>
      </c>
      <c r="I1372" s="1440"/>
      <c r="J1372" s="1436"/>
      <c r="K1372" s="4"/>
    </row>
    <row r="1373" spans="1:11" ht="15" x14ac:dyDescent="0.2">
      <c r="A1373">
        <v>1314</v>
      </c>
      <c r="B1373" s="660">
        <f>'Expenditures 16-24'!H212</f>
        <v>0</v>
      </c>
      <c r="F1373" s="4"/>
      <c r="G1373" s="1" t="b">
        <f t="shared" ca="1" si="21"/>
        <v>1</v>
      </c>
      <c r="H1373" s="1435" cm="1">
        <f t="array" aca="1" ref="H1373" ca="1">IF(I1373&lt;&gt;"",INDIRECT("'"&amp;I1373&amp;"'!"&amp;J1373),"")</f>
        <v>0</v>
      </c>
      <c r="I1373" s="1440" t="s">
        <v>3868</v>
      </c>
      <c r="J1373" s="1436" t="s">
        <v>4250</v>
      </c>
      <c r="K1373" s="4"/>
    </row>
    <row r="1374" spans="1:11" ht="15" x14ac:dyDescent="0.2">
      <c r="A1374">
        <v>1315</v>
      </c>
      <c r="B1374" s="660">
        <f>'Expenditures 16-24'!H214</f>
        <v>0</v>
      </c>
      <c r="F1374" s="4"/>
      <c r="G1374" s="1" t="b">
        <f t="shared" ca="1" si="21"/>
        <v>1</v>
      </c>
      <c r="H1374" s="1435" cm="1">
        <f t="array" aca="1" ref="H1374" ca="1">IF(I1374&lt;&gt;"",INDIRECT("'"&amp;I1374&amp;"'!"&amp;J1374),"")</f>
        <v>0</v>
      </c>
      <c r="I1374" s="1440" t="s">
        <v>3868</v>
      </c>
      <c r="J1374" s="1436" t="s">
        <v>4251</v>
      </c>
      <c r="K1374" s="4"/>
    </row>
    <row r="1375" spans="1:11" ht="15" x14ac:dyDescent="0.2">
      <c r="A1375">
        <v>1316</v>
      </c>
      <c r="B1375" s="660">
        <f>'Expenditures 16-24'!K186</f>
        <v>483052</v>
      </c>
      <c r="C1375" s="2" t="s">
        <v>490</v>
      </c>
      <c r="F1375" s="4"/>
      <c r="G1375" s="1" t="b">
        <f t="shared" ca="1" si="21"/>
        <v>1</v>
      </c>
      <c r="H1375" s="1435" cm="1">
        <f t="array" aca="1" ref="H1375" ca="1">IF(I1375&lt;&gt;"",INDIRECT("'"&amp;I1375&amp;"'!"&amp;J1375),"")</f>
        <v>483052</v>
      </c>
      <c r="I1375" s="1440" t="s">
        <v>3868</v>
      </c>
      <c r="J1375" s="1436" t="s">
        <v>4252</v>
      </c>
      <c r="K1375" s="4"/>
    </row>
    <row r="1376" spans="1:11" ht="15" x14ac:dyDescent="0.2">
      <c r="A1376" s="5">
        <v>1317</v>
      </c>
      <c r="B1376" s="660"/>
      <c r="C1376" s="2" t="s">
        <v>490</v>
      </c>
      <c r="F1376" s="4" t="s">
        <v>3784</v>
      </c>
      <c r="G1376" s="1" t="b">
        <f t="shared" ref="G1376:G1439" ca="1" si="22">H1376=B1376</f>
        <v>1</v>
      </c>
      <c r="H1376" s="1435" t="str" cm="1">
        <f t="array" aca="1" ref="H1376" ca="1">IF(I1376&lt;&gt;"",INDIRECT("'"&amp;I1376&amp;"'!"&amp;J1376),"")</f>
        <v/>
      </c>
      <c r="I1376" s="1440"/>
      <c r="J1376" s="1436"/>
      <c r="K1376" s="4"/>
    </row>
    <row r="1377" spans="1:11" ht="15" x14ac:dyDescent="0.2">
      <c r="A1377" s="5">
        <v>1318</v>
      </c>
      <c r="B1377" s="660"/>
      <c r="C1377" s="2" t="s">
        <v>490</v>
      </c>
      <c r="F1377" s="4" t="s">
        <v>3784</v>
      </c>
      <c r="G1377" s="1" t="b">
        <f t="shared" ca="1" si="22"/>
        <v>1</v>
      </c>
      <c r="H1377" s="1435" t="str" cm="1">
        <f t="array" aca="1" ref="H1377" ca="1">IF(I1377&lt;&gt;"",INDIRECT("'"&amp;I1377&amp;"'!"&amp;J1377),"")</f>
        <v/>
      </c>
      <c r="I1377" s="1440"/>
      <c r="J1377" s="1436"/>
      <c r="K1377" s="4"/>
    </row>
    <row r="1378" spans="1:11" ht="15" x14ac:dyDescent="0.2">
      <c r="A1378">
        <v>1319</v>
      </c>
      <c r="B1378" s="660">
        <f>'Expenditures 16-24'!K187</f>
        <v>0</v>
      </c>
      <c r="F1378" s="4"/>
      <c r="G1378" s="1" t="b">
        <f t="shared" ca="1" si="22"/>
        <v>1</v>
      </c>
      <c r="H1378" s="1435" cm="1">
        <f t="array" aca="1" ref="H1378" ca="1">IF(I1378&lt;&gt;"",INDIRECT("'"&amp;I1378&amp;"'!"&amp;J1378),"")</f>
        <v>0</v>
      </c>
      <c r="I1378" s="1440" t="s">
        <v>3868</v>
      </c>
      <c r="J1378" s="1436" t="s">
        <v>4253</v>
      </c>
      <c r="K1378" s="4"/>
    </row>
    <row r="1379" spans="1:11" ht="15" x14ac:dyDescent="0.2">
      <c r="A1379">
        <v>1320</v>
      </c>
      <c r="B1379" s="660">
        <f>'Expenditures 16-24'!K188</f>
        <v>483052</v>
      </c>
      <c r="F1379" s="4"/>
      <c r="G1379" s="1" t="b">
        <f t="shared" ca="1" si="22"/>
        <v>1</v>
      </c>
      <c r="H1379" s="1435" cm="1">
        <f t="array" aca="1" ref="H1379" ca="1">IF(I1379&lt;&gt;"",INDIRECT("'"&amp;I1379&amp;"'!"&amp;J1379),"")</f>
        <v>483052</v>
      </c>
      <c r="I1379" s="1440" t="s">
        <v>3868</v>
      </c>
      <c r="J1379" s="1436" t="s">
        <v>4254</v>
      </c>
      <c r="K1379" s="4"/>
    </row>
    <row r="1380" spans="1:11" ht="15" x14ac:dyDescent="0.2">
      <c r="A1380">
        <v>1321</v>
      </c>
      <c r="B1380" s="660">
        <f>'Expenditures 16-24'!K200</f>
        <v>0</v>
      </c>
      <c r="C1380" s="2" t="s">
        <v>490</v>
      </c>
      <c r="F1380" s="4"/>
      <c r="G1380" s="1" t="b">
        <f t="shared" ca="1" si="22"/>
        <v>1</v>
      </c>
      <c r="H1380" s="1435" cm="1">
        <f t="array" aca="1" ref="H1380" ca="1">IF(I1380&lt;&gt;"",INDIRECT("'"&amp;I1380&amp;"'!"&amp;J1380),"")</f>
        <v>0</v>
      </c>
      <c r="I1380" s="1440" t="s">
        <v>3868</v>
      </c>
      <c r="J1380" s="1436" t="s">
        <v>4255</v>
      </c>
      <c r="K1380" s="4"/>
    </row>
    <row r="1381" spans="1:11" ht="15" x14ac:dyDescent="0.2">
      <c r="A1381">
        <v>1322</v>
      </c>
      <c r="B1381" s="660">
        <f>'Expenditures 16-24'!K203</f>
        <v>0</v>
      </c>
      <c r="C1381" s="2" t="s">
        <v>490</v>
      </c>
      <c r="F1381" s="4"/>
      <c r="G1381" s="1" t="b">
        <f t="shared" ca="1" si="22"/>
        <v>1</v>
      </c>
      <c r="H1381" s="1435" cm="1">
        <f t="array" aca="1" ref="H1381" ca="1">IF(I1381&lt;&gt;"",INDIRECT("'"&amp;I1381&amp;"'!"&amp;J1381),"")</f>
        <v>0</v>
      </c>
      <c r="I1381" s="1440" t="s">
        <v>3868</v>
      </c>
      <c r="J1381" s="1436" t="s">
        <v>4256</v>
      </c>
      <c r="K1381" s="4"/>
    </row>
    <row r="1382" spans="1:11" ht="15" x14ac:dyDescent="0.2">
      <c r="A1382">
        <v>1323</v>
      </c>
      <c r="B1382" s="660">
        <f>'Expenditures 16-24'!K204</f>
        <v>0</v>
      </c>
      <c r="C1382" s="2" t="s">
        <v>490</v>
      </c>
      <c r="F1382" s="4"/>
      <c r="G1382" s="1" t="b">
        <f t="shared" ca="1" si="22"/>
        <v>1</v>
      </c>
      <c r="H1382" s="1435" cm="1">
        <f t="array" aca="1" ref="H1382" ca="1">IF(I1382&lt;&gt;"",INDIRECT("'"&amp;I1382&amp;"'!"&amp;J1382),"")</f>
        <v>0</v>
      </c>
      <c r="I1382" s="1440" t="s">
        <v>3868</v>
      </c>
      <c r="J1382" s="1436" t="s">
        <v>4257</v>
      </c>
      <c r="K1382" s="4"/>
    </row>
    <row r="1383" spans="1:11" ht="15" x14ac:dyDescent="0.2">
      <c r="A1383">
        <v>1324</v>
      </c>
      <c r="B1383" s="660">
        <f>'Expenditures 16-24'!K207</f>
        <v>0</v>
      </c>
      <c r="C1383" s="2" t="s">
        <v>490</v>
      </c>
      <c r="F1383" s="4"/>
      <c r="G1383" s="1" t="b">
        <f t="shared" ca="1" si="22"/>
        <v>1</v>
      </c>
      <c r="H1383" s="1435" cm="1">
        <f t="array" aca="1" ref="H1383" ca="1">IF(I1383&lt;&gt;"",INDIRECT("'"&amp;I1383&amp;"'!"&amp;J1383),"")</f>
        <v>0</v>
      </c>
      <c r="I1383" s="1440" t="s">
        <v>3868</v>
      </c>
      <c r="J1383" s="1436" t="s">
        <v>4258</v>
      </c>
      <c r="K1383" s="4"/>
    </row>
    <row r="1384" spans="1:11" ht="15" x14ac:dyDescent="0.2">
      <c r="A1384" s="5">
        <v>1325</v>
      </c>
      <c r="B1384" s="660"/>
      <c r="C1384" s="2" t="s">
        <v>490</v>
      </c>
      <c r="F1384" s="4" t="s">
        <v>3784</v>
      </c>
      <c r="G1384" s="1" t="b">
        <f t="shared" ca="1" si="22"/>
        <v>1</v>
      </c>
      <c r="H1384" s="1435" t="str" cm="1">
        <f t="array" aca="1" ref="H1384" ca="1">IF(I1384&lt;&gt;"",INDIRECT("'"&amp;I1384&amp;"'!"&amp;J1384),"")</f>
        <v/>
      </c>
      <c r="I1384" s="1440"/>
      <c r="J1384" s="1436"/>
      <c r="K1384" s="4"/>
    </row>
    <row r="1385" spans="1:11" ht="15" x14ac:dyDescent="0.2">
      <c r="A1385">
        <v>1326</v>
      </c>
      <c r="B1385" s="660">
        <f>'Expenditures 16-24'!K212</f>
        <v>0</v>
      </c>
      <c r="C1385" s="2" t="s">
        <v>490</v>
      </c>
      <c r="F1385" s="4"/>
      <c r="G1385" s="1" t="b">
        <f t="shared" ca="1" si="22"/>
        <v>1</v>
      </c>
      <c r="H1385" s="1435" cm="1">
        <f t="array" aca="1" ref="H1385" ca="1">IF(I1385&lt;&gt;"",INDIRECT("'"&amp;I1385&amp;"'!"&amp;J1385),"")</f>
        <v>0</v>
      </c>
      <c r="I1385" s="1440" t="s">
        <v>3868</v>
      </c>
      <c r="J1385" s="1436" t="s">
        <v>4259</v>
      </c>
      <c r="K1385" s="4"/>
    </row>
    <row r="1386" spans="1:11" ht="15" x14ac:dyDescent="0.2">
      <c r="A1386">
        <v>1327</v>
      </c>
      <c r="B1386" s="660">
        <f>'Expenditures 16-24'!K214</f>
        <v>483052</v>
      </c>
      <c r="F1386" s="4"/>
      <c r="G1386" s="1" t="b">
        <f t="shared" ca="1" si="22"/>
        <v>1</v>
      </c>
      <c r="H1386" s="1435" cm="1">
        <f t="array" aca="1" ref="H1386" ca="1">IF(I1386&lt;&gt;"",INDIRECT("'"&amp;I1386&amp;"'!"&amp;J1386),"")</f>
        <v>483052</v>
      </c>
      <c r="I1386" s="1440" t="s">
        <v>3868</v>
      </c>
      <c r="J1386" s="1436" t="s">
        <v>4260</v>
      </c>
      <c r="K1386" s="4"/>
    </row>
    <row r="1387" spans="1:11" ht="15" x14ac:dyDescent="0.2">
      <c r="A1387">
        <v>1328</v>
      </c>
      <c r="B1387" s="660">
        <f>'Expenditures 16-24'!K215</f>
        <v>20222</v>
      </c>
      <c r="C1387" s="2" t="s">
        <v>490</v>
      </c>
      <c r="F1387" s="4"/>
      <c r="G1387" s="1" t="b">
        <f t="shared" ca="1" si="22"/>
        <v>1</v>
      </c>
      <c r="H1387" s="1435" cm="1">
        <f t="array" aca="1" ref="H1387" ca="1">IF(I1387&lt;&gt;"",INDIRECT("'"&amp;I1387&amp;"'!"&amp;J1387),"")</f>
        <v>20222</v>
      </c>
      <c r="I1387" s="1440" t="s">
        <v>3868</v>
      </c>
      <c r="J1387" s="1436" t="s">
        <v>4261</v>
      </c>
      <c r="K1387" s="4"/>
    </row>
    <row r="1388" spans="1:11" ht="15" x14ac:dyDescent="0.2">
      <c r="A1388" s="5">
        <v>1329</v>
      </c>
      <c r="B1388" s="660"/>
      <c r="C1388" s="2" t="s">
        <v>490</v>
      </c>
      <c r="F1388" s="4" t="s">
        <v>3784</v>
      </c>
      <c r="G1388" s="1" t="b">
        <f t="shared" ca="1" si="22"/>
        <v>1</v>
      </c>
      <c r="H1388" s="1435" t="str" cm="1">
        <f t="array" aca="1" ref="H1388" ca="1">IF(I1388&lt;&gt;"",INDIRECT("'"&amp;I1388&amp;"'!"&amp;J1388),"")</f>
        <v/>
      </c>
      <c r="I1388" s="1440"/>
      <c r="J1388" s="1436"/>
      <c r="K1388" s="4"/>
    </row>
    <row r="1389" spans="1:11" ht="15" x14ac:dyDescent="0.2">
      <c r="A1389" s="5">
        <v>1330</v>
      </c>
      <c r="B1389" s="660"/>
      <c r="C1389" s="2" t="s">
        <v>490</v>
      </c>
      <c r="F1389" s="4" t="s">
        <v>3784</v>
      </c>
      <c r="G1389" s="1" t="b">
        <f t="shared" ca="1" si="22"/>
        <v>1</v>
      </c>
      <c r="H1389" s="1435" t="str" cm="1">
        <f t="array" aca="1" ref="H1389" ca="1">IF(I1389&lt;&gt;"",INDIRECT("'"&amp;I1389&amp;"'!"&amp;J1389),"")</f>
        <v/>
      </c>
      <c r="I1389" s="1440"/>
      <c r="J1389" s="1436"/>
      <c r="K1389" s="4"/>
    </row>
    <row r="1390" spans="1:11" ht="15" x14ac:dyDescent="0.2">
      <c r="A1390" s="5">
        <v>1331</v>
      </c>
      <c r="B1390" s="660"/>
      <c r="F1390" s="4" t="s">
        <v>3784</v>
      </c>
      <c r="G1390" s="1" t="b">
        <f t="shared" ca="1" si="22"/>
        <v>1</v>
      </c>
      <c r="H1390" s="1435" t="str" cm="1">
        <f t="array" aca="1" ref="H1390" ca="1">IF(I1390&lt;&gt;"",INDIRECT("'"&amp;I1390&amp;"'!"&amp;J1390),"")</f>
        <v/>
      </c>
      <c r="I1390" s="1440"/>
      <c r="J1390" s="1436"/>
      <c r="K1390" s="4"/>
    </row>
    <row r="1391" spans="1:11" ht="15" x14ac:dyDescent="0.2">
      <c r="A1391" s="5">
        <v>1332</v>
      </c>
      <c r="B1391" s="660"/>
      <c r="F1391" s="4" t="s">
        <v>3784</v>
      </c>
      <c r="G1391" s="1" t="b">
        <f t="shared" ca="1" si="22"/>
        <v>1</v>
      </c>
      <c r="H1391" s="1435" t="str" cm="1">
        <f t="array" aca="1" ref="H1391" ca="1">IF(I1391&lt;&gt;"",INDIRECT("'"&amp;I1391&amp;"'!"&amp;J1391),"")</f>
        <v/>
      </c>
      <c r="I1391" s="1440"/>
      <c r="J1391" s="1436"/>
      <c r="K1391" s="4"/>
    </row>
    <row r="1392" spans="1:11" ht="15" x14ac:dyDescent="0.2">
      <c r="A1392" s="5">
        <v>1333</v>
      </c>
      <c r="B1392" s="660"/>
      <c r="F1392" s="4" t="s">
        <v>3784</v>
      </c>
      <c r="G1392" s="1" t="b">
        <f t="shared" ca="1" si="22"/>
        <v>1</v>
      </c>
      <c r="H1392" s="1435" t="str" cm="1">
        <f t="array" aca="1" ref="H1392" ca="1">IF(I1392&lt;&gt;"",INDIRECT("'"&amp;I1392&amp;"'!"&amp;J1392),"")</f>
        <v/>
      </c>
      <c r="I1392" s="1440"/>
      <c r="J1392" s="1436"/>
      <c r="K1392" s="4"/>
    </row>
    <row r="1393" spans="1:11" ht="15" x14ac:dyDescent="0.2">
      <c r="A1393" s="5">
        <v>1334</v>
      </c>
      <c r="B1393" s="660"/>
      <c r="F1393" s="4" t="s">
        <v>3784</v>
      </c>
      <c r="G1393" s="1" t="b">
        <f t="shared" ca="1" si="22"/>
        <v>1</v>
      </c>
      <c r="H1393" s="1435" t="str" cm="1">
        <f t="array" aca="1" ref="H1393" ca="1">IF(I1393&lt;&gt;"",INDIRECT("'"&amp;I1393&amp;"'!"&amp;J1393),"")</f>
        <v/>
      </c>
      <c r="I1393" s="1440"/>
      <c r="J1393" s="1436"/>
      <c r="K1393" s="4"/>
    </row>
    <row r="1394" spans="1:11" ht="15" x14ac:dyDescent="0.2">
      <c r="A1394">
        <v>1335</v>
      </c>
      <c r="B1394" s="660">
        <f>'Expenditures 16-24'!D229</f>
        <v>0</v>
      </c>
      <c r="F1394" s="4"/>
      <c r="G1394" s="1" t="b">
        <f t="shared" ca="1" si="22"/>
        <v>1</v>
      </c>
      <c r="H1394" s="1435" cm="1">
        <f t="array" aca="1" ref="H1394" ca="1">IF(I1394&lt;&gt;"",INDIRECT("'"&amp;I1394&amp;"'!"&amp;J1394),"")</f>
        <v>0</v>
      </c>
      <c r="I1394" s="1440" t="s">
        <v>3868</v>
      </c>
      <c r="J1394" s="1436" t="s">
        <v>4262</v>
      </c>
      <c r="K1394" s="4"/>
    </row>
    <row r="1395" spans="1:11" ht="15" x14ac:dyDescent="0.2">
      <c r="A1395" s="5">
        <v>1336</v>
      </c>
      <c r="B1395" s="660"/>
      <c r="F1395" s="4" t="s">
        <v>3784</v>
      </c>
      <c r="G1395" s="1" t="b">
        <f t="shared" ca="1" si="22"/>
        <v>1</v>
      </c>
      <c r="H1395" s="1435" t="str" cm="1">
        <f t="array" aca="1" ref="H1395" ca="1">IF(I1395&lt;&gt;"",INDIRECT("'"&amp;I1395&amp;"'!"&amp;J1395),"")</f>
        <v/>
      </c>
      <c r="I1395" s="1440"/>
      <c r="J1395" s="1436"/>
      <c r="K1395" s="4"/>
    </row>
    <row r="1396" spans="1:11" ht="15" x14ac:dyDescent="0.2">
      <c r="A1396" s="5">
        <v>1337</v>
      </c>
      <c r="B1396" s="660"/>
      <c r="F1396" s="4" t="s">
        <v>3784</v>
      </c>
      <c r="G1396" s="1" t="b">
        <f t="shared" ca="1" si="22"/>
        <v>1</v>
      </c>
      <c r="H1396" s="1435" t="str" cm="1">
        <f t="array" aca="1" ref="H1396" ca="1">IF(I1396&lt;&gt;"",INDIRECT("'"&amp;I1396&amp;"'!"&amp;J1396),"")</f>
        <v/>
      </c>
      <c r="I1396" s="1440"/>
      <c r="J1396" s="1436"/>
      <c r="K1396" s="4"/>
    </row>
    <row r="1397" spans="1:11" ht="15" x14ac:dyDescent="0.2">
      <c r="A1397" s="5">
        <v>1338</v>
      </c>
      <c r="B1397" s="660"/>
      <c r="F1397" s="4" t="s">
        <v>3784</v>
      </c>
      <c r="G1397" s="1" t="b">
        <f t="shared" ca="1" si="22"/>
        <v>1</v>
      </c>
      <c r="H1397" s="1435" t="str" cm="1">
        <f t="array" aca="1" ref="H1397" ca="1">IF(I1397&lt;&gt;"",INDIRECT("'"&amp;I1397&amp;"'!"&amp;J1397),"")</f>
        <v/>
      </c>
      <c r="I1397" s="1440"/>
      <c r="J1397" s="1436"/>
      <c r="K1397" s="4"/>
    </row>
    <row r="1398" spans="1:11" ht="15" x14ac:dyDescent="0.2">
      <c r="A1398" s="5">
        <v>1339</v>
      </c>
      <c r="B1398" s="660"/>
      <c r="F1398" s="4" t="s">
        <v>3784</v>
      </c>
      <c r="G1398" s="1" t="b">
        <f t="shared" ca="1" si="22"/>
        <v>1</v>
      </c>
      <c r="H1398" s="1435" t="str" cm="1">
        <f t="array" aca="1" ref="H1398" ca="1">IF(I1398&lt;&gt;"",INDIRECT("'"&amp;I1398&amp;"'!"&amp;J1398),"")</f>
        <v/>
      </c>
      <c r="I1398" s="1440"/>
      <c r="J1398" s="1436"/>
      <c r="K1398" s="4"/>
    </row>
    <row r="1399" spans="1:11" ht="15" x14ac:dyDescent="0.2">
      <c r="A1399" s="5">
        <v>1340</v>
      </c>
      <c r="B1399" s="660"/>
      <c r="F1399" s="4" t="s">
        <v>3784</v>
      </c>
      <c r="G1399" s="1" t="b">
        <f t="shared" ca="1" si="22"/>
        <v>1</v>
      </c>
      <c r="H1399" s="1435" t="str" cm="1">
        <f t="array" aca="1" ref="H1399" ca="1">IF(I1399&lt;&gt;"",INDIRECT("'"&amp;I1399&amp;"'!"&amp;J1399),"")</f>
        <v/>
      </c>
      <c r="I1399" s="1440"/>
      <c r="J1399" s="1436"/>
      <c r="K1399" s="4"/>
    </row>
    <row r="1400" spans="1:11" ht="15" x14ac:dyDescent="0.2">
      <c r="A1400">
        <v>1341</v>
      </c>
      <c r="B1400" s="660">
        <f>'Expenditures 16-24'!D231</f>
        <v>0</v>
      </c>
      <c r="F1400" s="4"/>
      <c r="G1400" s="1" t="b">
        <f t="shared" ca="1" si="22"/>
        <v>1</v>
      </c>
      <c r="H1400" s="1435" cm="1">
        <f t="array" aca="1" ref="H1400" ca="1">IF(I1400&lt;&gt;"",INDIRECT("'"&amp;I1400&amp;"'!"&amp;J1400),"")</f>
        <v>0</v>
      </c>
      <c r="I1400" s="1440" t="s">
        <v>3868</v>
      </c>
      <c r="J1400" s="1436" t="s">
        <v>4263</v>
      </c>
      <c r="K1400" s="4"/>
    </row>
    <row r="1401" spans="1:11" ht="15" x14ac:dyDescent="0.2">
      <c r="A1401" s="5">
        <v>1342</v>
      </c>
      <c r="B1401" s="660"/>
      <c r="F1401" s="4" t="s">
        <v>3784</v>
      </c>
      <c r="G1401" s="1" t="b">
        <f t="shared" ca="1" si="22"/>
        <v>1</v>
      </c>
      <c r="H1401" s="1435" t="str" cm="1">
        <f t="array" aca="1" ref="H1401" ca="1">IF(I1401&lt;&gt;"",INDIRECT("'"&amp;I1401&amp;"'!"&amp;J1401),"")</f>
        <v/>
      </c>
      <c r="I1401" s="1440"/>
      <c r="J1401" s="1436"/>
      <c r="K1401" s="4"/>
    </row>
    <row r="1402" spans="1:11" ht="15" x14ac:dyDescent="0.2">
      <c r="A1402" s="5">
        <v>1343</v>
      </c>
      <c r="B1402" s="660"/>
      <c r="F1402" s="4" t="s">
        <v>3784</v>
      </c>
      <c r="G1402" s="1" t="b">
        <f t="shared" ca="1" si="22"/>
        <v>1</v>
      </c>
      <c r="H1402" s="1435" t="str" cm="1">
        <f t="array" aca="1" ref="H1402" ca="1">IF(I1402&lt;&gt;"",INDIRECT("'"&amp;I1402&amp;"'!"&amp;J1402),"")</f>
        <v/>
      </c>
      <c r="I1402" s="1440"/>
      <c r="J1402" s="1436"/>
      <c r="K1402" s="4"/>
    </row>
    <row r="1403" spans="1:11" ht="15" x14ac:dyDescent="0.2">
      <c r="A1403" s="5">
        <v>1344</v>
      </c>
      <c r="B1403" s="660"/>
      <c r="F1403" s="4" t="s">
        <v>3784</v>
      </c>
      <c r="G1403" s="1" t="b">
        <f t="shared" ca="1" si="22"/>
        <v>1</v>
      </c>
      <c r="H1403" s="1435" t="str" cm="1">
        <f t="array" aca="1" ref="H1403" ca="1">IF(I1403&lt;&gt;"",INDIRECT("'"&amp;I1403&amp;"'!"&amp;J1403),"")</f>
        <v/>
      </c>
      <c r="I1403" s="1440"/>
      <c r="J1403" s="1436"/>
      <c r="K1403" s="4"/>
    </row>
    <row r="1404" spans="1:11" ht="15" x14ac:dyDescent="0.2">
      <c r="A1404">
        <v>1345</v>
      </c>
      <c r="B1404" s="660">
        <f>'Expenditures 16-24'!D225</f>
        <v>0</v>
      </c>
      <c r="F1404" s="4"/>
      <c r="G1404" s="1" t="b">
        <f t="shared" ca="1" si="22"/>
        <v>1</v>
      </c>
      <c r="H1404" s="1435" cm="1">
        <f t="array" aca="1" ref="H1404" ca="1">IF(I1404&lt;&gt;"",INDIRECT("'"&amp;I1404&amp;"'!"&amp;J1404),"")</f>
        <v>0</v>
      </c>
      <c r="I1404" s="1440" t="s">
        <v>3868</v>
      </c>
      <c r="J1404" s="1436" t="s">
        <v>4264</v>
      </c>
      <c r="K1404" s="4"/>
    </row>
    <row r="1405" spans="1:11" ht="15" x14ac:dyDescent="0.2">
      <c r="A1405">
        <v>1346</v>
      </c>
      <c r="B1405" s="660">
        <f>'Expenditures 16-24'!D226</f>
        <v>0</v>
      </c>
      <c r="F1405" s="4"/>
      <c r="G1405" s="1" t="b">
        <f t="shared" ca="1" si="22"/>
        <v>1</v>
      </c>
      <c r="H1405" s="1435" cm="1">
        <f t="array" aca="1" ref="H1405" ca="1">IF(I1405&lt;&gt;"",INDIRECT("'"&amp;I1405&amp;"'!"&amp;J1405),"")</f>
        <v>0</v>
      </c>
      <c r="I1405" s="1440" t="s">
        <v>3868</v>
      </c>
      <c r="J1405" s="1436" t="s">
        <v>4265</v>
      </c>
      <c r="K1405" s="4"/>
    </row>
    <row r="1406" spans="1:11" ht="15" x14ac:dyDescent="0.2">
      <c r="A1406">
        <v>1347</v>
      </c>
      <c r="B1406" s="660">
        <f>'Expenditures 16-24'!D227</f>
        <v>3781</v>
      </c>
      <c r="F1406" s="4"/>
      <c r="G1406" s="1" t="b">
        <f t="shared" ca="1" si="22"/>
        <v>1</v>
      </c>
      <c r="H1406" s="1435" cm="1">
        <f t="array" aca="1" ref="H1406" ca="1">IF(I1406&lt;&gt;"",INDIRECT("'"&amp;I1406&amp;"'!"&amp;J1406),"")</f>
        <v>3781</v>
      </c>
      <c r="I1406" s="1440" t="s">
        <v>3868</v>
      </c>
      <c r="J1406" s="1436" t="s">
        <v>4266</v>
      </c>
      <c r="K1406" s="4"/>
    </row>
    <row r="1407" spans="1:11" ht="15" x14ac:dyDescent="0.2">
      <c r="A1407">
        <v>1348</v>
      </c>
      <c r="B1407" s="660">
        <f>'Expenditures 16-24'!D228</f>
        <v>0</v>
      </c>
      <c r="F1407" s="4"/>
      <c r="G1407" s="1" t="b">
        <f t="shared" ca="1" si="22"/>
        <v>1</v>
      </c>
      <c r="H1407" s="1435" cm="1">
        <f t="array" aca="1" ref="H1407" ca="1">IF(I1407&lt;&gt;"",INDIRECT("'"&amp;I1407&amp;"'!"&amp;J1407),"")</f>
        <v>0</v>
      </c>
      <c r="I1407" s="1440" t="s">
        <v>3868</v>
      </c>
      <c r="J1407" s="1436" t="s">
        <v>4267</v>
      </c>
      <c r="K1407" s="4"/>
    </row>
    <row r="1408" spans="1:11" ht="15" x14ac:dyDescent="0.2">
      <c r="A1408">
        <v>1349</v>
      </c>
      <c r="B1408" s="660">
        <f>'Expenditures 16-24'!D233</f>
        <v>18042</v>
      </c>
      <c r="F1408" s="4"/>
      <c r="G1408" s="1" t="b">
        <f t="shared" ca="1" si="22"/>
        <v>1</v>
      </c>
      <c r="H1408" s="1435" cm="1">
        <f t="array" aca="1" ref="H1408" ca="1">IF(I1408&lt;&gt;"",INDIRECT("'"&amp;I1408&amp;"'!"&amp;J1408),"")</f>
        <v>18042</v>
      </c>
      <c r="I1408" s="1440" t="s">
        <v>3868</v>
      </c>
      <c r="J1408" s="1436" t="s">
        <v>4268</v>
      </c>
      <c r="K1408" s="4"/>
    </row>
    <row r="1409" spans="1:11" ht="15" x14ac:dyDescent="0.2">
      <c r="A1409">
        <v>1350</v>
      </c>
      <c r="B1409" s="660">
        <f>'Expenditures 16-24'!D236</f>
        <v>0</v>
      </c>
      <c r="F1409" s="4"/>
      <c r="G1409" s="1" t="b">
        <f t="shared" ca="1" si="22"/>
        <v>1</v>
      </c>
      <c r="H1409" s="1435" cm="1">
        <f t="array" aca="1" ref="H1409" ca="1">IF(I1409&lt;&gt;"",INDIRECT("'"&amp;I1409&amp;"'!"&amp;J1409),"")</f>
        <v>0</v>
      </c>
      <c r="I1409" s="1440" t="s">
        <v>3868</v>
      </c>
      <c r="J1409" s="1436" t="s">
        <v>4269</v>
      </c>
      <c r="K1409" s="4"/>
    </row>
    <row r="1410" spans="1:11" ht="15" x14ac:dyDescent="0.2">
      <c r="A1410">
        <v>1351</v>
      </c>
      <c r="B1410" s="660">
        <f>'Expenditures 16-24'!D237</f>
        <v>0</v>
      </c>
      <c r="C1410" s="2" t="s">
        <v>490</v>
      </c>
      <c r="F1410" s="4"/>
      <c r="G1410" s="1" t="b">
        <f t="shared" ca="1" si="22"/>
        <v>1</v>
      </c>
      <c r="H1410" s="1435" cm="1">
        <f t="array" aca="1" ref="H1410" ca="1">IF(I1410&lt;&gt;"",INDIRECT("'"&amp;I1410&amp;"'!"&amp;J1410),"")</f>
        <v>0</v>
      </c>
      <c r="I1410" s="1440" t="s">
        <v>3868</v>
      </c>
      <c r="J1410" s="1436" t="s">
        <v>4270</v>
      </c>
      <c r="K1410" s="4"/>
    </row>
    <row r="1411" spans="1:11" ht="15" x14ac:dyDescent="0.2">
      <c r="A1411">
        <v>1352</v>
      </c>
      <c r="B1411" s="660">
        <f>'Expenditures 16-24'!D238</f>
        <v>4907</v>
      </c>
      <c r="F1411" s="4"/>
      <c r="G1411" s="1" t="b">
        <f t="shared" ca="1" si="22"/>
        <v>1</v>
      </c>
      <c r="H1411" s="1435" cm="1">
        <f t="array" aca="1" ref="H1411" ca="1">IF(I1411&lt;&gt;"",INDIRECT("'"&amp;I1411&amp;"'!"&amp;J1411),"")</f>
        <v>4907</v>
      </c>
      <c r="I1411" s="1440" t="s">
        <v>3868</v>
      </c>
      <c r="J1411" s="1436" t="s">
        <v>4271</v>
      </c>
      <c r="K1411" s="4"/>
    </row>
    <row r="1412" spans="1:11" ht="15" x14ac:dyDescent="0.2">
      <c r="A1412">
        <v>1353</v>
      </c>
      <c r="B1412" s="660">
        <f>'Expenditures 16-24'!D239</f>
        <v>0</v>
      </c>
      <c r="F1412" s="4"/>
      <c r="G1412" s="1" t="b">
        <f t="shared" ca="1" si="22"/>
        <v>1</v>
      </c>
      <c r="H1412" s="1435" cm="1">
        <f t="array" aca="1" ref="H1412" ca="1">IF(I1412&lt;&gt;"",INDIRECT("'"&amp;I1412&amp;"'!"&amp;J1412),"")</f>
        <v>0</v>
      </c>
      <c r="I1412" s="1440" t="s">
        <v>3868</v>
      </c>
      <c r="J1412" s="1436" t="s">
        <v>4272</v>
      </c>
      <c r="K1412" s="4"/>
    </row>
    <row r="1413" spans="1:11" ht="15" x14ac:dyDescent="0.2">
      <c r="A1413">
        <v>1354</v>
      </c>
      <c r="B1413" s="660">
        <f>'Expenditures 16-24'!D240</f>
        <v>0</v>
      </c>
      <c r="F1413" s="4"/>
      <c r="G1413" s="1" t="b">
        <f t="shared" ca="1" si="22"/>
        <v>1</v>
      </c>
      <c r="H1413" s="1435" cm="1">
        <f t="array" aca="1" ref="H1413" ca="1">IF(I1413&lt;&gt;"",INDIRECT("'"&amp;I1413&amp;"'!"&amp;J1413),"")</f>
        <v>0</v>
      </c>
      <c r="I1413" s="1440" t="s">
        <v>3868</v>
      </c>
      <c r="J1413" s="1436" t="s">
        <v>4273</v>
      </c>
      <c r="K1413" s="4"/>
    </row>
    <row r="1414" spans="1:11" ht="15" x14ac:dyDescent="0.2">
      <c r="A1414">
        <v>1355</v>
      </c>
      <c r="B1414" s="660">
        <f>'Expenditures 16-24'!D241</f>
        <v>0</v>
      </c>
      <c r="F1414" s="4"/>
      <c r="G1414" s="1" t="b">
        <f t="shared" ca="1" si="22"/>
        <v>1</v>
      </c>
      <c r="H1414" s="1435" cm="1">
        <f t="array" aca="1" ref="H1414" ca="1">IF(I1414&lt;&gt;"",INDIRECT("'"&amp;I1414&amp;"'!"&amp;J1414),"")</f>
        <v>0</v>
      </c>
      <c r="I1414" s="1440" t="s">
        <v>3868</v>
      </c>
      <c r="J1414" s="1436" t="s">
        <v>4274</v>
      </c>
      <c r="K1414" s="4"/>
    </row>
    <row r="1415" spans="1:11" ht="15" x14ac:dyDescent="0.2">
      <c r="A1415">
        <v>1356</v>
      </c>
      <c r="B1415" s="660">
        <f>'Expenditures 16-24'!D242</f>
        <v>4907</v>
      </c>
      <c r="F1415" s="4"/>
      <c r="G1415" s="1" t="b">
        <f t="shared" ca="1" si="22"/>
        <v>1</v>
      </c>
      <c r="H1415" s="1435" cm="1">
        <f t="array" aca="1" ref="H1415" ca="1">IF(I1415&lt;&gt;"",INDIRECT("'"&amp;I1415&amp;"'!"&amp;J1415),"")</f>
        <v>4907</v>
      </c>
      <c r="I1415" s="1440" t="s">
        <v>3868</v>
      </c>
      <c r="J1415" s="1436" t="s">
        <v>4275</v>
      </c>
      <c r="K1415" s="4"/>
    </row>
    <row r="1416" spans="1:11" ht="15" x14ac:dyDescent="0.2">
      <c r="A1416">
        <v>1357</v>
      </c>
      <c r="B1416" s="660">
        <f>'Expenditures 16-24'!D244</f>
        <v>0</v>
      </c>
      <c r="F1416" s="4"/>
      <c r="G1416" s="1" t="b">
        <f t="shared" ca="1" si="22"/>
        <v>1</v>
      </c>
      <c r="H1416" s="1435" cm="1">
        <f t="array" aca="1" ref="H1416" ca="1">IF(I1416&lt;&gt;"",INDIRECT("'"&amp;I1416&amp;"'!"&amp;J1416),"")</f>
        <v>0</v>
      </c>
      <c r="I1416" s="1440" t="s">
        <v>3868</v>
      </c>
      <c r="J1416" s="1436" t="s">
        <v>4276</v>
      </c>
      <c r="K1416" s="4"/>
    </row>
    <row r="1417" spans="1:11" ht="15" x14ac:dyDescent="0.2">
      <c r="A1417">
        <v>1358</v>
      </c>
      <c r="B1417" s="660">
        <f>'Expenditures 16-24'!D245</f>
        <v>2091</v>
      </c>
      <c r="C1417" s="2" t="s">
        <v>490</v>
      </c>
      <c r="F1417" s="4"/>
      <c r="G1417" s="1" t="b">
        <f t="shared" ca="1" si="22"/>
        <v>1</v>
      </c>
      <c r="H1417" s="1435" cm="1">
        <f t="array" aca="1" ref="H1417" ca="1">IF(I1417&lt;&gt;"",INDIRECT("'"&amp;I1417&amp;"'!"&amp;J1417),"")</f>
        <v>2091</v>
      </c>
      <c r="I1417" s="1440" t="s">
        <v>3868</v>
      </c>
      <c r="J1417" s="1436" t="s">
        <v>4277</v>
      </c>
      <c r="K1417" s="4"/>
    </row>
    <row r="1418" spans="1:11" ht="15" x14ac:dyDescent="0.2">
      <c r="A1418">
        <v>1359</v>
      </c>
      <c r="B1418" s="660">
        <f>'Expenditures 16-24'!D246</f>
        <v>0</v>
      </c>
      <c r="F1418" s="4"/>
      <c r="G1418" s="1" t="b">
        <f t="shared" ca="1" si="22"/>
        <v>1</v>
      </c>
      <c r="H1418" s="1435" cm="1">
        <f t="array" aca="1" ref="H1418" ca="1">IF(I1418&lt;&gt;"",INDIRECT("'"&amp;I1418&amp;"'!"&amp;J1418),"")</f>
        <v>0</v>
      </c>
      <c r="I1418" s="1440" t="s">
        <v>3868</v>
      </c>
      <c r="J1418" s="1436" t="s">
        <v>4278</v>
      </c>
      <c r="K1418" s="4"/>
    </row>
    <row r="1419" spans="1:11" ht="15" x14ac:dyDescent="0.2">
      <c r="A1419">
        <v>1360</v>
      </c>
      <c r="B1419" s="660">
        <f>'Expenditures 16-24'!D247</f>
        <v>2091</v>
      </c>
      <c r="F1419" s="4"/>
      <c r="G1419" s="1" t="b">
        <f t="shared" ca="1" si="22"/>
        <v>1</v>
      </c>
      <c r="H1419" s="1435" cm="1">
        <f t="array" aca="1" ref="H1419" ca="1">IF(I1419&lt;&gt;"",INDIRECT("'"&amp;I1419&amp;"'!"&amp;J1419),"")</f>
        <v>2091</v>
      </c>
      <c r="I1419" s="1440" t="s">
        <v>3868</v>
      </c>
      <c r="J1419" s="1436" t="s">
        <v>4279</v>
      </c>
      <c r="K1419" s="4"/>
    </row>
    <row r="1420" spans="1:11" ht="15" x14ac:dyDescent="0.2">
      <c r="A1420" s="1">
        <v>1361</v>
      </c>
      <c r="B1420" s="660">
        <f>'Expenditures 16-24'!D249</f>
        <v>92</v>
      </c>
      <c r="D1420" s="4" t="s">
        <v>1651</v>
      </c>
      <c r="F1420" s="4"/>
      <c r="G1420" s="1" t="b">
        <f t="shared" ca="1" si="22"/>
        <v>1</v>
      </c>
      <c r="H1420" s="1435" cm="1">
        <f t="array" aca="1" ref="H1420" ca="1">IF(I1420&lt;&gt;"",INDIRECT("'"&amp;I1420&amp;"'!"&amp;J1420),"")</f>
        <v>92</v>
      </c>
      <c r="I1420" s="1440" t="s">
        <v>3868</v>
      </c>
      <c r="J1420" s="1436" t="s">
        <v>4280</v>
      </c>
      <c r="K1420" s="4"/>
    </row>
    <row r="1421" spans="1:11" ht="15" x14ac:dyDescent="0.2">
      <c r="A1421" s="1">
        <v>1362</v>
      </c>
      <c r="B1421" s="660">
        <f>'Expenditures 16-24'!D250</f>
        <v>7491</v>
      </c>
      <c r="C1421" s="2" t="s">
        <v>490</v>
      </c>
      <c r="D1421" s="4" t="s">
        <v>1651</v>
      </c>
      <c r="F1421" s="4"/>
      <c r="G1421" s="1" t="b">
        <f t="shared" ca="1" si="22"/>
        <v>1</v>
      </c>
      <c r="H1421" s="1435" cm="1">
        <f t="array" aca="1" ref="H1421" ca="1">IF(I1421&lt;&gt;"",INDIRECT("'"&amp;I1421&amp;"'!"&amp;J1421),"")</f>
        <v>7491</v>
      </c>
      <c r="I1421" s="1440" t="s">
        <v>3868</v>
      </c>
      <c r="J1421" s="1436" t="s">
        <v>4281</v>
      </c>
      <c r="K1421" s="4"/>
    </row>
    <row r="1422" spans="1:11" ht="15" x14ac:dyDescent="0.2">
      <c r="A1422">
        <v>1363</v>
      </c>
      <c r="B1422" s="660">
        <f>'Expenditures 16-24'!D254</f>
        <v>7583</v>
      </c>
      <c r="F1422" s="4"/>
      <c r="G1422" s="1" t="b">
        <f t="shared" ca="1" si="22"/>
        <v>1</v>
      </c>
      <c r="H1422" s="1435" cm="1">
        <f t="array" aca="1" ref="H1422" ca="1">IF(I1422&lt;&gt;"",INDIRECT("'"&amp;I1422&amp;"'!"&amp;J1422),"")</f>
        <v>7583</v>
      </c>
      <c r="I1422" s="1440" t="s">
        <v>3868</v>
      </c>
      <c r="J1422" s="1436" t="s">
        <v>4282</v>
      </c>
      <c r="K1422" s="4"/>
    </row>
    <row r="1423" spans="1:11" ht="15" x14ac:dyDescent="0.2">
      <c r="A1423">
        <v>1364</v>
      </c>
      <c r="B1423" s="660">
        <f>'Expenditures 16-24'!D256</f>
        <v>2671</v>
      </c>
      <c r="F1423" s="4"/>
      <c r="G1423" s="1" t="b">
        <f t="shared" ca="1" si="22"/>
        <v>1</v>
      </c>
      <c r="H1423" s="1435" cm="1">
        <f t="array" aca="1" ref="H1423" ca="1">IF(I1423&lt;&gt;"",INDIRECT("'"&amp;I1423&amp;"'!"&amp;J1423),"")</f>
        <v>2671</v>
      </c>
      <c r="I1423" s="1440" t="s">
        <v>3868</v>
      </c>
      <c r="J1423" s="1436" t="s">
        <v>4283</v>
      </c>
      <c r="K1423" s="4"/>
    </row>
    <row r="1424" spans="1:11" ht="15" x14ac:dyDescent="0.2">
      <c r="A1424">
        <v>1365</v>
      </c>
      <c r="B1424" s="660">
        <f>'Expenditures 16-24'!D257</f>
        <v>0</v>
      </c>
      <c r="C1424" s="2" t="s">
        <v>490</v>
      </c>
      <c r="F1424" s="4"/>
      <c r="G1424" s="1" t="b">
        <f t="shared" ca="1" si="22"/>
        <v>1</v>
      </c>
      <c r="H1424" s="1435" cm="1">
        <f t="array" aca="1" ref="H1424" ca="1">IF(I1424&lt;&gt;"",INDIRECT("'"&amp;I1424&amp;"'!"&amp;J1424),"")</f>
        <v>0</v>
      </c>
      <c r="I1424" s="1440" t="s">
        <v>3868</v>
      </c>
      <c r="J1424" s="1436" t="s">
        <v>4284</v>
      </c>
      <c r="K1424" s="4"/>
    </row>
    <row r="1425" spans="1:11" ht="15" x14ac:dyDescent="0.2">
      <c r="A1425">
        <v>1366</v>
      </c>
      <c r="B1425" s="660">
        <f>'Expenditures 16-24'!D258</f>
        <v>2671</v>
      </c>
      <c r="F1425" s="4"/>
      <c r="G1425" s="1" t="b">
        <f t="shared" ca="1" si="22"/>
        <v>1</v>
      </c>
      <c r="H1425" s="1435" cm="1">
        <f t="array" aca="1" ref="H1425" ca="1">IF(I1425&lt;&gt;"",INDIRECT("'"&amp;I1425&amp;"'!"&amp;J1425),"")</f>
        <v>2671</v>
      </c>
      <c r="I1425" s="1440" t="s">
        <v>3868</v>
      </c>
      <c r="J1425" s="1436" t="s">
        <v>4285</v>
      </c>
      <c r="K1425" s="4"/>
    </row>
    <row r="1426" spans="1:11" ht="15" x14ac:dyDescent="0.2">
      <c r="A1426">
        <v>1367</v>
      </c>
      <c r="B1426" s="660">
        <f>'Expenditures 16-24'!D260</f>
        <v>0</v>
      </c>
      <c r="F1426" s="4"/>
      <c r="G1426" s="1" t="b">
        <f t="shared" ca="1" si="22"/>
        <v>1</v>
      </c>
      <c r="H1426" s="1435" cm="1">
        <f t="array" aca="1" ref="H1426" ca="1">IF(I1426&lt;&gt;"",INDIRECT("'"&amp;I1426&amp;"'!"&amp;J1426),"")</f>
        <v>0</v>
      </c>
      <c r="I1426" s="1440" t="s">
        <v>3868</v>
      </c>
      <c r="J1426" s="1436" t="s">
        <v>4286</v>
      </c>
      <c r="K1426" s="4"/>
    </row>
    <row r="1427" spans="1:11" ht="15" x14ac:dyDescent="0.2">
      <c r="A1427">
        <v>1368</v>
      </c>
      <c r="B1427" s="660">
        <f>'Expenditures 16-24'!D261</f>
        <v>2423</v>
      </c>
      <c r="C1427" s="2" t="s">
        <v>490</v>
      </c>
      <c r="F1427" s="4"/>
      <c r="G1427" s="1" t="b">
        <f t="shared" ca="1" si="22"/>
        <v>1</v>
      </c>
      <c r="H1427" s="1435" cm="1">
        <f t="array" aca="1" ref="H1427" ca="1">IF(I1427&lt;&gt;"",INDIRECT("'"&amp;I1427&amp;"'!"&amp;J1427),"")</f>
        <v>2423</v>
      </c>
      <c r="I1427" s="1440" t="s">
        <v>3868</v>
      </c>
      <c r="J1427" s="1436" t="s">
        <v>4287</v>
      </c>
      <c r="K1427" s="4"/>
    </row>
    <row r="1428" spans="1:11" ht="15" x14ac:dyDescent="0.2">
      <c r="A1428">
        <v>1369</v>
      </c>
      <c r="B1428" s="660">
        <f>'Expenditures 16-24'!D262</f>
        <v>0</v>
      </c>
      <c r="F1428" s="4"/>
      <c r="G1428" s="1" t="b">
        <f t="shared" ca="1" si="22"/>
        <v>1</v>
      </c>
      <c r="H1428" s="1435" cm="1">
        <f t="array" aca="1" ref="H1428" ca="1">IF(I1428&lt;&gt;"",INDIRECT("'"&amp;I1428&amp;"'!"&amp;J1428),"")</f>
        <v>0</v>
      </c>
      <c r="I1428" s="1440" t="s">
        <v>3868</v>
      </c>
      <c r="J1428" s="1436" t="s">
        <v>4288</v>
      </c>
      <c r="K1428" s="4"/>
    </row>
    <row r="1429" spans="1:11" ht="15" x14ac:dyDescent="0.2">
      <c r="A1429">
        <v>1370</v>
      </c>
      <c r="B1429" s="660">
        <f>'Expenditures 16-24'!D263</f>
        <v>5821</v>
      </c>
      <c r="F1429" s="4"/>
      <c r="G1429" s="1" t="b">
        <f t="shared" ca="1" si="22"/>
        <v>1</v>
      </c>
      <c r="H1429" s="1435" cm="1">
        <f t="array" aca="1" ref="H1429" ca="1">IF(I1429&lt;&gt;"",INDIRECT("'"&amp;I1429&amp;"'!"&amp;J1429),"")</f>
        <v>5821</v>
      </c>
      <c r="I1429" s="1440" t="s">
        <v>3868</v>
      </c>
      <c r="J1429" s="1436" t="s">
        <v>4289</v>
      </c>
      <c r="K1429" s="4"/>
    </row>
    <row r="1430" spans="1:11" ht="15" x14ac:dyDescent="0.2">
      <c r="A1430">
        <v>1371</v>
      </c>
      <c r="B1430" s="660">
        <f>'Expenditures 16-24'!D264</f>
        <v>0</v>
      </c>
      <c r="F1430" s="4"/>
      <c r="G1430" s="1" t="b">
        <f t="shared" ca="1" si="22"/>
        <v>1</v>
      </c>
      <c r="H1430" s="1435" cm="1">
        <f t="array" aca="1" ref="H1430" ca="1">IF(I1430&lt;&gt;"",INDIRECT("'"&amp;I1430&amp;"'!"&amp;J1430),"")</f>
        <v>0</v>
      </c>
      <c r="I1430" s="1440" t="s">
        <v>3868</v>
      </c>
      <c r="J1430" s="1436" t="s">
        <v>4290</v>
      </c>
      <c r="K1430" s="4"/>
    </row>
    <row r="1431" spans="1:11" ht="15" x14ac:dyDescent="0.2">
      <c r="A1431">
        <v>1372</v>
      </c>
      <c r="B1431" s="660">
        <f>'Expenditures 16-24'!D265</f>
        <v>0</v>
      </c>
      <c r="F1431" s="4"/>
      <c r="G1431" s="1" t="b">
        <f t="shared" ca="1" si="22"/>
        <v>1</v>
      </c>
      <c r="H1431" s="1435" cm="1">
        <f t="array" aca="1" ref="H1431" ca="1">IF(I1431&lt;&gt;"",INDIRECT("'"&amp;I1431&amp;"'!"&amp;J1431),"")</f>
        <v>0</v>
      </c>
      <c r="I1431" s="1440" t="s">
        <v>3868</v>
      </c>
      <c r="J1431" s="1436" t="s">
        <v>4291</v>
      </c>
      <c r="K1431" s="4"/>
    </row>
    <row r="1432" spans="1:11" ht="15" x14ac:dyDescent="0.2">
      <c r="A1432">
        <v>1373</v>
      </c>
      <c r="B1432" s="660">
        <f>'Expenditures 16-24'!D266</f>
        <v>0</v>
      </c>
      <c r="F1432" s="4"/>
      <c r="G1432" s="1" t="b">
        <f t="shared" ca="1" si="22"/>
        <v>1</v>
      </c>
      <c r="H1432" s="1435" cm="1">
        <f t="array" aca="1" ref="H1432" ca="1">IF(I1432&lt;&gt;"",INDIRECT("'"&amp;I1432&amp;"'!"&amp;J1432),"")</f>
        <v>0</v>
      </c>
      <c r="I1432" s="1440" t="s">
        <v>3868</v>
      </c>
      <c r="J1432" s="1436" t="s">
        <v>4292</v>
      </c>
      <c r="K1432" s="4"/>
    </row>
    <row r="1433" spans="1:11" ht="15" x14ac:dyDescent="0.2">
      <c r="A1433" s="5">
        <v>1374</v>
      </c>
      <c r="B1433" s="660"/>
      <c r="F1433" s="4" t="s">
        <v>3784</v>
      </c>
      <c r="G1433" s="1" t="b">
        <f t="shared" ca="1" si="22"/>
        <v>1</v>
      </c>
      <c r="H1433" s="1435" t="str" cm="1">
        <f t="array" aca="1" ref="H1433" ca="1">IF(I1433&lt;&gt;"",INDIRECT("'"&amp;I1433&amp;"'!"&amp;J1433),"")</f>
        <v/>
      </c>
      <c r="I1433" s="1440"/>
      <c r="J1433" s="1436"/>
      <c r="K1433" s="4"/>
    </row>
    <row r="1434" spans="1:11" ht="15" x14ac:dyDescent="0.2">
      <c r="A1434">
        <v>1375</v>
      </c>
      <c r="B1434" s="660">
        <f>'Expenditures 16-24'!D267</f>
        <v>8244</v>
      </c>
      <c r="F1434" s="4"/>
      <c r="G1434" s="1" t="b">
        <f t="shared" ca="1" si="22"/>
        <v>1</v>
      </c>
      <c r="H1434" s="1435" cm="1">
        <f t="array" aca="1" ref="H1434" ca="1">IF(I1434&lt;&gt;"",INDIRECT("'"&amp;I1434&amp;"'!"&amp;J1434),"")</f>
        <v>8244</v>
      </c>
      <c r="I1434" s="1440" t="s">
        <v>3868</v>
      </c>
      <c r="J1434" s="1436" t="s">
        <v>4293</v>
      </c>
      <c r="K1434" s="4"/>
    </row>
    <row r="1435" spans="1:11" ht="15" x14ac:dyDescent="0.2">
      <c r="A1435">
        <v>1376</v>
      </c>
      <c r="B1435" s="660">
        <f>'Expenditures 16-24'!D269</f>
        <v>0</v>
      </c>
      <c r="F1435" s="4"/>
      <c r="G1435" s="1" t="b">
        <f t="shared" ca="1" si="22"/>
        <v>1</v>
      </c>
      <c r="H1435" s="1435" cm="1">
        <f t="array" aca="1" ref="H1435" ca="1">IF(I1435&lt;&gt;"",INDIRECT("'"&amp;I1435&amp;"'!"&amp;J1435),"")</f>
        <v>0</v>
      </c>
      <c r="I1435" s="1440" t="s">
        <v>3868</v>
      </c>
      <c r="J1435" s="1436" t="s">
        <v>4294</v>
      </c>
      <c r="K1435" s="4"/>
    </row>
    <row r="1436" spans="1:11" ht="15" x14ac:dyDescent="0.2">
      <c r="A1436">
        <v>1377</v>
      </c>
      <c r="B1436" s="660">
        <f>'Expenditures 16-24'!D270</f>
        <v>0</v>
      </c>
      <c r="C1436" s="2" t="s">
        <v>490</v>
      </c>
      <c r="F1436" s="4"/>
      <c r="G1436" s="1" t="b">
        <f t="shared" ca="1" si="22"/>
        <v>1</v>
      </c>
      <c r="H1436" s="1435" cm="1">
        <f t="array" aca="1" ref="H1436" ca="1">IF(I1436&lt;&gt;"",INDIRECT("'"&amp;I1436&amp;"'!"&amp;J1436),"")</f>
        <v>0</v>
      </c>
      <c r="I1436" s="1440" t="s">
        <v>3868</v>
      </c>
      <c r="J1436" s="1436" t="s">
        <v>4295</v>
      </c>
      <c r="K1436" s="4"/>
    </row>
    <row r="1437" spans="1:11" ht="15" x14ac:dyDescent="0.2">
      <c r="A1437">
        <v>1378</v>
      </c>
      <c r="B1437" s="660">
        <f>'Expenditures 16-24'!D271</f>
        <v>0</v>
      </c>
      <c r="F1437" s="4"/>
      <c r="G1437" s="1" t="b">
        <f t="shared" ca="1" si="22"/>
        <v>1</v>
      </c>
      <c r="H1437" s="1435" cm="1">
        <f t="array" aca="1" ref="H1437" ca="1">IF(I1437&lt;&gt;"",INDIRECT("'"&amp;I1437&amp;"'!"&amp;J1437),"")</f>
        <v>0</v>
      </c>
      <c r="I1437" s="1440" t="s">
        <v>3868</v>
      </c>
      <c r="J1437" s="1436" t="s">
        <v>4296</v>
      </c>
      <c r="K1437" s="4"/>
    </row>
    <row r="1438" spans="1:11" ht="15" x14ac:dyDescent="0.2">
      <c r="A1438">
        <v>1379</v>
      </c>
      <c r="B1438" s="660">
        <f>'Expenditures 16-24'!D272</f>
        <v>0</v>
      </c>
      <c r="F1438" s="4"/>
      <c r="G1438" s="1" t="b">
        <f t="shared" ca="1" si="22"/>
        <v>1</v>
      </c>
      <c r="H1438" s="1435" cm="1">
        <f t="array" aca="1" ref="H1438" ca="1">IF(I1438&lt;&gt;"",INDIRECT("'"&amp;I1438&amp;"'!"&amp;J1438),"")</f>
        <v>0</v>
      </c>
      <c r="I1438" s="1440" t="s">
        <v>3868</v>
      </c>
      <c r="J1438" s="1436" t="s">
        <v>4297</v>
      </c>
      <c r="K1438" s="4"/>
    </row>
    <row r="1439" spans="1:11" ht="15" x14ac:dyDescent="0.2">
      <c r="A1439" s="5">
        <v>1380</v>
      </c>
      <c r="B1439" s="660"/>
      <c r="F1439" s="4" t="s">
        <v>3784</v>
      </c>
      <c r="G1439" s="1" t="b">
        <f t="shared" ca="1" si="22"/>
        <v>1</v>
      </c>
      <c r="H1439" s="1435" t="str" cm="1">
        <f t="array" aca="1" ref="H1439" ca="1">IF(I1439&lt;&gt;"",INDIRECT("'"&amp;I1439&amp;"'!"&amp;J1439),"")</f>
        <v/>
      </c>
      <c r="I1439" s="1440"/>
      <c r="J1439" s="1436"/>
      <c r="K1439" s="4"/>
    </row>
    <row r="1440" spans="1:11" ht="15" x14ac:dyDescent="0.2">
      <c r="A1440">
        <v>1381</v>
      </c>
      <c r="B1440" s="660">
        <f>'Expenditures 16-24'!D273</f>
        <v>0</v>
      </c>
      <c r="F1440" s="4"/>
      <c r="G1440" s="1" t="b">
        <f t="shared" ref="G1440:G1503" ca="1" si="23">H1440=B1440</f>
        <v>1</v>
      </c>
      <c r="H1440" s="1435" cm="1">
        <f t="array" aca="1" ref="H1440" ca="1">IF(I1440&lt;&gt;"",INDIRECT("'"&amp;I1440&amp;"'!"&amp;J1440),"")</f>
        <v>0</v>
      </c>
      <c r="I1440" s="1440" t="s">
        <v>3868</v>
      </c>
      <c r="J1440" s="1436" t="s">
        <v>4298</v>
      </c>
      <c r="K1440" s="4"/>
    </row>
    <row r="1441" spans="1:11" ht="15" x14ac:dyDescent="0.2">
      <c r="A1441" s="5">
        <v>1382</v>
      </c>
      <c r="B1441" s="660"/>
      <c r="F1441" s="4" t="s">
        <v>3784</v>
      </c>
      <c r="G1441" s="1" t="b">
        <f t="shared" ca="1" si="23"/>
        <v>1</v>
      </c>
      <c r="H1441" s="1435" t="str" cm="1">
        <f t="array" aca="1" ref="H1441" ca="1">IF(I1441&lt;&gt;"",INDIRECT("'"&amp;I1441&amp;"'!"&amp;J1441),"")</f>
        <v/>
      </c>
      <c r="I1441" s="1440"/>
      <c r="J1441" s="1436"/>
      <c r="K1441" s="4"/>
    </row>
    <row r="1442" spans="1:11" ht="15" x14ac:dyDescent="0.2">
      <c r="A1442">
        <v>1383</v>
      </c>
      <c r="B1442" s="660">
        <f>'Expenditures 16-24'!D274</f>
        <v>0</v>
      </c>
      <c r="F1442" s="4"/>
      <c r="G1442" s="1" t="b">
        <f t="shared" ca="1" si="23"/>
        <v>1</v>
      </c>
      <c r="H1442" s="1435" cm="1">
        <f t="array" aca="1" ref="H1442" ca="1">IF(I1442&lt;&gt;"",INDIRECT("'"&amp;I1442&amp;"'!"&amp;J1442),"")</f>
        <v>0</v>
      </c>
      <c r="I1442" s="1440" t="s">
        <v>3868</v>
      </c>
      <c r="J1442" s="1436" t="s">
        <v>4299</v>
      </c>
      <c r="K1442" s="4"/>
    </row>
    <row r="1443" spans="1:11" ht="15" x14ac:dyDescent="0.2">
      <c r="A1443">
        <v>1384</v>
      </c>
      <c r="B1443" s="660">
        <f>'Expenditures 16-24'!D275</f>
        <v>0</v>
      </c>
      <c r="F1443" s="4"/>
      <c r="G1443" s="1" t="b">
        <f t="shared" ca="1" si="23"/>
        <v>1</v>
      </c>
      <c r="H1443" s="1435" cm="1">
        <f t="array" aca="1" ref="H1443" ca="1">IF(I1443&lt;&gt;"",INDIRECT("'"&amp;I1443&amp;"'!"&amp;J1443),"")</f>
        <v>0</v>
      </c>
      <c r="I1443" s="1440" t="s">
        <v>3868</v>
      </c>
      <c r="J1443" s="1436" t="s">
        <v>4300</v>
      </c>
      <c r="K1443" s="4"/>
    </row>
    <row r="1444" spans="1:11" ht="15" x14ac:dyDescent="0.2">
      <c r="A1444">
        <v>1385</v>
      </c>
      <c r="B1444" s="660">
        <f>'Expenditures 16-24'!D276</f>
        <v>25496</v>
      </c>
      <c r="C1444" s="2" t="s">
        <v>490</v>
      </c>
      <c r="F1444" s="4"/>
      <c r="G1444" s="1" t="b">
        <f t="shared" ca="1" si="23"/>
        <v>1</v>
      </c>
      <c r="H1444" s="1435" cm="1">
        <f t="array" aca="1" ref="H1444" ca="1">IF(I1444&lt;&gt;"",INDIRECT("'"&amp;I1444&amp;"'!"&amp;J1444),"")</f>
        <v>25496</v>
      </c>
      <c r="I1444" s="1440" t="s">
        <v>3868</v>
      </c>
      <c r="J1444" s="1436" t="s">
        <v>4301</v>
      </c>
      <c r="K1444" s="4"/>
    </row>
    <row r="1445" spans="1:11" ht="15" x14ac:dyDescent="0.2">
      <c r="A1445">
        <v>1386</v>
      </c>
      <c r="B1445" s="660">
        <f>'Expenditures 16-24'!D277</f>
        <v>0</v>
      </c>
      <c r="F1445" s="4"/>
      <c r="G1445" s="1" t="b">
        <f t="shared" ca="1" si="23"/>
        <v>1</v>
      </c>
      <c r="H1445" s="1435" cm="1">
        <f t="array" aca="1" ref="H1445" ca="1">IF(I1445&lt;&gt;"",INDIRECT("'"&amp;I1445&amp;"'!"&amp;J1445),"")</f>
        <v>0</v>
      </c>
      <c r="I1445" s="1440" t="s">
        <v>3868</v>
      </c>
      <c r="J1445" s="1436" t="s">
        <v>4302</v>
      </c>
      <c r="K1445" s="4"/>
    </row>
    <row r="1446" spans="1:11" ht="15" x14ac:dyDescent="0.2">
      <c r="A1446">
        <v>1387</v>
      </c>
      <c r="B1446" s="660">
        <f>'Expenditures 16-24'!D292</f>
        <v>43538</v>
      </c>
      <c r="C1446" s="2" t="s">
        <v>490</v>
      </c>
      <c r="F1446" s="4"/>
      <c r="G1446" s="1" t="b">
        <f t="shared" ca="1" si="23"/>
        <v>1</v>
      </c>
      <c r="H1446" s="1435" cm="1">
        <f t="array" aca="1" ref="H1446" ca="1">IF(I1446&lt;&gt;"",INDIRECT("'"&amp;I1446&amp;"'!"&amp;J1446),"")</f>
        <v>43538</v>
      </c>
      <c r="I1446" s="1440" t="s">
        <v>3868</v>
      </c>
      <c r="J1446" s="1436" t="s">
        <v>4303</v>
      </c>
      <c r="K1446" s="4"/>
    </row>
    <row r="1447" spans="1:11" ht="15" x14ac:dyDescent="0.2">
      <c r="A1447">
        <v>1388</v>
      </c>
      <c r="B1447" s="660">
        <f>'Expenditures 16-24'!H285</f>
        <v>0</v>
      </c>
      <c r="F1447" s="4"/>
      <c r="G1447" s="1" t="b">
        <f t="shared" ca="1" si="23"/>
        <v>1</v>
      </c>
      <c r="H1447" s="1435" cm="1">
        <f t="array" aca="1" ref="H1447" ca="1">IF(I1447&lt;&gt;"",INDIRECT("'"&amp;I1447&amp;"'!"&amp;J1447),"")</f>
        <v>0</v>
      </c>
      <c r="I1447" s="1440" t="s">
        <v>3868</v>
      </c>
      <c r="J1447" s="1436" t="s">
        <v>4304</v>
      </c>
      <c r="K1447" s="4"/>
    </row>
    <row r="1448" spans="1:11" ht="15" x14ac:dyDescent="0.2">
      <c r="A1448">
        <v>1389</v>
      </c>
      <c r="B1448" s="660">
        <f>'Expenditures 16-24'!H286</f>
        <v>0</v>
      </c>
      <c r="C1448" s="2" t="s">
        <v>490</v>
      </c>
      <c r="F1448" s="4"/>
      <c r="G1448" s="1" t="b">
        <f t="shared" ca="1" si="23"/>
        <v>1</v>
      </c>
      <c r="H1448" s="1435" cm="1">
        <f t="array" aca="1" ref="H1448" ca="1">IF(I1448&lt;&gt;"",INDIRECT("'"&amp;I1448&amp;"'!"&amp;J1448),"")</f>
        <v>0</v>
      </c>
      <c r="I1448" s="1440" t="s">
        <v>3868</v>
      </c>
      <c r="J1448" s="1436" t="s">
        <v>4305</v>
      </c>
      <c r="K1448" s="4"/>
    </row>
    <row r="1449" spans="1:11" ht="15" x14ac:dyDescent="0.2">
      <c r="A1449">
        <v>1390</v>
      </c>
      <c r="B1449" s="660">
        <f>'Expenditures 16-24'!H289</f>
        <v>0</v>
      </c>
      <c r="F1449" s="4"/>
      <c r="G1449" s="1" t="b">
        <f t="shared" ca="1" si="23"/>
        <v>1</v>
      </c>
      <c r="H1449" s="1435" cm="1">
        <f t="array" aca="1" ref="H1449" ca="1">IF(I1449&lt;&gt;"",INDIRECT("'"&amp;I1449&amp;"'!"&amp;J1449),"")</f>
        <v>0</v>
      </c>
      <c r="I1449" s="1440" t="s">
        <v>3868</v>
      </c>
      <c r="J1449" s="1436" t="s">
        <v>4306</v>
      </c>
      <c r="K1449" s="4"/>
    </row>
    <row r="1450" spans="1:11" ht="15" x14ac:dyDescent="0.2">
      <c r="A1450">
        <v>1391</v>
      </c>
      <c r="B1450" s="660">
        <f>'Expenditures 16-24'!H290</f>
        <v>0</v>
      </c>
      <c r="F1450" s="4"/>
      <c r="G1450" s="1" t="b">
        <f t="shared" ca="1" si="23"/>
        <v>1</v>
      </c>
      <c r="H1450" s="1435" cm="1">
        <f t="array" aca="1" ref="H1450" ca="1">IF(I1450&lt;&gt;"",INDIRECT("'"&amp;I1450&amp;"'!"&amp;J1450),"")</f>
        <v>0</v>
      </c>
      <c r="I1450" s="1440" t="s">
        <v>3868</v>
      </c>
      <c r="J1450" s="1436" t="s">
        <v>4307</v>
      </c>
      <c r="K1450" s="4"/>
    </row>
    <row r="1451" spans="1:11" ht="15" x14ac:dyDescent="0.2">
      <c r="A1451" s="5">
        <v>1392</v>
      </c>
      <c r="B1451" s="660"/>
      <c r="F1451" s="4" t="s">
        <v>3784</v>
      </c>
      <c r="G1451" s="1" t="b">
        <f t="shared" ca="1" si="23"/>
        <v>1</v>
      </c>
      <c r="H1451" s="1435" t="str" cm="1">
        <f t="array" aca="1" ref="H1451" ca="1">IF(I1451&lt;&gt;"",INDIRECT("'"&amp;I1451&amp;"'!"&amp;J1451),"")</f>
        <v/>
      </c>
      <c r="I1451" s="1440"/>
      <c r="J1451" s="1436"/>
      <c r="K1451" s="4"/>
    </row>
    <row r="1452" spans="1:11" ht="15" x14ac:dyDescent="0.2">
      <c r="A1452">
        <v>1393</v>
      </c>
      <c r="B1452" s="660">
        <f>'Expenditures 16-24'!H292</f>
        <v>0</v>
      </c>
      <c r="C1452" s="2" t="s">
        <v>490</v>
      </c>
      <c r="F1452" s="4"/>
      <c r="G1452" s="1" t="b">
        <f t="shared" ca="1" si="23"/>
        <v>1</v>
      </c>
      <c r="H1452" s="1435" cm="1">
        <f t="array" aca="1" ref="H1452" ca="1">IF(I1452&lt;&gt;"",INDIRECT("'"&amp;I1452&amp;"'!"&amp;J1452),"")</f>
        <v>0</v>
      </c>
      <c r="I1452" s="1440" t="s">
        <v>3868</v>
      </c>
      <c r="J1452" s="1436" t="s">
        <v>4308</v>
      </c>
      <c r="K1452" s="4"/>
    </row>
    <row r="1453" spans="1:11" ht="15" x14ac:dyDescent="0.2">
      <c r="A1453" s="5">
        <v>1394</v>
      </c>
      <c r="B1453" s="660"/>
      <c r="F1453" s="4" t="s">
        <v>3784</v>
      </c>
      <c r="G1453" s="1" t="b">
        <f t="shared" ca="1" si="23"/>
        <v>1</v>
      </c>
      <c r="H1453" s="1435" t="str" cm="1">
        <f t="array" aca="1" ref="H1453" ca="1">IF(I1453&lt;&gt;"",INDIRECT("'"&amp;I1453&amp;"'!"&amp;J1453),"")</f>
        <v/>
      </c>
      <c r="I1453" s="1440"/>
      <c r="J1453" s="1436"/>
      <c r="K1453" s="4"/>
    </row>
    <row r="1454" spans="1:11" ht="15" x14ac:dyDescent="0.2">
      <c r="A1454" s="5">
        <v>1395</v>
      </c>
      <c r="B1454" s="660"/>
      <c r="C1454" s="2" t="s">
        <v>490</v>
      </c>
      <c r="F1454" s="4" t="s">
        <v>3784</v>
      </c>
      <c r="G1454" s="1" t="b">
        <f t="shared" ca="1" si="23"/>
        <v>1</v>
      </c>
      <c r="H1454" s="1435" t="str" cm="1">
        <f t="array" aca="1" ref="H1454" ca="1">IF(I1454&lt;&gt;"",INDIRECT("'"&amp;I1454&amp;"'!"&amp;J1454),"")</f>
        <v/>
      </c>
      <c r="I1454" s="1440"/>
      <c r="J1454" s="1436"/>
      <c r="K1454" s="4"/>
    </row>
    <row r="1455" spans="1:11" ht="15" x14ac:dyDescent="0.2">
      <c r="A1455" s="5">
        <v>1396</v>
      </c>
      <c r="B1455" s="660"/>
      <c r="F1455" s="4" t="s">
        <v>3784</v>
      </c>
      <c r="G1455" s="1" t="b">
        <f t="shared" ca="1" si="23"/>
        <v>1</v>
      </c>
      <c r="H1455" s="1435" t="str" cm="1">
        <f t="array" aca="1" ref="H1455" ca="1">IF(I1455&lt;&gt;"",INDIRECT("'"&amp;I1455&amp;"'!"&amp;J1455),"")</f>
        <v/>
      </c>
      <c r="I1455" s="1440"/>
      <c r="J1455" s="1436"/>
      <c r="K1455" s="4"/>
    </row>
    <row r="1456" spans="1:11" ht="15" x14ac:dyDescent="0.2">
      <c r="A1456" s="5">
        <v>1397</v>
      </c>
      <c r="B1456" s="660"/>
      <c r="F1456" s="4" t="s">
        <v>3784</v>
      </c>
      <c r="G1456" s="1" t="b">
        <f t="shared" ca="1" si="23"/>
        <v>1</v>
      </c>
      <c r="H1456" s="1435" t="str" cm="1">
        <f t="array" aca="1" ref="H1456" ca="1">IF(I1456&lt;&gt;"",INDIRECT("'"&amp;I1456&amp;"'!"&amp;J1456),"")</f>
        <v/>
      </c>
      <c r="I1456" s="1440"/>
      <c r="J1456" s="1436"/>
      <c r="K1456" s="4"/>
    </row>
    <row r="1457" spans="1:11" ht="15" x14ac:dyDescent="0.2">
      <c r="A1457" s="5">
        <v>1398</v>
      </c>
      <c r="B1457" s="660"/>
      <c r="F1457" s="4" t="s">
        <v>3784</v>
      </c>
      <c r="G1457" s="1" t="b">
        <f t="shared" ca="1" si="23"/>
        <v>1</v>
      </c>
      <c r="H1457" s="1435" t="str" cm="1">
        <f t="array" aca="1" ref="H1457" ca="1">IF(I1457&lt;&gt;"",INDIRECT("'"&amp;I1457&amp;"'!"&amp;J1457),"")</f>
        <v/>
      </c>
      <c r="I1457" s="1440"/>
      <c r="J1457" s="1436"/>
      <c r="K1457" s="4"/>
    </row>
    <row r="1458" spans="1:11" ht="15" x14ac:dyDescent="0.2">
      <c r="A1458">
        <v>1399</v>
      </c>
      <c r="B1458" s="660">
        <f>'Expenditures 16-24'!K229</f>
        <v>0</v>
      </c>
      <c r="F1458" s="4"/>
      <c r="G1458" s="1" t="b">
        <f t="shared" ca="1" si="23"/>
        <v>1</v>
      </c>
      <c r="H1458" s="1435" cm="1">
        <f t="array" aca="1" ref="H1458" ca="1">IF(I1458&lt;&gt;"",INDIRECT("'"&amp;I1458&amp;"'!"&amp;J1458),"")</f>
        <v>0</v>
      </c>
      <c r="I1458" s="1440" t="s">
        <v>3868</v>
      </c>
      <c r="J1458" s="1436" t="s">
        <v>4309</v>
      </c>
      <c r="K1458" s="4"/>
    </row>
    <row r="1459" spans="1:11" ht="15" x14ac:dyDescent="0.2">
      <c r="A1459" s="5">
        <v>1400</v>
      </c>
      <c r="B1459" s="660"/>
      <c r="F1459" s="4" t="s">
        <v>3784</v>
      </c>
      <c r="G1459" s="1" t="b">
        <f t="shared" ca="1" si="23"/>
        <v>1</v>
      </c>
      <c r="H1459" s="1435" t="str" cm="1">
        <f t="array" aca="1" ref="H1459" ca="1">IF(I1459&lt;&gt;"",INDIRECT("'"&amp;I1459&amp;"'!"&amp;J1459),"")</f>
        <v/>
      </c>
      <c r="I1459" s="1440"/>
      <c r="J1459" s="1436"/>
      <c r="K1459" s="4"/>
    </row>
    <row r="1460" spans="1:11" ht="15" x14ac:dyDescent="0.2">
      <c r="A1460" s="5">
        <v>1401</v>
      </c>
      <c r="B1460" s="660"/>
      <c r="C1460" s="2" t="s">
        <v>490</v>
      </c>
      <c r="F1460" s="4" t="s">
        <v>3784</v>
      </c>
      <c r="G1460" s="1" t="b">
        <f t="shared" ca="1" si="23"/>
        <v>1</v>
      </c>
      <c r="H1460" s="1435" t="str" cm="1">
        <f t="array" aca="1" ref="H1460" ca="1">IF(I1460&lt;&gt;"",INDIRECT("'"&amp;I1460&amp;"'!"&amp;J1460),"")</f>
        <v/>
      </c>
      <c r="I1460" s="1440"/>
      <c r="J1460" s="1436"/>
      <c r="K1460" s="4"/>
    </row>
    <row r="1461" spans="1:11" ht="15" x14ac:dyDescent="0.2">
      <c r="A1461" s="5">
        <v>1402</v>
      </c>
      <c r="B1461" s="660"/>
      <c r="F1461" s="4" t="s">
        <v>3784</v>
      </c>
      <c r="G1461" s="1" t="b">
        <f t="shared" ca="1" si="23"/>
        <v>1</v>
      </c>
      <c r="H1461" s="1435" t="str" cm="1">
        <f t="array" aca="1" ref="H1461" ca="1">IF(I1461&lt;&gt;"",INDIRECT("'"&amp;I1461&amp;"'!"&amp;J1461),"")</f>
        <v/>
      </c>
      <c r="I1461" s="1440"/>
      <c r="J1461" s="1436"/>
      <c r="K1461" s="4"/>
    </row>
    <row r="1462" spans="1:11" ht="15" x14ac:dyDescent="0.2">
      <c r="A1462" s="5">
        <v>1403</v>
      </c>
      <c r="B1462" s="660"/>
      <c r="F1462" s="4" t="s">
        <v>3784</v>
      </c>
      <c r="G1462" s="1" t="b">
        <f t="shared" ca="1" si="23"/>
        <v>1</v>
      </c>
      <c r="H1462" s="1435" t="str" cm="1">
        <f t="array" aca="1" ref="H1462" ca="1">IF(I1462&lt;&gt;"",INDIRECT("'"&amp;I1462&amp;"'!"&amp;J1462),"")</f>
        <v/>
      </c>
      <c r="I1462" s="1440"/>
      <c r="J1462" s="1436"/>
      <c r="K1462" s="4"/>
    </row>
    <row r="1463" spans="1:11" ht="15" x14ac:dyDescent="0.2">
      <c r="A1463" s="5">
        <v>1404</v>
      </c>
      <c r="B1463" s="660"/>
      <c r="F1463" s="4" t="s">
        <v>3784</v>
      </c>
      <c r="G1463" s="1" t="b">
        <f t="shared" ca="1" si="23"/>
        <v>1</v>
      </c>
      <c r="H1463" s="1435" t="str" cm="1">
        <f t="array" aca="1" ref="H1463" ca="1">IF(I1463&lt;&gt;"",INDIRECT("'"&amp;I1463&amp;"'!"&amp;J1463),"")</f>
        <v/>
      </c>
      <c r="I1463" s="1440"/>
      <c r="J1463" s="1436"/>
      <c r="K1463" s="4"/>
    </row>
    <row r="1464" spans="1:11" ht="15" x14ac:dyDescent="0.2">
      <c r="A1464">
        <v>1405</v>
      </c>
      <c r="B1464" s="660">
        <f>'Expenditures 16-24'!K231</f>
        <v>0</v>
      </c>
      <c r="F1464" s="4"/>
      <c r="G1464" s="1" t="b">
        <f t="shared" ca="1" si="23"/>
        <v>1</v>
      </c>
      <c r="H1464" s="1435" cm="1">
        <f t="array" aca="1" ref="H1464" ca="1">IF(I1464&lt;&gt;"",INDIRECT("'"&amp;I1464&amp;"'!"&amp;J1464),"")</f>
        <v>0</v>
      </c>
      <c r="I1464" s="1440" t="s">
        <v>3868</v>
      </c>
      <c r="J1464" s="1436" t="s">
        <v>4310</v>
      </c>
      <c r="K1464" s="4"/>
    </row>
    <row r="1465" spans="1:11" ht="15" x14ac:dyDescent="0.2">
      <c r="A1465" s="5">
        <v>1406</v>
      </c>
      <c r="B1465" s="660"/>
      <c r="F1465" s="4" t="s">
        <v>3784</v>
      </c>
      <c r="G1465" s="1" t="b">
        <f t="shared" ca="1" si="23"/>
        <v>1</v>
      </c>
      <c r="H1465" s="1435" t="str" cm="1">
        <f t="array" aca="1" ref="H1465" ca="1">IF(I1465&lt;&gt;"",INDIRECT("'"&amp;I1465&amp;"'!"&amp;J1465),"")</f>
        <v/>
      </c>
      <c r="I1465" s="1440"/>
      <c r="J1465" s="1436"/>
      <c r="K1465" s="4"/>
    </row>
    <row r="1466" spans="1:11" ht="15" x14ac:dyDescent="0.2">
      <c r="A1466" s="5">
        <v>1407</v>
      </c>
      <c r="B1466" s="660"/>
      <c r="C1466" s="2" t="s">
        <v>490</v>
      </c>
      <c r="F1466" s="4" t="s">
        <v>3784</v>
      </c>
      <c r="G1466" s="1" t="b">
        <f t="shared" ca="1" si="23"/>
        <v>1</v>
      </c>
      <c r="H1466" s="1435" t="str" cm="1">
        <f t="array" aca="1" ref="H1466" ca="1">IF(I1466&lt;&gt;"",INDIRECT("'"&amp;I1466&amp;"'!"&amp;J1466),"")</f>
        <v/>
      </c>
      <c r="I1466" s="1440"/>
      <c r="J1466" s="1436"/>
      <c r="K1466" s="4"/>
    </row>
    <row r="1467" spans="1:11" ht="15" x14ac:dyDescent="0.2">
      <c r="A1467" s="5">
        <v>1408</v>
      </c>
      <c r="B1467" s="660"/>
      <c r="F1467" s="4" t="s">
        <v>3784</v>
      </c>
      <c r="G1467" s="1" t="b">
        <f t="shared" ca="1" si="23"/>
        <v>1</v>
      </c>
      <c r="H1467" s="1435" t="str" cm="1">
        <f t="array" aca="1" ref="H1467" ca="1">IF(I1467&lt;&gt;"",INDIRECT("'"&amp;I1467&amp;"'!"&amp;J1467),"")</f>
        <v/>
      </c>
      <c r="I1467" s="1440"/>
      <c r="J1467" s="1436"/>
      <c r="K1467" s="4"/>
    </row>
    <row r="1468" spans="1:11" ht="15" x14ac:dyDescent="0.2">
      <c r="A1468">
        <v>1409</v>
      </c>
      <c r="B1468" s="660">
        <f>'Expenditures 16-24'!K225</f>
        <v>0</v>
      </c>
      <c r="F1468" s="4"/>
      <c r="G1468" s="1" t="b">
        <f t="shared" ca="1" si="23"/>
        <v>1</v>
      </c>
      <c r="H1468" s="1435" cm="1">
        <f t="array" aca="1" ref="H1468" ca="1">IF(I1468&lt;&gt;"",INDIRECT("'"&amp;I1468&amp;"'!"&amp;J1468),"")</f>
        <v>0</v>
      </c>
      <c r="I1468" s="1440" t="s">
        <v>3868</v>
      </c>
      <c r="J1468" s="1436" t="s">
        <v>4311</v>
      </c>
      <c r="K1468" s="4"/>
    </row>
    <row r="1469" spans="1:11" ht="15" x14ac:dyDescent="0.2">
      <c r="A1469">
        <v>1410</v>
      </c>
      <c r="B1469" s="660">
        <f>'Expenditures 16-24'!K226</f>
        <v>0</v>
      </c>
      <c r="F1469" s="4"/>
      <c r="G1469" s="1" t="b">
        <f t="shared" ca="1" si="23"/>
        <v>1</v>
      </c>
      <c r="H1469" s="1435" cm="1">
        <f t="array" aca="1" ref="H1469" ca="1">IF(I1469&lt;&gt;"",INDIRECT("'"&amp;I1469&amp;"'!"&amp;J1469),"")</f>
        <v>0</v>
      </c>
      <c r="I1469" s="1440" t="s">
        <v>3868</v>
      </c>
      <c r="J1469" s="1436" t="s">
        <v>4312</v>
      </c>
      <c r="K1469" s="4"/>
    </row>
    <row r="1470" spans="1:11" ht="15" x14ac:dyDescent="0.2">
      <c r="A1470">
        <v>1411</v>
      </c>
      <c r="B1470" s="660">
        <f>'Expenditures 16-24'!K227</f>
        <v>3781</v>
      </c>
      <c r="C1470" s="2" t="s">
        <v>490</v>
      </c>
      <c r="F1470" s="4"/>
      <c r="G1470" s="1" t="b">
        <f t="shared" ca="1" si="23"/>
        <v>1</v>
      </c>
      <c r="H1470" s="1435" cm="1">
        <f t="array" aca="1" ref="H1470" ca="1">IF(I1470&lt;&gt;"",INDIRECT("'"&amp;I1470&amp;"'!"&amp;J1470),"")</f>
        <v>3781</v>
      </c>
      <c r="I1470" s="1440" t="s">
        <v>3868</v>
      </c>
      <c r="J1470" s="1436" t="s">
        <v>4313</v>
      </c>
      <c r="K1470" s="4"/>
    </row>
    <row r="1471" spans="1:11" ht="15" x14ac:dyDescent="0.2">
      <c r="A1471">
        <v>1412</v>
      </c>
      <c r="B1471" s="660">
        <f>'Expenditures 16-24'!K228</f>
        <v>0</v>
      </c>
      <c r="C1471" s="2" t="s">
        <v>490</v>
      </c>
      <c r="F1471" s="4"/>
      <c r="G1471" s="1" t="b">
        <f t="shared" ca="1" si="23"/>
        <v>1</v>
      </c>
      <c r="H1471" s="1435" cm="1">
        <f t="array" aca="1" ref="H1471" ca="1">IF(I1471&lt;&gt;"",INDIRECT("'"&amp;I1471&amp;"'!"&amp;J1471),"")</f>
        <v>0</v>
      </c>
      <c r="I1471" s="1440" t="s">
        <v>3868</v>
      </c>
      <c r="J1471" s="1436" t="s">
        <v>4314</v>
      </c>
      <c r="K1471" s="4"/>
    </row>
    <row r="1472" spans="1:11" ht="15" x14ac:dyDescent="0.2">
      <c r="A1472">
        <v>1413</v>
      </c>
      <c r="B1472" s="660">
        <f>'Expenditures 16-24'!K233</f>
        <v>18042</v>
      </c>
      <c r="C1472" s="2" t="s">
        <v>490</v>
      </c>
      <c r="F1472" s="4"/>
      <c r="G1472" s="1" t="b">
        <f t="shared" ca="1" si="23"/>
        <v>1</v>
      </c>
      <c r="H1472" s="1435" cm="1">
        <f t="array" aca="1" ref="H1472" ca="1">IF(I1472&lt;&gt;"",INDIRECT("'"&amp;I1472&amp;"'!"&amp;J1472),"")</f>
        <v>18042</v>
      </c>
      <c r="I1472" s="1440" t="s">
        <v>3868</v>
      </c>
      <c r="J1472" s="1436" t="s">
        <v>4315</v>
      </c>
      <c r="K1472" s="4"/>
    </row>
    <row r="1473" spans="1:11" ht="15" x14ac:dyDescent="0.2">
      <c r="A1473">
        <v>1414</v>
      </c>
      <c r="B1473" s="660">
        <f>'Expenditures 16-24'!K236</f>
        <v>0</v>
      </c>
      <c r="C1473" s="2" t="s">
        <v>490</v>
      </c>
      <c r="F1473" s="4"/>
      <c r="G1473" s="1" t="b">
        <f t="shared" ca="1" si="23"/>
        <v>1</v>
      </c>
      <c r="H1473" s="1435" cm="1">
        <f t="array" aca="1" ref="H1473" ca="1">IF(I1473&lt;&gt;"",INDIRECT("'"&amp;I1473&amp;"'!"&amp;J1473),"")</f>
        <v>0</v>
      </c>
      <c r="I1473" s="1440" t="s">
        <v>3868</v>
      </c>
      <c r="J1473" s="1436" t="s">
        <v>4316</v>
      </c>
      <c r="K1473" s="4"/>
    </row>
    <row r="1474" spans="1:11" ht="15" x14ac:dyDescent="0.2">
      <c r="A1474">
        <v>1415</v>
      </c>
      <c r="B1474" s="660">
        <f>'Expenditures 16-24'!K237</f>
        <v>0</v>
      </c>
      <c r="C1474" s="2" t="s">
        <v>490</v>
      </c>
      <c r="F1474" s="4"/>
      <c r="G1474" s="1" t="b">
        <f t="shared" ca="1" si="23"/>
        <v>1</v>
      </c>
      <c r="H1474" s="1435" cm="1">
        <f t="array" aca="1" ref="H1474" ca="1">IF(I1474&lt;&gt;"",INDIRECT("'"&amp;I1474&amp;"'!"&amp;J1474),"")</f>
        <v>0</v>
      </c>
      <c r="I1474" s="1440" t="s">
        <v>3868</v>
      </c>
      <c r="J1474" s="1436" t="s">
        <v>4317</v>
      </c>
      <c r="K1474" s="4"/>
    </row>
    <row r="1475" spans="1:11" ht="15" x14ac:dyDescent="0.2">
      <c r="A1475">
        <v>1416</v>
      </c>
      <c r="B1475" s="660">
        <f>'Expenditures 16-24'!K238</f>
        <v>4907</v>
      </c>
      <c r="C1475" s="2" t="s">
        <v>490</v>
      </c>
      <c r="F1475" s="4"/>
      <c r="G1475" s="1" t="b">
        <f t="shared" ca="1" si="23"/>
        <v>1</v>
      </c>
      <c r="H1475" s="1435" cm="1">
        <f t="array" aca="1" ref="H1475" ca="1">IF(I1475&lt;&gt;"",INDIRECT("'"&amp;I1475&amp;"'!"&amp;J1475),"")</f>
        <v>4907</v>
      </c>
      <c r="I1475" s="1440" t="s">
        <v>3868</v>
      </c>
      <c r="J1475" s="1436" t="s">
        <v>4318</v>
      </c>
      <c r="K1475" s="4"/>
    </row>
    <row r="1476" spans="1:11" ht="15" x14ac:dyDescent="0.2">
      <c r="A1476">
        <v>1417</v>
      </c>
      <c r="B1476" s="660">
        <f>'Expenditures 16-24'!K239</f>
        <v>0</v>
      </c>
      <c r="C1476" s="2" t="s">
        <v>490</v>
      </c>
      <c r="F1476" s="4"/>
      <c r="G1476" s="1" t="b">
        <f t="shared" ca="1" si="23"/>
        <v>1</v>
      </c>
      <c r="H1476" s="1435" cm="1">
        <f t="array" aca="1" ref="H1476" ca="1">IF(I1476&lt;&gt;"",INDIRECT("'"&amp;I1476&amp;"'!"&amp;J1476),"")</f>
        <v>0</v>
      </c>
      <c r="I1476" s="1440" t="s">
        <v>3868</v>
      </c>
      <c r="J1476" s="1436" t="s">
        <v>4319</v>
      </c>
      <c r="K1476" s="4"/>
    </row>
    <row r="1477" spans="1:11" ht="15" x14ac:dyDescent="0.2">
      <c r="A1477">
        <v>1418</v>
      </c>
      <c r="B1477" s="660">
        <f>'Expenditures 16-24'!K240</f>
        <v>0</v>
      </c>
      <c r="C1477" s="2" t="s">
        <v>490</v>
      </c>
      <c r="F1477" s="4"/>
      <c r="G1477" s="1" t="b">
        <f t="shared" ca="1" si="23"/>
        <v>1</v>
      </c>
      <c r="H1477" s="1435" cm="1">
        <f t="array" aca="1" ref="H1477" ca="1">IF(I1477&lt;&gt;"",INDIRECT("'"&amp;I1477&amp;"'!"&amp;J1477),"")</f>
        <v>0</v>
      </c>
      <c r="I1477" s="1440" t="s">
        <v>3868</v>
      </c>
      <c r="J1477" s="1436" t="s">
        <v>4320</v>
      </c>
      <c r="K1477" s="4"/>
    </row>
    <row r="1478" spans="1:11" ht="15" x14ac:dyDescent="0.2">
      <c r="A1478">
        <v>1419</v>
      </c>
      <c r="B1478" s="660">
        <f>'Expenditures 16-24'!K241</f>
        <v>0</v>
      </c>
      <c r="C1478" s="2" t="s">
        <v>490</v>
      </c>
      <c r="F1478" s="4"/>
      <c r="G1478" s="1" t="b">
        <f t="shared" ca="1" si="23"/>
        <v>1</v>
      </c>
      <c r="H1478" s="1435" cm="1">
        <f t="array" aca="1" ref="H1478" ca="1">IF(I1478&lt;&gt;"",INDIRECT("'"&amp;I1478&amp;"'!"&amp;J1478),"")</f>
        <v>0</v>
      </c>
      <c r="I1478" s="1440" t="s">
        <v>3868</v>
      </c>
      <c r="J1478" s="1436" t="s">
        <v>4321</v>
      </c>
      <c r="K1478" s="4"/>
    </row>
    <row r="1479" spans="1:11" ht="15" x14ac:dyDescent="0.2">
      <c r="A1479">
        <v>1420</v>
      </c>
      <c r="B1479" s="660">
        <f>'Expenditures 16-24'!K242</f>
        <v>4907</v>
      </c>
      <c r="C1479" s="2" t="s">
        <v>490</v>
      </c>
      <c r="F1479" s="4"/>
      <c r="G1479" s="1" t="b">
        <f t="shared" ca="1" si="23"/>
        <v>1</v>
      </c>
      <c r="H1479" s="1435" cm="1">
        <f t="array" aca="1" ref="H1479" ca="1">IF(I1479&lt;&gt;"",INDIRECT("'"&amp;I1479&amp;"'!"&amp;J1479),"")</f>
        <v>4907</v>
      </c>
      <c r="I1479" s="1440" t="s">
        <v>3868</v>
      </c>
      <c r="J1479" s="1436" t="s">
        <v>4322</v>
      </c>
      <c r="K1479" s="4"/>
    </row>
    <row r="1480" spans="1:11" ht="15" x14ac:dyDescent="0.2">
      <c r="A1480">
        <v>1421</v>
      </c>
      <c r="B1480" s="660">
        <f>'Expenditures 16-24'!K244</f>
        <v>0</v>
      </c>
      <c r="C1480" s="2" t="s">
        <v>490</v>
      </c>
      <c r="F1480" s="4"/>
      <c r="G1480" s="1" t="b">
        <f t="shared" ca="1" si="23"/>
        <v>1</v>
      </c>
      <c r="H1480" s="1435" cm="1">
        <f t="array" aca="1" ref="H1480" ca="1">IF(I1480&lt;&gt;"",INDIRECT("'"&amp;I1480&amp;"'!"&amp;J1480),"")</f>
        <v>0</v>
      </c>
      <c r="I1480" s="1440" t="s">
        <v>3868</v>
      </c>
      <c r="J1480" s="1436" t="s">
        <v>4323</v>
      </c>
      <c r="K1480" s="4"/>
    </row>
    <row r="1481" spans="1:11" ht="15" x14ac:dyDescent="0.2">
      <c r="A1481">
        <v>1422</v>
      </c>
      <c r="B1481" s="660">
        <f>'Expenditures 16-24'!K245</f>
        <v>2091</v>
      </c>
      <c r="C1481" s="2" t="s">
        <v>490</v>
      </c>
      <c r="F1481" s="4"/>
      <c r="G1481" s="1" t="b">
        <f t="shared" ca="1" si="23"/>
        <v>1</v>
      </c>
      <c r="H1481" s="1435" cm="1">
        <f t="array" aca="1" ref="H1481" ca="1">IF(I1481&lt;&gt;"",INDIRECT("'"&amp;I1481&amp;"'!"&amp;J1481),"")</f>
        <v>2091</v>
      </c>
      <c r="I1481" s="1440" t="s">
        <v>3868</v>
      </c>
      <c r="J1481" s="1436" t="s">
        <v>4324</v>
      </c>
      <c r="K1481" s="4"/>
    </row>
    <row r="1482" spans="1:11" ht="15" x14ac:dyDescent="0.2">
      <c r="A1482">
        <v>1423</v>
      </c>
      <c r="B1482" s="660">
        <f>'Expenditures 16-24'!K246</f>
        <v>0</v>
      </c>
      <c r="C1482" s="2" t="s">
        <v>490</v>
      </c>
      <c r="F1482" s="4"/>
      <c r="G1482" s="1" t="b">
        <f t="shared" ca="1" si="23"/>
        <v>1</v>
      </c>
      <c r="H1482" s="1435" cm="1">
        <f t="array" aca="1" ref="H1482" ca="1">IF(I1482&lt;&gt;"",INDIRECT("'"&amp;I1482&amp;"'!"&amp;J1482),"")</f>
        <v>0</v>
      </c>
      <c r="I1482" s="1440" t="s">
        <v>3868</v>
      </c>
      <c r="J1482" s="1436" t="s">
        <v>4325</v>
      </c>
      <c r="K1482" s="4"/>
    </row>
    <row r="1483" spans="1:11" ht="15" x14ac:dyDescent="0.2">
      <c r="A1483">
        <v>1424</v>
      </c>
      <c r="B1483" s="660">
        <f>'Expenditures 16-24'!K247</f>
        <v>2091</v>
      </c>
      <c r="C1483" s="2" t="s">
        <v>490</v>
      </c>
      <c r="F1483" s="4"/>
      <c r="G1483" s="1" t="b">
        <f t="shared" ca="1" si="23"/>
        <v>1</v>
      </c>
      <c r="H1483" s="1435" cm="1">
        <f t="array" aca="1" ref="H1483" ca="1">IF(I1483&lt;&gt;"",INDIRECT("'"&amp;I1483&amp;"'!"&amp;J1483),"")</f>
        <v>2091</v>
      </c>
      <c r="I1483" s="1440" t="s">
        <v>3868</v>
      </c>
      <c r="J1483" s="1436" t="s">
        <v>4326</v>
      </c>
      <c r="K1483" s="4"/>
    </row>
    <row r="1484" spans="1:11" ht="15" x14ac:dyDescent="0.2">
      <c r="A1484" s="1">
        <v>1425</v>
      </c>
      <c r="B1484" s="660">
        <f>'Expenditures 16-24'!K249</f>
        <v>92</v>
      </c>
      <c r="C1484" s="2" t="s">
        <v>490</v>
      </c>
      <c r="D1484" s="4" t="s">
        <v>1651</v>
      </c>
      <c r="F1484" s="4"/>
      <c r="G1484" s="1" t="b">
        <f t="shared" ca="1" si="23"/>
        <v>1</v>
      </c>
      <c r="H1484" s="1435" cm="1">
        <f t="array" aca="1" ref="H1484" ca="1">IF(I1484&lt;&gt;"",INDIRECT("'"&amp;I1484&amp;"'!"&amp;J1484),"")</f>
        <v>92</v>
      </c>
      <c r="I1484" s="1440" t="s">
        <v>3868</v>
      </c>
      <c r="J1484" s="1436" t="s">
        <v>4327</v>
      </c>
      <c r="K1484" s="4"/>
    </row>
    <row r="1485" spans="1:11" ht="15" x14ac:dyDescent="0.2">
      <c r="A1485" s="1">
        <v>1426</v>
      </c>
      <c r="B1485" s="660">
        <f>'Expenditures 16-24'!K250</f>
        <v>7491</v>
      </c>
      <c r="C1485" s="2" t="s">
        <v>490</v>
      </c>
      <c r="D1485" s="4" t="s">
        <v>1651</v>
      </c>
      <c r="F1485" s="4"/>
      <c r="G1485" s="1" t="b">
        <f t="shared" ca="1" si="23"/>
        <v>1</v>
      </c>
      <c r="H1485" s="1435" cm="1">
        <f t="array" aca="1" ref="H1485" ca="1">IF(I1485&lt;&gt;"",INDIRECT("'"&amp;I1485&amp;"'!"&amp;J1485),"")</f>
        <v>7491</v>
      </c>
      <c r="I1485" s="1440" t="s">
        <v>3868</v>
      </c>
      <c r="J1485" s="1436" t="s">
        <v>4328</v>
      </c>
      <c r="K1485" s="4"/>
    </row>
    <row r="1486" spans="1:11" ht="15" x14ac:dyDescent="0.2">
      <c r="A1486">
        <v>1427</v>
      </c>
      <c r="B1486" s="660">
        <f>'Expenditures 16-24'!K254</f>
        <v>7583</v>
      </c>
      <c r="C1486" s="2" t="s">
        <v>490</v>
      </c>
      <c r="F1486" s="4"/>
      <c r="G1486" s="1" t="b">
        <f t="shared" ca="1" si="23"/>
        <v>1</v>
      </c>
      <c r="H1486" s="1435" cm="1">
        <f t="array" aca="1" ref="H1486" ca="1">IF(I1486&lt;&gt;"",INDIRECT("'"&amp;I1486&amp;"'!"&amp;J1486),"")</f>
        <v>7583</v>
      </c>
      <c r="I1486" s="1440" t="s">
        <v>3868</v>
      </c>
      <c r="J1486" s="1436" t="s">
        <v>4329</v>
      </c>
      <c r="K1486" s="4"/>
    </row>
    <row r="1487" spans="1:11" ht="15" x14ac:dyDescent="0.2">
      <c r="A1487">
        <v>1428</v>
      </c>
      <c r="B1487" s="660">
        <f>'Expenditures 16-24'!K256</f>
        <v>2671</v>
      </c>
      <c r="C1487" s="2" t="s">
        <v>490</v>
      </c>
      <c r="F1487" s="4"/>
      <c r="G1487" s="1" t="b">
        <f t="shared" ca="1" si="23"/>
        <v>1</v>
      </c>
      <c r="H1487" s="1435" cm="1">
        <f t="array" aca="1" ref="H1487" ca="1">IF(I1487&lt;&gt;"",INDIRECT("'"&amp;I1487&amp;"'!"&amp;J1487),"")</f>
        <v>2671</v>
      </c>
      <c r="I1487" s="1440" t="s">
        <v>3868</v>
      </c>
      <c r="J1487" s="1436" t="s">
        <v>4330</v>
      </c>
      <c r="K1487" s="4"/>
    </row>
    <row r="1488" spans="1:11" ht="15" x14ac:dyDescent="0.2">
      <c r="A1488">
        <v>1429</v>
      </c>
      <c r="B1488" s="660">
        <f>'Expenditures 16-24'!K257</f>
        <v>0</v>
      </c>
      <c r="C1488" s="2" t="s">
        <v>490</v>
      </c>
      <c r="F1488" s="4"/>
      <c r="G1488" s="1" t="b">
        <f t="shared" ca="1" si="23"/>
        <v>1</v>
      </c>
      <c r="H1488" s="1435" cm="1">
        <f t="array" aca="1" ref="H1488" ca="1">IF(I1488&lt;&gt;"",INDIRECT("'"&amp;I1488&amp;"'!"&amp;J1488),"")</f>
        <v>0</v>
      </c>
      <c r="I1488" s="1440" t="s">
        <v>3868</v>
      </c>
      <c r="J1488" s="1436" t="s">
        <v>4331</v>
      </c>
      <c r="K1488" s="4"/>
    </row>
    <row r="1489" spans="1:11" ht="15" x14ac:dyDescent="0.2">
      <c r="A1489">
        <v>1430</v>
      </c>
      <c r="B1489" s="660">
        <f>'Expenditures 16-24'!K258</f>
        <v>2671</v>
      </c>
      <c r="C1489" s="2" t="s">
        <v>490</v>
      </c>
      <c r="F1489" s="4"/>
      <c r="G1489" s="1" t="b">
        <f t="shared" ca="1" si="23"/>
        <v>1</v>
      </c>
      <c r="H1489" s="1435" cm="1">
        <f t="array" aca="1" ref="H1489" ca="1">IF(I1489&lt;&gt;"",INDIRECT("'"&amp;I1489&amp;"'!"&amp;J1489),"")</f>
        <v>2671</v>
      </c>
      <c r="I1489" s="1440" t="s">
        <v>3868</v>
      </c>
      <c r="J1489" s="1436" t="s">
        <v>4332</v>
      </c>
      <c r="K1489" s="4"/>
    </row>
    <row r="1490" spans="1:11" ht="15" x14ac:dyDescent="0.2">
      <c r="A1490">
        <v>1431</v>
      </c>
      <c r="B1490" s="660">
        <f>'Expenditures 16-24'!K260</f>
        <v>0</v>
      </c>
      <c r="C1490" s="2" t="s">
        <v>490</v>
      </c>
      <c r="F1490" s="4"/>
      <c r="G1490" s="1" t="b">
        <f t="shared" ca="1" si="23"/>
        <v>1</v>
      </c>
      <c r="H1490" s="1435" cm="1">
        <f t="array" aca="1" ref="H1490" ca="1">IF(I1490&lt;&gt;"",INDIRECT("'"&amp;I1490&amp;"'!"&amp;J1490),"")</f>
        <v>0</v>
      </c>
      <c r="I1490" s="1440" t="s">
        <v>3868</v>
      </c>
      <c r="J1490" s="1436" t="s">
        <v>4333</v>
      </c>
      <c r="K1490" s="4"/>
    </row>
    <row r="1491" spans="1:11" ht="15" x14ac:dyDescent="0.2">
      <c r="A1491">
        <v>1432</v>
      </c>
      <c r="B1491" s="660">
        <f>'Expenditures 16-24'!K261</f>
        <v>2423</v>
      </c>
      <c r="C1491" s="2" t="s">
        <v>490</v>
      </c>
      <c r="F1491" s="4"/>
      <c r="G1491" s="1" t="b">
        <f t="shared" ca="1" si="23"/>
        <v>1</v>
      </c>
      <c r="H1491" s="1435" cm="1">
        <f t="array" aca="1" ref="H1491" ca="1">IF(I1491&lt;&gt;"",INDIRECT("'"&amp;I1491&amp;"'!"&amp;J1491),"")</f>
        <v>2423</v>
      </c>
      <c r="I1491" s="1440" t="s">
        <v>3868</v>
      </c>
      <c r="J1491" s="1436" t="s">
        <v>4334</v>
      </c>
      <c r="K1491" s="4"/>
    </row>
    <row r="1492" spans="1:11" ht="15" x14ac:dyDescent="0.2">
      <c r="A1492">
        <v>1433</v>
      </c>
      <c r="B1492" s="660">
        <f>'Expenditures 16-24'!K262</f>
        <v>0</v>
      </c>
      <c r="C1492" s="2" t="s">
        <v>490</v>
      </c>
      <c r="F1492" s="4"/>
      <c r="G1492" s="1" t="b">
        <f t="shared" ca="1" si="23"/>
        <v>1</v>
      </c>
      <c r="H1492" s="1435" cm="1">
        <f t="array" aca="1" ref="H1492" ca="1">IF(I1492&lt;&gt;"",INDIRECT("'"&amp;I1492&amp;"'!"&amp;J1492),"")</f>
        <v>0</v>
      </c>
      <c r="I1492" s="1440" t="s">
        <v>3868</v>
      </c>
      <c r="J1492" s="1436" t="s">
        <v>4335</v>
      </c>
      <c r="K1492" s="4"/>
    </row>
    <row r="1493" spans="1:11" ht="15" x14ac:dyDescent="0.2">
      <c r="A1493">
        <v>1434</v>
      </c>
      <c r="B1493" s="660">
        <f>'Expenditures 16-24'!K263</f>
        <v>5821</v>
      </c>
      <c r="C1493" s="2" t="s">
        <v>490</v>
      </c>
      <c r="F1493" s="4"/>
      <c r="G1493" s="1" t="b">
        <f t="shared" ca="1" si="23"/>
        <v>1</v>
      </c>
      <c r="H1493" s="1435" cm="1">
        <f t="array" aca="1" ref="H1493" ca="1">IF(I1493&lt;&gt;"",INDIRECT("'"&amp;I1493&amp;"'!"&amp;J1493),"")</f>
        <v>5821</v>
      </c>
      <c r="I1493" s="1440" t="s">
        <v>3868</v>
      </c>
      <c r="J1493" s="1436" t="s">
        <v>4336</v>
      </c>
      <c r="K1493" s="4"/>
    </row>
    <row r="1494" spans="1:11" ht="15" x14ac:dyDescent="0.2">
      <c r="A1494">
        <v>1435</v>
      </c>
      <c r="B1494" s="660">
        <f>'Expenditures 16-24'!K264</f>
        <v>0</v>
      </c>
      <c r="C1494" s="2" t="s">
        <v>490</v>
      </c>
      <c r="F1494" s="4"/>
      <c r="G1494" s="1" t="b">
        <f t="shared" ca="1" si="23"/>
        <v>1</v>
      </c>
      <c r="H1494" s="1435" cm="1">
        <f t="array" aca="1" ref="H1494" ca="1">IF(I1494&lt;&gt;"",INDIRECT("'"&amp;I1494&amp;"'!"&amp;J1494),"")</f>
        <v>0</v>
      </c>
      <c r="I1494" s="1440" t="s">
        <v>3868</v>
      </c>
      <c r="J1494" s="1436" t="s">
        <v>4337</v>
      </c>
      <c r="K1494" s="4"/>
    </row>
    <row r="1495" spans="1:11" ht="15" x14ac:dyDescent="0.2">
      <c r="A1495">
        <v>1436</v>
      </c>
      <c r="B1495" s="660">
        <f>'Expenditures 16-24'!K265</f>
        <v>0</v>
      </c>
      <c r="C1495" s="2" t="s">
        <v>490</v>
      </c>
      <c r="F1495" s="4"/>
      <c r="G1495" s="1" t="b">
        <f t="shared" ca="1" si="23"/>
        <v>1</v>
      </c>
      <c r="H1495" s="1435" cm="1">
        <f t="array" aca="1" ref="H1495" ca="1">IF(I1495&lt;&gt;"",INDIRECT("'"&amp;I1495&amp;"'!"&amp;J1495),"")</f>
        <v>0</v>
      </c>
      <c r="I1495" s="1440" t="s">
        <v>3868</v>
      </c>
      <c r="J1495" s="1436" t="s">
        <v>4338</v>
      </c>
      <c r="K1495" s="4"/>
    </row>
    <row r="1496" spans="1:11" ht="15" x14ac:dyDescent="0.2">
      <c r="A1496">
        <v>1437</v>
      </c>
      <c r="B1496" s="660">
        <f>'Expenditures 16-24'!K266</f>
        <v>0</v>
      </c>
      <c r="C1496" s="2" t="s">
        <v>490</v>
      </c>
      <c r="F1496" s="4"/>
      <c r="G1496" s="1" t="b">
        <f t="shared" ca="1" si="23"/>
        <v>1</v>
      </c>
      <c r="H1496" s="1435" cm="1">
        <f t="array" aca="1" ref="H1496" ca="1">IF(I1496&lt;&gt;"",INDIRECT("'"&amp;I1496&amp;"'!"&amp;J1496),"")</f>
        <v>0</v>
      </c>
      <c r="I1496" s="1440" t="s">
        <v>3868</v>
      </c>
      <c r="J1496" s="1436" t="s">
        <v>4339</v>
      </c>
      <c r="K1496" s="4"/>
    </row>
    <row r="1497" spans="1:11" ht="15" x14ac:dyDescent="0.2">
      <c r="A1497" s="5">
        <v>1438</v>
      </c>
      <c r="B1497" s="660"/>
      <c r="C1497" s="2" t="s">
        <v>490</v>
      </c>
      <c r="F1497" s="4" t="s">
        <v>3784</v>
      </c>
      <c r="G1497" s="1" t="b">
        <f t="shared" ca="1" si="23"/>
        <v>1</v>
      </c>
      <c r="H1497" s="1435" t="str" cm="1">
        <f t="array" aca="1" ref="H1497" ca="1">IF(I1497&lt;&gt;"",INDIRECT("'"&amp;I1497&amp;"'!"&amp;J1497),"")</f>
        <v/>
      </c>
      <c r="I1497" s="1440"/>
      <c r="J1497" s="1436"/>
      <c r="K1497" s="4"/>
    </row>
    <row r="1498" spans="1:11" ht="15" x14ac:dyDescent="0.2">
      <c r="A1498">
        <v>1439</v>
      </c>
      <c r="B1498" s="660">
        <f>'Expenditures 16-24'!K267</f>
        <v>8244</v>
      </c>
      <c r="C1498" s="2" t="s">
        <v>490</v>
      </c>
      <c r="F1498" s="4"/>
      <c r="G1498" s="1" t="b">
        <f t="shared" ca="1" si="23"/>
        <v>1</v>
      </c>
      <c r="H1498" s="1435" cm="1">
        <f t="array" aca="1" ref="H1498" ca="1">IF(I1498&lt;&gt;"",INDIRECT("'"&amp;I1498&amp;"'!"&amp;J1498),"")</f>
        <v>8244</v>
      </c>
      <c r="I1498" s="1440" t="s">
        <v>3868</v>
      </c>
      <c r="J1498" s="1436" t="s">
        <v>4340</v>
      </c>
      <c r="K1498" s="4"/>
    </row>
    <row r="1499" spans="1:11" ht="15" x14ac:dyDescent="0.2">
      <c r="A1499">
        <v>1440</v>
      </c>
      <c r="B1499" s="660">
        <f>'Expenditures 16-24'!K269</f>
        <v>0</v>
      </c>
      <c r="F1499" s="4"/>
      <c r="G1499" s="1" t="b">
        <f t="shared" ca="1" si="23"/>
        <v>1</v>
      </c>
      <c r="H1499" s="1435" cm="1">
        <f t="array" aca="1" ref="H1499" ca="1">IF(I1499&lt;&gt;"",INDIRECT("'"&amp;I1499&amp;"'!"&amp;J1499),"")</f>
        <v>0</v>
      </c>
      <c r="I1499" s="1440" t="s">
        <v>3868</v>
      </c>
      <c r="J1499" s="1436" t="s">
        <v>4341</v>
      </c>
      <c r="K1499" s="4"/>
    </row>
    <row r="1500" spans="1:11" ht="15" x14ac:dyDescent="0.2">
      <c r="A1500">
        <v>1441</v>
      </c>
      <c r="B1500" s="660">
        <f>'Expenditures 16-24'!K270</f>
        <v>0</v>
      </c>
      <c r="C1500" s="2" t="s">
        <v>490</v>
      </c>
      <c r="F1500" s="4"/>
      <c r="G1500" s="1" t="b">
        <f t="shared" ca="1" si="23"/>
        <v>1</v>
      </c>
      <c r="H1500" s="1435" cm="1">
        <f t="array" aca="1" ref="H1500" ca="1">IF(I1500&lt;&gt;"",INDIRECT("'"&amp;I1500&amp;"'!"&amp;J1500),"")</f>
        <v>0</v>
      </c>
      <c r="I1500" s="1440" t="s">
        <v>3868</v>
      </c>
      <c r="J1500" s="1436" t="s">
        <v>4342</v>
      </c>
      <c r="K1500" s="4"/>
    </row>
    <row r="1501" spans="1:11" ht="15" x14ac:dyDescent="0.2">
      <c r="A1501">
        <v>1442</v>
      </c>
      <c r="B1501" s="660">
        <f>'Expenditures 16-24'!K271</f>
        <v>0</v>
      </c>
      <c r="C1501" s="2" t="s">
        <v>490</v>
      </c>
      <c r="F1501" s="4"/>
      <c r="G1501" s="1" t="b">
        <f t="shared" ca="1" si="23"/>
        <v>1</v>
      </c>
      <c r="H1501" s="1435" cm="1">
        <f t="array" aca="1" ref="H1501" ca="1">IF(I1501&lt;&gt;"",INDIRECT("'"&amp;I1501&amp;"'!"&amp;J1501),"")</f>
        <v>0</v>
      </c>
      <c r="I1501" s="1440" t="s">
        <v>3868</v>
      </c>
      <c r="J1501" s="1436" t="s">
        <v>4343</v>
      </c>
      <c r="K1501" s="4"/>
    </row>
    <row r="1502" spans="1:11" ht="15" x14ac:dyDescent="0.2">
      <c r="A1502">
        <v>1443</v>
      </c>
      <c r="B1502" s="660">
        <f>'Expenditures 16-24'!K272</f>
        <v>0</v>
      </c>
      <c r="C1502" s="2" t="s">
        <v>490</v>
      </c>
      <c r="F1502" s="4"/>
      <c r="G1502" s="1" t="b">
        <f t="shared" ca="1" si="23"/>
        <v>1</v>
      </c>
      <c r="H1502" s="1435" cm="1">
        <f t="array" aca="1" ref="H1502" ca="1">IF(I1502&lt;&gt;"",INDIRECT("'"&amp;I1502&amp;"'!"&amp;J1502),"")</f>
        <v>0</v>
      </c>
      <c r="I1502" s="1440" t="s">
        <v>3868</v>
      </c>
      <c r="J1502" s="1436" t="s">
        <v>4344</v>
      </c>
      <c r="K1502" s="4"/>
    </row>
    <row r="1503" spans="1:11" ht="15" x14ac:dyDescent="0.2">
      <c r="A1503" s="5">
        <v>1444</v>
      </c>
      <c r="B1503" s="660"/>
      <c r="C1503" s="2" t="s">
        <v>490</v>
      </c>
      <c r="F1503" s="4" t="s">
        <v>3784</v>
      </c>
      <c r="G1503" s="1" t="b">
        <f t="shared" ca="1" si="23"/>
        <v>1</v>
      </c>
      <c r="H1503" s="1435" t="str" cm="1">
        <f t="array" aca="1" ref="H1503" ca="1">IF(I1503&lt;&gt;"",INDIRECT("'"&amp;I1503&amp;"'!"&amp;J1503),"")</f>
        <v/>
      </c>
      <c r="I1503" s="1440"/>
      <c r="J1503" s="1436"/>
      <c r="K1503" s="4"/>
    </row>
    <row r="1504" spans="1:11" ht="15" x14ac:dyDescent="0.2">
      <c r="A1504">
        <v>1445</v>
      </c>
      <c r="B1504" s="660">
        <f>'Expenditures 16-24'!K273</f>
        <v>0</v>
      </c>
      <c r="C1504" s="2" t="s">
        <v>490</v>
      </c>
      <c r="F1504" s="4"/>
      <c r="G1504" s="1" t="b">
        <f t="shared" ref="G1504:G1567" ca="1" si="24">H1504=B1504</f>
        <v>1</v>
      </c>
      <c r="H1504" s="1435" cm="1">
        <f t="array" aca="1" ref="H1504" ca="1">IF(I1504&lt;&gt;"",INDIRECT("'"&amp;I1504&amp;"'!"&amp;J1504),"")</f>
        <v>0</v>
      </c>
      <c r="I1504" s="1440" t="s">
        <v>3868</v>
      </c>
      <c r="J1504" s="1436" t="s">
        <v>4345</v>
      </c>
      <c r="K1504" s="4"/>
    </row>
    <row r="1505" spans="1:11" ht="15" x14ac:dyDescent="0.2">
      <c r="A1505" s="5">
        <v>1446</v>
      </c>
      <c r="B1505" s="660"/>
      <c r="F1505" s="4" t="s">
        <v>3784</v>
      </c>
      <c r="G1505" s="1" t="b">
        <f t="shared" ca="1" si="24"/>
        <v>1</v>
      </c>
      <c r="H1505" s="1435" t="str" cm="1">
        <f t="array" aca="1" ref="H1505" ca="1">IF(I1505&lt;&gt;"",INDIRECT("'"&amp;I1505&amp;"'!"&amp;J1505),"")</f>
        <v/>
      </c>
      <c r="I1505" s="1440"/>
      <c r="J1505" s="1436"/>
      <c r="K1505" s="4"/>
    </row>
    <row r="1506" spans="1:11" ht="15" x14ac:dyDescent="0.2">
      <c r="A1506">
        <v>1447</v>
      </c>
      <c r="B1506" s="660">
        <f>'Expenditures 16-24'!K274</f>
        <v>0</v>
      </c>
      <c r="C1506" s="2" t="s">
        <v>490</v>
      </c>
      <c r="F1506" s="4"/>
      <c r="G1506" s="1" t="b">
        <f t="shared" ca="1" si="24"/>
        <v>1</v>
      </c>
      <c r="H1506" s="1435" cm="1">
        <f t="array" aca="1" ref="H1506" ca="1">IF(I1506&lt;&gt;"",INDIRECT("'"&amp;I1506&amp;"'!"&amp;J1506),"")</f>
        <v>0</v>
      </c>
      <c r="I1506" s="1440" t="s">
        <v>3868</v>
      </c>
      <c r="J1506" s="1436" t="s">
        <v>4346</v>
      </c>
      <c r="K1506" s="4"/>
    </row>
    <row r="1507" spans="1:11" ht="15" x14ac:dyDescent="0.2">
      <c r="A1507">
        <v>1448</v>
      </c>
      <c r="B1507" s="660">
        <f>'Expenditures 16-24'!K275</f>
        <v>0</v>
      </c>
      <c r="F1507" s="4"/>
      <c r="G1507" s="1" t="b">
        <f t="shared" ca="1" si="24"/>
        <v>1</v>
      </c>
      <c r="H1507" s="1435" cm="1">
        <f t="array" aca="1" ref="H1507" ca="1">IF(I1507&lt;&gt;"",INDIRECT("'"&amp;I1507&amp;"'!"&amp;J1507),"")</f>
        <v>0</v>
      </c>
      <c r="I1507" s="1440" t="s">
        <v>3868</v>
      </c>
      <c r="J1507" s="1436" t="s">
        <v>4347</v>
      </c>
      <c r="K1507" s="4"/>
    </row>
    <row r="1508" spans="1:11" ht="15" x14ac:dyDescent="0.2">
      <c r="A1508">
        <v>1449</v>
      </c>
      <c r="B1508" s="660">
        <f>'Expenditures 16-24'!K276</f>
        <v>25496</v>
      </c>
      <c r="C1508" s="2" t="s">
        <v>490</v>
      </c>
      <c r="F1508" s="4"/>
      <c r="G1508" s="1" t="b">
        <f t="shared" ca="1" si="24"/>
        <v>1</v>
      </c>
      <c r="H1508" s="1435" cm="1">
        <f t="array" aca="1" ref="H1508" ca="1">IF(I1508&lt;&gt;"",INDIRECT("'"&amp;I1508&amp;"'!"&amp;J1508),"")</f>
        <v>25496</v>
      </c>
      <c r="I1508" s="1440" t="s">
        <v>3868</v>
      </c>
      <c r="J1508" s="1436" t="s">
        <v>4348</v>
      </c>
      <c r="K1508" s="4"/>
    </row>
    <row r="1509" spans="1:11" ht="15" x14ac:dyDescent="0.2">
      <c r="A1509">
        <v>1450</v>
      </c>
      <c r="B1509" s="660">
        <f>'Expenditures 16-24'!K277</f>
        <v>0</v>
      </c>
      <c r="C1509" s="2" t="s">
        <v>490</v>
      </c>
      <c r="F1509" s="4"/>
      <c r="G1509" s="1" t="b">
        <f t="shared" ca="1" si="24"/>
        <v>1</v>
      </c>
      <c r="H1509" s="1435" cm="1">
        <f t="array" aca="1" ref="H1509" ca="1">IF(I1509&lt;&gt;"",INDIRECT("'"&amp;I1509&amp;"'!"&amp;J1509),"")</f>
        <v>0</v>
      </c>
      <c r="I1509" s="1440" t="s">
        <v>3868</v>
      </c>
      <c r="J1509" s="1436" t="s">
        <v>4349</v>
      </c>
      <c r="K1509" s="4"/>
    </row>
    <row r="1510" spans="1:11" ht="15" x14ac:dyDescent="0.2">
      <c r="A1510">
        <v>1451</v>
      </c>
      <c r="B1510" s="660">
        <f>'Expenditures 16-24'!K285</f>
        <v>0</v>
      </c>
      <c r="C1510" s="2" t="s">
        <v>490</v>
      </c>
      <c r="F1510" s="4"/>
      <c r="G1510" s="1" t="b">
        <f t="shared" ca="1" si="24"/>
        <v>1</v>
      </c>
      <c r="H1510" s="1435" cm="1">
        <f t="array" aca="1" ref="H1510" ca="1">IF(I1510&lt;&gt;"",INDIRECT("'"&amp;I1510&amp;"'!"&amp;J1510),"")</f>
        <v>0</v>
      </c>
      <c r="I1510" s="1440" t="s">
        <v>3868</v>
      </c>
      <c r="J1510" s="1436" t="s">
        <v>4350</v>
      </c>
      <c r="K1510" s="4"/>
    </row>
    <row r="1511" spans="1:11" ht="15" x14ac:dyDescent="0.2">
      <c r="A1511">
        <v>1452</v>
      </c>
      <c r="B1511" s="660">
        <f>'Expenditures 16-24'!K286</f>
        <v>0</v>
      </c>
      <c r="C1511" s="2" t="s">
        <v>490</v>
      </c>
      <c r="F1511" s="4"/>
      <c r="G1511" s="1" t="b">
        <f t="shared" ca="1" si="24"/>
        <v>1</v>
      </c>
      <c r="H1511" s="1435" cm="1">
        <f t="array" aca="1" ref="H1511" ca="1">IF(I1511&lt;&gt;"",INDIRECT("'"&amp;I1511&amp;"'!"&amp;J1511),"")</f>
        <v>0</v>
      </c>
      <c r="I1511" s="1440" t="s">
        <v>3868</v>
      </c>
      <c r="J1511" s="1436" t="s">
        <v>4351</v>
      </c>
      <c r="K1511" s="4"/>
    </row>
    <row r="1512" spans="1:11" ht="15" x14ac:dyDescent="0.2">
      <c r="A1512">
        <v>1453</v>
      </c>
      <c r="B1512" s="660">
        <f>'Expenditures 16-24'!K289</f>
        <v>0</v>
      </c>
      <c r="C1512" s="2" t="s">
        <v>490</v>
      </c>
      <c r="F1512" s="4"/>
      <c r="G1512" s="1" t="b">
        <f t="shared" ca="1" si="24"/>
        <v>1</v>
      </c>
      <c r="H1512" s="1435" cm="1">
        <f t="array" aca="1" ref="H1512" ca="1">IF(I1512&lt;&gt;"",INDIRECT("'"&amp;I1512&amp;"'!"&amp;J1512),"")</f>
        <v>0</v>
      </c>
      <c r="I1512" s="1440" t="s">
        <v>3868</v>
      </c>
      <c r="J1512" s="1436" t="s">
        <v>4352</v>
      </c>
      <c r="K1512" s="4"/>
    </row>
    <row r="1513" spans="1:11" ht="15" x14ac:dyDescent="0.2">
      <c r="A1513">
        <v>1454</v>
      </c>
      <c r="B1513" s="660">
        <f>'Expenditures 16-24'!K290</f>
        <v>0</v>
      </c>
      <c r="C1513" s="2" t="s">
        <v>490</v>
      </c>
      <c r="F1513" s="4"/>
      <c r="G1513" s="1" t="b">
        <f t="shared" ca="1" si="24"/>
        <v>1</v>
      </c>
      <c r="H1513" s="1435" cm="1">
        <f t="array" aca="1" ref="H1513" ca="1">IF(I1513&lt;&gt;"",INDIRECT("'"&amp;I1513&amp;"'!"&amp;J1513),"")</f>
        <v>0</v>
      </c>
      <c r="I1513" s="1440" t="s">
        <v>3868</v>
      </c>
      <c r="J1513" s="1436" t="s">
        <v>4353</v>
      </c>
      <c r="K1513" s="4"/>
    </row>
    <row r="1514" spans="1:11" ht="15" x14ac:dyDescent="0.2">
      <c r="A1514" s="5">
        <v>1455</v>
      </c>
      <c r="B1514" s="660"/>
      <c r="C1514" s="2" t="s">
        <v>490</v>
      </c>
      <c r="F1514" s="4" t="s">
        <v>3784</v>
      </c>
      <c r="G1514" s="1" t="b">
        <f t="shared" ca="1" si="24"/>
        <v>1</v>
      </c>
      <c r="H1514" s="1435" t="str" cm="1">
        <f t="array" aca="1" ref="H1514" ca="1">IF(I1514&lt;&gt;"",INDIRECT("'"&amp;I1514&amp;"'!"&amp;J1514),"")</f>
        <v/>
      </c>
      <c r="I1514" s="1440"/>
      <c r="J1514" s="1436"/>
      <c r="K1514" s="4"/>
    </row>
    <row r="1515" spans="1:11" ht="15" x14ac:dyDescent="0.2">
      <c r="A1515">
        <v>1456</v>
      </c>
      <c r="B1515" s="660">
        <f>'Expenditures 16-24'!K292</f>
        <v>43538</v>
      </c>
      <c r="C1515" s="2" t="s">
        <v>490</v>
      </c>
      <c r="F1515" s="4"/>
      <c r="G1515" s="1" t="b">
        <f t="shared" ca="1" si="24"/>
        <v>1</v>
      </c>
      <c r="H1515" s="1435" cm="1">
        <f t="array" aca="1" ref="H1515" ca="1">IF(I1515&lt;&gt;"",INDIRECT("'"&amp;I1515&amp;"'!"&amp;J1515),"")</f>
        <v>43538</v>
      </c>
      <c r="I1515" s="1440" t="s">
        <v>3868</v>
      </c>
      <c r="J1515" s="1436" t="s">
        <v>4354</v>
      </c>
      <c r="K1515" s="4"/>
    </row>
    <row r="1516" spans="1:11" ht="15" x14ac:dyDescent="0.2">
      <c r="A1516">
        <v>1457</v>
      </c>
      <c r="B1516" s="660">
        <f>'Expenditures 16-24'!K293</f>
        <v>28045</v>
      </c>
      <c r="F1516" s="4"/>
      <c r="G1516" s="1" t="b">
        <f t="shared" ca="1" si="24"/>
        <v>1</v>
      </c>
      <c r="H1516" s="1435" cm="1">
        <f t="array" aca="1" ref="H1516" ca="1">IF(I1516&lt;&gt;"",INDIRECT("'"&amp;I1516&amp;"'!"&amp;J1516),"")</f>
        <v>28045</v>
      </c>
      <c r="I1516" s="1440" t="s">
        <v>3868</v>
      </c>
      <c r="J1516" s="1436" t="s">
        <v>4355</v>
      </c>
      <c r="K1516" s="4"/>
    </row>
    <row r="1517" spans="1:11" ht="15" x14ac:dyDescent="0.2">
      <c r="A1517">
        <v>1458</v>
      </c>
      <c r="B1517" s="660">
        <f>'Expenditures 16-24'!C298</f>
        <v>0</v>
      </c>
      <c r="C1517" s="2" t="s">
        <v>490</v>
      </c>
      <c r="F1517" s="4"/>
      <c r="G1517" s="1" t="b">
        <f t="shared" ca="1" si="24"/>
        <v>1</v>
      </c>
      <c r="H1517" s="1435" cm="1">
        <f t="array" aca="1" ref="H1517" ca="1">IF(I1517&lt;&gt;"",INDIRECT("'"&amp;I1517&amp;"'!"&amp;J1517),"")</f>
        <v>0</v>
      </c>
      <c r="I1517" s="1440" t="s">
        <v>3868</v>
      </c>
      <c r="J1517" s="1436" t="s">
        <v>4356</v>
      </c>
      <c r="K1517" s="4"/>
    </row>
    <row r="1518" spans="1:11" ht="15" x14ac:dyDescent="0.2">
      <c r="A1518" s="5">
        <v>1459</v>
      </c>
      <c r="B1518" s="660"/>
      <c r="C1518" s="2" t="s">
        <v>490</v>
      </c>
      <c r="F1518" s="4" t="s">
        <v>3784</v>
      </c>
      <c r="G1518" s="1" t="b">
        <f t="shared" ca="1" si="24"/>
        <v>1</v>
      </c>
      <c r="H1518" s="1435" t="str" cm="1">
        <f t="array" aca="1" ref="H1518" ca="1">IF(I1518&lt;&gt;"",INDIRECT("'"&amp;I1518&amp;"'!"&amp;J1518),"")</f>
        <v/>
      </c>
      <c r="I1518" s="1440"/>
      <c r="J1518" s="1436"/>
      <c r="K1518" s="4"/>
    </row>
    <row r="1519" spans="1:11" ht="15" x14ac:dyDescent="0.2">
      <c r="A1519" s="5">
        <v>1460</v>
      </c>
      <c r="B1519" s="660"/>
      <c r="F1519" s="4" t="s">
        <v>3784</v>
      </c>
      <c r="G1519" s="1" t="b">
        <f t="shared" ca="1" si="24"/>
        <v>1</v>
      </c>
      <c r="H1519" s="1435" t="str" cm="1">
        <f t="array" aca="1" ref="H1519" ca="1">IF(I1519&lt;&gt;"",INDIRECT("'"&amp;I1519&amp;"'!"&amp;J1519),"")</f>
        <v/>
      </c>
      <c r="I1519" s="1440"/>
      <c r="J1519" s="1436"/>
      <c r="K1519" s="4"/>
    </row>
    <row r="1520" spans="1:11" ht="15" x14ac:dyDescent="0.2">
      <c r="A1520">
        <v>1461</v>
      </c>
      <c r="B1520" s="660">
        <f>'Expenditures 16-24'!C299</f>
        <v>0</v>
      </c>
      <c r="F1520" s="4"/>
      <c r="G1520" s="1" t="b">
        <f t="shared" ca="1" si="24"/>
        <v>1</v>
      </c>
      <c r="H1520" s="1435" cm="1">
        <f t="array" aca="1" ref="H1520" ca="1">IF(I1520&lt;&gt;"",INDIRECT("'"&amp;I1520&amp;"'!"&amp;J1520),"")</f>
        <v>0</v>
      </c>
      <c r="I1520" s="1440" t="s">
        <v>3868</v>
      </c>
      <c r="J1520" s="1436" t="s">
        <v>4357</v>
      </c>
      <c r="K1520" s="4"/>
    </row>
    <row r="1521" spans="1:11" ht="15" x14ac:dyDescent="0.2">
      <c r="A1521">
        <v>1462</v>
      </c>
      <c r="B1521" s="660">
        <f>'Expenditures 16-24'!C300</f>
        <v>0</v>
      </c>
      <c r="F1521" s="4"/>
      <c r="G1521" s="1" t="b">
        <f t="shared" ca="1" si="24"/>
        <v>1</v>
      </c>
      <c r="H1521" s="1435" cm="1">
        <f t="array" aca="1" ref="H1521" ca="1">IF(I1521&lt;&gt;"",INDIRECT("'"&amp;I1521&amp;"'!"&amp;J1521),"")</f>
        <v>0</v>
      </c>
      <c r="I1521" s="1440" t="s">
        <v>3868</v>
      </c>
      <c r="J1521" s="1436" t="s">
        <v>4358</v>
      </c>
      <c r="K1521" s="4"/>
    </row>
    <row r="1522" spans="1:11" ht="15" x14ac:dyDescent="0.2">
      <c r="A1522">
        <v>1463</v>
      </c>
      <c r="B1522" s="660">
        <f>'Expenditures 16-24'!C309</f>
        <v>0</v>
      </c>
      <c r="F1522" s="4"/>
      <c r="G1522" s="1" t="b">
        <f t="shared" ca="1" si="24"/>
        <v>1</v>
      </c>
      <c r="H1522" s="1435" cm="1">
        <f t="array" aca="1" ref="H1522" ca="1">IF(I1522&lt;&gt;"",INDIRECT("'"&amp;I1522&amp;"'!"&amp;J1522),"")</f>
        <v>0</v>
      </c>
      <c r="I1522" s="1440" t="s">
        <v>3868</v>
      </c>
      <c r="J1522" s="1436" t="s">
        <v>4359</v>
      </c>
      <c r="K1522" s="4"/>
    </row>
    <row r="1523" spans="1:11" ht="15" x14ac:dyDescent="0.2">
      <c r="A1523">
        <v>1464</v>
      </c>
      <c r="B1523" s="660">
        <f>'Expenditures 16-24'!D298</f>
        <v>0</v>
      </c>
      <c r="C1523" s="2" t="s">
        <v>490</v>
      </c>
      <c r="F1523" s="4"/>
      <c r="G1523" s="1" t="b">
        <f t="shared" ca="1" si="24"/>
        <v>1</v>
      </c>
      <c r="H1523" s="1435" cm="1">
        <f t="array" aca="1" ref="H1523" ca="1">IF(I1523&lt;&gt;"",INDIRECT("'"&amp;I1523&amp;"'!"&amp;J1523),"")</f>
        <v>0</v>
      </c>
      <c r="I1523" s="1440" t="s">
        <v>3868</v>
      </c>
      <c r="J1523" s="1436" t="s">
        <v>4360</v>
      </c>
      <c r="K1523" s="4"/>
    </row>
    <row r="1524" spans="1:11" ht="15" x14ac:dyDescent="0.2">
      <c r="A1524" s="5">
        <v>1465</v>
      </c>
      <c r="B1524" s="660"/>
      <c r="C1524" s="2" t="s">
        <v>490</v>
      </c>
      <c r="F1524" s="4" t="s">
        <v>3784</v>
      </c>
      <c r="G1524" s="1" t="b">
        <f t="shared" ca="1" si="24"/>
        <v>1</v>
      </c>
      <c r="H1524" s="1435" t="str" cm="1">
        <f t="array" aca="1" ref="H1524" ca="1">IF(I1524&lt;&gt;"",INDIRECT("'"&amp;I1524&amp;"'!"&amp;J1524),"")</f>
        <v/>
      </c>
      <c r="I1524" s="1440"/>
      <c r="J1524" s="1436"/>
      <c r="K1524" s="4"/>
    </row>
    <row r="1525" spans="1:11" ht="15" x14ac:dyDescent="0.2">
      <c r="A1525" s="5">
        <v>1466</v>
      </c>
      <c r="B1525" s="660"/>
      <c r="F1525" s="4" t="s">
        <v>3784</v>
      </c>
      <c r="G1525" s="1" t="b">
        <f t="shared" ca="1" si="24"/>
        <v>1</v>
      </c>
      <c r="H1525" s="1435" t="str" cm="1">
        <f t="array" aca="1" ref="H1525" ca="1">IF(I1525&lt;&gt;"",INDIRECT("'"&amp;I1525&amp;"'!"&amp;J1525),"")</f>
        <v/>
      </c>
      <c r="I1525" s="1440"/>
      <c r="J1525" s="1436"/>
      <c r="K1525" s="4"/>
    </row>
    <row r="1526" spans="1:11" ht="15" x14ac:dyDescent="0.2">
      <c r="A1526">
        <v>1467</v>
      </c>
      <c r="B1526" s="660">
        <f>'Expenditures 16-24'!D299</f>
        <v>0</v>
      </c>
      <c r="F1526" s="4"/>
      <c r="G1526" s="1" t="b">
        <f t="shared" ca="1" si="24"/>
        <v>1</v>
      </c>
      <c r="H1526" s="1435" cm="1">
        <f t="array" aca="1" ref="H1526" ca="1">IF(I1526&lt;&gt;"",INDIRECT("'"&amp;I1526&amp;"'!"&amp;J1526),"")</f>
        <v>0</v>
      </c>
      <c r="I1526" s="1440" t="s">
        <v>3868</v>
      </c>
      <c r="J1526" s="1436" t="s">
        <v>4361</v>
      </c>
      <c r="K1526" s="4"/>
    </row>
    <row r="1527" spans="1:11" ht="15" x14ac:dyDescent="0.2">
      <c r="A1527">
        <v>1468</v>
      </c>
      <c r="B1527" s="660">
        <f>'Expenditures 16-24'!D300</f>
        <v>0</v>
      </c>
      <c r="F1527" s="4"/>
      <c r="G1527" s="1" t="b">
        <f t="shared" ca="1" si="24"/>
        <v>1</v>
      </c>
      <c r="H1527" s="1435" cm="1">
        <f t="array" aca="1" ref="H1527" ca="1">IF(I1527&lt;&gt;"",INDIRECT("'"&amp;I1527&amp;"'!"&amp;J1527),"")</f>
        <v>0</v>
      </c>
      <c r="I1527" s="1440" t="s">
        <v>3868</v>
      </c>
      <c r="J1527" s="1436" t="s">
        <v>4362</v>
      </c>
      <c r="K1527" s="4"/>
    </row>
    <row r="1528" spans="1:11" ht="15" x14ac:dyDescent="0.2">
      <c r="A1528">
        <v>1469</v>
      </c>
      <c r="B1528" s="660">
        <f>'Expenditures 16-24'!D309</f>
        <v>0</v>
      </c>
      <c r="F1528" s="4"/>
      <c r="G1528" s="1" t="b">
        <f t="shared" ca="1" si="24"/>
        <v>1</v>
      </c>
      <c r="H1528" s="1435" cm="1">
        <f t="array" aca="1" ref="H1528" ca="1">IF(I1528&lt;&gt;"",INDIRECT("'"&amp;I1528&amp;"'!"&amp;J1528),"")</f>
        <v>0</v>
      </c>
      <c r="I1528" s="1440" t="s">
        <v>3868</v>
      </c>
      <c r="J1528" s="1436" t="s">
        <v>4363</v>
      </c>
      <c r="K1528" s="4"/>
    </row>
    <row r="1529" spans="1:11" ht="15" x14ac:dyDescent="0.2">
      <c r="A1529">
        <v>1470</v>
      </c>
      <c r="B1529" s="660">
        <f>'Expenditures 16-24'!E298</f>
        <v>0</v>
      </c>
      <c r="C1529" s="2" t="s">
        <v>490</v>
      </c>
      <c r="F1529" s="4"/>
      <c r="G1529" s="1" t="b">
        <f t="shared" ca="1" si="24"/>
        <v>1</v>
      </c>
      <c r="H1529" s="1435" cm="1">
        <f t="array" aca="1" ref="H1529" ca="1">IF(I1529&lt;&gt;"",INDIRECT("'"&amp;I1529&amp;"'!"&amp;J1529),"")</f>
        <v>0</v>
      </c>
      <c r="I1529" s="1440" t="s">
        <v>3868</v>
      </c>
      <c r="J1529" s="1436" t="s">
        <v>4364</v>
      </c>
      <c r="K1529" s="4"/>
    </row>
    <row r="1530" spans="1:11" ht="15" x14ac:dyDescent="0.2">
      <c r="A1530" s="5">
        <v>1471</v>
      </c>
      <c r="B1530" s="660"/>
      <c r="C1530" s="2" t="s">
        <v>490</v>
      </c>
      <c r="F1530" s="4" t="s">
        <v>3784</v>
      </c>
      <c r="G1530" s="1" t="b">
        <f t="shared" ca="1" si="24"/>
        <v>1</v>
      </c>
      <c r="H1530" s="1435" t="str" cm="1">
        <f t="array" aca="1" ref="H1530" ca="1">IF(I1530&lt;&gt;"",INDIRECT("'"&amp;I1530&amp;"'!"&amp;J1530),"")</f>
        <v/>
      </c>
      <c r="I1530" s="1440"/>
      <c r="J1530" s="1436"/>
      <c r="K1530" s="4"/>
    </row>
    <row r="1531" spans="1:11" ht="15" x14ac:dyDescent="0.2">
      <c r="A1531" s="5">
        <v>1472</v>
      </c>
      <c r="B1531" s="660"/>
      <c r="F1531" s="4" t="s">
        <v>3784</v>
      </c>
      <c r="G1531" s="1" t="b">
        <f t="shared" ca="1" si="24"/>
        <v>1</v>
      </c>
      <c r="H1531" s="1435" t="str" cm="1">
        <f t="array" aca="1" ref="H1531" ca="1">IF(I1531&lt;&gt;"",INDIRECT("'"&amp;I1531&amp;"'!"&amp;J1531),"")</f>
        <v/>
      </c>
      <c r="I1531" s="1440"/>
      <c r="J1531" s="1436"/>
      <c r="K1531" s="4"/>
    </row>
    <row r="1532" spans="1:11" ht="15" x14ac:dyDescent="0.2">
      <c r="A1532">
        <v>1473</v>
      </c>
      <c r="B1532" s="660">
        <f>'Expenditures 16-24'!E299</f>
        <v>0</v>
      </c>
      <c r="F1532" s="4"/>
      <c r="G1532" s="1" t="b">
        <f t="shared" ca="1" si="24"/>
        <v>1</v>
      </c>
      <c r="H1532" s="1435" cm="1">
        <f t="array" aca="1" ref="H1532" ca="1">IF(I1532&lt;&gt;"",INDIRECT("'"&amp;I1532&amp;"'!"&amp;J1532),"")</f>
        <v>0</v>
      </c>
      <c r="I1532" s="1440" t="s">
        <v>3868</v>
      </c>
      <c r="J1532" s="1436" t="s">
        <v>4365</v>
      </c>
      <c r="K1532" s="4"/>
    </row>
    <row r="1533" spans="1:11" ht="15" x14ac:dyDescent="0.2">
      <c r="A1533">
        <v>1474</v>
      </c>
      <c r="B1533" s="660">
        <f>'Expenditures 16-24'!E300</f>
        <v>0</v>
      </c>
      <c r="F1533" s="4"/>
      <c r="G1533" s="1" t="b">
        <f t="shared" ca="1" si="24"/>
        <v>1</v>
      </c>
      <c r="H1533" s="1435" cm="1">
        <f t="array" aca="1" ref="H1533" ca="1">IF(I1533&lt;&gt;"",INDIRECT("'"&amp;I1533&amp;"'!"&amp;J1533),"")</f>
        <v>0</v>
      </c>
      <c r="I1533" s="1440" t="s">
        <v>3868</v>
      </c>
      <c r="J1533" s="1436" t="s">
        <v>4366</v>
      </c>
      <c r="K1533" s="4"/>
    </row>
    <row r="1534" spans="1:11" ht="15" x14ac:dyDescent="0.2">
      <c r="A1534">
        <v>1475</v>
      </c>
      <c r="B1534" s="660">
        <f>'Expenditures 16-24'!E309</f>
        <v>0</v>
      </c>
      <c r="F1534" s="4"/>
      <c r="G1534" s="1" t="b">
        <f t="shared" ca="1" si="24"/>
        <v>1</v>
      </c>
      <c r="H1534" s="1435" cm="1">
        <f t="array" aca="1" ref="H1534" ca="1">IF(I1534&lt;&gt;"",INDIRECT("'"&amp;I1534&amp;"'!"&amp;J1534),"")</f>
        <v>0</v>
      </c>
      <c r="I1534" s="1440" t="s">
        <v>3868</v>
      </c>
      <c r="J1534" s="1436" t="s">
        <v>4367</v>
      </c>
      <c r="K1534" s="4"/>
    </row>
    <row r="1535" spans="1:11" ht="15" x14ac:dyDescent="0.2">
      <c r="A1535">
        <v>1476</v>
      </c>
      <c r="B1535" s="660">
        <f>'Expenditures 16-24'!F298</f>
        <v>0</v>
      </c>
      <c r="C1535" s="2" t="s">
        <v>490</v>
      </c>
      <c r="F1535" s="4"/>
      <c r="G1535" s="1" t="b">
        <f t="shared" ca="1" si="24"/>
        <v>1</v>
      </c>
      <c r="H1535" s="1435" cm="1">
        <f t="array" aca="1" ref="H1535" ca="1">IF(I1535&lt;&gt;"",INDIRECT("'"&amp;I1535&amp;"'!"&amp;J1535),"")</f>
        <v>0</v>
      </c>
      <c r="I1535" s="1440" t="s">
        <v>3868</v>
      </c>
      <c r="J1535" s="1436" t="s">
        <v>4368</v>
      </c>
      <c r="K1535" s="4"/>
    </row>
    <row r="1536" spans="1:11" ht="15" x14ac:dyDescent="0.2">
      <c r="A1536" s="5">
        <v>1477</v>
      </c>
      <c r="B1536" s="660"/>
      <c r="C1536" s="2" t="s">
        <v>490</v>
      </c>
      <c r="F1536" s="4" t="s">
        <v>3784</v>
      </c>
      <c r="G1536" s="1" t="b">
        <f t="shared" ca="1" si="24"/>
        <v>1</v>
      </c>
      <c r="H1536" s="1435" t="str" cm="1">
        <f t="array" aca="1" ref="H1536" ca="1">IF(I1536&lt;&gt;"",INDIRECT("'"&amp;I1536&amp;"'!"&amp;J1536),"")</f>
        <v/>
      </c>
      <c r="I1536" s="1440"/>
      <c r="J1536" s="1436"/>
      <c r="K1536" s="4"/>
    </row>
    <row r="1537" spans="1:11" ht="15" x14ac:dyDescent="0.2">
      <c r="A1537" s="5">
        <v>1478</v>
      </c>
      <c r="B1537" s="660"/>
      <c r="F1537" s="4" t="s">
        <v>3784</v>
      </c>
      <c r="G1537" s="1" t="b">
        <f t="shared" ca="1" si="24"/>
        <v>1</v>
      </c>
      <c r="H1537" s="1435" t="str" cm="1">
        <f t="array" aca="1" ref="H1537" ca="1">IF(I1537&lt;&gt;"",INDIRECT("'"&amp;I1537&amp;"'!"&amp;J1537),"")</f>
        <v/>
      </c>
      <c r="I1537" s="1440"/>
      <c r="J1537" s="1436"/>
      <c r="K1537" s="4"/>
    </row>
    <row r="1538" spans="1:11" ht="15" x14ac:dyDescent="0.2">
      <c r="A1538">
        <v>1479</v>
      </c>
      <c r="B1538" s="660">
        <f>'Expenditures 16-24'!F299</f>
        <v>0</v>
      </c>
      <c r="F1538" s="4"/>
      <c r="G1538" s="1" t="b">
        <f t="shared" ca="1" si="24"/>
        <v>1</v>
      </c>
      <c r="H1538" s="1435" cm="1">
        <f t="array" aca="1" ref="H1538" ca="1">IF(I1538&lt;&gt;"",INDIRECT("'"&amp;I1538&amp;"'!"&amp;J1538),"")</f>
        <v>0</v>
      </c>
      <c r="I1538" s="1440" t="s">
        <v>3868</v>
      </c>
      <c r="J1538" s="1436" t="s">
        <v>4369</v>
      </c>
      <c r="K1538" s="4"/>
    </row>
    <row r="1539" spans="1:11" ht="15" x14ac:dyDescent="0.2">
      <c r="A1539">
        <v>1480</v>
      </c>
      <c r="B1539" s="660">
        <f>'Expenditures 16-24'!F300</f>
        <v>0</v>
      </c>
      <c r="F1539" s="4"/>
      <c r="G1539" s="1" t="b">
        <f t="shared" ca="1" si="24"/>
        <v>1</v>
      </c>
      <c r="H1539" s="1435" cm="1">
        <f t="array" aca="1" ref="H1539" ca="1">IF(I1539&lt;&gt;"",INDIRECT("'"&amp;I1539&amp;"'!"&amp;J1539),"")</f>
        <v>0</v>
      </c>
      <c r="I1539" s="1440" t="s">
        <v>3868</v>
      </c>
      <c r="J1539" s="1436" t="s">
        <v>4370</v>
      </c>
      <c r="K1539" s="4"/>
    </row>
    <row r="1540" spans="1:11" ht="15" x14ac:dyDescent="0.2">
      <c r="A1540">
        <v>1481</v>
      </c>
      <c r="B1540" s="660">
        <f>'Expenditures 16-24'!F309</f>
        <v>0</v>
      </c>
      <c r="F1540" s="4"/>
      <c r="G1540" s="1" t="b">
        <f t="shared" ca="1" si="24"/>
        <v>1</v>
      </c>
      <c r="H1540" s="1435" cm="1">
        <f t="array" aca="1" ref="H1540" ca="1">IF(I1540&lt;&gt;"",INDIRECT("'"&amp;I1540&amp;"'!"&amp;J1540),"")</f>
        <v>0</v>
      </c>
      <c r="I1540" s="1440" t="s">
        <v>3868</v>
      </c>
      <c r="J1540" s="1436" t="s">
        <v>4371</v>
      </c>
      <c r="K1540" s="4"/>
    </row>
    <row r="1541" spans="1:11" ht="15" x14ac:dyDescent="0.2">
      <c r="A1541">
        <v>1482</v>
      </c>
      <c r="B1541" s="660">
        <f>'Expenditures 16-24'!G298</f>
        <v>0</v>
      </c>
      <c r="C1541" s="2" t="s">
        <v>490</v>
      </c>
      <c r="F1541" s="4"/>
      <c r="G1541" s="1" t="b">
        <f t="shared" ca="1" si="24"/>
        <v>1</v>
      </c>
      <c r="H1541" s="1435" cm="1">
        <f t="array" aca="1" ref="H1541" ca="1">IF(I1541&lt;&gt;"",INDIRECT("'"&amp;I1541&amp;"'!"&amp;J1541),"")</f>
        <v>0</v>
      </c>
      <c r="I1541" s="1440" t="s">
        <v>3868</v>
      </c>
      <c r="J1541" s="1436" t="s">
        <v>4372</v>
      </c>
      <c r="K1541" s="4"/>
    </row>
    <row r="1542" spans="1:11" ht="15" x14ac:dyDescent="0.2">
      <c r="A1542" s="5">
        <v>1483</v>
      </c>
      <c r="B1542" s="660"/>
      <c r="C1542" s="2" t="s">
        <v>490</v>
      </c>
      <c r="F1542" s="4" t="s">
        <v>3784</v>
      </c>
      <c r="G1542" s="1" t="b">
        <f t="shared" ca="1" si="24"/>
        <v>1</v>
      </c>
      <c r="H1542" s="1435" t="str" cm="1">
        <f t="array" aca="1" ref="H1542" ca="1">IF(I1542&lt;&gt;"",INDIRECT("'"&amp;I1542&amp;"'!"&amp;J1542),"")</f>
        <v/>
      </c>
      <c r="I1542" s="1440"/>
      <c r="J1542" s="1436"/>
      <c r="K1542" s="4"/>
    </row>
    <row r="1543" spans="1:11" ht="15" x14ac:dyDescent="0.2">
      <c r="A1543" s="5">
        <v>1484</v>
      </c>
      <c r="B1543" s="660"/>
      <c r="F1543" s="4" t="s">
        <v>3784</v>
      </c>
      <c r="G1543" s="1" t="b">
        <f t="shared" ca="1" si="24"/>
        <v>1</v>
      </c>
      <c r="H1543" s="1435" t="str" cm="1">
        <f t="array" aca="1" ref="H1543" ca="1">IF(I1543&lt;&gt;"",INDIRECT("'"&amp;I1543&amp;"'!"&amp;J1543),"")</f>
        <v/>
      </c>
      <c r="I1543" s="1440"/>
      <c r="J1543" s="1436"/>
      <c r="K1543" s="4"/>
    </row>
    <row r="1544" spans="1:11" ht="15" x14ac:dyDescent="0.2">
      <c r="A1544">
        <v>1485</v>
      </c>
      <c r="B1544" s="660">
        <f>'Expenditures 16-24'!G299</f>
        <v>0</v>
      </c>
      <c r="F1544" s="4"/>
      <c r="G1544" s="1" t="b">
        <f t="shared" ca="1" si="24"/>
        <v>1</v>
      </c>
      <c r="H1544" s="1435" cm="1">
        <f t="array" aca="1" ref="H1544" ca="1">IF(I1544&lt;&gt;"",INDIRECT("'"&amp;I1544&amp;"'!"&amp;J1544),"")</f>
        <v>0</v>
      </c>
      <c r="I1544" s="1440" t="s">
        <v>3868</v>
      </c>
      <c r="J1544" s="1436" t="s">
        <v>4373</v>
      </c>
      <c r="K1544" s="4"/>
    </row>
    <row r="1545" spans="1:11" ht="15" x14ac:dyDescent="0.2">
      <c r="A1545">
        <v>1486</v>
      </c>
      <c r="B1545" s="660">
        <f>'Expenditures 16-24'!G300</f>
        <v>0</v>
      </c>
      <c r="F1545" s="4"/>
      <c r="G1545" s="1" t="b">
        <f t="shared" ca="1" si="24"/>
        <v>1</v>
      </c>
      <c r="H1545" s="1435" cm="1">
        <f t="array" aca="1" ref="H1545" ca="1">IF(I1545&lt;&gt;"",INDIRECT("'"&amp;I1545&amp;"'!"&amp;J1545),"")</f>
        <v>0</v>
      </c>
      <c r="I1545" s="1440" t="s">
        <v>3868</v>
      </c>
      <c r="J1545" s="1436" t="s">
        <v>4374</v>
      </c>
      <c r="K1545" s="4"/>
    </row>
    <row r="1546" spans="1:11" ht="15" x14ac:dyDescent="0.2">
      <c r="A1546">
        <v>1487</v>
      </c>
      <c r="B1546" s="660">
        <f>'Expenditures 16-24'!G309</f>
        <v>0</v>
      </c>
      <c r="F1546" s="4"/>
      <c r="G1546" s="1" t="b">
        <f t="shared" ca="1" si="24"/>
        <v>1</v>
      </c>
      <c r="H1546" s="1435" cm="1">
        <f t="array" aca="1" ref="H1546" ca="1">IF(I1546&lt;&gt;"",INDIRECT("'"&amp;I1546&amp;"'!"&amp;J1546),"")</f>
        <v>0</v>
      </c>
      <c r="I1546" s="1440" t="s">
        <v>3868</v>
      </c>
      <c r="J1546" s="1436" t="s">
        <v>4375</v>
      </c>
      <c r="K1546" s="4"/>
    </row>
    <row r="1547" spans="1:11" ht="15" x14ac:dyDescent="0.2">
      <c r="A1547">
        <v>1488</v>
      </c>
      <c r="B1547" s="660">
        <f>'Expenditures 16-24'!H298</f>
        <v>0</v>
      </c>
      <c r="C1547" s="2" t="s">
        <v>490</v>
      </c>
      <c r="F1547" s="4"/>
      <c r="G1547" s="1" t="b">
        <f t="shared" ca="1" si="24"/>
        <v>1</v>
      </c>
      <c r="H1547" s="1435" cm="1">
        <f t="array" aca="1" ref="H1547" ca="1">IF(I1547&lt;&gt;"",INDIRECT("'"&amp;I1547&amp;"'!"&amp;J1547),"")</f>
        <v>0</v>
      </c>
      <c r="I1547" s="1440" t="s">
        <v>3868</v>
      </c>
      <c r="J1547" s="1436" t="s">
        <v>4376</v>
      </c>
      <c r="K1547" s="4"/>
    </row>
    <row r="1548" spans="1:11" ht="15" x14ac:dyDescent="0.2">
      <c r="A1548" s="5">
        <v>1489</v>
      </c>
      <c r="B1548" s="660"/>
      <c r="C1548" s="2" t="s">
        <v>490</v>
      </c>
      <c r="F1548" s="4" t="s">
        <v>3784</v>
      </c>
      <c r="G1548" s="1" t="b">
        <f t="shared" ca="1" si="24"/>
        <v>1</v>
      </c>
      <c r="H1548" s="1435" t="str" cm="1">
        <f t="array" aca="1" ref="H1548" ca="1">IF(I1548&lt;&gt;"",INDIRECT("'"&amp;I1548&amp;"'!"&amp;J1548),"")</f>
        <v/>
      </c>
      <c r="I1548" s="1440"/>
      <c r="J1548" s="1436"/>
      <c r="K1548" s="4"/>
    </row>
    <row r="1549" spans="1:11" ht="15" x14ac:dyDescent="0.2">
      <c r="A1549" s="5">
        <v>1490</v>
      </c>
      <c r="B1549" s="660"/>
      <c r="F1549" s="4" t="s">
        <v>3784</v>
      </c>
      <c r="G1549" s="1" t="b">
        <f t="shared" ca="1" si="24"/>
        <v>1</v>
      </c>
      <c r="H1549" s="1435" t="str" cm="1">
        <f t="array" aca="1" ref="H1549" ca="1">IF(I1549&lt;&gt;"",INDIRECT("'"&amp;I1549&amp;"'!"&amp;J1549),"")</f>
        <v/>
      </c>
      <c r="I1549" s="1440"/>
      <c r="J1549" s="1436"/>
      <c r="K1549" s="4"/>
    </row>
    <row r="1550" spans="1:11" ht="15" x14ac:dyDescent="0.2">
      <c r="A1550">
        <v>1491</v>
      </c>
      <c r="B1550" s="660">
        <f>'Expenditures 16-24'!H299</f>
        <v>0</v>
      </c>
      <c r="F1550" s="4"/>
      <c r="G1550" s="1" t="b">
        <f t="shared" ca="1" si="24"/>
        <v>1</v>
      </c>
      <c r="H1550" s="1435" cm="1">
        <f t="array" aca="1" ref="H1550" ca="1">IF(I1550&lt;&gt;"",INDIRECT("'"&amp;I1550&amp;"'!"&amp;J1550),"")</f>
        <v>0</v>
      </c>
      <c r="I1550" s="1440" t="s">
        <v>3868</v>
      </c>
      <c r="J1550" s="1436" t="s">
        <v>4377</v>
      </c>
      <c r="K1550" s="4"/>
    </row>
    <row r="1551" spans="1:11" ht="15" x14ac:dyDescent="0.2">
      <c r="A1551">
        <v>1492</v>
      </c>
      <c r="B1551" s="660">
        <f>'Expenditures 16-24'!H300</f>
        <v>0</v>
      </c>
      <c r="F1551" s="4"/>
      <c r="G1551" s="1" t="b">
        <f t="shared" ca="1" si="24"/>
        <v>1</v>
      </c>
      <c r="H1551" s="1435" cm="1">
        <f t="array" aca="1" ref="H1551" ca="1">IF(I1551&lt;&gt;"",INDIRECT("'"&amp;I1551&amp;"'!"&amp;J1551),"")</f>
        <v>0</v>
      </c>
      <c r="I1551" s="1440" t="s">
        <v>3868</v>
      </c>
      <c r="J1551" s="1436" t="s">
        <v>4378</v>
      </c>
      <c r="K1551" s="4"/>
    </row>
    <row r="1552" spans="1:11" ht="15" x14ac:dyDescent="0.2">
      <c r="A1552">
        <v>1493</v>
      </c>
      <c r="B1552" s="660">
        <f>'Expenditures 16-24'!H309</f>
        <v>0</v>
      </c>
      <c r="F1552" s="4"/>
      <c r="G1552" s="1" t="b">
        <f t="shared" ca="1" si="24"/>
        <v>1</v>
      </c>
      <c r="H1552" s="1435" cm="1">
        <f t="array" aca="1" ref="H1552" ca="1">IF(I1552&lt;&gt;"",INDIRECT("'"&amp;I1552&amp;"'!"&amp;J1552),"")</f>
        <v>0</v>
      </c>
      <c r="I1552" s="1440" t="s">
        <v>3868</v>
      </c>
      <c r="J1552" s="1436" t="s">
        <v>4379</v>
      </c>
      <c r="K1552" s="4"/>
    </row>
    <row r="1553" spans="1:11" ht="15" x14ac:dyDescent="0.2">
      <c r="A1553">
        <v>1494</v>
      </c>
      <c r="B1553" s="660">
        <f>'Expenditures 16-24'!K298</f>
        <v>0</v>
      </c>
      <c r="C1553" s="2" t="s">
        <v>490</v>
      </c>
      <c r="F1553" s="4"/>
      <c r="G1553" s="1" t="b">
        <f t="shared" ca="1" si="24"/>
        <v>1</v>
      </c>
      <c r="H1553" s="1435" cm="1">
        <f t="array" aca="1" ref="H1553" ca="1">IF(I1553&lt;&gt;"",INDIRECT("'"&amp;I1553&amp;"'!"&amp;J1553),"")</f>
        <v>0</v>
      </c>
      <c r="I1553" s="1440" t="s">
        <v>3868</v>
      </c>
      <c r="J1553" s="1436" t="s">
        <v>4380</v>
      </c>
      <c r="K1553" s="4"/>
    </row>
    <row r="1554" spans="1:11" ht="15" x14ac:dyDescent="0.2">
      <c r="A1554" s="5">
        <v>1495</v>
      </c>
      <c r="B1554" s="660"/>
      <c r="C1554" s="2" t="s">
        <v>490</v>
      </c>
      <c r="F1554" s="4" t="s">
        <v>3784</v>
      </c>
      <c r="G1554" s="1" t="b">
        <f t="shared" ca="1" si="24"/>
        <v>1</v>
      </c>
      <c r="H1554" s="1435" t="str" cm="1">
        <f t="array" aca="1" ref="H1554" ca="1">IF(I1554&lt;&gt;"",INDIRECT("'"&amp;I1554&amp;"'!"&amp;J1554),"")</f>
        <v/>
      </c>
      <c r="I1554" s="1440"/>
      <c r="J1554" s="1436"/>
      <c r="K1554" s="4"/>
    </row>
    <row r="1555" spans="1:11" ht="15" x14ac:dyDescent="0.2">
      <c r="A1555" s="5">
        <v>1496</v>
      </c>
      <c r="B1555" s="660"/>
      <c r="C1555" s="2" t="s">
        <v>490</v>
      </c>
      <c r="F1555" s="4" t="s">
        <v>3784</v>
      </c>
      <c r="G1555" s="1" t="b">
        <f t="shared" ca="1" si="24"/>
        <v>1</v>
      </c>
      <c r="H1555" s="1435" t="str" cm="1">
        <f t="array" aca="1" ref="H1555" ca="1">IF(I1555&lt;&gt;"",INDIRECT("'"&amp;I1555&amp;"'!"&amp;J1555),"")</f>
        <v/>
      </c>
      <c r="I1555" s="1440"/>
      <c r="J1555" s="1436"/>
      <c r="K1555" s="4"/>
    </row>
    <row r="1556" spans="1:11" ht="15" x14ac:dyDescent="0.2">
      <c r="A1556">
        <v>1497</v>
      </c>
      <c r="B1556" s="660">
        <f>'Expenditures 16-24'!K299</f>
        <v>0</v>
      </c>
      <c r="F1556" s="4"/>
      <c r="G1556" s="1" t="b">
        <f t="shared" ca="1" si="24"/>
        <v>1</v>
      </c>
      <c r="H1556" s="1435" cm="1">
        <f t="array" aca="1" ref="H1556" ca="1">IF(I1556&lt;&gt;"",INDIRECT("'"&amp;I1556&amp;"'!"&amp;J1556),"")</f>
        <v>0</v>
      </c>
      <c r="I1556" s="1440" t="s">
        <v>3868</v>
      </c>
      <c r="J1556" s="1436" t="s">
        <v>4381</v>
      </c>
      <c r="K1556" s="4"/>
    </row>
    <row r="1557" spans="1:11" ht="15" x14ac:dyDescent="0.2">
      <c r="A1557">
        <v>1498</v>
      </c>
      <c r="B1557" s="660">
        <f>'Expenditures 16-24'!K300</f>
        <v>0</v>
      </c>
      <c r="F1557" s="4"/>
      <c r="G1557" s="1" t="b">
        <f t="shared" ca="1" si="24"/>
        <v>1</v>
      </c>
      <c r="H1557" s="1435" cm="1">
        <f t="array" aca="1" ref="H1557" ca="1">IF(I1557&lt;&gt;"",INDIRECT("'"&amp;I1557&amp;"'!"&amp;J1557),"")</f>
        <v>0</v>
      </c>
      <c r="I1557" s="1440" t="s">
        <v>3868</v>
      </c>
      <c r="J1557" s="1436" t="s">
        <v>4382</v>
      </c>
      <c r="K1557" s="4"/>
    </row>
    <row r="1558" spans="1:11" ht="15" x14ac:dyDescent="0.2">
      <c r="A1558">
        <v>1499</v>
      </c>
      <c r="B1558" s="660">
        <f>'Expenditures 16-24'!K309</f>
        <v>0</v>
      </c>
      <c r="C1558" s="2" t="s">
        <v>490</v>
      </c>
      <c r="F1558" s="4"/>
      <c r="G1558" s="1" t="b">
        <f t="shared" ca="1" si="24"/>
        <v>1</v>
      </c>
      <c r="H1558" s="1435" cm="1">
        <f t="array" aca="1" ref="H1558" ca="1">IF(I1558&lt;&gt;"",INDIRECT("'"&amp;I1558&amp;"'!"&amp;J1558),"")</f>
        <v>0</v>
      </c>
      <c r="I1558" s="1440" t="s">
        <v>3868</v>
      </c>
      <c r="J1558" s="1436" t="s">
        <v>4383</v>
      </c>
      <c r="K1558" s="4"/>
    </row>
    <row r="1559" spans="1:11" ht="15" x14ac:dyDescent="0.2">
      <c r="A1559">
        <v>1500</v>
      </c>
      <c r="B1559" s="660">
        <f>'Expenditures 16-24'!K310</f>
        <v>0</v>
      </c>
      <c r="C1559" s="2" t="s">
        <v>490</v>
      </c>
      <c r="F1559" s="4"/>
      <c r="G1559" s="1" t="b">
        <f t="shared" ca="1" si="24"/>
        <v>1</v>
      </c>
      <c r="H1559" s="1435" cm="1">
        <f t="array" aca="1" ref="H1559" ca="1">IF(I1559&lt;&gt;"",INDIRECT("'"&amp;I1559&amp;"'!"&amp;J1559),"")</f>
        <v>0</v>
      </c>
      <c r="I1559" s="1440" t="s">
        <v>3868</v>
      </c>
      <c r="J1559" s="1436" t="s">
        <v>4384</v>
      </c>
      <c r="K1559" s="4"/>
    </row>
    <row r="1560" spans="1:11" ht="15" x14ac:dyDescent="0.2">
      <c r="A1560" s="5">
        <v>1501</v>
      </c>
      <c r="B1560" s="660"/>
      <c r="C1560" s="2" t="s">
        <v>490</v>
      </c>
      <c r="F1560" s="4" t="s">
        <v>3784</v>
      </c>
      <c r="G1560" s="1" t="b">
        <f t="shared" ca="1" si="24"/>
        <v>1</v>
      </c>
      <c r="H1560" s="1435" t="str" cm="1">
        <f t="array" aca="1" ref="H1560" ca="1">IF(I1560&lt;&gt;"",INDIRECT("'"&amp;I1560&amp;"'!"&amp;J1560),"")</f>
        <v/>
      </c>
      <c r="I1560" s="1440"/>
      <c r="J1560" s="1436"/>
      <c r="K1560" s="4"/>
    </row>
    <row r="1561" spans="1:11" ht="15" x14ac:dyDescent="0.2">
      <c r="A1561" s="5">
        <v>1502</v>
      </c>
      <c r="B1561" s="660"/>
      <c r="C1561" s="2" t="s">
        <v>490</v>
      </c>
      <c r="F1561" s="4" t="s">
        <v>3784</v>
      </c>
      <c r="G1561" s="1" t="b">
        <f t="shared" ca="1" si="24"/>
        <v>1</v>
      </c>
      <c r="H1561" s="1435" t="str" cm="1">
        <f t="array" aca="1" ref="H1561" ca="1">IF(I1561&lt;&gt;"",INDIRECT("'"&amp;I1561&amp;"'!"&amp;J1561),"")</f>
        <v/>
      </c>
      <c r="I1561" s="1440"/>
      <c r="J1561" s="1436"/>
      <c r="K1561" s="4"/>
    </row>
    <row r="1562" spans="1:11" ht="15" x14ac:dyDescent="0.2">
      <c r="A1562" s="5">
        <v>1503</v>
      </c>
      <c r="B1562" s="660"/>
      <c r="F1562" s="4" t="s">
        <v>3784</v>
      </c>
      <c r="G1562" s="1" t="b">
        <f t="shared" ca="1" si="24"/>
        <v>1</v>
      </c>
      <c r="H1562" s="1435" t="str" cm="1">
        <f t="array" aca="1" ref="H1562" ca="1">IF(I1562&lt;&gt;"",INDIRECT("'"&amp;I1562&amp;"'!"&amp;J1562),"")</f>
        <v/>
      </c>
      <c r="I1562" s="1440"/>
      <c r="J1562" s="1436"/>
      <c r="K1562" s="4"/>
    </row>
    <row r="1563" spans="1:11" ht="15" x14ac:dyDescent="0.2">
      <c r="A1563" s="5">
        <v>1504</v>
      </c>
      <c r="B1563" s="660"/>
      <c r="F1563" s="4" t="s">
        <v>3784</v>
      </c>
      <c r="G1563" s="1" t="b">
        <f t="shared" ca="1" si="24"/>
        <v>1</v>
      </c>
      <c r="H1563" s="1435" t="str" cm="1">
        <f t="array" aca="1" ref="H1563" ca="1">IF(I1563&lt;&gt;"",INDIRECT("'"&amp;I1563&amp;"'!"&amp;J1563),"")</f>
        <v/>
      </c>
      <c r="I1563" s="1440"/>
      <c r="J1563" s="1436"/>
      <c r="K1563" s="4"/>
    </row>
    <row r="1564" spans="1:11" ht="15" x14ac:dyDescent="0.2">
      <c r="A1564" s="5">
        <v>1505</v>
      </c>
      <c r="B1564" s="660"/>
      <c r="F1564" s="4" t="s">
        <v>3784</v>
      </c>
      <c r="G1564" s="1" t="b">
        <f t="shared" ca="1" si="24"/>
        <v>1</v>
      </c>
      <c r="H1564" s="1435" t="str" cm="1">
        <f t="array" aca="1" ref="H1564" ca="1">IF(I1564&lt;&gt;"",INDIRECT("'"&amp;I1564&amp;"'!"&amp;J1564),"")</f>
        <v/>
      </c>
      <c r="I1564" s="1440"/>
      <c r="J1564" s="1436"/>
      <c r="K1564" s="4"/>
    </row>
    <row r="1565" spans="1:11" ht="15" x14ac:dyDescent="0.2">
      <c r="A1565" s="5">
        <v>1506</v>
      </c>
      <c r="B1565" s="660"/>
      <c r="F1565" s="4" t="s">
        <v>3784</v>
      </c>
      <c r="G1565" s="1" t="b">
        <f t="shared" ca="1" si="24"/>
        <v>1</v>
      </c>
      <c r="H1565" s="1435" t="str" cm="1">
        <f t="array" aca="1" ref="H1565" ca="1">IF(I1565&lt;&gt;"",INDIRECT("'"&amp;I1565&amp;"'!"&amp;J1565),"")</f>
        <v/>
      </c>
      <c r="I1565" s="1440"/>
      <c r="J1565" s="1436"/>
      <c r="K1565" s="4"/>
    </row>
    <row r="1566" spans="1:11" ht="15" x14ac:dyDescent="0.2">
      <c r="A1566" s="5">
        <v>1507</v>
      </c>
      <c r="B1566" s="660"/>
      <c r="F1566" s="4" t="s">
        <v>3784</v>
      </c>
      <c r="G1566" s="1" t="b">
        <f t="shared" ca="1" si="24"/>
        <v>1</v>
      </c>
      <c r="H1566" s="1435" t="str" cm="1">
        <f t="array" aca="1" ref="H1566" ca="1">IF(I1566&lt;&gt;"",INDIRECT("'"&amp;I1566&amp;"'!"&amp;J1566),"")</f>
        <v/>
      </c>
      <c r="I1566" s="1440"/>
      <c r="J1566" s="1436"/>
      <c r="K1566" s="4"/>
    </row>
    <row r="1567" spans="1:11" ht="15" x14ac:dyDescent="0.2">
      <c r="A1567" s="5">
        <v>1508</v>
      </c>
      <c r="B1567" s="660"/>
      <c r="F1567" s="4" t="s">
        <v>3784</v>
      </c>
      <c r="G1567" s="1" t="b">
        <f t="shared" ca="1" si="24"/>
        <v>1</v>
      </c>
      <c r="H1567" s="1435" t="str" cm="1">
        <f t="array" aca="1" ref="H1567" ca="1">IF(I1567&lt;&gt;"",INDIRECT("'"&amp;I1567&amp;"'!"&amp;J1567),"")</f>
        <v/>
      </c>
      <c r="I1567" s="1440"/>
      <c r="J1567" s="1436"/>
      <c r="K1567" s="4"/>
    </row>
    <row r="1568" spans="1:11" ht="15" x14ac:dyDescent="0.2">
      <c r="A1568" s="5">
        <v>1509</v>
      </c>
      <c r="B1568" s="660"/>
      <c r="F1568" s="4" t="s">
        <v>3784</v>
      </c>
      <c r="G1568" s="1" t="b">
        <f t="shared" ref="G1568:G1631" ca="1" si="25">H1568=B1568</f>
        <v>1</v>
      </c>
      <c r="H1568" s="1435" t="str" cm="1">
        <f t="array" aca="1" ref="H1568" ca="1">IF(I1568&lt;&gt;"",INDIRECT("'"&amp;I1568&amp;"'!"&amp;J1568),"")</f>
        <v/>
      </c>
      <c r="I1568" s="1440"/>
      <c r="J1568" s="1436"/>
      <c r="K1568" s="4"/>
    </row>
    <row r="1569" spans="1:11" ht="15" x14ac:dyDescent="0.2">
      <c r="A1569" s="5">
        <v>1510</v>
      </c>
      <c r="B1569" s="660"/>
      <c r="C1569" s="2" t="s">
        <v>490</v>
      </c>
      <c r="F1569" s="4" t="s">
        <v>3784</v>
      </c>
      <c r="G1569" s="1" t="b">
        <f t="shared" ca="1" si="25"/>
        <v>1</v>
      </c>
      <c r="H1569" s="1435" t="str" cm="1">
        <f t="array" aca="1" ref="H1569" ca="1">IF(I1569&lt;&gt;"",INDIRECT("'"&amp;I1569&amp;"'!"&amp;J1569),"")</f>
        <v/>
      </c>
      <c r="I1569" s="1440"/>
      <c r="J1569" s="1436"/>
      <c r="K1569" s="4"/>
    </row>
    <row r="1570" spans="1:11" ht="15" x14ac:dyDescent="0.2">
      <c r="A1570" s="5">
        <v>1511</v>
      </c>
      <c r="B1570" s="660"/>
      <c r="C1570" s="2" t="s">
        <v>490</v>
      </c>
      <c r="F1570" s="4" t="s">
        <v>3784</v>
      </c>
      <c r="G1570" s="1" t="b">
        <f t="shared" ca="1" si="25"/>
        <v>1</v>
      </c>
      <c r="H1570" s="1435" t="str" cm="1">
        <f t="array" aca="1" ref="H1570" ca="1">IF(I1570&lt;&gt;"",INDIRECT("'"&amp;I1570&amp;"'!"&amp;J1570),"")</f>
        <v/>
      </c>
      <c r="I1570" s="1440"/>
      <c r="J1570" s="1436"/>
      <c r="K1570" s="4"/>
    </row>
    <row r="1571" spans="1:11" ht="15" x14ac:dyDescent="0.2">
      <c r="A1571" s="5">
        <v>1512</v>
      </c>
      <c r="B1571" s="660"/>
      <c r="F1571" s="4" t="s">
        <v>3784</v>
      </c>
      <c r="G1571" s="1" t="b">
        <f t="shared" ca="1" si="25"/>
        <v>1</v>
      </c>
      <c r="H1571" s="1435" t="str" cm="1">
        <f t="array" aca="1" ref="H1571" ca="1">IF(I1571&lt;&gt;"",INDIRECT("'"&amp;I1571&amp;"'!"&amp;J1571),"")</f>
        <v/>
      </c>
      <c r="I1571" s="1440"/>
      <c r="J1571" s="1436"/>
      <c r="K1571" s="4"/>
    </row>
    <row r="1572" spans="1:11" ht="15" x14ac:dyDescent="0.2">
      <c r="A1572" s="5">
        <v>1513</v>
      </c>
      <c r="B1572" s="660"/>
      <c r="C1572" s="2" t="s">
        <v>490</v>
      </c>
      <c r="F1572" s="4" t="s">
        <v>3784</v>
      </c>
      <c r="G1572" s="1" t="b">
        <f t="shared" ca="1" si="25"/>
        <v>1</v>
      </c>
      <c r="H1572" s="1435" t="str" cm="1">
        <f t="array" aca="1" ref="H1572" ca="1">IF(I1572&lt;&gt;"",INDIRECT("'"&amp;I1572&amp;"'!"&amp;J1572),"")</f>
        <v/>
      </c>
      <c r="I1572" s="1440"/>
      <c r="J1572" s="1436"/>
      <c r="K1572" s="4"/>
    </row>
    <row r="1573" spans="1:11" ht="15" x14ac:dyDescent="0.2">
      <c r="A1573" s="5">
        <v>1514</v>
      </c>
      <c r="B1573" s="660"/>
      <c r="C1573" s="2" t="s">
        <v>490</v>
      </c>
      <c r="F1573" s="4" t="s">
        <v>3784</v>
      </c>
      <c r="G1573" s="1" t="b">
        <f t="shared" ca="1" si="25"/>
        <v>1</v>
      </c>
      <c r="H1573" s="1435" t="str" cm="1">
        <f t="array" aca="1" ref="H1573" ca="1">IF(I1573&lt;&gt;"",INDIRECT("'"&amp;I1573&amp;"'!"&amp;J1573),"")</f>
        <v/>
      </c>
      <c r="I1573" s="1440"/>
      <c r="J1573" s="1436"/>
      <c r="K1573" s="4"/>
    </row>
    <row r="1574" spans="1:11" ht="15" x14ac:dyDescent="0.2">
      <c r="A1574" s="5">
        <v>1515</v>
      </c>
      <c r="B1574" s="660"/>
      <c r="C1574" s="2" t="s">
        <v>490</v>
      </c>
      <c r="F1574" s="4" t="s">
        <v>3784</v>
      </c>
      <c r="G1574" s="1" t="b">
        <f t="shared" ca="1" si="25"/>
        <v>1</v>
      </c>
      <c r="H1574" s="1435" t="str" cm="1">
        <f t="array" aca="1" ref="H1574" ca="1">IF(I1574&lt;&gt;"",INDIRECT("'"&amp;I1574&amp;"'!"&amp;J1574),"")</f>
        <v/>
      </c>
      <c r="I1574" s="1440"/>
      <c r="J1574" s="1436"/>
      <c r="K1574" s="4"/>
    </row>
    <row r="1575" spans="1:11" ht="15" x14ac:dyDescent="0.2">
      <c r="A1575" s="5">
        <v>1516</v>
      </c>
      <c r="B1575" s="660"/>
      <c r="C1575" s="2" t="s">
        <v>490</v>
      </c>
      <c r="F1575" s="4" t="s">
        <v>3784</v>
      </c>
      <c r="G1575" s="1" t="b">
        <f t="shared" ca="1" si="25"/>
        <v>1</v>
      </c>
      <c r="H1575" s="1435" t="str" cm="1">
        <f t="array" aca="1" ref="H1575" ca="1">IF(I1575&lt;&gt;"",INDIRECT("'"&amp;I1575&amp;"'!"&amp;J1575),"")</f>
        <v/>
      </c>
      <c r="I1575" s="1440"/>
      <c r="J1575" s="1436"/>
      <c r="K1575" s="4"/>
    </row>
    <row r="1576" spans="1:11" ht="15" x14ac:dyDescent="0.2">
      <c r="A1576" s="5">
        <v>1517</v>
      </c>
      <c r="B1576" s="660"/>
      <c r="C1576" s="2" t="s">
        <v>490</v>
      </c>
      <c r="F1576" s="4" t="s">
        <v>3784</v>
      </c>
      <c r="G1576" s="1" t="b">
        <f t="shared" ca="1" si="25"/>
        <v>1</v>
      </c>
      <c r="H1576" s="1435" t="str" cm="1">
        <f t="array" aca="1" ref="H1576" ca="1">IF(I1576&lt;&gt;"",INDIRECT("'"&amp;I1576&amp;"'!"&amp;J1576),"")</f>
        <v/>
      </c>
      <c r="I1576" s="1440"/>
      <c r="J1576" s="1436"/>
      <c r="K1576" s="4"/>
    </row>
    <row r="1577" spans="1:11" ht="15" x14ac:dyDescent="0.2">
      <c r="A1577" s="5">
        <v>1518</v>
      </c>
      <c r="B1577" s="660"/>
      <c r="C1577" s="2" t="s">
        <v>490</v>
      </c>
      <c r="F1577" s="4" t="s">
        <v>3784</v>
      </c>
      <c r="G1577" s="1" t="b">
        <f t="shared" ca="1" si="25"/>
        <v>1</v>
      </c>
      <c r="H1577" s="1435" t="str" cm="1">
        <f t="array" aca="1" ref="H1577" ca="1">IF(I1577&lt;&gt;"",INDIRECT("'"&amp;I1577&amp;"'!"&amp;J1577),"")</f>
        <v/>
      </c>
      <c r="I1577" s="1440"/>
      <c r="J1577" s="1436"/>
      <c r="K1577" s="4"/>
    </row>
    <row r="1578" spans="1:11" ht="15" x14ac:dyDescent="0.2">
      <c r="A1578" s="5">
        <v>1519</v>
      </c>
      <c r="B1578" s="660"/>
      <c r="F1578" s="4" t="s">
        <v>3784</v>
      </c>
      <c r="G1578" s="1" t="b">
        <f t="shared" ca="1" si="25"/>
        <v>1</v>
      </c>
      <c r="H1578" s="1435" t="str" cm="1">
        <f t="array" aca="1" ref="H1578" ca="1">IF(I1578&lt;&gt;"",INDIRECT("'"&amp;I1578&amp;"'!"&amp;J1578),"")</f>
        <v/>
      </c>
      <c r="I1578" s="1440"/>
      <c r="J1578" s="1436"/>
      <c r="K1578" s="4"/>
    </row>
    <row r="1579" spans="1:11" ht="15" x14ac:dyDescent="0.2">
      <c r="A1579" s="5">
        <v>1520</v>
      </c>
      <c r="B1579" s="660"/>
      <c r="F1579" s="4" t="s">
        <v>3784</v>
      </c>
      <c r="G1579" s="1" t="b">
        <f t="shared" ca="1" si="25"/>
        <v>1</v>
      </c>
      <c r="H1579" s="1435" t="str" cm="1">
        <f t="array" aca="1" ref="H1579" ca="1">IF(I1579&lt;&gt;"",INDIRECT("'"&amp;I1579&amp;"'!"&amp;J1579),"")</f>
        <v/>
      </c>
      <c r="I1579" s="1440"/>
      <c r="J1579" s="1436"/>
      <c r="K1579" s="4"/>
    </row>
    <row r="1580" spans="1:11" ht="15" x14ac:dyDescent="0.2">
      <c r="A1580" s="5">
        <v>1521</v>
      </c>
      <c r="B1580" s="660"/>
      <c r="F1580" s="4" t="s">
        <v>3784</v>
      </c>
      <c r="G1580" s="1" t="b">
        <f t="shared" ca="1" si="25"/>
        <v>1</v>
      </c>
      <c r="H1580" s="1435" t="str" cm="1">
        <f t="array" aca="1" ref="H1580" ca="1">IF(I1580&lt;&gt;"",INDIRECT("'"&amp;I1580&amp;"'!"&amp;J1580),"")</f>
        <v/>
      </c>
      <c r="I1580" s="1440"/>
      <c r="J1580" s="1436"/>
      <c r="K1580" s="4"/>
    </row>
    <row r="1581" spans="1:11" ht="15" x14ac:dyDescent="0.2">
      <c r="A1581" s="5">
        <v>1522</v>
      </c>
      <c r="B1581" s="660"/>
      <c r="F1581" s="4" t="s">
        <v>3784</v>
      </c>
      <c r="G1581" s="1" t="b">
        <f t="shared" ca="1" si="25"/>
        <v>1</v>
      </c>
      <c r="H1581" s="1435" t="str" cm="1">
        <f t="array" aca="1" ref="H1581" ca="1">IF(I1581&lt;&gt;"",INDIRECT("'"&amp;I1581&amp;"'!"&amp;J1581),"")</f>
        <v/>
      </c>
      <c r="I1581" s="1440"/>
      <c r="J1581" s="1436"/>
      <c r="K1581" s="4"/>
    </row>
    <row r="1582" spans="1:11" ht="15" x14ac:dyDescent="0.2">
      <c r="A1582" s="5">
        <v>1523</v>
      </c>
      <c r="B1582" s="660"/>
      <c r="F1582" s="4" t="s">
        <v>3784</v>
      </c>
      <c r="G1582" s="1" t="b">
        <f t="shared" ca="1" si="25"/>
        <v>1</v>
      </c>
      <c r="H1582" s="1435" t="str" cm="1">
        <f t="array" aca="1" ref="H1582" ca="1">IF(I1582&lt;&gt;"",INDIRECT("'"&amp;I1582&amp;"'!"&amp;J1582),"")</f>
        <v/>
      </c>
      <c r="I1582" s="1440"/>
      <c r="J1582" s="1436"/>
      <c r="K1582" s="4"/>
    </row>
    <row r="1583" spans="1:11" ht="15" x14ac:dyDescent="0.2">
      <c r="A1583" s="5">
        <v>1524</v>
      </c>
      <c r="B1583" s="660"/>
      <c r="F1583" s="4" t="s">
        <v>3784</v>
      </c>
      <c r="G1583" s="1" t="b">
        <f t="shared" ca="1" si="25"/>
        <v>1</v>
      </c>
      <c r="H1583" s="1435" t="str" cm="1">
        <f t="array" aca="1" ref="H1583" ca="1">IF(I1583&lt;&gt;"",INDIRECT("'"&amp;I1583&amp;"'!"&amp;J1583),"")</f>
        <v/>
      </c>
      <c r="I1583" s="1440"/>
      <c r="J1583" s="1436"/>
      <c r="K1583" s="4"/>
    </row>
    <row r="1584" spans="1:11" ht="15" x14ac:dyDescent="0.2">
      <c r="A1584" s="5">
        <v>1525</v>
      </c>
      <c r="B1584" s="660"/>
      <c r="F1584" s="4" t="s">
        <v>3784</v>
      </c>
      <c r="G1584" s="1" t="b">
        <f t="shared" ca="1" si="25"/>
        <v>1</v>
      </c>
      <c r="H1584" s="1435" t="str" cm="1">
        <f t="array" aca="1" ref="H1584" ca="1">IF(I1584&lt;&gt;"",INDIRECT("'"&amp;I1584&amp;"'!"&amp;J1584),"")</f>
        <v/>
      </c>
      <c r="I1584" s="1440"/>
      <c r="J1584" s="1436"/>
      <c r="K1584" s="4"/>
    </row>
    <row r="1585" spans="1:11" ht="15" x14ac:dyDescent="0.2">
      <c r="A1585" s="5">
        <v>1526</v>
      </c>
      <c r="B1585" s="660"/>
      <c r="F1585" s="4" t="s">
        <v>3784</v>
      </c>
      <c r="G1585" s="1" t="b">
        <f t="shared" ca="1" si="25"/>
        <v>1</v>
      </c>
      <c r="H1585" s="1435" t="str" cm="1">
        <f t="array" aca="1" ref="H1585" ca="1">IF(I1585&lt;&gt;"",INDIRECT("'"&amp;I1585&amp;"'!"&amp;J1585),"")</f>
        <v/>
      </c>
      <c r="I1585" s="1440"/>
      <c r="J1585" s="1436"/>
      <c r="K1585" s="4"/>
    </row>
    <row r="1586" spans="1:11" ht="15" x14ac:dyDescent="0.2">
      <c r="A1586" s="5">
        <v>1527</v>
      </c>
      <c r="B1586" s="660"/>
      <c r="F1586" s="4" t="s">
        <v>3784</v>
      </c>
      <c r="G1586" s="1" t="b">
        <f t="shared" ca="1" si="25"/>
        <v>1</v>
      </c>
      <c r="H1586" s="1435" t="str" cm="1">
        <f t="array" aca="1" ref="H1586" ca="1">IF(I1586&lt;&gt;"",INDIRECT("'"&amp;I1586&amp;"'!"&amp;J1586),"")</f>
        <v/>
      </c>
      <c r="I1586" s="1440"/>
      <c r="J1586" s="1436"/>
      <c r="K1586" s="4"/>
    </row>
    <row r="1587" spans="1:11" ht="15" x14ac:dyDescent="0.2">
      <c r="A1587" s="5">
        <v>1528</v>
      </c>
      <c r="B1587" s="660"/>
      <c r="F1587" s="4" t="s">
        <v>3784</v>
      </c>
      <c r="G1587" s="1" t="b">
        <f t="shared" ca="1" si="25"/>
        <v>1</v>
      </c>
      <c r="H1587" s="1435" t="str" cm="1">
        <f t="array" aca="1" ref="H1587" ca="1">IF(I1587&lt;&gt;"",INDIRECT("'"&amp;I1587&amp;"'!"&amp;J1587),"")</f>
        <v/>
      </c>
      <c r="I1587" s="1440"/>
      <c r="J1587" s="1436"/>
      <c r="K1587" s="4"/>
    </row>
    <row r="1588" spans="1:11" ht="15" x14ac:dyDescent="0.2">
      <c r="A1588" s="5">
        <v>1529</v>
      </c>
      <c r="B1588" s="660"/>
      <c r="F1588" s="4" t="s">
        <v>3784</v>
      </c>
      <c r="G1588" s="1" t="b">
        <f t="shared" ca="1" si="25"/>
        <v>1</v>
      </c>
      <c r="H1588" s="1435" t="str" cm="1">
        <f t="array" aca="1" ref="H1588" ca="1">IF(I1588&lt;&gt;"",INDIRECT("'"&amp;I1588&amp;"'!"&amp;J1588),"")</f>
        <v/>
      </c>
      <c r="I1588" s="1440"/>
      <c r="J1588" s="1436"/>
      <c r="K1588" s="4"/>
    </row>
    <row r="1589" spans="1:11" ht="15" x14ac:dyDescent="0.2">
      <c r="A1589" s="5">
        <v>1530</v>
      </c>
      <c r="B1589" s="660"/>
      <c r="F1589" s="4" t="s">
        <v>3784</v>
      </c>
      <c r="G1589" s="1" t="b">
        <f t="shared" ca="1" si="25"/>
        <v>1</v>
      </c>
      <c r="H1589" s="1435" t="str" cm="1">
        <f t="array" aca="1" ref="H1589" ca="1">IF(I1589&lt;&gt;"",INDIRECT("'"&amp;I1589&amp;"'!"&amp;J1589),"")</f>
        <v/>
      </c>
      <c r="I1589" s="1440"/>
      <c r="J1589" s="1436"/>
      <c r="K1589" s="4"/>
    </row>
    <row r="1590" spans="1:11" ht="15" x14ac:dyDescent="0.2">
      <c r="A1590" s="5">
        <v>1531</v>
      </c>
      <c r="B1590" s="660"/>
      <c r="F1590" s="4" t="s">
        <v>3784</v>
      </c>
      <c r="G1590" s="1" t="b">
        <f t="shared" ca="1" si="25"/>
        <v>1</v>
      </c>
      <c r="H1590" s="1435" t="str" cm="1">
        <f t="array" aca="1" ref="H1590" ca="1">IF(I1590&lt;&gt;"",INDIRECT("'"&amp;I1590&amp;"'!"&amp;J1590),"")</f>
        <v/>
      </c>
      <c r="I1590" s="1440"/>
      <c r="J1590" s="1436"/>
      <c r="K1590" s="4"/>
    </row>
    <row r="1591" spans="1:11" ht="15" x14ac:dyDescent="0.2">
      <c r="A1591" s="5">
        <v>1532</v>
      </c>
      <c r="B1591" s="660"/>
      <c r="F1591" s="4" t="s">
        <v>3784</v>
      </c>
      <c r="G1591" s="1" t="b">
        <f t="shared" ca="1" si="25"/>
        <v>1</v>
      </c>
      <c r="H1591" s="1435" t="str" cm="1">
        <f t="array" aca="1" ref="H1591" ca="1">IF(I1591&lt;&gt;"",INDIRECT("'"&amp;I1591&amp;"'!"&amp;J1591),"")</f>
        <v/>
      </c>
      <c r="I1591" s="1440"/>
      <c r="J1591" s="1436"/>
      <c r="K1591" s="4"/>
    </row>
    <row r="1592" spans="1:11" ht="15" x14ac:dyDescent="0.2">
      <c r="A1592" s="5">
        <v>1533</v>
      </c>
      <c r="B1592" s="660"/>
      <c r="F1592" s="4" t="s">
        <v>3784</v>
      </c>
      <c r="G1592" s="1" t="b">
        <f t="shared" ca="1" si="25"/>
        <v>1</v>
      </c>
      <c r="H1592" s="1435" t="str" cm="1">
        <f t="array" aca="1" ref="H1592" ca="1">IF(I1592&lt;&gt;"",INDIRECT("'"&amp;I1592&amp;"'!"&amp;J1592),"")</f>
        <v/>
      </c>
      <c r="I1592" s="1440"/>
      <c r="J1592" s="1436"/>
      <c r="K1592" s="4"/>
    </row>
    <row r="1593" spans="1:11" ht="15" x14ac:dyDescent="0.2">
      <c r="A1593" s="5">
        <v>1534</v>
      </c>
      <c r="B1593" s="660"/>
      <c r="F1593" s="4" t="s">
        <v>3784</v>
      </c>
      <c r="G1593" s="1" t="b">
        <f t="shared" ca="1" si="25"/>
        <v>1</v>
      </c>
      <c r="H1593" s="1435" t="str" cm="1">
        <f t="array" aca="1" ref="H1593" ca="1">IF(I1593&lt;&gt;"",INDIRECT("'"&amp;I1593&amp;"'!"&amp;J1593),"")</f>
        <v/>
      </c>
      <c r="I1593" s="1440"/>
      <c r="J1593" s="1436"/>
      <c r="K1593" s="4"/>
    </row>
    <row r="1594" spans="1:11" ht="15" x14ac:dyDescent="0.2">
      <c r="A1594" s="5">
        <v>1535</v>
      </c>
      <c r="B1594" s="660"/>
      <c r="F1594" s="4" t="s">
        <v>3784</v>
      </c>
      <c r="G1594" s="1" t="b">
        <f t="shared" ca="1" si="25"/>
        <v>1</v>
      </c>
      <c r="H1594" s="1435" t="str" cm="1">
        <f t="array" aca="1" ref="H1594" ca="1">IF(I1594&lt;&gt;"",INDIRECT("'"&amp;I1594&amp;"'!"&amp;J1594),"")</f>
        <v/>
      </c>
      <c r="I1594" s="1440"/>
      <c r="J1594" s="1436"/>
      <c r="K1594" s="4"/>
    </row>
    <row r="1595" spans="1:11" ht="15" x14ac:dyDescent="0.2">
      <c r="A1595" s="5">
        <v>1536</v>
      </c>
      <c r="B1595" s="660"/>
      <c r="F1595" s="4" t="s">
        <v>3784</v>
      </c>
      <c r="G1595" s="1" t="b">
        <f t="shared" ca="1" si="25"/>
        <v>1</v>
      </c>
      <c r="H1595" s="1435" t="str" cm="1">
        <f t="array" aca="1" ref="H1595" ca="1">IF(I1595&lt;&gt;"",INDIRECT("'"&amp;I1595&amp;"'!"&amp;J1595),"")</f>
        <v/>
      </c>
      <c r="I1595" s="1440"/>
      <c r="J1595" s="1436"/>
      <c r="K1595" s="4"/>
    </row>
    <row r="1596" spans="1:11" ht="15" x14ac:dyDescent="0.2">
      <c r="A1596" s="5">
        <v>1537</v>
      </c>
      <c r="B1596" s="660"/>
      <c r="F1596" s="4" t="s">
        <v>3784</v>
      </c>
      <c r="G1596" s="1" t="b">
        <f t="shared" ca="1" si="25"/>
        <v>1</v>
      </c>
      <c r="H1596" s="1435" t="str" cm="1">
        <f t="array" aca="1" ref="H1596" ca="1">IF(I1596&lt;&gt;"",INDIRECT("'"&amp;I1596&amp;"'!"&amp;J1596),"")</f>
        <v/>
      </c>
      <c r="I1596" s="1440"/>
      <c r="J1596" s="1436"/>
      <c r="K1596" s="4"/>
    </row>
    <row r="1597" spans="1:11" ht="15" x14ac:dyDescent="0.2">
      <c r="A1597" s="5">
        <v>1538</v>
      </c>
      <c r="B1597" s="660"/>
      <c r="F1597" s="4" t="s">
        <v>3784</v>
      </c>
      <c r="G1597" s="1" t="b">
        <f t="shared" ca="1" si="25"/>
        <v>1</v>
      </c>
      <c r="H1597" s="1435" t="str" cm="1">
        <f t="array" aca="1" ref="H1597" ca="1">IF(I1597&lt;&gt;"",INDIRECT("'"&amp;I1597&amp;"'!"&amp;J1597),"")</f>
        <v/>
      </c>
      <c r="I1597" s="1440"/>
      <c r="J1597" s="1436"/>
      <c r="K1597" s="4"/>
    </row>
    <row r="1598" spans="1:11" ht="15" x14ac:dyDescent="0.2">
      <c r="A1598" s="5">
        <v>1539</v>
      </c>
      <c r="B1598" s="660"/>
      <c r="F1598" s="4" t="s">
        <v>3784</v>
      </c>
      <c r="G1598" s="1" t="b">
        <f t="shared" ca="1" si="25"/>
        <v>1</v>
      </c>
      <c r="H1598" s="1435" t="str" cm="1">
        <f t="array" aca="1" ref="H1598" ca="1">IF(I1598&lt;&gt;"",INDIRECT("'"&amp;I1598&amp;"'!"&amp;J1598),"")</f>
        <v/>
      </c>
      <c r="I1598" s="1440"/>
      <c r="J1598" s="1436"/>
      <c r="K1598" s="4"/>
    </row>
    <row r="1599" spans="1:11" ht="15" x14ac:dyDescent="0.2">
      <c r="A1599" s="5">
        <v>1540</v>
      </c>
      <c r="B1599" s="660"/>
      <c r="F1599" s="4" t="s">
        <v>3784</v>
      </c>
      <c r="G1599" s="1" t="b">
        <f t="shared" ca="1" si="25"/>
        <v>1</v>
      </c>
      <c r="H1599" s="1435" t="str" cm="1">
        <f t="array" aca="1" ref="H1599" ca="1">IF(I1599&lt;&gt;"",INDIRECT("'"&amp;I1599&amp;"'!"&amp;J1599),"")</f>
        <v/>
      </c>
      <c r="I1599" s="1440"/>
      <c r="J1599" s="1436"/>
      <c r="K1599" s="4"/>
    </row>
    <row r="1600" spans="1:11" ht="15" x14ac:dyDescent="0.2">
      <c r="A1600" s="5">
        <v>1541</v>
      </c>
      <c r="B1600" s="660"/>
      <c r="F1600" s="4" t="s">
        <v>3784</v>
      </c>
      <c r="G1600" s="1" t="b">
        <f t="shared" ca="1" si="25"/>
        <v>1</v>
      </c>
      <c r="H1600" s="1435" t="str" cm="1">
        <f t="array" aca="1" ref="H1600" ca="1">IF(I1600&lt;&gt;"",INDIRECT("'"&amp;I1600&amp;"'!"&amp;J1600),"")</f>
        <v/>
      </c>
      <c r="I1600" s="1440"/>
      <c r="J1600" s="1436"/>
      <c r="K1600" s="4"/>
    </row>
    <row r="1601" spans="1:11" ht="15" x14ac:dyDescent="0.2">
      <c r="A1601" s="5">
        <v>1542</v>
      </c>
      <c r="B1601" s="660"/>
      <c r="F1601" s="4" t="s">
        <v>3784</v>
      </c>
      <c r="G1601" s="1" t="b">
        <f t="shared" ca="1" si="25"/>
        <v>1</v>
      </c>
      <c r="H1601" s="1435" t="str" cm="1">
        <f t="array" aca="1" ref="H1601" ca="1">IF(I1601&lt;&gt;"",INDIRECT("'"&amp;I1601&amp;"'!"&amp;J1601),"")</f>
        <v/>
      </c>
      <c r="I1601" s="1440"/>
      <c r="J1601" s="1436"/>
      <c r="K1601" s="4"/>
    </row>
    <row r="1602" spans="1:11" ht="15" x14ac:dyDescent="0.2">
      <c r="A1602" s="5">
        <v>1543</v>
      </c>
      <c r="B1602" s="660"/>
      <c r="F1602" s="4" t="s">
        <v>3784</v>
      </c>
      <c r="G1602" s="1" t="b">
        <f t="shared" ca="1" si="25"/>
        <v>1</v>
      </c>
      <c r="H1602" s="1435" t="str" cm="1">
        <f t="array" aca="1" ref="H1602" ca="1">IF(I1602&lt;&gt;"",INDIRECT("'"&amp;I1602&amp;"'!"&amp;J1602),"")</f>
        <v/>
      </c>
      <c r="I1602" s="1440"/>
      <c r="J1602" s="1436"/>
      <c r="K1602" s="4"/>
    </row>
    <row r="1603" spans="1:11" ht="15" x14ac:dyDescent="0.2">
      <c r="A1603" s="5">
        <v>1544</v>
      </c>
      <c r="B1603" s="660"/>
      <c r="F1603" s="4" t="s">
        <v>3784</v>
      </c>
      <c r="G1603" s="1" t="b">
        <f t="shared" ca="1" si="25"/>
        <v>1</v>
      </c>
      <c r="H1603" s="1435" t="str" cm="1">
        <f t="array" aca="1" ref="H1603" ca="1">IF(I1603&lt;&gt;"",INDIRECT("'"&amp;I1603&amp;"'!"&amp;J1603),"")</f>
        <v/>
      </c>
      <c r="I1603" s="1440"/>
      <c r="J1603" s="1436"/>
      <c r="K1603" s="4"/>
    </row>
    <row r="1604" spans="1:11" ht="15" x14ac:dyDescent="0.2">
      <c r="A1604" s="5">
        <v>1545</v>
      </c>
      <c r="B1604" s="660"/>
      <c r="F1604" s="4" t="s">
        <v>3784</v>
      </c>
      <c r="G1604" s="1" t="b">
        <f t="shared" ca="1" si="25"/>
        <v>1</v>
      </c>
      <c r="H1604" s="1435" t="str" cm="1">
        <f t="array" aca="1" ref="H1604" ca="1">IF(I1604&lt;&gt;"",INDIRECT("'"&amp;I1604&amp;"'!"&amp;J1604),"")</f>
        <v/>
      </c>
      <c r="I1604" s="1440"/>
      <c r="J1604" s="1436"/>
      <c r="K1604" s="4"/>
    </row>
    <row r="1605" spans="1:11" ht="15" x14ac:dyDescent="0.2">
      <c r="A1605" s="5">
        <v>1546</v>
      </c>
      <c r="B1605" s="660"/>
      <c r="F1605" s="4" t="s">
        <v>3784</v>
      </c>
      <c r="G1605" s="1" t="b">
        <f t="shared" ca="1" si="25"/>
        <v>1</v>
      </c>
      <c r="H1605" s="1435" t="str" cm="1">
        <f t="array" aca="1" ref="H1605" ca="1">IF(I1605&lt;&gt;"",INDIRECT("'"&amp;I1605&amp;"'!"&amp;J1605),"")</f>
        <v/>
      </c>
      <c r="I1605" s="1440"/>
      <c r="J1605" s="1436"/>
      <c r="K1605" s="4"/>
    </row>
    <row r="1606" spans="1:11" ht="15" x14ac:dyDescent="0.2">
      <c r="A1606" s="5">
        <v>1547</v>
      </c>
      <c r="B1606" s="660"/>
      <c r="F1606" s="4" t="s">
        <v>3784</v>
      </c>
      <c r="G1606" s="1" t="b">
        <f t="shared" ca="1" si="25"/>
        <v>1</v>
      </c>
      <c r="H1606" s="1435" t="str" cm="1">
        <f t="array" aca="1" ref="H1606" ca="1">IF(I1606&lt;&gt;"",INDIRECT("'"&amp;I1606&amp;"'!"&amp;J1606),"")</f>
        <v/>
      </c>
      <c r="I1606" s="1440"/>
      <c r="J1606" s="1436"/>
      <c r="K1606" s="4"/>
    </row>
    <row r="1607" spans="1:11" ht="15" x14ac:dyDescent="0.2">
      <c r="A1607" s="5">
        <v>1548</v>
      </c>
      <c r="B1607" s="660"/>
      <c r="F1607" s="4" t="s">
        <v>3784</v>
      </c>
      <c r="G1607" s="1" t="b">
        <f t="shared" ca="1" si="25"/>
        <v>1</v>
      </c>
      <c r="H1607" s="1435" t="str" cm="1">
        <f t="array" aca="1" ref="H1607" ca="1">IF(I1607&lt;&gt;"",INDIRECT("'"&amp;I1607&amp;"'!"&amp;J1607),"")</f>
        <v/>
      </c>
      <c r="I1607" s="1440"/>
      <c r="J1607" s="1436"/>
      <c r="K1607" s="4"/>
    </row>
    <row r="1608" spans="1:11" ht="15" x14ac:dyDescent="0.2">
      <c r="A1608" s="5">
        <v>1549</v>
      </c>
      <c r="B1608" s="660"/>
      <c r="F1608" s="4" t="s">
        <v>3784</v>
      </c>
      <c r="G1608" s="1" t="b">
        <f t="shared" ca="1" si="25"/>
        <v>1</v>
      </c>
      <c r="H1608" s="1435" t="str" cm="1">
        <f t="array" aca="1" ref="H1608" ca="1">IF(I1608&lt;&gt;"",INDIRECT("'"&amp;I1608&amp;"'!"&amp;J1608),"")</f>
        <v/>
      </c>
      <c r="I1608" s="1440"/>
      <c r="J1608" s="1436"/>
      <c r="K1608" s="4"/>
    </row>
    <row r="1609" spans="1:11" ht="15" x14ac:dyDescent="0.2">
      <c r="A1609" s="5">
        <v>1550</v>
      </c>
      <c r="B1609" s="660"/>
      <c r="F1609" s="4" t="s">
        <v>3784</v>
      </c>
      <c r="G1609" s="1" t="b">
        <f t="shared" ca="1" si="25"/>
        <v>1</v>
      </c>
      <c r="H1609" s="1435" t="str" cm="1">
        <f t="array" aca="1" ref="H1609" ca="1">IF(I1609&lt;&gt;"",INDIRECT("'"&amp;I1609&amp;"'!"&amp;J1609),"")</f>
        <v/>
      </c>
      <c r="I1609" s="1440"/>
      <c r="J1609" s="1436"/>
      <c r="K1609" s="4"/>
    </row>
    <row r="1610" spans="1:11" ht="15" x14ac:dyDescent="0.2">
      <c r="A1610" s="5">
        <v>1551</v>
      </c>
      <c r="B1610" s="660"/>
      <c r="F1610" s="4" t="s">
        <v>3784</v>
      </c>
      <c r="G1610" s="1" t="b">
        <f t="shared" ca="1" si="25"/>
        <v>1</v>
      </c>
      <c r="H1610" s="1435" t="str" cm="1">
        <f t="array" aca="1" ref="H1610" ca="1">IF(I1610&lt;&gt;"",INDIRECT("'"&amp;I1610&amp;"'!"&amp;J1610),"")</f>
        <v/>
      </c>
      <c r="I1610" s="1440"/>
      <c r="J1610" s="1436"/>
      <c r="K1610" s="4"/>
    </row>
    <row r="1611" spans="1:11" ht="15" x14ac:dyDescent="0.2">
      <c r="A1611" s="5">
        <v>1552</v>
      </c>
      <c r="B1611" s="660"/>
      <c r="F1611" s="4" t="s">
        <v>3784</v>
      </c>
      <c r="G1611" s="1" t="b">
        <f t="shared" ca="1" si="25"/>
        <v>1</v>
      </c>
      <c r="H1611" s="1435" t="str" cm="1">
        <f t="array" aca="1" ref="H1611" ca="1">IF(I1611&lt;&gt;"",INDIRECT("'"&amp;I1611&amp;"'!"&amp;J1611),"")</f>
        <v/>
      </c>
      <c r="I1611" s="1440"/>
      <c r="J1611" s="1436"/>
      <c r="K1611" s="4"/>
    </row>
    <row r="1612" spans="1:11" ht="15" x14ac:dyDescent="0.2">
      <c r="A1612" s="5">
        <v>1553</v>
      </c>
      <c r="B1612" s="660"/>
      <c r="F1612" s="4" t="s">
        <v>3784</v>
      </c>
      <c r="G1612" s="1" t="b">
        <f t="shared" ca="1" si="25"/>
        <v>1</v>
      </c>
      <c r="H1612" s="1435" t="str" cm="1">
        <f t="array" aca="1" ref="H1612" ca="1">IF(I1612&lt;&gt;"",INDIRECT("'"&amp;I1612&amp;"'!"&amp;J1612),"")</f>
        <v/>
      </c>
      <c r="I1612" s="1440"/>
      <c r="J1612" s="1436"/>
      <c r="K1612" s="4"/>
    </row>
    <row r="1613" spans="1:11" ht="15" x14ac:dyDescent="0.2">
      <c r="A1613" s="5">
        <v>1554</v>
      </c>
      <c r="B1613" s="660"/>
      <c r="F1613" s="4" t="s">
        <v>3784</v>
      </c>
      <c r="G1613" s="1" t="b">
        <f t="shared" ca="1" si="25"/>
        <v>1</v>
      </c>
      <c r="H1613" s="1435" t="str" cm="1">
        <f t="array" aca="1" ref="H1613" ca="1">IF(I1613&lt;&gt;"",INDIRECT("'"&amp;I1613&amp;"'!"&amp;J1613),"")</f>
        <v/>
      </c>
      <c r="I1613" s="1440"/>
      <c r="J1613" s="1436"/>
      <c r="K1613" s="4"/>
    </row>
    <row r="1614" spans="1:11" ht="15" x14ac:dyDescent="0.2">
      <c r="A1614" s="5">
        <v>1555</v>
      </c>
      <c r="B1614" s="660"/>
      <c r="F1614" s="4" t="s">
        <v>3784</v>
      </c>
      <c r="G1614" s="1" t="b">
        <f t="shared" ca="1" si="25"/>
        <v>1</v>
      </c>
      <c r="H1614" s="1435" t="str" cm="1">
        <f t="array" aca="1" ref="H1614" ca="1">IF(I1614&lt;&gt;"",INDIRECT("'"&amp;I1614&amp;"'!"&amp;J1614),"")</f>
        <v/>
      </c>
      <c r="I1614" s="1440"/>
      <c r="J1614" s="1436"/>
      <c r="K1614" s="4"/>
    </row>
    <row r="1615" spans="1:11" ht="15" x14ac:dyDescent="0.2">
      <c r="A1615">
        <v>1556</v>
      </c>
      <c r="B1615" s="660">
        <f>'Acct Summary 7-9'!C79</f>
        <v>2183413</v>
      </c>
      <c r="F1615" s="4"/>
      <c r="G1615" s="1" t="b">
        <f t="shared" ca="1" si="25"/>
        <v>1</v>
      </c>
      <c r="H1615" s="1435" cm="1">
        <f t="array" aca="1" ref="H1615" ca="1">IF(I1615&lt;&gt;"",INDIRECT("'"&amp;I1615&amp;"'!"&amp;J1615),"")</f>
        <v>2183413</v>
      </c>
      <c r="I1615" s="1440" t="s">
        <v>3856</v>
      </c>
      <c r="J1615" s="1436" t="s">
        <v>4385</v>
      </c>
      <c r="K1615" s="4"/>
    </row>
    <row r="1616" spans="1:11" ht="15" x14ac:dyDescent="0.2">
      <c r="A1616" s="5">
        <v>1557</v>
      </c>
      <c r="B1616" s="660"/>
      <c r="F1616" s="4" t="s">
        <v>3784</v>
      </c>
      <c r="G1616" s="1" t="b">
        <f t="shared" ca="1" si="25"/>
        <v>1</v>
      </c>
      <c r="H1616" s="1435" t="str" cm="1">
        <f t="array" aca="1" ref="H1616" ca="1">IF(I1616&lt;&gt;"",INDIRECT("'"&amp;I1616&amp;"'!"&amp;J1616),"")</f>
        <v/>
      </c>
      <c r="I1616" s="1440"/>
      <c r="J1616" s="1436"/>
      <c r="K1616" s="4"/>
    </row>
    <row r="1617" spans="1:11" ht="15" x14ac:dyDescent="0.2">
      <c r="A1617" s="5">
        <v>1558</v>
      </c>
      <c r="B1617" s="660"/>
      <c r="F1617" s="4" t="s">
        <v>3784</v>
      </c>
      <c r="G1617" s="1" t="b">
        <f t="shared" ca="1" si="25"/>
        <v>1</v>
      </c>
      <c r="H1617" s="1435" t="str" cm="1">
        <f t="array" aca="1" ref="H1617" ca="1">IF(I1617&lt;&gt;"",INDIRECT("'"&amp;I1617&amp;"'!"&amp;J1617),"")</f>
        <v/>
      </c>
      <c r="I1617" s="1440"/>
      <c r="J1617" s="1436"/>
      <c r="K1617" s="4"/>
    </row>
    <row r="1618" spans="1:11" ht="15" x14ac:dyDescent="0.2">
      <c r="A1618" s="5">
        <v>1559</v>
      </c>
      <c r="B1618" s="660"/>
      <c r="F1618" s="4" t="s">
        <v>3784</v>
      </c>
      <c r="G1618" s="1" t="b">
        <f t="shared" ca="1" si="25"/>
        <v>1</v>
      </c>
      <c r="H1618" s="1435" t="str" cm="1">
        <f t="array" aca="1" ref="H1618" ca="1">IF(I1618&lt;&gt;"",INDIRECT("'"&amp;I1618&amp;"'!"&amp;J1618),"")</f>
        <v/>
      </c>
      <c r="I1618" s="1440"/>
      <c r="J1618" s="1436"/>
      <c r="K1618" s="4"/>
    </row>
    <row r="1619" spans="1:11" ht="15" x14ac:dyDescent="0.2">
      <c r="A1619" s="5">
        <v>1560</v>
      </c>
      <c r="B1619" s="660"/>
      <c r="F1619" s="4" t="s">
        <v>3784</v>
      </c>
      <c r="G1619" s="1" t="b">
        <f t="shared" ca="1" si="25"/>
        <v>1</v>
      </c>
      <c r="H1619" s="1435" t="str" cm="1">
        <f t="array" aca="1" ref="H1619" ca="1">IF(I1619&lt;&gt;"",INDIRECT("'"&amp;I1619&amp;"'!"&amp;J1619),"")</f>
        <v/>
      </c>
      <c r="I1619" s="1440"/>
      <c r="J1619" s="1436"/>
      <c r="K1619" s="4"/>
    </row>
    <row r="1620" spans="1:11" ht="15" x14ac:dyDescent="0.2">
      <c r="A1620" s="5">
        <v>1561</v>
      </c>
      <c r="B1620" s="660"/>
      <c r="F1620" s="4" t="s">
        <v>3784</v>
      </c>
      <c r="G1620" s="1" t="b">
        <f t="shared" ca="1" si="25"/>
        <v>1</v>
      </c>
      <c r="H1620" s="1435" t="str" cm="1">
        <f t="array" aca="1" ref="H1620" ca="1">IF(I1620&lt;&gt;"",INDIRECT("'"&amp;I1620&amp;"'!"&amp;J1620),"")</f>
        <v/>
      </c>
      <c r="I1620" s="1440"/>
      <c r="J1620" s="1436"/>
      <c r="K1620" s="4"/>
    </row>
    <row r="1621" spans="1:11" ht="15" x14ac:dyDescent="0.2">
      <c r="A1621" s="5">
        <v>1562</v>
      </c>
      <c r="B1621" s="660"/>
      <c r="F1621" s="4" t="s">
        <v>3784</v>
      </c>
      <c r="G1621" s="1" t="b">
        <f t="shared" ca="1" si="25"/>
        <v>1</v>
      </c>
      <c r="H1621" s="1435" t="str" cm="1">
        <f t="array" aca="1" ref="H1621" ca="1">IF(I1621&lt;&gt;"",INDIRECT("'"&amp;I1621&amp;"'!"&amp;J1621),"")</f>
        <v/>
      </c>
      <c r="I1621" s="1440"/>
      <c r="J1621" s="1436"/>
      <c r="K1621" s="4"/>
    </row>
    <row r="1622" spans="1:11" ht="15" x14ac:dyDescent="0.2">
      <c r="A1622" s="5">
        <v>1563</v>
      </c>
      <c r="B1622" s="660"/>
      <c r="F1622" s="4" t="s">
        <v>3784</v>
      </c>
      <c r="G1622" s="1" t="b">
        <f t="shared" ca="1" si="25"/>
        <v>1</v>
      </c>
      <c r="H1622" s="1435" t="str" cm="1">
        <f t="array" aca="1" ref="H1622" ca="1">IF(I1622&lt;&gt;"",INDIRECT("'"&amp;I1622&amp;"'!"&amp;J1622),"")</f>
        <v/>
      </c>
      <c r="I1622" s="1440"/>
      <c r="J1622" s="1436"/>
      <c r="K1622" s="4"/>
    </row>
    <row r="1623" spans="1:11" ht="15" x14ac:dyDescent="0.2">
      <c r="A1623" s="5">
        <v>1564</v>
      </c>
      <c r="B1623" s="660"/>
      <c r="F1623" s="4" t="s">
        <v>3784</v>
      </c>
      <c r="G1623" s="1" t="b">
        <f t="shared" ca="1" si="25"/>
        <v>1</v>
      </c>
      <c r="H1623" s="1435" t="str" cm="1">
        <f t="array" aca="1" ref="H1623" ca="1">IF(I1623&lt;&gt;"",INDIRECT("'"&amp;I1623&amp;"'!"&amp;J1623),"")</f>
        <v/>
      </c>
      <c r="I1623" s="1440"/>
      <c r="J1623" s="1436"/>
      <c r="K1623" s="4"/>
    </row>
    <row r="1624" spans="1:11" ht="15" x14ac:dyDescent="0.2">
      <c r="A1624" s="5">
        <v>1565</v>
      </c>
      <c r="B1624" s="660"/>
      <c r="F1624" s="4" t="s">
        <v>3784</v>
      </c>
      <c r="G1624" s="1" t="b">
        <f t="shared" ca="1" si="25"/>
        <v>1</v>
      </c>
      <c r="H1624" s="1435" t="str" cm="1">
        <f t="array" aca="1" ref="H1624" ca="1">IF(I1624&lt;&gt;"",INDIRECT("'"&amp;I1624&amp;"'!"&amp;J1624),"")</f>
        <v/>
      </c>
      <c r="I1624" s="1440"/>
      <c r="J1624" s="1436"/>
      <c r="K1624" s="4"/>
    </row>
    <row r="1625" spans="1:11" ht="15" x14ac:dyDescent="0.2">
      <c r="A1625" s="5">
        <v>1566</v>
      </c>
      <c r="B1625" s="660"/>
      <c r="F1625" s="4" t="s">
        <v>3784</v>
      </c>
      <c r="G1625" s="1" t="b">
        <f t="shared" ca="1" si="25"/>
        <v>1</v>
      </c>
      <c r="H1625" s="1435" t="str" cm="1">
        <f t="array" aca="1" ref="H1625" ca="1">IF(I1625&lt;&gt;"",INDIRECT("'"&amp;I1625&amp;"'!"&amp;J1625),"")</f>
        <v/>
      </c>
      <c r="I1625" s="1440"/>
      <c r="J1625" s="1436"/>
      <c r="K1625" s="4"/>
    </row>
    <row r="1626" spans="1:11" ht="15" x14ac:dyDescent="0.2">
      <c r="A1626" s="5">
        <v>1567</v>
      </c>
      <c r="B1626" s="660"/>
      <c r="F1626" s="4" t="s">
        <v>3784</v>
      </c>
      <c r="G1626" s="1" t="b">
        <f t="shared" ca="1" si="25"/>
        <v>1</v>
      </c>
      <c r="H1626" s="1435" t="str" cm="1">
        <f t="array" aca="1" ref="H1626" ca="1">IF(I1626&lt;&gt;"",INDIRECT("'"&amp;I1626&amp;"'!"&amp;J1626),"")</f>
        <v/>
      </c>
      <c r="I1626" s="1440"/>
      <c r="J1626" s="1436"/>
      <c r="K1626" s="4"/>
    </row>
    <row r="1627" spans="1:11" ht="15" x14ac:dyDescent="0.2">
      <c r="A1627" s="5">
        <v>1568</v>
      </c>
      <c r="B1627" s="660"/>
      <c r="F1627" s="4" t="s">
        <v>3784</v>
      </c>
      <c r="G1627" s="1" t="b">
        <f t="shared" ca="1" si="25"/>
        <v>1</v>
      </c>
      <c r="H1627" s="1435" t="str" cm="1">
        <f t="array" aca="1" ref="H1627" ca="1">IF(I1627&lt;&gt;"",INDIRECT("'"&amp;I1627&amp;"'!"&amp;J1627),"")</f>
        <v/>
      </c>
      <c r="I1627" s="1440"/>
      <c r="J1627" s="1436"/>
      <c r="K1627" s="4"/>
    </row>
    <row r="1628" spans="1:11" ht="15" x14ac:dyDescent="0.2">
      <c r="A1628">
        <v>1569</v>
      </c>
      <c r="B1628" s="660">
        <f>'Acct Summary 7-9'!C81</f>
        <v>2678310</v>
      </c>
      <c r="F1628" s="4"/>
      <c r="G1628" s="1" t="b">
        <f t="shared" ca="1" si="25"/>
        <v>1</v>
      </c>
      <c r="H1628" s="1435" cm="1">
        <f t="array" aca="1" ref="H1628" ca="1">IF(I1628&lt;&gt;"",INDIRECT("'"&amp;I1628&amp;"'!"&amp;J1628),"")</f>
        <v>2678310</v>
      </c>
      <c r="I1628" s="1440" t="s">
        <v>3856</v>
      </c>
      <c r="J1628" s="1436" t="s">
        <v>4386</v>
      </c>
      <c r="K1628" s="4"/>
    </row>
    <row r="1629" spans="1:11" ht="15" x14ac:dyDescent="0.2">
      <c r="A1629">
        <v>1570</v>
      </c>
      <c r="B1629" s="660">
        <f>'Acct Summary 7-9'!D79</f>
        <v>186642</v>
      </c>
      <c r="F1629" s="4"/>
      <c r="G1629" s="1" t="b">
        <f t="shared" ca="1" si="25"/>
        <v>1</v>
      </c>
      <c r="H1629" s="1435" cm="1">
        <f t="array" aca="1" ref="H1629" ca="1">IF(I1629&lt;&gt;"",INDIRECT("'"&amp;I1629&amp;"'!"&amp;J1629),"")</f>
        <v>186642</v>
      </c>
      <c r="I1629" s="1440" t="s">
        <v>3856</v>
      </c>
      <c r="J1629" s="1436" t="s">
        <v>4387</v>
      </c>
      <c r="K1629" s="4"/>
    </row>
    <row r="1630" spans="1:11" ht="15" x14ac:dyDescent="0.2">
      <c r="A1630" s="5">
        <v>1571</v>
      </c>
      <c r="B1630" s="660"/>
      <c r="C1630" s="2" t="s">
        <v>490</v>
      </c>
      <c r="F1630" s="4" t="s">
        <v>3784</v>
      </c>
      <c r="G1630" s="1" t="b">
        <f t="shared" ca="1" si="25"/>
        <v>1</v>
      </c>
      <c r="H1630" s="1435" t="str" cm="1">
        <f t="array" aca="1" ref="H1630" ca="1">IF(I1630&lt;&gt;"",INDIRECT("'"&amp;I1630&amp;"'!"&amp;J1630),"")</f>
        <v/>
      </c>
      <c r="I1630" s="1440"/>
      <c r="J1630" s="1436"/>
      <c r="K1630" s="4"/>
    </row>
    <row r="1631" spans="1:11" ht="15" x14ac:dyDescent="0.2">
      <c r="A1631" s="5">
        <v>1572</v>
      </c>
      <c r="B1631" s="660"/>
      <c r="F1631" s="4" t="s">
        <v>3784</v>
      </c>
      <c r="G1631" s="1" t="b">
        <f t="shared" ca="1" si="25"/>
        <v>1</v>
      </c>
      <c r="H1631" s="1435" t="str" cm="1">
        <f t="array" aca="1" ref="H1631" ca="1">IF(I1631&lt;&gt;"",INDIRECT("'"&amp;I1631&amp;"'!"&amp;J1631),"")</f>
        <v/>
      </c>
      <c r="I1631" s="1440"/>
      <c r="J1631" s="1436"/>
      <c r="K1631" s="4"/>
    </row>
    <row r="1632" spans="1:11" ht="15" x14ac:dyDescent="0.2">
      <c r="A1632" s="5">
        <v>1573</v>
      </c>
      <c r="B1632" s="660"/>
      <c r="F1632" s="4" t="s">
        <v>3784</v>
      </c>
      <c r="G1632" s="1" t="b">
        <f t="shared" ref="G1632:G1695" ca="1" si="26">H1632=B1632</f>
        <v>1</v>
      </c>
      <c r="H1632" s="1435" t="str" cm="1">
        <f t="array" aca="1" ref="H1632" ca="1">IF(I1632&lt;&gt;"",INDIRECT("'"&amp;I1632&amp;"'!"&amp;J1632),"")</f>
        <v/>
      </c>
      <c r="I1632" s="1440"/>
      <c r="J1632" s="1436"/>
      <c r="K1632" s="4"/>
    </row>
    <row r="1633" spans="1:11" ht="15" x14ac:dyDescent="0.2">
      <c r="A1633" s="5">
        <v>1574</v>
      </c>
      <c r="B1633" s="660"/>
      <c r="F1633" s="4" t="s">
        <v>3784</v>
      </c>
      <c r="G1633" s="1" t="b">
        <f t="shared" ca="1" si="26"/>
        <v>1</v>
      </c>
      <c r="H1633" s="1435" t="str" cm="1">
        <f t="array" aca="1" ref="H1633" ca="1">IF(I1633&lt;&gt;"",INDIRECT("'"&amp;I1633&amp;"'!"&amp;J1633),"")</f>
        <v/>
      </c>
      <c r="I1633" s="1440"/>
      <c r="J1633" s="1436"/>
      <c r="K1633" s="4"/>
    </row>
    <row r="1634" spans="1:11" ht="15" x14ac:dyDescent="0.2">
      <c r="A1634" s="5">
        <v>1575</v>
      </c>
      <c r="B1634" s="660"/>
      <c r="F1634" s="4" t="s">
        <v>3784</v>
      </c>
      <c r="G1634" s="1" t="b">
        <f t="shared" ca="1" si="26"/>
        <v>1</v>
      </c>
      <c r="H1634" s="1435" t="str" cm="1">
        <f t="array" aca="1" ref="H1634" ca="1">IF(I1634&lt;&gt;"",INDIRECT("'"&amp;I1634&amp;"'!"&amp;J1634),"")</f>
        <v/>
      </c>
      <c r="I1634" s="1440"/>
      <c r="J1634" s="1436"/>
      <c r="K1634" s="4"/>
    </row>
    <row r="1635" spans="1:11" ht="15" x14ac:dyDescent="0.2">
      <c r="A1635" s="5">
        <v>1576</v>
      </c>
      <c r="B1635" s="660"/>
      <c r="F1635" s="4" t="s">
        <v>3784</v>
      </c>
      <c r="G1635" s="1" t="b">
        <f t="shared" ca="1" si="26"/>
        <v>1</v>
      </c>
      <c r="H1635" s="1435" t="str" cm="1">
        <f t="array" aca="1" ref="H1635" ca="1">IF(I1635&lt;&gt;"",INDIRECT("'"&amp;I1635&amp;"'!"&amp;J1635),"")</f>
        <v/>
      </c>
      <c r="I1635" s="1440"/>
      <c r="J1635" s="1436"/>
      <c r="K1635" s="4"/>
    </row>
    <row r="1636" spans="1:11" ht="15" x14ac:dyDescent="0.2">
      <c r="A1636" s="5">
        <v>1577</v>
      </c>
      <c r="B1636" s="660"/>
      <c r="F1636" s="4" t="s">
        <v>3784</v>
      </c>
      <c r="G1636" s="1" t="b">
        <f t="shared" ca="1" si="26"/>
        <v>1</v>
      </c>
      <c r="H1636" s="1435" t="str" cm="1">
        <f t="array" aca="1" ref="H1636" ca="1">IF(I1636&lt;&gt;"",INDIRECT("'"&amp;I1636&amp;"'!"&amp;J1636),"")</f>
        <v/>
      </c>
      <c r="I1636" s="1440"/>
      <c r="J1636" s="1436"/>
      <c r="K1636" s="4"/>
    </row>
    <row r="1637" spans="1:11" ht="15" x14ac:dyDescent="0.2">
      <c r="A1637" s="5">
        <v>1578</v>
      </c>
      <c r="B1637" s="660"/>
      <c r="F1637" s="4" t="s">
        <v>3784</v>
      </c>
      <c r="G1637" s="1" t="b">
        <f t="shared" ca="1" si="26"/>
        <v>1</v>
      </c>
      <c r="H1637" s="1435" t="str" cm="1">
        <f t="array" aca="1" ref="H1637" ca="1">IF(I1637&lt;&gt;"",INDIRECT("'"&amp;I1637&amp;"'!"&amp;J1637),"")</f>
        <v/>
      </c>
      <c r="I1637" s="1440"/>
      <c r="J1637" s="1436"/>
      <c r="K1637" s="4"/>
    </row>
    <row r="1638" spans="1:11" ht="15" x14ac:dyDescent="0.2">
      <c r="A1638" s="5">
        <v>1579</v>
      </c>
      <c r="B1638" s="660"/>
      <c r="F1638" s="4" t="s">
        <v>3784</v>
      </c>
      <c r="G1638" s="1" t="b">
        <f t="shared" ca="1" si="26"/>
        <v>1</v>
      </c>
      <c r="H1638" s="1435" t="str" cm="1">
        <f t="array" aca="1" ref="H1638" ca="1">IF(I1638&lt;&gt;"",INDIRECT("'"&amp;I1638&amp;"'!"&amp;J1638),"")</f>
        <v/>
      </c>
      <c r="I1638" s="1440"/>
      <c r="J1638" s="1436"/>
      <c r="K1638" s="4"/>
    </row>
    <row r="1639" spans="1:11" ht="15" x14ac:dyDescent="0.2">
      <c r="A1639" s="5">
        <v>1580</v>
      </c>
      <c r="B1639" s="660"/>
      <c r="F1639" s="4" t="s">
        <v>3784</v>
      </c>
      <c r="G1639" s="1" t="b">
        <f t="shared" ca="1" si="26"/>
        <v>1</v>
      </c>
      <c r="H1639" s="1435" t="str" cm="1">
        <f t="array" aca="1" ref="H1639" ca="1">IF(I1639&lt;&gt;"",INDIRECT("'"&amp;I1639&amp;"'!"&amp;J1639),"")</f>
        <v/>
      </c>
      <c r="I1639" s="1440"/>
      <c r="J1639" s="1436"/>
      <c r="K1639" s="4"/>
    </row>
    <row r="1640" spans="1:11" ht="15" x14ac:dyDescent="0.2">
      <c r="A1640" s="5">
        <v>1581</v>
      </c>
      <c r="B1640" s="660"/>
      <c r="F1640" s="4" t="s">
        <v>3784</v>
      </c>
      <c r="G1640" s="1" t="b">
        <f t="shared" ca="1" si="26"/>
        <v>1</v>
      </c>
      <c r="H1640" s="1435" t="str" cm="1">
        <f t="array" aca="1" ref="H1640" ca="1">IF(I1640&lt;&gt;"",INDIRECT("'"&amp;I1640&amp;"'!"&amp;J1640),"")</f>
        <v/>
      </c>
      <c r="I1640" s="1440"/>
      <c r="J1640" s="1436"/>
      <c r="K1640" s="4"/>
    </row>
    <row r="1641" spans="1:11" ht="15" x14ac:dyDescent="0.2">
      <c r="A1641" s="5">
        <v>1582</v>
      </c>
      <c r="B1641" s="660"/>
      <c r="F1641" s="4" t="s">
        <v>3784</v>
      </c>
      <c r="G1641" s="1" t="b">
        <f t="shared" ca="1" si="26"/>
        <v>1</v>
      </c>
      <c r="H1641" s="1435" t="str" cm="1">
        <f t="array" aca="1" ref="H1641" ca="1">IF(I1641&lt;&gt;"",INDIRECT("'"&amp;I1641&amp;"'!"&amp;J1641),"")</f>
        <v/>
      </c>
      <c r="I1641" s="1440"/>
      <c r="J1641" s="1436"/>
      <c r="K1641" s="4"/>
    </row>
    <row r="1642" spans="1:11" ht="15" x14ac:dyDescent="0.2">
      <c r="A1642">
        <v>1583</v>
      </c>
      <c r="B1642" s="660">
        <f>'Acct Summary 7-9'!D81</f>
        <v>245348</v>
      </c>
      <c r="F1642" s="4"/>
      <c r="G1642" s="1" t="b">
        <f t="shared" ca="1" si="26"/>
        <v>1</v>
      </c>
      <c r="H1642" s="1435" cm="1">
        <f t="array" aca="1" ref="H1642" ca="1">IF(I1642&lt;&gt;"",INDIRECT("'"&amp;I1642&amp;"'!"&amp;J1642),"")</f>
        <v>245348</v>
      </c>
      <c r="I1642" s="1440" t="s">
        <v>3856</v>
      </c>
      <c r="J1642" s="1436" t="s">
        <v>4388</v>
      </c>
      <c r="K1642" s="4"/>
    </row>
    <row r="1643" spans="1:11" ht="15" x14ac:dyDescent="0.2">
      <c r="A1643">
        <v>1584</v>
      </c>
      <c r="B1643" s="660">
        <f>'Acct Summary 7-9'!E79</f>
        <v>20598</v>
      </c>
      <c r="F1643" s="4"/>
      <c r="G1643" s="1" t="b">
        <f t="shared" ca="1" si="26"/>
        <v>1</v>
      </c>
      <c r="H1643" s="1435" cm="1">
        <f t="array" aca="1" ref="H1643" ca="1">IF(I1643&lt;&gt;"",INDIRECT("'"&amp;I1643&amp;"'!"&amp;J1643),"")</f>
        <v>20598</v>
      </c>
      <c r="I1643" s="1440" t="s">
        <v>3856</v>
      </c>
      <c r="J1643" s="1436" t="s">
        <v>4389</v>
      </c>
      <c r="K1643" s="4"/>
    </row>
    <row r="1644" spans="1:11" ht="15" x14ac:dyDescent="0.2">
      <c r="A1644" s="5">
        <v>1585</v>
      </c>
      <c r="B1644" s="660"/>
      <c r="C1644" s="2" t="s">
        <v>490</v>
      </c>
      <c r="F1644" s="4" t="s">
        <v>3784</v>
      </c>
      <c r="G1644" s="1" t="b">
        <f t="shared" ca="1" si="26"/>
        <v>1</v>
      </c>
      <c r="H1644" s="1435" t="str" cm="1">
        <f t="array" aca="1" ref="H1644" ca="1">IF(I1644&lt;&gt;"",INDIRECT("'"&amp;I1644&amp;"'!"&amp;J1644),"")</f>
        <v/>
      </c>
      <c r="I1644" s="1440"/>
      <c r="J1644" s="1436"/>
      <c r="K1644" s="4"/>
    </row>
    <row r="1645" spans="1:11" ht="15" x14ac:dyDescent="0.2">
      <c r="A1645" s="5">
        <v>1586</v>
      </c>
      <c r="B1645" s="660"/>
      <c r="F1645" s="4" t="s">
        <v>3784</v>
      </c>
      <c r="G1645" s="1" t="b">
        <f t="shared" ca="1" si="26"/>
        <v>1</v>
      </c>
      <c r="H1645" s="1435" t="str" cm="1">
        <f t="array" aca="1" ref="H1645" ca="1">IF(I1645&lt;&gt;"",INDIRECT("'"&amp;I1645&amp;"'!"&amp;J1645),"")</f>
        <v/>
      </c>
      <c r="I1645" s="1440"/>
      <c r="J1645" s="1436"/>
      <c r="K1645" s="4"/>
    </row>
    <row r="1646" spans="1:11" ht="15" x14ac:dyDescent="0.2">
      <c r="A1646" s="5">
        <v>1587</v>
      </c>
      <c r="B1646" s="660"/>
      <c r="F1646" s="4" t="s">
        <v>3784</v>
      </c>
      <c r="G1646" s="1" t="b">
        <f t="shared" ca="1" si="26"/>
        <v>1</v>
      </c>
      <c r="H1646" s="1435" t="str" cm="1">
        <f t="array" aca="1" ref="H1646" ca="1">IF(I1646&lt;&gt;"",INDIRECT("'"&amp;I1646&amp;"'!"&amp;J1646),"")</f>
        <v/>
      </c>
      <c r="I1646" s="1440"/>
      <c r="J1646" s="1436"/>
      <c r="K1646" s="4"/>
    </row>
    <row r="1647" spans="1:11" ht="15" x14ac:dyDescent="0.2">
      <c r="A1647" s="5">
        <v>1588</v>
      </c>
      <c r="B1647" s="660"/>
      <c r="F1647" s="4" t="s">
        <v>3784</v>
      </c>
      <c r="G1647" s="1" t="b">
        <f t="shared" ca="1" si="26"/>
        <v>1</v>
      </c>
      <c r="H1647" s="1435" t="str" cm="1">
        <f t="array" aca="1" ref="H1647" ca="1">IF(I1647&lt;&gt;"",INDIRECT("'"&amp;I1647&amp;"'!"&amp;J1647),"")</f>
        <v/>
      </c>
      <c r="I1647" s="1440"/>
      <c r="J1647" s="1436"/>
      <c r="K1647" s="4"/>
    </row>
    <row r="1648" spans="1:11" ht="15" x14ac:dyDescent="0.2">
      <c r="A1648" s="5">
        <v>1589</v>
      </c>
      <c r="B1648" s="660"/>
      <c r="F1648" s="4" t="s">
        <v>3784</v>
      </c>
      <c r="G1648" s="1" t="b">
        <f t="shared" ca="1" si="26"/>
        <v>1</v>
      </c>
      <c r="H1648" s="1435" t="str" cm="1">
        <f t="array" aca="1" ref="H1648" ca="1">IF(I1648&lt;&gt;"",INDIRECT("'"&amp;I1648&amp;"'!"&amp;J1648),"")</f>
        <v/>
      </c>
      <c r="I1648" s="1440"/>
      <c r="J1648" s="1436"/>
      <c r="K1648" s="4"/>
    </row>
    <row r="1649" spans="1:11" ht="15" x14ac:dyDescent="0.2">
      <c r="A1649" s="5">
        <v>1590</v>
      </c>
      <c r="B1649" s="660"/>
      <c r="F1649" s="4" t="s">
        <v>3784</v>
      </c>
      <c r="G1649" s="1" t="b">
        <f t="shared" ca="1" si="26"/>
        <v>1</v>
      </c>
      <c r="H1649" s="1435" t="str" cm="1">
        <f t="array" aca="1" ref="H1649" ca="1">IF(I1649&lt;&gt;"",INDIRECT("'"&amp;I1649&amp;"'!"&amp;J1649),"")</f>
        <v/>
      </c>
      <c r="I1649" s="1440"/>
      <c r="J1649" s="1436"/>
      <c r="K1649" s="4"/>
    </row>
    <row r="1650" spans="1:11" ht="15" x14ac:dyDescent="0.2">
      <c r="A1650" s="5">
        <v>1591</v>
      </c>
      <c r="B1650" s="660"/>
      <c r="F1650" s="4" t="s">
        <v>3784</v>
      </c>
      <c r="G1650" s="1" t="b">
        <f t="shared" ca="1" si="26"/>
        <v>1</v>
      </c>
      <c r="H1650" s="1435" t="str" cm="1">
        <f t="array" aca="1" ref="H1650" ca="1">IF(I1650&lt;&gt;"",INDIRECT("'"&amp;I1650&amp;"'!"&amp;J1650),"")</f>
        <v/>
      </c>
      <c r="I1650" s="1440"/>
      <c r="J1650" s="1436"/>
      <c r="K1650" s="4"/>
    </row>
    <row r="1651" spans="1:11" ht="15" x14ac:dyDescent="0.2">
      <c r="A1651" s="5">
        <v>1592</v>
      </c>
      <c r="B1651" s="660"/>
      <c r="F1651" s="4" t="s">
        <v>3784</v>
      </c>
      <c r="G1651" s="1" t="b">
        <f t="shared" ca="1" si="26"/>
        <v>1</v>
      </c>
      <c r="H1651" s="1435" t="str" cm="1">
        <f t="array" aca="1" ref="H1651" ca="1">IF(I1651&lt;&gt;"",INDIRECT("'"&amp;I1651&amp;"'!"&amp;J1651),"")</f>
        <v/>
      </c>
      <c r="I1651" s="1440"/>
      <c r="J1651" s="1436"/>
      <c r="K1651" s="4"/>
    </row>
    <row r="1652" spans="1:11" ht="15" x14ac:dyDescent="0.2">
      <c r="A1652" s="5">
        <v>1593</v>
      </c>
      <c r="B1652" s="660"/>
      <c r="F1652" s="4" t="s">
        <v>3784</v>
      </c>
      <c r="G1652" s="1" t="b">
        <f t="shared" ca="1" si="26"/>
        <v>1</v>
      </c>
      <c r="H1652" s="1435" t="str" cm="1">
        <f t="array" aca="1" ref="H1652" ca="1">IF(I1652&lt;&gt;"",INDIRECT("'"&amp;I1652&amp;"'!"&amp;J1652),"")</f>
        <v/>
      </c>
      <c r="I1652" s="1440"/>
      <c r="J1652" s="1436"/>
      <c r="K1652" s="4"/>
    </row>
    <row r="1653" spans="1:11" ht="15" x14ac:dyDescent="0.2">
      <c r="A1653" s="5">
        <v>1594</v>
      </c>
      <c r="B1653" s="660"/>
      <c r="F1653" s="4" t="s">
        <v>3784</v>
      </c>
      <c r="G1653" s="1" t="b">
        <f t="shared" ca="1" si="26"/>
        <v>1</v>
      </c>
      <c r="H1653" s="1435" t="str" cm="1">
        <f t="array" aca="1" ref="H1653" ca="1">IF(I1653&lt;&gt;"",INDIRECT("'"&amp;I1653&amp;"'!"&amp;J1653),"")</f>
        <v/>
      </c>
      <c r="I1653" s="1440"/>
      <c r="J1653" s="1436"/>
      <c r="K1653" s="4"/>
    </row>
    <row r="1654" spans="1:11" ht="15" x14ac:dyDescent="0.2">
      <c r="A1654" s="5">
        <v>1595</v>
      </c>
      <c r="B1654" s="660"/>
      <c r="F1654" s="4" t="s">
        <v>3784</v>
      </c>
      <c r="G1654" s="1" t="b">
        <f t="shared" ca="1" si="26"/>
        <v>1</v>
      </c>
      <c r="H1654" s="1435" t="str" cm="1">
        <f t="array" aca="1" ref="H1654" ca="1">IF(I1654&lt;&gt;"",INDIRECT("'"&amp;I1654&amp;"'!"&amp;J1654),"")</f>
        <v/>
      </c>
      <c r="I1654" s="1440"/>
      <c r="J1654" s="1436"/>
      <c r="K1654" s="4"/>
    </row>
    <row r="1655" spans="1:11" ht="15" x14ac:dyDescent="0.2">
      <c r="A1655" s="5">
        <v>1596</v>
      </c>
      <c r="B1655" s="660"/>
      <c r="F1655" s="4" t="s">
        <v>3784</v>
      </c>
      <c r="G1655" s="1" t="b">
        <f t="shared" ca="1" si="26"/>
        <v>1</v>
      </c>
      <c r="H1655" s="1435" t="str" cm="1">
        <f t="array" aca="1" ref="H1655" ca="1">IF(I1655&lt;&gt;"",INDIRECT("'"&amp;I1655&amp;"'!"&amp;J1655),"")</f>
        <v/>
      </c>
      <c r="I1655" s="1440"/>
      <c r="J1655" s="1436"/>
      <c r="K1655" s="4"/>
    </row>
    <row r="1656" spans="1:11" ht="15" x14ac:dyDescent="0.2">
      <c r="A1656">
        <v>1597</v>
      </c>
      <c r="B1656" s="660">
        <f>'Acct Summary 7-9'!E81</f>
        <v>29910</v>
      </c>
      <c r="F1656" s="4"/>
      <c r="G1656" s="1" t="b">
        <f t="shared" ca="1" si="26"/>
        <v>1</v>
      </c>
      <c r="H1656" s="1435" cm="1">
        <f t="array" aca="1" ref="H1656" ca="1">IF(I1656&lt;&gt;"",INDIRECT("'"&amp;I1656&amp;"'!"&amp;J1656),"")</f>
        <v>29910</v>
      </c>
      <c r="I1656" s="1440" t="s">
        <v>3856</v>
      </c>
      <c r="J1656" s="1436" t="s">
        <v>4390</v>
      </c>
      <c r="K1656" s="4"/>
    </row>
    <row r="1657" spans="1:11" ht="15" x14ac:dyDescent="0.2">
      <c r="A1657">
        <v>1598</v>
      </c>
      <c r="B1657" s="660">
        <f>'Acct Summary 7-9'!F79</f>
        <v>172718</v>
      </c>
      <c r="F1657" s="4"/>
      <c r="G1657" s="1" t="b">
        <f t="shared" ca="1" si="26"/>
        <v>1</v>
      </c>
      <c r="H1657" s="1435" cm="1">
        <f t="array" aca="1" ref="H1657" ca="1">IF(I1657&lt;&gt;"",INDIRECT("'"&amp;I1657&amp;"'!"&amp;J1657),"")</f>
        <v>172718</v>
      </c>
      <c r="I1657" s="1440" t="s">
        <v>3856</v>
      </c>
      <c r="J1657" s="1436" t="s">
        <v>4391</v>
      </c>
      <c r="K1657" s="4"/>
    </row>
    <row r="1658" spans="1:11" ht="15" x14ac:dyDescent="0.2">
      <c r="A1658" s="5">
        <v>1599</v>
      </c>
      <c r="B1658" s="660"/>
      <c r="C1658" s="2" t="s">
        <v>490</v>
      </c>
      <c r="F1658" s="4" t="s">
        <v>3784</v>
      </c>
      <c r="G1658" s="1" t="b">
        <f t="shared" ca="1" si="26"/>
        <v>1</v>
      </c>
      <c r="H1658" s="1435" t="str" cm="1">
        <f t="array" aca="1" ref="H1658" ca="1">IF(I1658&lt;&gt;"",INDIRECT("'"&amp;I1658&amp;"'!"&amp;J1658),"")</f>
        <v/>
      </c>
      <c r="I1658" s="1440"/>
      <c r="J1658" s="1436"/>
      <c r="K1658" s="4"/>
    </row>
    <row r="1659" spans="1:11" ht="15" x14ac:dyDescent="0.2">
      <c r="A1659" s="5">
        <v>1600</v>
      </c>
      <c r="B1659" s="660"/>
      <c r="F1659" s="4" t="s">
        <v>3784</v>
      </c>
      <c r="G1659" s="1" t="b">
        <f t="shared" ca="1" si="26"/>
        <v>1</v>
      </c>
      <c r="H1659" s="1435" t="str" cm="1">
        <f t="array" aca="1" ref="H1659" ca="1">IF(I1659&lt;&gt;"",INDIRECT("'"&amp;I1659&amp;"'!"&amp;J1659),"")</f>
        <v/>
      </c>
      <c r="I1659" s="1440"/>
      <c r="J1659" s="1436"/>
      <c r="K1659" s="4"/>
    </row>
    <row r="1660" spans="1:11" ht="15" x14ac:dyDescent="0.2">
      <c r="A1660" s="5">
        <v>1601</v>
      </c>
      <c r="B1660" s="660"/>
      <c r="F1660" s="4" t="s">
        <v>3784</v>
      </c>
      <c r="G1660" s="1" t="b">
        <f t="shared" ca="1" si="26"/>
        <v>1</v>
      </c>
      <c r="H1660" s="1435" t="str" cm="1">
        <f t="array" aca="1" ref="H1660" ca="1">IF(I1660&lt;&gt;"",INDIRECT("'"&amp;I1660&amp;"'!"&amp;J1660),"")</f>
        <v/>
      </c>
      <c r="I1660" s="1440"/>
      <c r="J1660" s="1436"/>
      <c r="K1660" s="4"/>
    </row>
    <row r="1661" spans="1:11" ht="15" x14ac:dyDescent="0.2">
      <c r="A1661" s="5">
        <v>1602</v>
      </c>
      <c r="B1661" s="660"/>
      <c r="F1661" s="4" t="s">
        <v>3784</v>
      </c>
      <c r="G1661" s="1" t="b">
        <f t="shared" ca="1" si="26"/>
        <v>1</v>
      </c>
      <c r="H1661" s="1435" t="str" cm="1">
        <f t="array" aca="1" ref="H1661" ca="1">IF(I1661&lt;&gt;"",INDIRECT("'"&amp;I1661&amp;"'!"&amp;J1661),"")</f>
        <v/>
      </c>
      <c r="I1661" s="1440"/>
      <c r="J1661" s="1436"/>
      <c r="K1661" s="4"/>
    </row>
    <row r="1662" spans="1:11" ht="15" x14ac:dyDescent="0.2">
      <c r="A1662" s="5">
        <v>1603</v>
      </c>
      <c r="B1662" s="660"/>
      <c r="F1662" s="4" t="s">
        <v>3784</v>
      </c>
      <c r="G1662" s="1" t="b">
        <f t="shared" ca="1" si="26"/>
        <v>1</v>
      </c>
      <c r="H1662" s="1435" t="str" cm="1">
        <f t="array" aca="1" ref="H1662" ca="1">IF(I1662&lt;&gt;"",INDIRECT("'"&amp;I1662&amp;"'!"&amp;J1662),"")</f>
        <v/>
      </c>
      <c r="I1662" s="1440"/>
      <c r="J1662" s="1436"/>
      <c r="K1662" s="4"/>
    </row>
    <row r="1663" spans="1:11" ht="15" x14ac:dyDescent="0.2">
      <c r="A1663" s="5">
        <v>1604</v>
      </c>
      <c r="B1663" s="660"/>
      <c r="F1663" s="4" t="s">
        <v>3784</v>
      </c>
      <c r="G1663" s="1" t="b">
        <f t="shared" ca="1" si="26"/>
        <v>1</v>
      </c>
      <c r="H1663" s="1435" t="str" cm="1">
        <f t="array" aca="1" ref="H1663" ca="1">IF(I1663&lt;&gt;"",INDIRECT("'"&amp;I1663&amp;"'!"&amp;J1663),"")</f>
        <v/>
      </c>
      <c r="I1663" s="1440"/>
      <c r="J1663" s="1436"/>
      <c r="K1663" s="4"/>
    </row>
    <row r="1664" spans="1:11" ht="15" x14ac:dyDescent="0.2">
      <c r="A1664" s="5">
        <v>1605</v>
      </c>
      <c r="B1664" s="660"/>
      <c r="F1664" s="4" t="s">
        <v>3784</v>
      </c>
      <c r="G1664" s="1" t="b">
        <f t="shared" ca="1" si="26"/>
        <v>1</v>
      </c>
      <c r="H1664" s="1435" t="str" cm="1">
        <f t="array" aca="1" ref="H1664" ca="1">IF(I1664&lt;&gt;"",INDIRECT("'"&amp;I1664&amp;"'!"&amp;J1664),"")</f>
        <v/>
      </c>
      <c r="I1664" s="1440"/>
      <c r="J1664" s="1436"/>
      <c r="K1664" s="4"/>
    </row>
    <row r="1665" spans="1:11" ht="15" x14ac:dyDescent="0.2">
      <c r="A1665" s="5">
        <v>1606</v>
      </c>
      <c r="B1665" s="660"/>
      <c r="F1665" s="4" t="s">
        <v>3784</v>
      </c>
      <c r="G1665" s="1" t="b">
        <f t="shared" ca="1" si="26"/>
        <v>1</v>
      </c>
      <c r="H1665" s="1435" t="str" cm="1">
        <f t="array" aca="1" ref="H1665" ca="1">IF(I1665&lt;&gt;"",INDIRECT("'"&amp;I1665&amp;"'!"&amp;J1665),"")</f>
        <v/>
      </c>
      <c r="I1665" s="1440"/>
      <c r="J1665" s="1436"/>
      <c r="K1665" s="4"/>
    </row>
    <row r="1666" spans="1:11" ht="15" x14ac:dyDescent="0.2">
      <c r="A1666" s="5">
        <v>1607</v>
      </c>
      <c r="B1666" s="660"/>
      <c r="F1666" s="4" t="s">
        <v>3784</v>
      </c>
      <c r="G1666" s="1" t="b">
        <f t="shared" ca="1" si="26"/>
        <v>1</v>
      </c>
      <c r="H1666" s="1435" t="str" cm="1">
        <f t="array" aca="1" ref="H1666" ca="1">IF(I1666&lt;&gt;"",INDIRECT("'"&amp;I1666&amp;"'!"&amp;J1666),"")</f>
        <v/>
      </c>
      <c r="I1666" s="1440"/>
      <c r="J1666" s="1436"/>
      <c r="K1666" s="4"/>
    </row>
    <row r="1667" spans="1:11" ht="15" x14ac:dyDescent="0.2">
      <c r="A1667" s="5">
        <v>1608</v>
      </c>
      <c r="B1667" s="660"/>
      <c r="F1667" s="4" t="s">
        <v>3784</v>
      </c>
      <c r="G1667" s="1" t="b">
        <f t="shared" ca="1" si="26"/>
        <v>1</v>
      </c>
      <c r="H1667" s="1435" t="str" cm="1">
        <f t="array" aca="1" ref="H1667" ca="1">IF(I1667&lt;&gt;"",INDIRECT("'"&amp;I1667&amp;"'!"&amp;J1667),"")</f>
        <v/>
      </c>
      <c r="I1667" s="1440"/>
      <c r="J1667" s="1436"/>
      <c r="K1667" s="4"/>
    </row>
    <row r="1668" spans="1:11" ht="15" x14ac:dyDescent="0.2">
      <c r="A1668" s="5">
        <v>1609</v>
      </c>
      <c r="B1668" s="660"/>
      <c r="F1668" s="4" t="s">
        <v>3784</v>
      </c>
      <c r="G1668" s="1" t="b">
        <f t="shared" ca="1" si="26"/>
        <v>1</v>
      </c>
      <c r="H1668" s="1435" t="str" cm="1">
        <f t="array" aca="1" ref="H1668" ca="1">IF(I1668&lt;&gt;"",INDIRECT("'"&amp;I1668&amp;"'!"&amp;J1668),"")</f>
        <v/>
      </c>
      <c r="I1668" s="1440"/>
      <c r="J1668" s="1436"/>
      <c r="K1668" s="4"/>
    </row>
    <row r="1669" spans="1:11" ht="15" x14ac:dyDescent="0.2">
      <c r="A1669" s="5">
        <v>1610</v>
      </c>
      <c r="B1669" s="660"/>
      <c r="F1669" s="4" t="s">
        <v>3784</v>
      </c>
      <c r="G1669" s="1" t="b">
        <f t="shared" ca="1" si="26"/>
        <v>1</v>
      </c>
      <c r="H1669" s="1435" t="str" cm="1">
        <f t="array" aca="1" ref="H1669" ca="1">IF(I1669&lt;&gt;"",INDIRECT("'"&amp;I1669&amp;"'!"&amp;J1669),"")</f>
        <v/>
      </c>
      <c r="I1669" s="1440"/>
      <c r="J1669" s="1436"/>
      <c r="K1669" s="4"/>
    </row>
    <row r="1670" spans="1:11" ht="15" x14ac:dyDescent="0.2">
      <c r="A1670">
        <v>1611</v>
      </c>
      <c r="B1670" s="660">
        <f>'Acct Summary 7-9'!F81</f>
        <v>192940</v>
      </c>
      <c r="F1670" s="4"/>
      <c r="G1670" s="1" t="b">
        <f t="shared" ca="1" si="26"/>
        <v>1</v>
      </c>
      <c r="H1670" s="1435" cm="1">
        <f t="array" aca="1" ref="H1670" ca="1">IF(I1670&lt;&gt;"",INDIRECT("'"&amp;I1670&amp;"'!"&amp;J1670),"")</f>
        <v>192940</v>
      </c>
      <c r="I1670" s="1440" t="s">
        <v>3856</v>
      </c>
      <c r="J1670" s="1436" t="s">
        <v>4392</v>
      </c>
      <c r="K1670" s="4"/>
    </row>
    <row r="1671" spans="1:11" ht="15" x14ac:dyDescent="0.2">
      <c r="A1671">
        <v>1612</v>
      </c>
      <c r="B1671" s="660">
        <f>'Acct Summary 7-9'!G79</f>
        <v>128196</v>
      </c>
      <c r="F1671" s="4"/>
      <c r="G1671" s="1" t="b">
        <f t="shared" ca="1" si="26"/>
        <v>1</v>
      </c>
      <c r="H1671" s="1435" cm="1">
        <f t="array" aca="1" ref="H1671" ca="1">IF(I1671&lt;&gt;"",INDIRECT("'"&amp;I1671&amp;"'!"&amp;J1671),"")</f>
        <v>128196</v>
      </c>
      <c r="I1671" s="1440" t="s">
        <v>3856</v>
      </c>
      <c r="J1671" s="1436" t="s">
        <v>4393</v>
      </c>
      <c r="K1671" s="4"/>
    </row>
    <row r="1672" spans="1:11" ht="15" x14ac:dyDescent="0.2">
      <c r="A1672" s="5">
        <v>1613</v>
      </c>
      <c r="B1672" s="660"/>
      <c r="C1672" s="2" t="s">
        <v>490</v>
      </c>
      <c r="F1672" s="4" t="s">
        <v>3784</v>
      </c>
      <c r="G1672" s="1" t="b">
        <f t="shared" ca="1" si="26"/>
        <v>1</v>
      </c>
      <c r="H1672" s="1435" t="str" cm="1">
        <f t="array" aca="1" ref="H1672" ca="1">IF(I1672&lt;&gt;"",INDIRECT("'"&amp;I1672&amp;"'!"&amp;J1672),"")</f>
        <v/>
      </c>
      <c r="I1672" s="1440"/>
      <c r="J1672" s="1436"/>
      <c r="K1672" s="4"/>
    </row>
    <row r="1673" spans="1:11" ht="15" x14ac:dyDescent="0.2">
      <c r="A1673" s="5">
        <v>1614</v>
      </c>
      <c r="B1673" s="660"/>
      <c r="F1673" s="4" t="s">
        <v>3784</v>
      </c>
      <c r="G1673" s="1" t="b">
        <f t="shared" ca="1" si="26"/>
        <v>1</v>
      </c>
      <c r="H1673" s="1435" t="str" cm="1">
        <f t="array" aca="1" ref="H1673" ca="1">IF(I1673&lt;&gt;"",INDIRECT("'"&amp;I1673&amp;"'!"&amp;J1673),"")</f>
        <v/>
      </c>
      <c r="I1673" s="1440"/>
      <c r="J1673" s="1436"/>
      <c r="K1673" s="4"/>
    </row>
    <row r="1674" spans="1:11" ht="15" x14ac:dyDescent="0.2">
      <c r="A1674" s="5">
        <v>1615</v>
      </c>
      <c r="B1674" s="660"/>
      <c r="F1674" s="4" t="s">
        <v>3784</v>
      </c>
      <c r="G1674" s="1" t="b">
        <f t="shared" ca="1" si="26"/>
        <v>1</v>
      </c>
      <c r="H1674" s="1435" t="str" cm="1">
        <f t="array" aca="1" ref="H1674" ca="1">IF(I1674&lt;&gt;"",INDIRECT("'"&amp;I1674&amp;"'!"&amp;J1674),"")</f>
        <v/>
      </c>
      <c r="I1674" s="1440"/>
      <c r="J1674" s="1436"/>
      <c r="K1674" s="4"/>
    </row>
    <row r="1675" spans="1:11" ht="15" x14ac:dyDescent="0.2">
      <c r="A1675" s="5">
        <v>1616</v>
      </c>
      <c r="B1675" s="660"/>
      <c r="F1675" s="4" t="s">
        <v>3784</v>
      </c>
      <c r="G1675" s="1" t="b">
        <f t="shared" ca="1" si="26"/>
        <v>1</v>
      </c>
      <c r="H1675" s="1435" t="str" cm="1">
        <f t="array" aca="1" ref="H1675" ca="1">IF(I1675&lt;&gt;"",INDIRECT("'"&amp;I1675&amp;"'!"&amp;J1675),"")</f>
        <v/>
      </c>
      <c r="I1675" s="1440"/>
      <c r="J1675" s="1436"/>
      <c r="K1675" s="4"/>
    </row>
    <row r="1676" spans="1:11" ht="15" x14ac:dyDescent="0.2">
      <c r="A1676" s="5">
        <v>1617</v>
      </c>
      <c r="B1676" s="660"/>
      <c r="F1676" s="4" t="s">
        <v>3784</v>
      </c>
      <c r="G1676" s="1" t="b">
        <f t="shared" ca="1" si="26"/>
        <v>1</v>
      </c>
      <c r="H1676" s="1435" t="str" cm="1">
        <f t="array" aca="1" ref="H1676" ca="1">IF(I1676&lt;&gt;"",INDIRECT("'"&amp;I1676&amp;"'!"&amp;J1676),"")</f>
        <v/>
      </c>
      <c r="I1676" s="1440"/>
      <c r="J1676" s="1436"/>
      <c r="K1676" s="4"/>
    </row>
    <row r="1677" spans="1:11" ht="15" x14ac:dyDescent="0.2">
      <c r="A1677" s="5">
        <v>1618</v>
      </c>
      <c r="B1677" s="660"/>
      <c r="F1677" s="4" t="s">
        <v>3784</v>
      </c>
      <c r="G1677" s="1" t="b">
        <f t="shared" ca="1" si="26"/>
        <v>1</v>
      </c>
      <c r="H1677" s="1435" t="str" cm="1">
        <f t="array" aca="1" ref="H1677" ca="1">IF(I1677&lt;&gt;"",INDIRECT("'"&amp;I1677&amp;"'!"&amp;J1677),"")</f>
        <v/>
      </c>
      <c r="I1677" s="1440"/>
      <c r="J1677" s="1436"/>
      <c r="K1677" s="4"/>
    </row>
    <row r="1678" spans="1:11" ht="15" x14ac:dyDescent="0.2">
      <c r="A1678" s="5">
        <v>1619</v>
      </c>
      <c r="B1678" s="660"/>
      <c r="F1678" s="4" t="s">
        <v>3784</v>
      </c>
      <c r="G1678" s="1" t="b">
        <f t="shared" ca="1" si="26"/>
        <v>1</v>
      </c>
      <c r="H1678" s="1435" t="str" cm="1">
        <f t="array" aca="1" ref="H1678" ca="1">IF(I1678&lt;&gt;"",INDIRECT("'"&amp;I1678&amp;"'!"&amp;J1678),"")</f>
        <v/>
      </c>
      <c r="I1678" s="1440"/>
      <c r="J1678" s="1436"/>
      <c r="K1678" s="4"/>
    </row>
    <row r="1679" spans="1:11" ht="15" x14ac:dyDescent="0.2">
      <c r="A1679" s="5">
        <v>1620</v>
      </c>
      <c r="B1679" s="660"/>
      <c r="F1679" s="4" t="s">
        <v>3784</v>
      </c>
      <c r="G1679" s="1" t="b">
        <f t="shared" ca="1" si="26"/>
        <v>1</v>
      </c>
      <c r="H1679" s="1435" t="str" cm="1">
        <f t="array" aca="1" ref="H1679" ca="1">IF(I1679&lt;&gt;"",INDIRECT("'"&amp;I1679&amp;"'!"&amp;J1679),"")</f>
        <v/>
      </c>
      <c r="I1679" s="1440"/>
      <c r="J1679" s="1436"/>
      <c r="K1679" s="4"/>
    </row>
    <row r="1680" spans="1:11" ht="15" x14ac:dyDescent="0.2">
      <c r="A1680" s="5">
        <v>1621</v>
      </c>
      <c r="B1680" s="660"/>
      <c r="F1680" s="4" t="s">
        <v>3784</v>
      </c>
      <c r="G1680" s="1" t="b">
        <f t="shared" ca="1" si="26"/>
        <v>1</v>
      </c>
      <c r="H1680" s="1435" t="str" cm="1">
        <f t="array" aca="1" ref="H1680" ca="1">IF(I1680&lt;&gt;"",INDIRECT("'"&amp;I1680&amp;"'!"&amp;J1680),"")</f>
        <v/>
      </c>
      <c r="I1680" s="1440"/>
      <c r="J1680" s="1436"/>
      <c r="K1680" s="4"/>
    </row>
    <row r="1681" spans="1:11" ht="15" x14ac:dyDescent="0.2">
      <c r="A1681" s="5">
        <v>1622</v>
      </c>
      <c r="B1681" s="660"/>
      <c r="F1681" s="4" t="s">
        <v>3784</v>
      </c>
      <c r="G1681" s="1" t="b">
        <f t="shared" ca="1" si="26"/>
        <v>1</v>
      </c>
      <c r="H1681" s="1435" t="str" cm="1">
        <f t="array" aca="1" ref="H1681" ca="1">IF(I1681&lt;&gt;"",INDIRECT("'"&amp;I1681&amp;"'!"&amp;J1681),"")</f>
        <v/>
      </c>
      <c r="I1681" s="1440"/>
      <c r="J1681" s="1436"/>
      <c r="K1681" s="4"/>
    </row>
    <row r="1682" spans="1:11" ht="15" x14ac:dyDescent="0.2">
      <c r="A1682" s="5">
        <v>1623</v>
      </c>
      <c r="B1682" s="660"/>
      <c r="F1682" s="4" t="s">
        <v>3784</v>
      </c>
      <c r="G1682" s="1" t="b">
        <f t="shared" ca="1" si="26"/>
        <v>1</v>
      </c>
      <c r="H1682" s="1435" t="str" cm="1">
        <f t="array" aca="1" ref="H1682" ca="1">IF(I1682&lt;&gt;"",INDIRECT("'"&amp;I1682&amp;"'!"&amp;J1682),"")</f>
        <v/>
      </c>
      <c r="I1682" s="1440"/>
      <c r="J1682" s="1436"/>
      <c r="K1682" s="4"/>
    </row>
    <row r="1683" spans="1:11" ht="15" x14ac:dyDescent="0.2">
      <c r="A1683" s="5">
        <v>1624</v>
      </c>
      <c r="B1683" s="660"/>
      <c r="F1683" s="4" t="s">
        <v>3784</v>
      </c>
      <c r="G1683" s="1" t="b">
        <f t="shared" ca="1" si="26"/>
        <v>1</v>
      </c>
      <c r="H1683" s="1435" t="str" cm="1">
        <f t="array" aca="1" ref="H1683" ca="1">IF(I1683&lt;&gt;"",INDIRECT("'"&amp;I1683&amp;"'!"&amp;J1683),"")</f>
        <v/>
      </c>
      <c r="I1683" s="1440"/>
      <c r="J1683" s="1436"/>
      <c r="K1683" s="4"/>
    </row>
    <row r="1684" spans="1:11" ht="15" x14ac:dyDescent="0.2">
      <c r="A1684">
        <v>1625</v>
      </c>
      <c r="B1684" s="660">
        <f>'Acct Summary 7-9'!G81</f>
        <v>156241</v>
      </c>
      <c r="F1684" s="4"/>
      <c r="G1684" s="1" t="b">
        <f t="shared" ca="1" si="26"/>
        <v>1</v>
      </c>
      <c r="H1684" s="1435" cm="1">
        <f t="array" aca="1" ref="H1684" ca="1">IF(I1684&lt;&gt;"",INDIRECT("'"&amp;I1684&amp;"'!"&amp;J1684),"")</f>
        <v>156241</v>
      </c>
      <c r="I1684" s="1440" t="s">
        <v>3856</v>
      </c>
      <c r="J1684" s="1436" t="s">
        <v>4394</v>
      </c>
      <c r="K1684" s="4"/>
    </row>
    <row r="1685" spans="1:11" ht="15" x14ac:dyDescent="0.2">
      <c r="A1685">
        <v>1626</v>
      </c>
      <c r="B1685" s="660">
        <f>'Acct Summary 7-9'!H79</f>
        <v>44913</v>
      </c>
      <c r="F1685" s="4"/>
      <c r="G1685" s="1" t="b">
        <f t="shared" ca="1" si="26"/>
        <v>1</v>
      </c>
      <c r="H1685" s="1435" cm="1">
        <f t="array" aca="1" ref="H1685" ca="1">IF(I1685&lt;&gt;"",INDIRECT("'"&amp;I1685&amp;"'!"&amp;J1685),"")</f>
        <v>44913</v>
      </c>
      <c r="I1685" s="1440" t="s">
        <v>3856</v>
      </c>
      <c r="J1685" s="1436" t="s">
        <v>4395</v>
      </c>
      <c r="K1685" s="4"/>
    </row>
    <row r="1686" spans="1:11" ht="15" x14ac:dyDescent="0.2">
      <c r="A1686" s="5">
        <v>1627</v>
      </c>
      <c r="B1686" s="660"/>
      <c r="C1686" s="2" t="s">
        <v>490</v>
      </c>
      <c r="F1686" s="4" t="s">
        <v>3784</v>
      </c>
      <c r="G1686" s="1" t="b">
        <f t="shared" ca="1" si="26"/>
        <v>1</v>
      </c>
      <c r="H1686" s="1435" t="str" cm="1">
        <f t="array" aca="1" ref="H1686" ca="1">IF(I1686&lt;&gt;"",INDIRECT("'"&amp;I1686&amp;"'!"&amp;J1686),"")</f>
        <v/>
      </c>
      <c r="I1686" s="1440"/>
      <c r="J1686" s="1436"/>
      <c r="K1686" s="4"/>
    </row>
    <row r="1687" spans="1:11" ht="15" x14ac:dyDescent="0.2">
      <c r="A1687" s="5">
        <v>1628</v>
      </c>
      <c r="B1687" s="660"/>
      <c r="F1687" s="4" t="s">
        <v>3784</v>
      </c>
      <c r="G1687" s="1" t="b">
        <f t="shared" ca="1" si="26"/>
        <v>1</v>
      </c>
      <c r="H1687" s="1435" t="str" cm="1">
        <f t="array" aca="1" ref="H1687" ca="1">IF(I1687&lt;&gt;"",INDIRECT("'"&amp;I1687&amp;"'!"&amp;J1687),"")</f>
        <v/>
      </c>
      <c r="I1687" s="1440"/>
      <c r="J1687" s="1436"/>
      <c r="K1687" s="4"/>
    </row>
    <row r="1688" spans="1:11" ht="15" x14ac:dyDescent="0.2">
      <c r="A1688" s="5">
        <v>1629</v>
      </c>
      <c r="B1688" s="660"/>
      <c r="F1688" s="4" t="s">
        <v>3784</v>
      </c>
      <c r="G1688" s="1" t="b">
        <f t="shared" ca="1" si="26"/>
        <v>1</v>
      </c>
      <c r="H1688" s="1435" t="str" cm="1">
        <f t="array" aca="1" ref="H1688" ca="1">IF(I1688&lt;&gt;"",INDIRECT("'"&amp;I1688&amp;"'!"&amp;J1688),"")</f>
        <v/>
      </c>
      <c r="I1688" s="1440"/>
      <c r="J1688" s="1436"/>
      <c r="K1688" s="4"/>
    </row>
    <row r="1689" spans="1:11" ht="15" x14ac:dyDescent="0.2">
      <c r="A1689" s="5">
        <v>1630</v>
      </c>
      <c r="B1689" s="660"/>
      <c r="F1689" s="4" t="s">
        <v>3784</v>
      </c>
      <c r="G1689" s="1" t="b">
        <f t="shared" ca="1" si="26"/>
        <v>1</v>
      </c>
      <c r="H1689" s="1435" t="str" cm="1">
        <f t="array" aca="1" ref="H1689" ca="1">IF(I1689&lt;&gt;"",INDIRECT("'"&amp;I1689&amp;"'!"&amp;J1689),"")</f>
        <v/>
      </c>
      <c r="I1689" s="1440"/>
      <c r="J1689" s="1436"/>
      <c r="K1689" s="4"/>
    </row>
    <row r="1690" spans="1:11" ht="15" x14ac:dyDescent="0.2">
      <c r="A1690" s="5">
        <v>1631</v>
      </c>
      <c r="B1690" s="660"/>
      <c r="F1690" s="4" t="s">
        <v>3784</v>
      </c>
      <c r="G1690" s="1" t="b">
        <f t="shared" ca="1" si="26"/>
        <v>1</v>
      </c>
      <c r="H1690" s="1435" t="str" cm="1">
        <f t="array" aca="1" ref="H1690" ca="1">IF(I1690&lt;&gt;"",INDIRECT("'"&amp;I1690&amp;"'!"&amp;J1690),"")</f>
        <v/>
      </c>
      <c r="I1690" s="1440"/>
      <c r="J1690" s="1436"/>
      <c r="K1690" s="4"/>
    </row>
    <row r="1691" spans="1:11" ht="15" x14ac:dyDescent="0.2">
      <c r="A1691" s="5">
        <v>1632</v>
      </c>
      <c r="B1691" s="660"/>
      <c r="F1691" s="4" t="s">
        <v>3784</v>
      </c>
      <c r="G1691" s="1" t="b">
        <f t="shared" ca="1" si="26"/>
        <v>1</v>
      </c>
      <c r="H1691" s="1435" t="str" cm="1">
        <f t="array" aca="1" ref="H1691" ca="1">IF(I1691&lt;&gt;"",INDIRECT("'"&amp;I1691&amp;"'!"&amp;J1691),"")</f>
        <v/>
      </c>
      <c r="I1691" s="1440"/>
      <c r="J1691" s="1436"/>
      <c r="K1691" s="4"/>
    </row>
    <row r="1692" spans="1:11" ht="15" x14ac:dyDescent="0.2">
      <c r="A1692" s="5">
        <v>1633</v>
      </c>
      <c r="B1692" s="660"/>
      <c r="F1692" s="4" t="s">
        <v>3784</v>
      </c>
      <c r="G1692" s="1" t="b">
        <f t="shared" ca="1" si="26"/>
        <v>1</v>
      </c>
      <c r="H1692" s="1435" t="str" cm="1">
        <f t="array" aca="1" ref="H1692" ca="1">IF(I1692&lt;&gt;"",INDIRECT("'"&amp;I1692&amp;"'!"&amp;J1692),"")</f>
        <v/>
      </c>
      <c r="I1692" s="1440"/>
      <c r="J1692" s="1436"/>
      <c r="K1692" s="4"/>
    </row>
    <row r="1693" spans="1:11" ht="15" x14ac:dyDescent="0.2">
      <c r="A1693" s="5">
        <v>1634</v>
      </c>
      <c r="B1693" s="660"/>
      <c r="F1693" s="4" t="s">
        <v>3784</v>
      </c>
      <c r="G1693" s="1" t="b">
        <f t="shared" ca="1" si="26"/>
        <v>1</v>
      </c>
      <c r="H1693" s="1435" t="str" cm="1">
        <f t="array" aca="1" ref="H1693" ca="1">IF(I1693&lt;&gt;"",INDIRECT("'"&amp;I1693&amp;"'!"&amp;J1693),"")</f>
        <v/>
      </c>
      <c r="I1693" s="1440"/>
      <c r="J1693" s="1436"/>
      <c r="K1693" s="4"/>
    </row>
    <row r="1694" spans="1:11" ht="15" x14ac:dyDescent="0.2">
      <c r="A1694" s="5">
        <v>1635</v>
      </c>
      <c r="B1694" s="660"/>
      <c r="F1694" s="4" t="s">
        <v>3784</v>
      </c>
      <c r="G1694" s="1" t="b">
        <f t="shared" ca="1" si="26"/>
        <v>1</v>
      </c>
      <c r="H1694" s="1435" t="str" cm="1">
        <f t="array" aca="1" ref="H1694" ca="1">IF(I1694&lt;&gt;"",INDIRECT("'"&amp;I1694&amp;"'!"&amp;J1694),"")</f>
        <v/>
      </c>
      <c r="I1694" s="1440"/>
      <c r="J1694" s="1436"/>
      <c r="K1694" s="4"/>
    </row>
    <row r="1695" spans="1:11" ht="15" x14ac:dyDescent="0.2">
      <c r="A1695" s="5">
        <v>1636</v>
      </c>
      <c r="B1695" s="660"/>
      <c r="F1695" s="4" t="s">
        <v>3784</v>
      </c>
      <c r="G1695" s="1" t="b">
        <f t="shared" ca="1" si="26"/>
        <v>1</v>
      </c>
      <c r="H1695" s="1435" t="str" cm="1">
        <f t="array" aca="1" ref="H1695" ca="1">IF(I1695&lt;&gt;"",INDIRECT("'"&amp;I1695&amp;"'!"&amp;J1695),"")</f>
        <v/>
      </c>
      <c r="I1695" s="1440"/>
      <c r="J1695" s="1436"/>
      <c r="K1695" s="4"/>
    </row>
    <row r="1696" spans="1:11" ht="15" x14ac:dyDescent="0.2">
      <c r="A1696" s="5">
        <v>1637</v>
      </c>
      <c r="B1696" s="660"/>
      <c r="F1696" s="4" t="s">
        <v>3784</v>
      </c>
      <c r="G1696" s="1" t="b">
        <f t="shared" ref="G1696:G1759" ca="1" si="27">H1696=B1696</f>
        <v>1</v>
      </c>
      <c r="H1696" s="1435" t="str" cm="1">
        <f t="array" aca="1" ref="H1696" ca="1">IF(I1696&lt;&gt;"",INDIRECT("'"&amp;I1696&amp;"'!"&amp;J1696),"")</f>
        <v/>
      </c>
      <c r="I1696" s="1440"/>
      <c r="J1696" s="1436"/>
      <c r="K1696" s="4"/>
    </row>
    <row r="1697" spans="1:11" ht="15" x14ac:dyDescent="0.2">
      <c r="A1697" s="5">
        <v>1638</v>
      </c>
      <c r="B1697" s="660"/>
      <c r="F1697" s="4" t="s">
        <v>3784</v>
      </c>
      <c r="G1697" s="1" t="b">
        <f t="shared" ca="1" si="27"/>
        <v>1</v>
      </c>
      <c r="H1697" s="1435" t="str" cm="1">
        <f t="array" aca="1" ref="H1697" ca="1">IF(I1697&lt;&gt;"",INDIRECT("'"&amp;I1697&amp;"'!"&amp;J1697),"")</f>
        <v/>
      </c>
      <c r="I1697" s="1440"/>
      <c r="J1697" s="1436"/>
      <c r="K1697" s="4"/>
    </row>
    <row r="1698" spans="1:11" ht="15" x14ac:dyDescent="0.2">
      <c r="A1698">
        <v>1639</v>
      </c>
      <c r="B1698" s="660">
        <f>'Acct Summary 7-9'!H81</f>
        <v>44913</v>
      </c>
      <c r="F1698" s="4"/>
      <c r="G1698" s="1" t="b">
        <f t="shared" ca="1" si="27"/>
        <v>1</v>
      </c>
      <c r="H1698" s="1435" cm="1">
        <f t="array" aca="1" ref="H1698" ca="1">IF(I1698&lt;&gt;"",INDIRECT("'"&amp;I1698&amp;"'!"&amp;J1698),"")</f>
        <v>44913</v>
      </c>
      <c r="I1698" s="1440" t="s">
        <v>3856</v>
      </c>
      <c r="J1698" s="1436" t="s">
        <v>4396</v>
      </c>
      <c r="K1698" s="4"/>
    </row>
    <row r="1699" spans="1:11" ht="15" x14ac:dyDescent="0.2">
      <c r="A1699" s="5">
        <v>1640</v>
      </c>
      <c r="B1699" s="660"/>
      <c r="F1699" s="4" t="s">
        <v>3784</v>
      </c>
      <c r="G1699" s="1" t="b">
        <f t="shared" ca="1" si="27"/>
        <v>1</v>
      </c>
      <c r="H1699" s="1435" t="str" cm="1">
        <f t="array" aca="1" ref="H1699" ca="1">IF(I1699&lt;&gt;"",INDIRECT("'"&amp;I1699&amp;"'!"&amp;J1699),"")</f>
        <v/>
      </c>
      <c r="I1699" s="1440"/>
      <c r="J1699" s="1436"/>
      <c r="K1699" s="4"/>
    </row>
    <row r="1700" spans="1:11" ht="15" x14ac:dyDescent="0.2">
      <c r="A1700" s="5">
        <v>1641</v>
      </c>
      <c r="B1700" s="660"/>
      <c r="C1700" s="2" t="s">
        <v>490</v>
      </c>
      <c r="F1700" s="4" t="s">
        <v>3784</v>
      </c>
      <c r="G1700" s="1" t="b">
        <f t="shared" ca="1" si="27"/>
        <v>1</v>
      </c>
      <c r="H1700" s="1435" t="str" cm="1">
        <f t="array" aca="1" ref="H1700" ca="1">IF(I1700&lt;&gt;"",INDIRECT("'"&amp;I1700&amp;"'!"&amp;J1700),"")</f>
        <v/>
      </c>
      <c r="I1700" s="1440"/>
      <c r="J1700" s="1436"/>
      <c r="K1700" s="4"/>
    </row>
    <row r="1701" spans="1:11" ht="15" x14ac:dyDescent="0.2">
      <c r="A1701" s="5">
        <v>1642</v>
      </c>
      <c r="B1701" s="660"/>
      <c r="F1701" s="4" t="s">
        <v>3784</v>
      </c>
      <c r="G1701" s="1" t="b">
        <f t="shared" ca="1" si="27"/>
        <v>1</v>
      </c>
      <c r="H1701" s="1435" t="str" cm="1">
        <f t="array" aca="1" ref="H1701" ca="1">IF(I1701&lt;&gt;"",INDIRECT("'"&amp;I1701&amp;"'!"&amp;J1701),"")</f>
        <v/>
      </c>
      <c r="I1701" s="1440"/>
      <c r="J1701" s="1436"/>
      <c r="K1701" s="4"/>
    </row>
    <row r="1702" spans="1:11" ht="15" x14ac:dyDescent="0.2">
      <c r="A1702" s="5">
        <v>1643</v>
      </c>
      <c r="B1702" s="660"/>
      <c r="F1702" s="4" t="s">
        <v>3784</v>
      </c>
      <c r="G1702" s="1" t="b">
        <f t="shared" ca="1" si="27"/>
        <v>1</v>
      </c>
      <c r="H1702" s="1435" t="str" cm="1">
        <f t="array" aca="1" ref="H1702" ca="1">IF(I1702&lt;&gt;"",INDIRECT("'"&amp;I1702&amp;"'!"&amp;J1702),"")</f>
        <v/>
      </c>
      <c r="I1702" s="1440"/>
      <c r="J1702" s="1436"/>
      <c r="K1702" s="4"/>
    </row>
    <row r="1703" spans="1:11" ht="15" x14ac:dyDescent="0.2">
      <c r="A1703" s="5">
        <v>1644</v>
      </c>
      <c r="B1703" s="660"/>
      <c r="F1703" s="4" t="s">
        <v>3784</v>
      </c>
      <c r="G1703" s="1" t="b">
        <f t="shared" ca="1" si="27"/>
        <v>1</v>
      </c>
      <c r="H1703" s="1435" t="str" cm="1">
        <f t="array" aca="1" ref="H1703" ca="1">IF(I1703&lt;&gt;"",INDIRECT("'"&amp;I1703&amp;"'!"&amp;J1703),"")</f>
        <v/>
      </c>
      <c r="I1703" s="1440"/>
      <c r="J1703" s="1436"/>
      <c r="K1703" s="4"/>
    </row>
    <row r="1704" spans="1:11" ht="15" x14ac:dyDescent="0.2">
      <c r="A1704" s="5">
        <v>1645</v>
      </c>
      <c r="B1704" s="660"/>
      <c r="F1704" s="4" t="s">
        <v>3784</v>
      </c>
      <c r="G1704" s="1" t="b">
        <f t="shared" ca="1" si="27"/>
        <v>1</v>
      </c>
      <c r="H1704" s="1435" t="str" cm="1">
        <f t="array" aca="1" ref="H1704" ca="1">IF(I1704&lt;&gt;"",INDIRECT("'"&amp;I1704&amp;"'!"&amp;J1704),"")</f>
        <v/>
      </c>
      <c r="I1704" s="1440"/>
      <c r="J1704" s="1436"/>
      <c r="K1704" s="4"/>
    </row>
    <row r="1705" spans="1:11" ht="15" x14ac:dyDescent="0.2">
      <c r="A1705" s="5">
        <v>1646</v>
      </c>
      <c r="B1705" s="660"/>
      <c r="F1705" s="4" t="s">
        <v>3784</v>
      </c>
      <c r="G1705" s="1" t="b">
        <f t="shared" ca="1" si="27"/>
        <v>1</v>
      </c>
      <c r="H1705" s="1435" t="str" cm="1">
        <f t="array" aca="1" ref="H1705" ca="1">IF(I1705&lt;&gt;"",INDIRECT("'"&amp;I1705&amp;"'!"&amp;J1705),"")</f>
        <v/>
      </c>
      <c r="I1705" s="1440"/>
      <c r="J1705" s="1436"/>
      <c r="K1705" s="4"/>
    </row>
    <row r="1706" spans="1:11" ht="15" x14ac:dyDescent="0.2">
      <c r="A1706" s="5">
        <v>1647</v>
      </c>
      <c r="B1706" s="660"/>
      <c r="F1706" s="4" t="s">
        <v>3784</v>
      </c>
      <c r="G1706" s="1" t="b">
        <f t="shared" ca="1" si="27"/>
        <v>1</v>
      </c>
      <c r="H1706" s="1435" t="str" cm="1">
        <f t="array" aca="1" ref="H1706" ca="1">IF(I1706&lt;&gt;"",INDIRECT("'"&amp;I1706&amp;"'!"&amp;J1706),"")</f>
        <v/>
      </c>
      <c r="I1706" s="1440"/>
      <c r="J1706" s="1436"/>
      <c r="K1706" s="4"/>
    </row>
    <row r="1707" spans="1:11" ht="15" x14ac:dyDescent="0.2">
      <c r="A1707" s="5">
        <v>1648</v>
      </c>
      <c r="B1707" s="660"/>
      <c r="F1707" s="4" t="s">
        <v>3784</v>
      </c>
      <c r="G1707" s="1" t="b">
        <f t="shared" ca="1" si="27"/>
        <v>1</v>
      </c>
      <c r="H1707" s="1435" t="str" cm="1">
        <f t="array" aca="1" ref="H1707" ca="1">IF(I1707&lt;&gt;"",INDIRECT("'"&amp;I1707&amp;"'!"&amp;J1707),"")</f>
        <v/>
      </c>
      <c r="I1707" s="1440"/>
      <c r="J1707" s="1436"/>
      <c r="K1707" s="4"/>
    </row>
    <row r="1708" spans="1:11" ht="15" x14ac:dyDescent="0.2">
      <c r="A1708" s="5">
        <v>1649</v>
      </c>
      <c r="B1708" s="660"/>
      <c r="F1708" s="4" t="s">
        <v>3784</v>
      </c>
      <c r="G1708" s="1" t="b">
        <f t="shared" ca="1" si="27"/>
        <v>1</v>
      </c>
      <c r="H1708" s="1435" t="str" cm="1">
        <f t="array" aca="1" ref="H1708" ca="1">IF(I1708&lt;&gt;"",INDIRECT("'"&amp;I1708&amp;"'!"&amp;J1708),"")</f>
        <v/>
      </c>
      <c r="I1708" s="1440"/>
      <c r="J1708" s="1436"/>
      <c r="K1708" s="4"/>
    </row>
    <row r="1709" spans="1:11" ht="15" x14ac:dyDescent="0.2">
      <c r="A1709" s="5">
        <v>1650</v>
      </c>
      <c r="B1709" s="660"/>
      <c r="F1709" s="4" t="s">
        <v>3784</v>
      </c>
      <c r="G1709" s="1" t="b">
        <f t="shared" ca="1" si="27"/>
        <v>1</v>
      </c>
      <c r="H1709" s="1435" t="str" cm="1">
        <f t="array" aca="1" ref="H1709" ca="1">IF(I1709&lt;&gt;"",INDIRECT("'"&amp;I1709&amp;"'!"&amp;J1709),"")</f>
        <v/>
      </c>
      <c r="I1709" s="1440"/>
      <c r="J1709" s="1436"/>
      <c r="K1709" s="4"/>
    </row>
    <row r="1710" spans="1:11" ht="15" x14ac:dyDescent="0.2">
      <c r="A1710" s="5">
        <v>1651</v>
      </c>
      <c r="B1710" s="660"/>
      <c r="F1710" s="4" t="s">
        <v>3784</v>
      </c>
      <c r="G1710" s="1" t="b">
        <f t="shared" ca="1" si="27"/>
        <v>1</v>
      </c>
      <c r="H1710" s="1435" t="str" cm="1">
        <f t="array" aca="1" ref="H1710" ca="1">IF(I1710&lt;&gt;"",INDIRECT("'"&amp;I1710&amp;"'!"&amp;J1710),"")</f>
        <v/>
      </c>
      <c r="I1710" s="1440"/>
      <c r="J1710" s="1436"/>
      <c r="K1710" s="4"/>
    </row>
    <row r="1711" spans="1:11" ht="15" x14ac:dyDescent="0.2">
      <c r="A1711" s="5">
        <v>1652</v>
      </c>
      <c r="B1711" s="660"/>
      <c r="F1711" s="4" t="s">
        <v>3784</v>
      </c>
      <c r="G1711" s="1" t="b">
        <f t="shared" ca="1" si="27"/>
        <v>1</v>
      </c>
      <c r="H1711" s="1435" t="str" cm="1">
        <f t="array" aca="1" ref="H1711" ca="1">IF(I1711&lt;&gt;"",INDIRECT("'"&amp;I1711&amp;"'!"&amp;J1711),"")</f>
        <v/>
      </c>
      <c r="I1711" s="1440"/>
      <c r="J1711" s="1436"/>
      <c r="K1711" s="4"/>
    </row>
    <row r="1712" spans="1:11" ht="15" x14ac:dyDescent="0.2">
      <c r="A1712" s="5">
        <v>1653</v>
      </c>
      <c r="B1712" s="660"/>
      <c r="F1712" s="4" t="s">
        <v>3784</v>
      </c>
      <c r="G1712" s="1" t="b">
        <f t="shared" ca="1" si="27"/>
        <v>1</v>
      </c>
      <c r="H1712" s="1435" t="str" cm="1">
        <f t="array" aca="1" ref="H1712" ca="1">IF(I1712&lt;&gt;"",INDIRECT("'"&amp;I1712&amp;"'!"&amp;J1712),"")</f>
        <v/>
      </c>
      <c r="I1712" s="1440"/>
      <c r="J1712" s="1436"/>
      <c r="K1712" s="4"/>
    </row>
    <row r="1713" spans="1:11" ht="15" x14ac:dyDescent="0.2">
      <c r="A1713" s="5">
        <v>1654</v>
      </c>
      <c r="B1713" s="660"/>
      <c r="F1713" s="4" t="s">
        <v>3784</v>
      </c>
      <c r="G1713" s="1" t="b">
        <f t="shared" ca="1" si="27"/>
        <v>1</v>
      </c>
      <c r="H1713" s="1435" t="str" cm="1">
        <f t="array" aca="1" ref="H1713" ca="1">IF(I1713&lt;&gt;"",INDIRECT("'"&amp;I1713&amp;"'!"&amp;J1713),"")</f>
        <v/>
      </c>
      <c r="I1713" s="1440"/>
      <c r="J1713" s="1436"/>
      <c r="K1713" s="4"/>
    </row>
    <row r="1714" spans="1:11" ht="15" x14ac:dyDescent="0.2">
      <c r="A1714" s="5">
        <v>1655</v>
      </c>
      <c r="B1714" s="660"/>
      <c r="F1714" s="4" t="s">
        <v>3784</v>
      </c>
      <c r="G1714" s="1" t="b">
        <f t="shared" ca="1" si="27"/>
        <v>1</v>
      </c>
      <c r="H1714" s="1435" t="str" cm="1">
        <f t="array" aca="1" ref="H1714" ca="1">IF(I1714&lt;&gt;"",INDIRECT("'"&amp;I1714&amp;"'!"&amp;J1714),"")</f>
        <v/>
      </c>
      <c r="I1714" s="1440"/>
      <c r="J1714" s="1436"/>
      <c r="K1714" s="4"/>
    </row>
    <row r="1715" spans="1:11" ht="15" x14ac:dyDescent="0.2">
      <c r="A1715" s="5">
        <v>1656</v>
      </c>
      <c r="B1715" s="660"/>
      <c r="F1715" s="4" t="s">
        <v>3784</v>
      </c>
      <c r="G1715" s="1" t="b">
        <f t="shared" ca="1" si="27"/>
        <v>1</v>
      </c>
      <c r="H1715" s="1435" t="str" cm="1">
        <f t="array" aca="1" ref="H1715" ca="1">IF(I1715&lt;&gt;"",INDIRECT("'"&amp;I1715&amp;"'!"&amp;J1715),"")</f>
        <v/>
      </c>
      <c r="I1715" s="1440"/>
      <c r="J1715" s="1436"/>
      <c r="K1715" s="4"/>
    </row>
    <row r="1716" spans="1:11" ht="15" x14ac:dyDescent="0.2">
      <c r="A1716" s="5">
        <v>1657</v>
      </c>
      <c r="B1716" s="660"/>
      <c r="F1716" s="4" t="s">
        <v>3784</v>
      </c>
      <c r="G1716" s="1" t="b">
        <f t="shared" ca="1" si="27"/>
        <v>1</v>
      </c>
      <c r="H1716" s="1435" t="str" cm="1">
        <f t="array" aca="1" ref="H1716" ca="1">IF(I1716&lt;&gt;"",INDIRECT("'"&amp;I1716&amp;"'!"&amp;J1716),"")</f>
        <v/>
      </c>
      <c r="I1716" s="1440"/>
      <c r="J1716" s="1436"/>
      <c r="K1716" s="4"/>
    </row>
    <row r="1717" spans="1:11" ht="15" x14ac:dyDescent="0.2">
      <c r="A1717" s="5">
        <v>1658</v>
      </c>
      <c r="B1717" s="660"/>
      <c r="F1717" s="4" t="s">
        <v>3784</v>
      </c>
      <c r="G1717" s="1" t="b">
        <f t="shared" ca="1" si="27"/>
        <v>1</v>
      </c>
      <c r="H1717" s="1435" t="str" cm="1">
        <f t="array" aca="1" ref="H1717" ca="1">IF(I1717&lt;&gt;"",INDIRECT("'"&amp;I1717&amp;"'!"&amp;J1717),"")</f>
        <v/>
      </c>
      <c r="I1717" s="1440"/>
      <c r="J1717" s="1436"/>
      <c r="K1717" s="4"/>
    </row>
    <row r="1718" spans="1:11" ht="15" x14ac:dyDescent="0.2">
      <c r="A1718" s="5">
        <v>1659</v>
      </c>
      <c r="B1718" s="660"/>
      <c r="F1718" s="4" t="s">
        <v>3784</v>
      </c>
      <c r="G1718" s="1" t="b">
        <f t="shared" ca="1" si="27"/>
        <v>1</v>
      </c>
      <c r="H1718" s="1435" t="str" cm="1">
        <f t="array" aca="1" ref="H1718" ca="1">IF(I1718&lt;&gt;"",INDIRECT("'"&amp;I1718&amp;"'!"&amp;J1718),"")</f>
        <v/>
      </c>
      <c r="I1718" s="1440"/>
      <c r="J1718" s="1436"/>
      <c r="K1718" s="4"/>
    </row>
    <row r="1719" spans="1:11" ht="15" x14ac:dyDescent="0.2">
      <c r="A1719" s="5">
        <v>1660</v>
      </c>
      <c r="B1719" s="660"/>
      <c r="F1719" s="4" t="s">
        <v>3784</v>
      </c>
      <c r="G1719" s="1" t="b">
        <f t="shared" ca="1" si="27"/>
        <v>1</v>
      </c>
      <c r="H1719" s="1435" t="str" cm="1">
        <f t="array" aca="1" ref="H1719" ca="1">IF(I1719&lt;&gt;"",INDIRECT("'"&amp;I1719&amp;"'!"&amp;J1719),"")</f>
        <v/>
      </c>
      <c r="I1719" s="1440"/>
      <c r="J1719" s="1436"/>
      <c r="K1719" s="4"/>
    </row>
    <row r="1720" spans="1:11" ht="15" x14ac:dyDescent="0.2">
      <c r="A1720" s="5">
        <v>1661</v>
      </c>
      <c r="B1720" s="660"/>
      <c r="F1720" s="4" t="s">
        <v>3784</v>
      </c>
      <c r="G1720" s="1" t="b">
        <f t="shared" ca="1" si="27"/>
        <v>1</v>
      </c>
      <c r="H1720" s="1435" t="str" cm="1">
        <f t="array" aca="1" ref="H1720" ca="1">IF(I1720&lt;&gt;"",INDIRECT("'"&amp;I1720&amp;"'!"&amp;J1720),"")</f>
        <v/>
      </c>
      <c r="I1720" s="1440"/>
      <c r="J1720" s="1436"/>
      <c r="K1720" s="4"/>
    </row>
    <row r="1721" spans="1:11" ht="15" x14ac:dyDescent="0.2">
      <c r="A1721" s="5">
        <v>1662</v>
      </c>
      <c r="B1721" s="660"/>
      <c r="F1721" s="4" t="s">
        <v>3784</v>
      </c>
      <c r="G1721" s="1" t="b">
        <f t="shared" ca="1" si="27"/>
        <v>1</v>
      </c>
      <c r="H1721" s="1435" t="str" cm="1">
        <f t="array" aca="1" ref="H1721" ca="1">IF(I1721&lt;&gt;"",INDIRECT("'"&amp;I1721&amp;"'!"&amp;J1721),"")</f>
        <v/>
      </c>
      <c r="I1721" s="1440"/>
      <c r="J1721" s="1436"/>
      <c r="K1721" s="4"/>
    </row>
    <row r="1722" spans="1:11" ht="15" x14ac:dyDescent="0.2">
      <c r="A1722" s="5">
        <v>1663</v>
      </c>
      <c r="B1722" s="660"/>
      <c r="F1722" s="4" t="s">
        <v>3784</v>
      </c>
      <c r="G1722" s="1" t="b">
        <f t="shared" ca="1" si="27"/>
        <v>1</v>
      </c>
      <c r="H1722" s="1435" t="str" cm="1">
        <f t="array" aca="1" ref="H1722" ca="1">IF(I1722&lt;&gt;"",INDIRECT("'"&amp;I1722&amp;"'!"&amp;J1722),"")</f>
        <v/>
      </c>
      <c r="I1722" s="1440"/>
      <c r="J1722" s="1436"/>
      <c r="K1722" s="4"/>
    </row>
    <row r="1723" spans="1:11" ht="15" x14ac:dyDescent="0.2">
      <c r="A1723" s="5">
        <v>1664</v>
      </c>
      <c r="B1723" s="660"/>
      <c r="F1723" s="4" t="s">
        <v>3784</v>
      </c>
      <c r="G1723" s="1" t="b">
        <f t="shared" ca="1" si="27"/>
        <v>1</v>
      </c>
      <c r="H1723" s="1435" t="str" cm="1">
        <f t="array" aca="1" ref="H1723" ca="1">IF(I1723&lt;&gt;"",INDIRECT("'"&amp;I1723&amp;"'!"&amp;J1723),"")</f>
        <v/>
      </c>
      <c r="I1723" s="1440"/>
      <c r="J1723" s="1436"/>
      <c r="K1723" s="4"/>
    </row>
    <row r="1724" spans="1:11" ht="15" x14ac:dyDescent="0.2">
      <c r="A1724" s="5">
        <v>1665</v>
      </c>
      <c r="B1724" s="660"/>
      <c r="F1724" s="4" t="s">
        <v>3784</v>
      </c>
      <c r="G1724" s="1" t="b">
        <f t="shared" ca="1" si="27"/>
        <v>1</v>
      </c>
      <c r="H1724" s="1435" t="str" cm="1">
        <f t="array" aca="1" ref="H1724" ca="1">IF(I1724&lt;&gt;"",INDIRECT("'"&amp;I1724&amp;"'!"&amp;J1724),"")</f>
        <v/>
      </c>
      <c r="I1724" s="1440"/>
      <c r="J1724" s="1436"/>
      <c r="K1724" s="4"/>
    </row>
    <row r="1725" spans="1:11" ht="15" x14ac:dyDescent="0.2">
      <c r="A1725" s="5">
        <v>1666</v>
      </c>
      <c r="B1725" s="660"/>
      <c r="F1725" s="4" t="s">
        <v>3784</v>
      </c>
      <c r="G1725" s="1" t="b">
        <f t="shared" ca="1" si="27"/>
        <v>1</v>
      </c>
      <c r="H1725" s="1435" t="str" cm="1">
        <f t="array" aca="1" ref="H1725" ca="1">IF(I1725&lt;&gt;"",INDIRECT("'"&amp;I1725&amp;"'!"&amp;J1725),"")</f>
        <v/>
      </c>
      <c r="I1725" s="1440"/>
      <c r="J1725" s="1436"/>
      <c r="K1725" s="4"/>
    </row>
    <row r="1726" spans="1:11" ht="15" x14ac:dyDescent="0.2">
      <c r="A1726" s="5">
        <v>1667</v>
      </c>
      <c r="B1726" s="660"/>
      <c r="F1726" s="4" t="s">
        <v>3784</v>
      </c>
      <c r="G1726" s="1" t="b">
        <f t="shared" ca="1" si="27"/>
        <v>1</v>
      </c>
      <c r="H1726" s="1435" t="str" cm="1">
        <f t="array" aca="1" ref="H1726" ca="1">IF(I1726&lt;&gt;"",INDIRECT("'"&amp;I1726&amp;"'!"&amp;J1726),"")</f>
        <v/>
      </c>
      <c r="I1726" s="1440"/>
      <c r="J1726" s="1436"/>
      <c r="K1726" s="4"/>
    </row>
    <row r="1727" spans="1:11" ht="15" x14ac:dyDescent="0.2">
      <c r="A1727" s="5">
        <v>1668</v>
      </c>
      <c r="B1727" s="660"/>
      <c r="F1727" s="4" t="s">
        <v>3784</v>
      </c>
      <c r="G1727" s="1" t="b">
        <f t="shared" ca="1" si="27"/>
        <v>1</v>
      </c>
      <c r="H1727" s="1435" t="str" cm="1">
        <f t="array" aca="1" ref="H1727" ca="1">IF(I1727&lt;&gt;"",INDIRECT("'"&amp;I1727&amp;"'!"&amp;J1727),"")</f>
        <v/>
      </c>
      <c r="I1727" s="1440"/>
      <c r="J1727" s="1436"/>
      <c r="K1727" s="4"/>
    </row>
    <row r="1728" spans="1:11" ht="15" x14ac:dyDescent="0.2">
      <c r="A1728" s="5">
        <v>1669</v>
      </c>
      <c r="B1728" s="660"/>
      <c r="C1728" s="2" t="s">
        <v>490</v>
      </c>
      <c r="F1728" s="4" t="s">
        <v>3784</v>
      </c>
      <c r="G1728" s="1" t="b">
        <f t="shared" ca="1" si="27"/>
        <v>1</v>
      </c>
      <c r="H1728" s="1435" t="str" cm="1">
        <f t="array" aca="1" ref="H1728" ca="1">IF(I1728&lt;&gt;"",INDIRECT("'"&amp;I1728&amp;"'!"&amp;J1728),"")</f>
        <v/>
      </c>
      <c r="I1728" s="1440"/>
      <c r="J1728" s="1436"/>
      <c r="K1728" s="4"/>
    </row>
    <row r="1729" spans="1:11" ht="15" x14ac:dyDescent="0.2">
      <c r="A1729" s="5">
        <v>1670</v>
      </c>
      <c r="B1729" s="660"/>
      <c r="F1729" s="4" t="s">
        <v>3784</v>
      </c>
      <c r="G1729" s="1" t="b">
        <f t="shared" ca="1" si="27"/>
        <v>1</v>
      </c>
      <c r="H1729" s="1435" t="str" cm="1">
        <f t="array" aca="1" ref="H1729" ca="1">IF(I1729&lt;&gt;"",INDIRECT("'"&amp;I1729&amp;"'!"&amp;J1729),"")</f>
        <v/>
      </c>
      <c r="I1729" s="1440"/>
      <c r="J1729" s="1436"/>
      <c r="K1729" s="4"/>
    </row>
    <row r="1730" spans="1:11" ht="15" x14ac:dyDescent="0.2">
      <c r="A1730" s="5">
        <v>1671</v>
      </c>
      <c r="B1730" s="660"/>
      <c r="F1730" s="4" t="s">
        <v>3784</v>
      </c>
      <c r="G1730" s="1" t="b">
        <f t="shared" ca="1" si="27"/>
        <v>1</v>
      </c>
      <c r="H1730" s="1435" t="str" cm="1">
        <f t="array" aca="1" ref="H1730" ca="1">IF(I1730&lt;&gt;"",INDIRECT("'"&amp;I1730&amp;"'!"&amp;J1730),"")</f>
        <v/>
      </c>
      <c r="I1730" s="1440"/>
      <c r="J1730" s="1436"/>
      <c r="K1730" s="4"/>
    </row>
    <row r="1731" spans="1:11" ht="15" x14ac:dyDescent="0.2">
      <c r="A1731" s="5">
        <v>1672</v>
      </c>
      <c r="B1731" s="660"/>
      <c r="F1731" s="4" t="s">
        <v>3784</v>
      </c>
      <c r="G1731" s="1" t="b">
        <f t="shared" ca="1" si="27"/>
        <v>1</v>
      </c>
      <c r="H1731" s="1435" t="str" cm="1">
        <f t="array" aca="1" ref="H1731" ca="1">IF(I1731&lt;&gt;"",INDIRECT("'"&amp;I1731&amp;"'!"&amp;J1731),"")</f>
        <v/>
      </c>
      <c r="I1731" s="1440"/>
      <c r="J1731" s="1436"/>
      <c r="K1731" s="4"/>
    </row>
    <row r="1732" spans="1:11" ht="15" x14ac:dyDescent="0.2">
      <c r="A1732" s="5">
        <v>1673</v>
      </c>
      <c r="B1732" s="660"/>
      <c r="F1732" s="4" t="s">
        <v>3784</v>
      </c>
      <c r="G1732" s="1" t="b">
        <f t="shared" ca="1" si="27"/>
        <v>1</v>
      </c>
      <c r="H1732" s="1435" t="str" cm="1">
        <f t="array" aca="1" ref="H1732" ca="1">IF(I1732&lt;&gt;"",INDIRECT("'"&amp;I1732&amp;"'!"&amp;J1732),"")</f>
        <v/>
      </c>
      <c r="I1732" s="1440"/>
      <c r="J1732" s="1436"/>
      <c r="K1732" s="4"/>
    </row>
    <row r="1733" spans="1:11" ht="15" x14ac:dyDescent="0.2">
      <c r="A1733" s="5">
        <v>1674</v>
      </c>
      <c r="B1733" s="660"/>
      <c r="F1733" s="4" t="s">
        <v>3784</v>
      </c>
      <c r="G1733" s="1" t="b">
        <f t="shared" ca="1" si="27"/>
        <v>1</v>
      </c>
      <c r="H1733" s="1435" t="str" cm="1">
        <f t="array" aca="1" ref="H1733" ca="1">IF(I1733&lt;&gt;"",INDIRECT("'"&amp;I1733&amp;"'!"&amp;J1733),"")</f>
        <v/>
      </c>
      <c r="I1733" s="1440"/>
      <c r="J1733" s="1436"/>
      <c r="K1733" s="4"/>
    </row>
    <row r="1734" spans="1:11" ht="15" x14ac:dyDescent="0.2">
      <c r="A1734" s="5">
        <v>1675</v>
      </c>
      <c r="B1734" s="660"/>
      <c r="F1734" s="4" t="s">
        <v>3784</v>
      </c>
      <c r="G1734" s="1" t="b">
        <f t="shared" ca="1" si="27"/>
        <v>1</v>
      </c>
      <c r="H1734" s="1435" t="str" cm="1">
        <f t="array" aca="1" ref="H1734" ca="1">IF(I1734&lt;&gt;"",INDIRECT("'"&amp;I1734&amp;"'!"&amp;J1734),"")</f>
        <v/>
      </c>
      <c r="I1734" s="1440"/>
      <c r="J1734" s="1436"/>
      <c r="K1734" s="4"/>
    </row>
    <row r="1735" spans="1:11" ht="15" x14ac:dyDescent="0.2">
      <c r="A1735" s="5">
        <v>1676</v>
      </c>
      <c r="B1735" s="660"/>
      <c r="F1735" s="4" t="s">
        <v>3784</v>
      </c>
      <c r="G1735" s="1" t="b">
        <f t="shared" ca="1" si="27"/>
        <v>1</v>
      </c>
      <c r="H1735" s="1435" t="str" cm="1">
        <f t="array" aca="1" ref="H1735" ca="1">IF(I1735&lt;&gt;"",INDIRECT("'"&amp;I1735&amp;"'!"&amp;J1735),"")</f>
        <v/>
      </c>
      <c r="I1735" s="1440"/>
      <c r="J1735" s="1436"/>
      <c r="K1735" s="4"/>
    </row>
    <row r="1736" spans="1:11" ht="15" x14ac:dyDescent="0.2">
      <c r="A1736" s="5">
        <v>1677</v>
      </c>
      <c r="B1736" s="660"/>
      <c r="F1736" s="4" t="s">
        <v>3784</v>
      </c>
      <c r="G1736" s="1" t="b">
        <f t="shared" ca="1" si="27"/>
        <v>1</v>
      </c>
      <c r="H1736" s="1435" t="str" cm="1">
        <f t="array" aca="1" ref="H1736" ca="1">IF(I1736&lt;&gt;"",INDIRECT("'"&amp;I1736&amp;"'!"&amp;J1736),"")</f>
        <v/>
      </c>
      <c r="I1736" s="1440"/>
      <c r="J1736" s="1436"/>
      <c r="K1736" s="4"/>
    </row>
    <row r="1737" spans="1:11" ht="15" x14ac:dyDescent="0.2">
      <c r="A1737" s="5">
        <v>1678</v>
      </c>
      <c r="B1737" s="660"/>
      <c r="F1737" s="4" t="s">
        <v>3784</v>
      </c>
      <c r="G1737" s="1" t="b">
        <f t="shared" ca="1" si="27"/>
        <v>1</v>
      </c>
      <c r="H1737" s="1435" t="str" cm="1">
        <f t="array" aca="1" ref="H1737" ca="1">IF(I1737&lt;&gt;"",INDIRECT("'"&amp;I1737&amp;"'!"&amp;J1737),"")</f>
        <v/>
      </c>
      <c r="I1737" s="1440"/>
      <c r="J1737" s="1436"/>
      <c r="K1737" s="4"/>
    </row>
    <row r="1738" spans="1:11" ht="15" x14ac:dyDescent="0.2">
      <c r="A1738" s="5">
        <v>1679</v>
      </c>
      <c r="B1738" s="660"/>
      <c r="F1738" s="4" t="s">
        <v>3784</v>
      </c>
      <c r="G1738" s="1" t="b">
        <f t="shared" ca="1" si="27"/>
        <v>1</v>
      </c>
      <c r="H1738" s="1435" t="str" cm="1">
        <f t="array" aca="1" ref="H1738" ca="1">IF(I1738&lt;&gt;"",INDIRECT("'"&amp;I1738&amp;"'!"&amp;J1738),"")</f>
        <v/>
      </c>
      <c r="I1738" s="1440"/>
      <c r="J1738" s="1436"/>
      <c r="K1738" s="4"/>
    </row>
    <row r="1739" spans="1:11" ht="15" x14ac:dyDescent="0.2">
      <c r="A1739" s="5">
        <v>1680</v>
      </c>
      <c r="B1739" s="660"/>
      <c r="F1739" s="4" t="s">
        <v>3784</v>
      </c>
      <c r="G1739" s="1" t="b">
        <f t="shared" ca="1" si="27"/>
        <v>1</v>
      </c>
      <c r="H1739" s="1435" t="str" cm="1">
        <f t="array" aca="1" ref="H1739" ca="1">IF(I1739&lt;&gt;"",INDIRECT("'"&amp;I1739&amp;"'!"&amp;J1739),"")</f>
        <v/>
      </c>
      <c r="I1739" s="1440"/>
      <c r="J1739" s="1436"/>
      <c r="K1739" s="4"/>
    </row>
    <row r="1740" spans="1:11" ht="15" x14ac:dyDescent="0.2">
      <c r="A1740" s="5">
        <v>1681</v>
      </c>
      <c r="B1740" s="660"/>
      <c r="F1740" s="4" t="s">
        <v>3784</v>
      </c>
      <c r="G1740" s="1" t="b">
        <f t="shared" ca="1" si="27"/>
        <v>1</v>
      </c>
      <c r="H1740" s="1435" t="str" cm="1">
        <f t="array" aca="1" ref="H1740" ca="1">IF(I1740&lt;&gt;"",INDIRECT("'"&amp;I1740&amp;"'!"&amp;J1740),"")</f>
        <v/>
      </c>
      <c r="I1740" s="1440"/>
      <c r="J1740" s="1436"/>
      <c r="K1740" s="4"/>
    </row>
    <row r="1741" spans="1:11" ht="15" x14ac:dyDescent="0.2">
      <c r="A1741" s="5">
        <v>1682</v>
      </c>
      <c r="B1741" s="660"/>
      <c r="F1741" s="4" t="s">
        <v>3784</v>
      </c>
      <c r="G1741" s="1" t="b">
        <f t="shared" ca="1" si="27"/>
        <v>1</v>
      </c>
      <c r="H1741" s="1435" t="str" cm="1">
        <f t="array" aca="1" ref="H1741" ca="1">IF(I1741&lt;&gt;"",INDIRECT("'"&amp;I1741&amp;"'!"&amp;J1741),"")</f>
        <v/>
      </c>
      <c r="I1741" s="1440"/>
      <c r="J1741" s="1436"/>
      <c r="K1741" s="4"/>
    </row>
    <row r="1742" spans="1:11" ht="15" x14ac:dyDescent="0.2">
      <c r="A1742">
        <v>1683</v>
      </c>
      <c r="B1742" s="660">
        <f>'Tax Sched 25'!B4</f>
        <v>1563834</v>
      </c>
      <c r="F1742" s="4"/>
      <c r="G1742" s="1" t="b">
        <f t="shared" ca="1" si="27"/>
        <v>1</v>
      </c>
      <c r="H1742" s="1435" cm="1">
        <f t="array" aca="1" ref="H1742" ca="1">IF(I1742&lt;&gt;"",INDIRECT("'"&amp;I1742&amp;"'!"&amp;J1742),"")</f>
        <v>1563834</v>
      </c>
      <c r="I1742" s="1440" t="s">
        <v>4397</v>
      </c>
      <c r="J1742" s="1436" t="s">
        <v>4398</v>
      </c>
      <c r="K1742" s="4"/>
    </row>
    <row r="1743" spans="1:11" ht="15" x14ac:dyDescent="0.2">
      <c r="A1743">
        <v>1684</v>
      </c>
      <c r="B1743" s="660">
        <f>'Tax Sched 25'!B5</f>
        <v>238588</v>
      </c>
      <c r="F1743" s="4"/>
      <c r="G1743" s="1" t="b">
        <f t="shared" ca="1" si="27"/>
        <v>1</v>
      </c>
      <c r="H1743" s="1435" cm="1">
        <f t="array" aca="1" ref="H1743" ca="1">IF(I1743&lt;&gt;"",INDIRECT("'"&amp;I1743&amp;"'!"&amp;J1743),"")</f>
        <v>238588</v>
      </c>
      <c r="I1743" s="1440" t="s">
        <v>4397</v>
      </c>
      <c r="J1743" s="1436" t="s">
        <v>4399</v>
      </c>
      <c r="K1743" s="4"/>
    </row>
    <row r="1744" spans="1:11" ht="15" x14ac:dyDescent="0.2">
      <c r="A1744">
        <v>1685</v>
      </c>
      <c r="B1744" s="660">
        <f>'Tax Sched 25'!B6</f>
        <v>375946</v>
      </c>
      <c r="C1744" s="2" t="s">
        <v>490</v>
      </c>
      <c r="F1744" s="4"/>
      <c r="G1744" s="1" t="b">
        <f t="shared" ca="1" si="27"/>
        <v>1</v>
      </c>
      <c r="H1744" s="1435" cm="1">
        <f t="array" aca="1" ref="H1744" ca="1">IF(I1744&lt;&gt;"",INDIRECT("'"&amp;I1744&amp;"'!"&amp;J1744),"")</f>
        <v>375946</v>
      </c>
      <c r="I1744" s="1440" t="s">
        <v>4397</v>
      </c>
      <c r="J1744" s="1436" t="s">
        <v>4400</v>
      </c>
      <c r="K1744" s="4"/>
    </row>
    <row r="1745" spans="1:11" ht="15" x14ac:dyDescent="0.2">
      <c r="A1745">
        <v>1686</v>
      </c>
      <c r="B1745" s="660">
        <f>'Tax Sched 25'!B7</f>
        <v>181256</v>
      </c>
      <c r="C1745" s="2" t="s">
        <v>490</v>
      </c>
      <c r="F1745" s="4"/>
      <c r="G1745" s="1" t="b">
        <f t="shared" ca="1" si="27"/>
        <v>1</v>
      </c>
      <c r="H1745" s="1435" cm="1">
        <f t="array" aca="1" ref="H1745" ca="1">IF(I1745&lt;&gt;"",INDIRECT("'"&amp;I1745&amp;"'!"&amp;J1745),"")</f>
        <v>181256</v>
      </c>
      <c r="I1745" s="1440" t="s">
        <v>4397</v>
      </c>
      <c r="J1745" s="1436" t="s">
        <v>4401</v>
      </c>
      <c r="K1745" s="4"/>
    </row>
    <row r="1746" spans="1:11" ht="15" x14ac:dyDescent="0.2">
      <c r="A1746">
        <v>1687</v>
      </c>
      <c r="B1746" s="660">
        <f>'Tax Sched 25'!B8</f>
        <v>29229</v>
      </c>
      <c r="C1746" s="2" t="s">
        <v>490</v>
      </c>
      <c r="F1746" s="4"/>
      <c r="G1746" s="1" t="b">
        <f t="shared" ca="1" si="27"/>
        <v>1</v>
      </c>
      <c r="H1746" s="1435" cm="1">
        <f t="array" aca="1" ref="H1746" ca="1">IF(I1746&lt;&gt;"",INDIRECT("'"&amp;I1746&amp;"'!"&amp;J1746),"")</f>
        <v>29229</v>
      </c>
      <c r="I1746" s="1440" t="s">
        <v>4397</v>
      </c>
      <c r="J1746" s="1436" t="s">
        <v>4402</v>
      </c>
      <c r="K1746" s="4"/>
    </row>
    <row r="1747" spans="1:11" ht="15" x14ac:dyDescent="0.2">
      <c r="A1747">
        <v>1688</v>
      </c>
      <c r="B1747" s="660">
        <f>'Tax Sched 25'!B10</f>
        <v>2631</v>
      </c>
      <c r="C1747" s="2" t="s">
        <v>490</v>
      </c>
      <c r="F1747" s="4"/>
      <c r="G1747" s="1" t="b">
        <f t="shared" ca="1" si="27"/>
        <v>1</v>
      </c>
      <c r="H1747" s="1435" cm="1">
        <f t="array" aca="1" ref="H1747" ca="1">IF(I1747&lt;&gt;"",INDIRECT("'"&amp;I1747&amp;"'!"&amp;J1747),"")</f>
        <v>2631</v>
      </c>
      <c r="I1747" s="1440" t="s">
        <v>4397</v>
      </c>
      <c r="J1747" s="1436" t="s">
        <v>4403</v>
      </c>
      <c r="K1747" s="4"/>
    </row>
    <row r="1748" spans="1:11" ht="15" x14ac:dyDescent="0.2">
      <c r="A1748" s="5">
        <v>1689</v>
      </c>
      <c r="B1748" s="660"/>
      <c r="C1748" s="2" t="s">
        <v>490</v>
      </c>
      <c r="D1748" s="2" t="s">
        <v>147</v>
      </c>
      <c r="F1748" s="4" t="s">
        <v>3784</v>
      </c>
      <c r="G1748" s="1" t="b">
        <f t="shared" ca="1" si="27"/>
        <v>1</v>
      </c>
      <c r="H1748" s="1435" t="str" cm="1">
        <f t="array" aca="1" ref="H1748" ca="1">IF(I1748&lt;&gt;"",INDIRECT("'"&amp;I1748&amp;"'!"&amp;J1748),"")</f>
        <v/>
      </c>
      <c r="I1748" s="1440"/>
      <c r="J1748" s="1436"/>
      <c r="K1748" s="4"/>
    </row>
    <row r="1749" spans="1:11" ht="15" x14ac:dyDescent="0.2">
      <c r="A1749">
        <v>1690</v>
      </c>
      <c r="B1749" s="660">
        <f>'Tax Sched 25'!B9</f>
        <v>0</v>
      </c>
      <c r="C1749" s="2" t="s">
        <v>490</v>
      </c>
      <c r="F1749" s="4"/>
      <c r="G1749" s="1" t="b">
        <f t="shared" ca="1" si="27"/>
        <v>1</v>
      </c>
      <c r="H1749" s="1435" cm="1">
        <f t="array" aca="1" ref="H1749" ca="1">IF(I1749&lt;&gt;"",INDIRECT("'"&amp;I1749&amp;"'!"&amp;J1749),"")</f>
        <v>0</v>
      </c>
      <c r="I1749" s="1440" t="s">
        <v>4397</v>
      </c>
      <c r="J1749" s="1436" t="s">
        <v>4404</v>
      </c>
      <c r="K1749" s="4"/>
    </row>
    <row r="1750" spans="1:11" ht="15" x14ac:dyDescent="0.2">
      <c r="A1750">
        <v>1691</v>
      </c>
      <c r="B1750" s="660">
        <f>'Tax Sched 25'!B11</f>
        <v>96885</v>
      </c>
      <c r="F1750" s="4"/>
      <c r="G1750" s="1" t="b">
        <f t="shared" ca="1" si="27"/>
        <v>1</v>
      </c>
      <c r="H1750" s="1435" cm="1">
        <f t="array" aca="1" ref="H1750" ca="1">IF(I1750&lt;&gt;"",INDIRECT("'"&amp;I1750&amp;"'!"&amp;J1750),"")</f>
        <v>96885</v>
      </c>
      <c r="I1750" s="1440" t="s">
        <v>4397</v>
      </c>
      <c r="J1750" s="1436" t="s">
        <v>4405</v>
      </c>
      <c r="K1750" s="4"/>
    </row>
    <row r="1751" spans="1:11" ht="15" x14ac:dyDescent="0.2">
      <c r="A1751">
        <v>1692</v>
      </c>
      <c r="B1751" s="660">
        <f>'Tax Sched 25'!B12</f>
        <v>0</v>
      </c>
      <c r="C1751" s="2" t="s">
        <v>490</v>
      </c>
      <c r="F1751" s="4"/>
      <c r="G1751" s="1" t="b">
        <f t="shared" ca="1" si="27"/>
        <v>1</v>
      </c>
      <c r="H1751" s="1435" cm="1">
        <f t="array" aca="1" ref="H1751" ca="1">IF(I1751&lt;&gt;"",INDIRECT("'"&amp;I1751&amp;"'!"&amp;J1751),"")</f>
        <v>0</v>
      </c>
      <c r="I1751" s="1440" t="s">
        <v>4397</v>
      </c>
      <c r="J1751" s="1436" t="s">
        <v>4406</v>
      </c>
      <c r="K1751" s="4"/>
    </row>
    <row r="1752" spans="1:11" ht="15" x14ac:dyDescent="0.2">
      <c r="A1752">
        <v>1693</v>
      </c>
      <c r="B1752" s="660">
        <f>'Tax Sched 25'!B14</f>
        <v>40859</v>
      </c>
      <c r="C1752" s="2" t="s">
        <v>490</v>
      </c>
      <c r="F1752" s="4"/>
      <c r="G1752" s="1" t="b">
        <f t="shared" ca="1" si="27"/>
        <v>1</v>
      </c>
      <c r="H1752" s="1435" cm="1">
        <f t="array" aca="1" ref="H1752" ca="1">IF(I1752&lt;&gt;"",INDIRECT("'"&amp;I1752&amp;"'!"&amp;J1752),"")</f>
        <v>40859</v>
      </c>
      <c r="I1752" s="1440" t="s">
        <v>4397</v>
      </c>
      <c r="J1752" s="1436" t="s">
        <v>4407</v>
      </c>
      <c r="K1752" s="4"/>
    </row>
    <row r="1753" spans="1:11" ht="15" x14ac:dyDescent="0.2">
      <c r="A1753" s="5">
        <v>1694</v>
      </c>
      <c r="B1753" s="660"/>
      <c r="C1753" s="2" t="s">
        <v>490</v>
      </c>
      <c r="F1753" s="4" t="s">
        <v>3784</v>
      </c>
      <c r="G1753" s="1" t="b">
        <f t="shared" ca="1" si="27"/>
        <v>1</v>
      </c>
      <c r="H1753" s="1435" t="str" cm="1">
        <f t="array" aca="1" ref="H1753" ca="1">IF(I1753&lt;&gt;"",INDIRECT("'"&amp;I1753&amp;"'!"&amp;J1753),"")</f>
        <v/>
      </c>
      <c r="I1753" s="1440"/>
      <c r="J1753" s="1436"/>
      <c r="K1753" s="4"/>
    </row>
    <row r="1754" spans="1:11" ht="15" x14ac:dyDescent="0.2">
      <c r="A1754">
        <v>1695</v>
      </c>
      <c r="B1754" s="660">
        <f>'Tax Sched 25'!B15</f>
        <v>0</v>
      </c>
      <c r="C1754" s="2" t="s">
        <v>490</v>
      </c>
      <c r="F1754" s="4"/>
      <c r="G1754" s="1" t="b">
        <f t="shared" ca="1" si="27"/>
        <v>1</v>
      </c>
      <c r="H1754" s="1435" cm="1">
        <f t="array" aca="1" ref="H1754" ca="1">IF(I1754&lt;&gt;"",INDIRECT("'"&amp;I1754&amp;"'!"&amp;J1754),"")</f>
        <v>0</v>
      </c>
      <c r="I1754" s="1440" t="s">
        <v>4397</v>
      </c>
      <c r="J1754" s="1436" t="s">
        <v>4408</v>
      </c>
      <c r="K1754" s="4"/>
    </row>
    <row r="1755" spans="1:11" ht="15" x14ac:dyDescent="0.2">
      <c r="A1755" s="5">
        <v>1696</v>
      </c>
      <c r="B1755" s="660"/>
      <c r="F1755" s="4" t="s">
        <v>3784</v>
      </c>
      <c r="G1755" s="1" t="b">
        <f t="shared" ca="1" si="27"/>
        <v>1</v>
      </c>
      <c r="H1755" s="1435" t="str" cm="1">
        <f t="array" aca="1" ref="H1755" ca="1">IF(I1755&lt;&gt;"",INDIRECT("'"&amp;I1755&amp;"'!"&amp;J1755),"")</f>
        <v/>
      </c>
      <c r="I1755" s="1440"/>
      <c r="J1755" s="1436"/>
      <c r="K1755" s="4"/>
    </row>
    <row r="1756" spans="1:11" ht="15" x14ac:dyDescent="0.2">
      <c r="A1756" s="5">
        <v>1697</v>
      </c>
      <c r="B1756" s="660"/>
      <c r="C1756" s="2" t="s">
        <v>490</v>
      </c>
      <c r="F1756" s="4" t="s">
        <v>3784</v>
      </c>
      <c r="G1756" s="1" t="b">
        <f t="shared" ca="1" si="27"/>
        <v>1</v>
      </c>
      <c r="H1756" s="1435" t="str" cm="1">
        <f t="array" aca="1" ref="H1756" ca="1">IF(I1756&lt;&gt;"",INDIRECT("'"&amp;I1756&amp;"'!"&amp;J1756),"")</f>
        <v/>
      </c>
      <c r="I1756" s="1440"/>
      <c r="J1756" s="1436"/>
      <c r="K1756" s="4"/>
    </row>
    <row r="1757" spans="1:11" ht="15" x14ac:dyDescent="0.2">
      <c r="A1757">
        <v>1698</v>
      </c>
      <c r="B1757" s="660">
        <f>'Tax Sched 25'!B19</f>
        <v>2576822</v>
      </c>
      <c r="C1757" s="2" t="s">
        <v>490</v>
      </c>
      <c r="F1757" s="4"/>
      <c r="G1757" s="1" t="b">
        <f t="shared" ca="1" si="27"/>
        <v>1</v>
      </c>
      <c r="H1757" s="1435" cm="1">
        <f t="array" aca="1" ref="H1757" ca="1">IF(I1757&lt;&gt;"",INDIRECT("'"&amp;I1757&amp;"'!"&amp;J1757),"")</f>
        <v>2576822</v>
      </c>
      <c r="I1757" s="1440" t="s">
        <v>4397</v>
      </c>
      <c r="J1757" s="1436" t="s">
        <v>4409</v>
      </c>
      <c r="K1757" s="4"/>
    </row>
    <row r="1758" spans="1:11" ht="15" x14ac:dyDescent="0.2">
      <c r="A1758">
        <v>1699</v>
      </c>
      <c r="B1758" s="660">
        <f>'Tax Sched 25'!D4</f>
        <v>786167</v>
      </c>
      <c r="C1758" s="2" t="s">
        <v>490</v>
      </c>
      <c r="F1758" s="4"/>
      <c r="G1758" s="1" t="b">
        <f t="shared" ca="1" si="27"/>
        <v>1</v>
      </c>
      <c r="H1758" s="1435" cm="1">
        <f t="array" aca="1" ref="H1758" ca="1">IF(I1758&lt;&gt;"",INDIRECT("'"&amp;I1758&amp;"'!"&amp;J1758),"")</f>
        <v>786167</v>
      </c>
      <c r="I1758" s="1440" t="s">
        <v>4397</v>
      </c>
      <c r="J1758" s="1436" t="s">
        <v>4410</v>
      </c>
      <c r="K1758" s="4"/>
    </row>
    <row r="1759" spans="1:11" ht="15" x14ac:dyDescent="0.2">
      <c r="A1759">
        <v>1700</v>
      </c>
      <c r="B1759" s="660">
        <f>'Tax Sched 25'!D5</f>
        <v>115183</v>
      </c>
      <c r="C1759" s="2" t="s">
        <v>490</v>
      </c>
      <c r="F1759" s="4"/>
      <c r="G1759" s="1" t="b">
        <f t="shared" ca="1" si="27"/>
        <v>1</v>
      </c>
      <c r="H1759" s="1435" cm="1">
        <f t="array" aca="1" ref="H1759" ca="1">IF(I1759&lt;&gt;"",INDIRECT("'"&amp;I1759&amp;"'!"&amp;J1759),"")</f>
        <v>115183</v>
      </c>
      <c r="I1759" s="1440" t="s">
        <v>4397</v>
      </c>
      <c r="J1759" s="1436" t="s">
        <v>3799</v>
      </c>
      <c r="K1759" s="4"/>
    </row>
    <row r="1760" spans="1:11" ht="15" x14ac:dyDescent="0.2">
      <c r="A1760">
        <v>1701</v>
      </c>
      <c r="B1760" s="660">
        <f>'Tax Sched 25'!D6</f>
        <v>191512</v>
      </c>
      <c r="C1760" s="2" t="s">
        <v>490</v>
      </c>
      <c r="F1760" s="4"/>
      <c r="G1760" s="1" t="b">
        <f t="shared" ref="G1760:G1823" ca="1" si="28">H1760=B1760</f>
        <v>1</v>
      </c>
      <c r="H1760" s="1435" cm="1">
        <f t="array" aca="1" ref="H1760" ca="1">IF(I1760&lt;&gt;"",INDIRECT("'"&amp;I1760&amp;"'!"&amp;J1760),"")</f>
        <v>191512</v>
      </c>
      <c r="I1760" s="1440" t="s">
        <v>4397</v>
      </c>
      <c r="J1760" s="1436" t="s">
        <v>3797</v>
      </c>
      <c r="K1760" s="4"/>
    </row>
    <row r="1761" spans="1:11" ht="15" x14ac:dyDescent="0.2">
      <c r="A1761">
        <v>1702</v>
      </c>
      <c r="B1761" s="660">
        <f>'Tax Sched 25'!D7</f>
        <v>82949</v>
      </c>
      <c r="C1761" s="2" t="s">
        <v>490</v>
      </c>
      <c r="F1761" s="4"/>
      <c r="G1761" s="1" t="b">
        <f t="shared" ca="1" si="28"/>
        <v>1</v>
      </c>
      <c r="H1761" s="1435" cm="1">
        <f t="array" aca="1" ref="H1761" ca="1">IF(I1761&lt;&gt;"",INDIRECT("'"&amp;I1761&amp;"'!"&amp;J1761),"")</f>
        <v>82949</v>
      </c>
      <c r="I1761" s="1440" t="s">
        <v>4397</v>
      </c>
      <c r="J1761" s="1436" t="s">
        <v>4411</v>
      </c>
      <c r="K1761" s="4"/>
    </row>
    <row r="1762" spans="1:11" ht="15" x14ac:dyDescent="0.2">
      <c r="A1762">
        <v>1703</v>
      </c>
      <c r="B1762" s="660">
        <f>'Tax Sched 25'!D8</f>
        <v>18354</v>
      </c>
      <c r="C1762" s="2" t="s">
        <v>490</v>
      </c>
      <c r="F1762" s="4"/>
      <c r="G1762" s="1" t="b">
        <f t="shared" ca="1" si="28"/>
        <v>1</v>
      </c>
      <c r="H1762" s="1435" cm="1">
        <f t="array" aca="1" ref="H1762" ca="1">IF(I1762&lt;&gt;"",INDIRECT("'"&amp;I1762&amp;"'!"&amp;J1762),"")</f>
        <v>18354</v>
      </c>
      <c r="I1762" s="1440" t="s">
        <v>4397</v>
      </c>
      <c r="J1762" s="1436" t="s">
        <v>4412</v>
      </c>
      <c r="K1762" s="4"/>
    </row>
    <row r="1763" spans="1:11" ht="15" x14ac:dyDescent="0.2">
      <c r="A1763">
        <v>1704</v>
      </c>
      <c r="B1763" s="660">
        <f>'Tax Sched 25'!D10</f>
        <v>1848</v>
      </c>
      <c r="C1763" s="2" t="s">
        <v>490</v>
      </c>
      <c r="F1763" s="4"/>
      <c r="G1763" s="1" t="b">
        <f t="shared" ca="1" si="28"/>
        <v>1</v>
      </c>
      <c r="H1763" s="1435" cm="1">
        <f t="array" aca="1" ref="H1763" ca="1">IF(I1763&lt;&gt;"",INDIRECT("'"&amp;I1763&amp;"'!"&amp;J1763),"")</f>
        <v>1848</v>
      </c>
      <c r="I1763" s="1440" t="s">
        <v>4397</v>
      </c>
      <c r="J1763" s="1436" t="s">
        <v>3798</v>
      </c>
      <c r="K1763" s="4"/>
    </row>
    <row r="1764" spans="1:11" ht="15" x14ac:dyDescent="0.2">
      <c r="A1764" s="5">
        <v>1705</v>
      </c>
      <c r="B1764" s="660"/>
      <c r="C1764" s="2" t="s">
        <v>490</v>
      </c>
      <c r="F1764" s="4" t="s">
        <v>3784</v>
      </c>
      <c r="G1764" s="1" t="b">
        <f t="shared" ca="1" si="28"/>
        <v>1</v>
      </c>
      <c r="H1764" s="1435" t="str" cm="1">
        <f t="array" aca="1" ref="H1764" ca="1">IF(I1764&lt;&gt;"",INDIRECT("'"&amp;I1764&amp;"'!"&amp;J1764),"")</f>
        <v/>
      </c>
      <c r="I1764" s="1440"/>
      <c r="J1764" s="1436"/>
      <c r="K1764" s="4"/>
    </row>
    <row r="1765" spans="1:11" ht="15" x14ac:dyDescent="0.2">
      <c r="A1765">
        <v>1706</v>
      </c>
      <c r="B1765" s="660">
        <f>'Tax Sched 25'!D9</f>
        <v>0</v>
      </c>
      <c r="C1765" s="2" t="s">
        <v>490</v>
      </c>
      <c r="F1765" s="4"/>
      <c r="G1765" s="1" t="b">
        <f t="shared" ca="1" si="28"/>
        <v>1</v>
      </c>
      <c r="H1765" s="1435" cm="1">
        <f t="array" aca="1" ref="H1765" ca="1">IF(I1765&lt;&gt;"",INDIRECT("'"&amp;I1765&amp;"'!"&amp;J1765),"")</f>
        <v>0</v>
      </c>
      <c r="I1765" s="1440" t="s">
        <v>4397</v>
      </c>
      <c r="J1765" s="1436" t="s">
        <v>4413</v>
      </c>
      <c r="K1765" s="4"/>
    </row>
    <row r="1766" spans="1:11" ht="15" x14ac:dyDescent="0.2">
      <c r="A1766">
        <v>1707</v>
      </c>
      <c r="B1766" s="660">
        <f>'Tax Sched 25'!D11</f>
        <v>49211</v>
      </c>
      <c r="C1766" s="2" t="s">
        <v>490</v>
      </c>
      <c r="F1766" s="4"/>
      <c r="G1766" s="1" t="b">
        <f t="shared" ca="1" si="28"/>
        <v>1</v>
      </c>
      <c r="H1766" s="1435" cm="1">
        <f t="array" aca="1" ref="H1766" ca="1">IF(I1766&lt;&gt;"",INDIRECT("'"&amp;I1766&amp;"'!"&amp;J1766),"")</f>
        <v>49211</v>
      </c>
      <c r="I1766" s="1440" t="s">
        <v>4397</v>
      </c>
      <c r="J1766" s="1436" t="s">
        <v>4414</v>
      </c>
      <c r="K1766" s="4"/>
    </row>
    <row r="1767" spans="1:11" ht="15" x14ac:dyDescent="0.2">
      <c r="A1767">
        <v>1708</v>
      </c>
      <c r="B1767" s="660">
        <f>'Tax Sched 25'!D12</f>
        <v>0</v>
      </c>
      <c r="C1767" s="2" t="s">
        <v>490</v>
      </c>
      <c r="F1767" s="4"/>
      <c r="G1767" s="1" t="b">
        <f t="shared" ca="1" si="28"/>
        <v>1</v>
      </c>
      <c r="H1767" s="1435" cm="1">
        <f t="array" aca="1" ref="H1767" ca="1">IF(I1767&lt;&gt;"",INDIRECT("'"&amp;I1767&amp;"'!"&amp;J1767),"")</f>
        <v>0</v>
      </c>
      <c r="I1767" s="1440" t="s">
        <v>4397</v>
      </c>
      <c r="J1767" s="1436" t="s">
        <v>3800</v>
      </c>
      <c r="K1767" s="4"/>
    </row>
    <row r="1768" spans="1:11" ht="15" x14ac:dyDescent="0.2">
      <c r="A1768">
        <v>1709</v>
      </c>
      <c r="B1768" s="660">
        <f>'Tax Sched 25'!D14</f>
        <v>20415</v>
      </c>
      <c r="C1768" s="2" t="s">
        <v>490</v>
      </c>
      <c r="F1768" s="4"/>
      <c r="G1768" s="1" t="b">
        <f t="shared" ca="1" si="28"/>
        <v>1</v>
      </c>
      <c r="H1768" s="1435" cm="1">
        <f t="array" aca="1" ref="H1768" ca="1">IF(I1768&lt;&gt;"",INDIRECT("'"&amp;I1768&amp;"'!"&amp;J1768),"")</f>
        <v>20415</v>
      </c>
      <c r="I1768" s="1440" t="s">
        <v>4397</v>
      </c>
      <c r="J1768" s="1436" t="s">
        <v>3907</v>
      </c>
      <c r="K1768" s="4"/>
    </row>
    <row r="1769" spans="1:11" ht="15" x14ac:dyDescent="0.2">
      <c r="A1769" s="5">
        <v>1710</v>
      </c>
      <c r="B1769" s="660"/>
      <c r="C1769" s="2" t="s">
        <v>490</v>
      </c>
      <c r="F1769" s="4" t="s">
        <v>3784</v>
      </c>
      <c r="G1769" s="1" t="b">
        <f t="shared" ca="1" si="28"/>
        <v>1</v>
      </c>
      <c r="H1769" s="1435" t="str" cm="1">
        <f t="array" aca="1" ref="H1769" ca="1">IF(I1769&lt;&gt;"",INDIRECT("'"&amp;I1769&amp;"'!"&amp;J1769),"")</f>
        <v/>
      </c>
      <c r="I1769" s="1440"/>
      <c r="J1769" s="1436"/>
      <c r="K1769" s="4"/>
    </row>
    <row r="1770" spans="1:11" ht="15" x14ac:dyDescent="0.2">
      <c r="A1770">
        <v>1711</v>
      </c>
      <c r="B1770" s="660">
        <f>'Tax Sched 25'!D15</f>
        <v>0</v>
      </c>
      <c r="C1770" s="2" t="s">
        <v>490</v>
      </c>
      <c r="F1770" s="4"/>
      <c r="G1770" s="1" t="b">
        <f t="shared" ca="1" si="28"/>
        <v>1</v>
      </c>
      <c r="H1770" s="1435" cm="1">
        <f t="array" aca="1" ref="H1770" ca="1">IF(I1770&lt;&gt;"",INDIRECT("'"&amp;I1770&amp;"'!"&amp;J1770),"")</f>
        <v>0</v>
      </c>
      <c r="I1770" s="1440" t="s">
        <v>4397</v>
      </c>
      <c r="J1770" s="1436" t="s">
        <v>3908</v>
      </c>
      <c r="K1770" s="4"/>
    </row>
    <row r="1771" spans="1:11" ht="15" x14ac:dyDescent="0.2">
      <c r="A1771" s="5">
        <v>1712</v>
      </c>
      <c r="B1771" s="660"/>
      <c r="F1771" s="4" t="s">
        <v>3784</v>
      </c>
      <c r="G1771" s="1" t="b">
        <f t="shared" ca="1" si="28"/>
        <v>1</v>
      </c>
      <c r="H1771" s="1435" t="str" cm="1">
        <f t="array" aca="1" ref="H1771" ca="1">IF(I1771&lt;&gt;"",INDIRECT("'"&amp;I1771&amp;"'!"&amp;J1771),"")</f>
        <v/>
      </c>
      <c r="I1771" s="1440"/>
      <c r="J1771" s="1436"/>
      <c r="K1771" s="4"/>
    </row>
    <row r="1772" spans="1:11" ht="15" x14ac:dyDescent="0.2">
      <c r="A1772" s="5">
        <v>1713</v>
      </c>
      <c r="B1772" s="660"/>
      <c r="C1772" s="2" t="s">
        <v>490</v>
      </c>
      <c r="F1772" s="4" t="s">
        <v>3784</v>
      </c>
      <c r="G1772" s="1" t="b">
        <f t="shared" ca="1" si="28"/>
        <v>1</v>
      </c>
      <c r="H1772" s="1435" t="str" cm="1">
        <f t="array" aca="1" ref="H1772" ca="1">IF(I1772&lt;&gt;"",INDIRECT("'"&amp;I1772&amp;"'!"&amp;J1772),"")</f>
        <v/>
      </c>
      <c r="I1772" s="1440"/>
      <c r="J1772" s="1436"/>
      <c r="K1772" s="4"/>
    </row>
    <row r="1773" spans="1:11" ht="15" x14ac:dyDescent="0.2">
      <c r="A1773">
        <v>1714</v>
      </c>
      <c r="B1773" s="660">
        <f>'Tax Sched 25'!D19</f>
        <v>1290309</v>
      </c>
      <c r="C1773" s="2" t="s">
        <v>490</v>
      </c>
      <c r="F1773" s="4"/>
      <c r="G1773" s="1" t="b">
        <f t="shared" ca="1" si="28"/>
        <v>1</v>
      </c>
      <c r="H1773" s="1435" cm="1">
        <f t="array" aca="1" ref="H1773" ca="1">IF(I1773&lt;&gt;"",INDIRECT("'"&amp;I1773&amp;"'!"&amp;J1773),"")</f>
        <v>1290309</v>
      </c>
      <c r="I1773" s="1440" t="s">
        <v>4397</v>
      </c>
      <c r="J1773" s="1436" t="s">
        <v>4415</v>
      </c>
      <c r="K1773" s="4"/>
    </row>
    <row r="1774" spans="1:11" ht="15" x14ac:dyDescent="0.2">
      <c r="A1774">
        <v>1715</v>
      </c>
      <c r="B1774" s="660">
        <f>'Tax Sched 25'!C4</f>
        <v>777667</v>
      </c>
      <c r="C1774" s="2" t="s">
        <v>490</v>
      </c>
      <c r="F1774" s="4"/>
      <c r="G1774" s="1" t="b">
        <f t="shared" ca="1" si="28"/>
        <v>1</v>
      </c>
      <c r="H1774" s="1435" cm="1">
        <f t="array" aca="1" ref="H1774" ca="1">IF(I1774&lt;&gt;"",INDIRECT("'"&amp;I1774&amp;"'!"&amp;J1774),"")</f>
        <v>777667</v>
      </c>
      <c r="I1774" s="1440" t="s">
        <v>4397</v>
      </c>
      <c r="J1774" s="1436" t="s">
        <v>4416</v>
      </c>
      <c r="K1774" s="4"/>
    </row>
    <row r="1775" spans="1:11" ht="15" x14ac:dyDescent="0.2">
      <c r="A1775">
        <v>1716</v>
      </c>
      <c r="B1775" s="660">
        <f>'Tax Sched 25'!C5</f>
        <v>123405</v>
      </c>
      <c r="C1775" s="2" t="s">
        <v>490</v>
      </c>
      <c r="F1775" s="4"/>
      <c r="G1775" s="1" t="b">
        <f t="shared" ca="1" si="28"/>
        <v>1</v>
      </c>
      <c r="H1775" s="1435" cm="1">
        <f t="array" aca="1" ref="H1775" ca="1">IF(I1775&lt;&gt;"",INDIRECT("'"&amp;I1775&amp;"'!"&amp;J1775),"")</f>
        <v>123405</v>
      </c>
      <c r="I1775" s="1440" t="s">
        <v>4397</v>
      </c>
      <c r="J1775" s="1436" t="s">
        <v>3789</v>
      </c>
      <c r="K1775" s="4"/>
    </row>
    <row r="1776" spans="1:11" ht="15" x14ac:dyDescent="0.2">
      <c r="A1776">
        <v>1717</v>
      </c>
      <c r="B1776" s="660">
        <f>'Tax Sched 25'!C6</f>
        <v>184434</v>
      </c>
      <c r="F1776" s="4"/>
      <c r="G1776" s="1" t="b">
        <f t="shared" ca="1" si="28"/>
        <v>1</v>
      </c>
      <c r="H1776" s="1435" cm="1">
        <f t="array" aca="1" ref="H1776" ca="1">IF(I1776&lt;&gt;"",INDIRECT("'"&amp;I1776&amp;"'!"&amp;J1776),"")</f>
        <v>184434</v>
      </c>
      <c r="I1776" s="1440" t="s">
        <v>4397</v>
      </c>
      <c r="J1776" s="1436" t="s">
        <v>3787</v>
      </c>
      <c r="K1776" s="4"/>
    </row>
    <row r="1777" spans="1:11" ht="15" x14ac:dyDescent="0.2">
      <c r="A1777">
        <v>1718</v>
      </c>
      <c r="B1777" s="660">
        <f>'Tax Sched 25'!C7</f>
        <v>98307</v>
      </c>
      <c r="F1777" s="4"/>
      <c r="G1777" s="1" t="b">
        <f t="shared" ca="1" si="28"/>
        <v>1</v>
      </c>
      <c r="H1777" s="1435" cm="1">
        <f t="array" aca="1" ref="H1777" ca="1">IF(I1777&lt;&gt;"",INDIRECT("'"&amp;I1777&amp;"'!"&amp;J1777),"")</f>
        <v>98307</v>
      </c>
      <c r="I1777" s="1440" t="s">
        <v>4397</v>
      </c>
      <c r="J1777" s="1436" t="s">
        <v>4417</v>
      </c>
      <c r="K1777" s="4"/>
    </row>
    <row r="1778" spans="1:11" ht="15" x14ac:dyDescent="0.2">
      <c r="A1778">
        <v>1719</v>
      </c>
      <c r="B1778" s="660">
        <f>'Tax Sched 25'!C8</f>
        <v>10875</v>
      </c>
      <c r="F1778" s="4"/>
      <c r="G1778" s="1" t="b">
        <f t="shared" ca="1" si="28"/>
        <v>1</v>
      </c>
      <c r="H1778" s="1435" cm="1">
        <f t="array" aca="1" ref="H1778" ca="1">IF(I1778&lt;&gt;"",INDIRECT("'"&amp;I1778&amp;"'!"&amp;J1778),"")</f>
        <v>10875</v>
      </c>
      <c r="I1778" s="1440" t="s">
        <v>4397</v>
      </c>
      <c r="J1778" s="1436" t="s">
        <v>4418</v>
      </c>
      <c r="K1778" s="4"/>
    </row>
    <row r="1779" spans="1:11" ht="15" x14ac:dyDescent="0.2">
      <c r="A1779">
        <v>1720</v>
      </c>
      <c r="B1779" s="660">
        <f>'Tax Sched 25'!C10</f>
        <v>783</v>
      </c>
      <c r="F1779" s="4"/>
      <c r="G1779" s="1" t="b">
        <f t="shared" ca="1" si="28"/>
        <v>1</v>
      </c>
      <c r="H1779" s="1435" cm="1">
        <f t="array" aca="1" ref="H1779" ca="1">IF(I1779&lt;&gt;"",INDIRECT("'"&amp;I1779&amp;"'!"&amp;J1779),"")</f>
        <v>783</v>
      </c>
      <c r="I1779" s="1440" t="s">
        <v>4397</v>
      </c>
      <c r="J1779" s="1436" t="s">
        <v>3788</v>
      </c>
      <c r="K1779" s="4"/>
    </row>
    <row r="1780" spans="1:11" ht="15" x14ac:dyDescent="0.2">
      <c r="A1780" s="5">
        <v>1721</v>
      </c>
      <c r="B1780" s="660"/>
      <c r="F1780" s="4" t="s">
        <v>3784</v>
      </c>
      <c r="G1780" s="1" t="b">
        <f t="shared" ca="1" si="28"/>
        <v>1</v>
      </c>
      <c r="H1780" s="1435" t="str" cm="1">
        <f t="array" aca="1" ref="H1780" ca="1">IF(I1780&lt;&gt;"",INDIRECT("'"&amp;I1780&amp;"'!"&amp;J1780),"")</f>
        <v/>
      </c>
      <c r="I1780" s="1440"/>
      <c r="J1780" s="1436"/>
      <c r="K1780" s="4"/>
    </row>
    <row r="1781" spans="1:11" ht="15" x14ac:dyDescent="0.2">
      <c r="A1781">
        <v>1722</v>
      </c>
      <c r="B1781" s="660">
        <f>'Tax Sched 25'!C9</f>
        <v>0</v>
      </c>
      <c r="F1781" s="4"/>
      <c r="G1781" s="1" t="b">
        <f t="shared" ca="1" si="28"/>
        <v>1</v>
      </c>
      <c r="H1781" s="1435" cm="1">
        <f t="array" aca="1" ref="H1781" ca="1">IF(I1781&lt;&gt;"",INDIRECT("'"&amp;I1781&amp;"'!"&amp;J1781),"")</f>
        <v>0</v>
      </c>
      <c r="I1781" s="1440" t="s">
        <v>4397</v>
      </c>
      <c r="J1781" s="1436" t="s">
        <v>4419</v>
      </c>
      <c r="K1781" s="4"/>
    </row>
    <row r="1782" spans="1:11" ht="15" x14ac:dyDescent="0.2">
      <c r="A1782">
        <v>1723</v>
      </c>
      <c r="B1782" s="660">
        <f>'Tax Sched 25'!C11</f>
        <v>47674</v>
      </c>
      <c r="F1782" s="4"/>
      <c r="G1782" s="1" t="b">
        <f t="shared" ca="1" si="28"/>
        <v>1</v>
      </c>
      <c r="H1782" s="1435" cm="1">
        <f t="array" aca="1" ref="H1782" ca="1">IF(I1782&lt;&gt;"",INDIRECT("'"&amp;I1782&amp;"'!"&amp;J1782),"")</f>
        <v>47674</v>
      </c>
      <c r="I1782" s="1440" t="s">
        <v>4397</v>
      </c>
      <c r="J1782" s="1436" t="s">
        <v>4420</v>
      </c>
      <c r="K1782" s="4"/>
    </row>
    <row r="1783" spans="1:11" ht="15" x14ac:dyDescent="0.2">
      <c r="A1783">
        <v>1724</v>
      </c>
      <c r="B1783" s="660">
        <f>'Tax Sched 25'!C12</f>
        <v>0</v>
      </c>
      <c r="F1783" s="4"/>
      <c r="G1783" s="1" t="b">
        <f t="shared" ca="1" si="28"/>
        <v>1</v>
      </c>
      <c r="H1783" s="1435" cm="1">
        <f t="array" aca="1" ref="H1783" ca="1">IF(I1783&lt;&gt;"",INDIRECT("'"&amp;I1783&amp;"'!"&amp;J1783),"")</f>
        <v>0</v>
      </c>
      <c r="I1783" s="1440" t="s">
        <v>4397</v>
      </c>
      <c r="J1783" s="1436" t="s">
        <v>3790</v>
      </c>
      <c r="K1783" s="4"/>
    </row>
    <row r="1784" spans="1:11" ht="15" x14ac:dyDescent="0.2">
      <c r="A1784">
        <v>1725</v>
      </c>
      <c r="B1784" s="660">
        <f>'Tax Sched 25'!C14</f>
        <v>20444</v>
      </c>
      <c r="F1784" s="4"/>
      <c r="G1784" s="1" t="b">
        <f t="shared" ca="1" si="28"/>
        <v>1</v>
      </c>
      <c r="H1784" s="1435" cm="1">
        <f t="array" aca="1" ref="H1784" ca="1">IF(I1784&lt;&gt;"",INDIRECT("'"&amp;I1784&amp;"'!"&amp;J1784),"")</f>
        <v>20444</v>
      </c>
      <c r="I1784" s="1440" t="s">
        <v>4397</v>
      </c>
      <c r="J1784" s="1436" t="s">
        <v>3871</v>
      </c>
      <c r="K1784" s="4"/>
    </row>
    <row r="1785" spans="1:11" ht="15" x14ac:dyDescent="0.2">
      <c r="A1785" s="5">
        <v>1726</v>
      </c>
      <c r="B1785" s="660"/>
      <c r="F1785" s="4" t="s">
        <v>3784</v>
      </c>
      <c r="G1785" s="1" t="b">
        <f t="shared" ca="1" si="28"/>
        <v>1</v>
      </c>
      <c r="H1785" s="1435" t="str" cm="1">
        <f t="array" aca="1" ref="H1785" ca="1">IF(I1785&lt;&gt;"",INDIRECT("'"&amp;I1785&amp;"'!"&amp;J1785),"")</f>
        <v/>
      </c>
      <c r="I1785" s="1440"/>
      <c r="J1785" s="1436"/>
      <c r="K1785" s="4"/>
    </row>
    <row r="1786" spans="1:11" ht="15" x14ac:dyDescent="0.2">
      <c r="A1786">
        <v>1727</v>
      </c>
      <c r="B1786" s="660">
        <f>'Tax Sched 25'!C15</f>
        <v>0</v>
      </c>
      <c r="F1786" s="4"/>
      <c r="G1786" s="1" t="b">
        <f t="shared" ca="1" si="28"/>
        <v>1</v>
      </c>
      <c r="H1786" s="1435" cm="1">
        <f t="array" aca="1" ref="H1786" ca="1">IF(I1786&lt;&gt;"",INDIRECT("'"&amp;I1786&amp;"'!"&amp;J1786),"")</f>
        <v>0</v>
      </c>
      <c r="I1786" s="1440" t="s">
        <v>4397</v>
      </c>
      <c r="J1786" s="1436" t="s">
        <v>3872</v>
      </c>
      <c r="K1786" s="4"/>
    </row>
    <row r="1787" spans="1:11" ht="15" x14ac:dyDescent="0.2">
      <c r="A1787" s="5">
        <v>1728</v>
      </c>
      <c r="B1787" s="660"/>
      <c r="F1787" s="4" t="s">
        <v>3784</v>
      </c>
      <c r="G1787" s="1" t="b">
        <f t="shared" ca="1" si="28"/>
        <v>1</v>
      </c>
      <c r="H1787" s="1435" t="str" cm="1">
        <f t="array" aca="1" ref="H1787" ca="1">IF(I1787&lt;&gt;"",INDIRECT("'"&amp;I1787&amp;"'!"&amp;J1787),"")</f>
        <v/>
      </c>
      <c r="I1787" s="1440"/>
      <c r="J1787" s="1436"/>
      <c r="K1787" s="4"/>
    </row>
    <row r="1788" spans="1:11" ht="15" x14ac:dyDescent="0.2">
      <c r="A1788" s="5">
        <v>1729</v>
      </c>
      <c r="B1788" s="660"/>
      <c r="F1788" s="4" t="s">
        <v>3784</v>
      </c>
      <c r="G1788" s="1" t="b">
        <f t="shared" ca="1" si="28"/>
        <v>1</v>
      </c>
      <c r="H1788" s="1435" t="str" cm="1">
        <f t="array" aca="1" ref="H1788" ca="1">IF(I1788&lt;&gt;"",INDIRECT("'"&amp;I1788&amp;"'!"&amp;J1788),"")</f>
        <v/>
      </c>
      <c r="I1788" s="1440"/>
      <c r="J1788" s="1436"/>
      <c r="K1788" s="4"/>
    </row>
    <row r="1789" spans="1:11" ht="15" x14ac:dyDescent="0.2">
      <c r="A1789">
        <v>1730</v>
      </c>
      <c r="B1789" s="660">
        <f>'Tax Sched 25'!C19</f>
        <v>1286513</v>
      </c>
      <c r="F1789" s="4"/>
      <c r="G1789" s="1" t="b">
        <f t="shared" ca="1" si="28"/>
        <v>1</v>
      </c>
      <c r="H1789" s="1435" cm="1">
        <f t="array" aca="1" ref="H1789" ca="1">IF(I1789&lt;&gt;"",INDIRECT("'"&amp;I1789&amp;"'!"&amp;J1789),"")</f>
        <v>1286513</v>
      </c>
      <c r="I1789" s="1440" t="s">
        <v>4397</v>
      </c>
      <c r="J1789" s="1436" t="s">
        <v>4421</v>
      </c>
      <c r="K1789" s="4"/>
    </row>
    <row r="1790" spans="1:11" ht="15" x14ac:dyDescent="0.2">
      <c r="A1790">
        <v>1731</v>
      </c>
      <c r="B1790" s="660">
        <f>'Tax Sched 25'!F4</f>
        <v>784158</v>
      </c>
      <c r="F1790" s="4"/>
      <c r="G1790" s="1" t="b">
        <f t="shared" ca="1" si="28"/>
        <v>1</v>
      </c>
      <c r="H1790" s="1435" cm="1">
        <f t="array" aca="1" ref="H1790" ca="1">IF(I1790&lt;&gt;"",INDIRECT("'"&amp;I1790&amp;"'!"&amp;J1790),"")</f>
        <v>784158</v>
      </c>
      <c r="I1790" s="1440" t="s">
        <v>4397</v>
      </c>
      <c r="J1790" s="1436" t="s">
        <v>4422</v>
      </c>
      <c r="K1790" s="4"/>
    </row>
    <row r="1791" spans="1:11" ht="15" x14ac:dyDescent="0.2">
      <c r="A1791">
        <v>1732</v>
      </c>
      <c r="B1791" s="660">
        <f>'Tax Sched 25'!F5</f>
        <v>124436</v>
      </c>
      <c r="C1791" s="2" t="s">
        <v>490</v>
      </c>
      <c r="F1791" s="4"/>
      <c r="G1791" s="1" t="b">
        <f t="shared" ca="1" si="28"/>
        <v>1</v>
      </c>
      <c r="H1791" s="1435" cm="1">
        <f t="array" aca="1" ref="H1791" ca="1">IF(I1791&lt;&gt;"",INDIRECT("'"&amp;I1791&amp;"'!"&amp;J1791),"")</f>
        <v>124436</v>
      </c>
      <c r="I1791" s="1440" t="s">
        <v>4397</v>
      </c>
      <c r="J1791" s="1436" t="s">
        <v>3817</v>
      </c>
      <c r="K1791" s="4"/>
    </row>
    <row r="1792" spans="1:11" ht="15" x14ac:dyDescent="0.2">
      <c r="A1792">
        <v>1733</v>
      </c>
      <c r="B1792" s="660">
        <f>'Tax Sched 25'!F6</f>
        <v>185973</v>
      </c>
      <c r="C1792" s="2" t="s">
        <v>490</v>
      </c>
      <c r="F1792" s="4"/>
      <c r="G1792" s="1" t="b">
        <f t="shared" ca="1" si="28"/>
        <v>1</v>
      </c>
      <c r="H1792" s="1435" cm="1">
        <f t="array" aca="1" ref="H1792" ca="1">IF(I1792&lt;&gt;"",INDIRECT("'"&amp;I1792&amp;"'!"&amp;J1792),"")</f>
        <v>185973</v>
      </c>
      <c r="I1792" s="1440" t="s">
        <v>4397</v>
      </c>
      <c r="J1792" s="1436" t="s">
        <v>3815</v>
      </c>
      <c r="K1792" s="4"/>
    </row>
    <row r="1793" spans="1:11" ht="15" x14ac:dyDescent="0.2">
      <c r="A1793">
        <v>1734</v>
      </c>
      <c r="B1793" s="660">
        <f>'Tax Sched 25'!F7</f>
        <v>99127</v>
      </c>
      <c r="C1793" s="2" t="s">
        <v>490</v>
      </c>
      <c r="F1793" s="4"/>
      <c r="G1793" s="1" t="b">
        <f t="shared" ca="1" si="28"/>
        <v>1</v>
      </c>
      <c r="H1793" s="1435" cm="1">
        <f t="array" aca="1" ref="H1793" ca="1">IF(I1793&lt;&gt;"",INDIRECT("'"&amp;I1793&amp;"'!"&amp;J1793),"")</f>
        <v>99127</v>
      </c>
      <c r="I1793" s="1440" t="s">
        <v>4397</v>
      </c>
      <c r="J1793" s="1436" t="s">
        <v>4423</v>
      </c>
      <c r="K1793" s="4"/>
    </row>
    <row r="1794" spans="1:11" ht="15" x14ac:dyDescent="0.2">
      <c r="A1794">
        <v>1735</v>
      </c>
      <c r="B1794" s="660">
        <f>'Tax Sched 25'!F8</f>
        <v>10965</v>
      </c>
      <c r="C1794" s="2" t="s">
        <v>490</v>
      </c>
      <c r="F1794" s="4"/>
      <c r="G1794" s="1" t="b">
        <f t="shared" ca="1" si="28"/>
        <v>1</v>
      </c>
      <c r="H1794" s="1435" cm="1">
        <f t="array" aca="1" ref="H1794" ca="1">IF(I1794&lt;&gt;"",INDIRECT("'"&amp;I1794&amp;"'!"&amp;J1794),"")</f>
        <v>10965</v>
      </c>
      <c r="I1794" s="1440" t="s">
        <v>4397</v>
      </c>
      <c r="J1794" s="1436" t="s">
        <v>4424</v>
      </c>
      <c r="K1794" s="4"/>
    </row>
    <row r="1795" spans="1:11" ht="15" x14ac:dyDescent="0.2">
      <c r="A1795">
        <v>1736</v>
      </c>
      <c r="B1795" s="660">
        <f>'Tax Sched 25'!F10</f>
        <v>789</v>
      </c>
      <c r="C1795" s="2" t="s">
        <v>490</v>
      </c>
      <c r="F1795" s="4"/>
      <c r="G1795" s="1" t="b">
        <f t="shared" ca="1" si="28"/>
        <v>1</v>
      </c>
      <c r="H1795" s="1435" cm="1">
        <f t="array" aca="1" ref="H1795" ca="1">IF(I1795&lt;&gt;"",INDIRECT("'"&amp;I1795&amp;"'!"&amp;J1795),"")</f>
        <v>789</v>
      </c>
      <c r="I1795" s="1440" t="s">
        <v>4397</v>
      </c>
      <c r="J1795" s="1436" t="s">
        <v>3816</v>
      </c>
      <c r="K1795" s="4"/>
    </row>
    <row r="1796" spans="1:11" ht="15" x14ac:dyDescent="0.2">
      <c r="A1796" s="5">
        <v>1737</v>
      </c>
      <c r="B1796" s="660"/>
      <c r="C1796" s="2" t="s">
        <v>490</v>
      </c>
      <c r="F1796" s="4" t="s">
        <v>3784</v>
      </c>
      <c r="G1796" s="1" t="b">
        <f t="shared" ca="1" si="28"/>
        <v>1</v>
      </c>
      <c r="H1796" s="1435" t="str" cm="1">
        <f t="array" aca="1" ref="H1796" ca="1">IF(I1796&lt;&gt;"",INDIRECT("'"&amp;I1796&amp;"'!"&amp;J1796),"")</f>
        <v/>
      </c>
      <c r="I1796" s="1440"/>
      <c r="J1796" s="1436"/>
      <c r="K1796" s="4"/>
    </row>
    <row r="1797" spans="1:11" ht="15" x14ac:dyDescent="0.2">
      <c r="A1797">
        <v>1738</v>
      </c>
      <c r="B1797" s="660">
        <f>'Tax Sched 25'!F9</f>
        <v>0</v>
      </c>
      <c r="C1797" s="2" t="s">
        <v>490</v>
      </c>
      <c r="F1797" s="4"/>
      <c r="G1797" s="1" t="b">
        <f t="shared" ca="1" si="28"/>
        <v>1</v>
      </c>
      <c r="H1797" s="1435" cm="1">
        <f t="array" aca="1" ref="H1797" ca="1">IF(I1797&lt;&gt;"",INDIRECT("'"&amp;I1797&amp;"'!"&amp;J1797),"")</f>
        <v>0</v>
      </c>
      <c r="I1797" s="1440" t="s">
        <v>4397</v>
      </c>
      <c r="J1797" s="1436" t="s">
        <v>4425</v>
      </c>
      <c r="K1797" s="4"/>
    </row>
    <row r="1798" spans="1:11" ht="15" x14ac:dyDescent="0.2">
      <c r="A1798">
        <v>1739</v>
      </c>
      <c r="B1798" s="660">
        <f>'Tax Sched 25'!F11</f>
        <v>48073</v>
      </c>
      <c r="C1798" s="2" t="s">
        <v>490</v>
      </c>
      <c r="F1798" s="4"/>
      <c r="G1798" s="1" t="b">
        <f t="shared" ca="1" si="28"/>
        <v>1</v>
      </c>
      <c r="H1798" s="1435" cm="1">
        <f t="array" aca="1" ref="H1798" ca="1">IF(I1798&lt;&gt;"",INDIRECT("'"&amp;I1798&amp;"'!"&amp;J1798),"")</f>
        <v>48073</v>
      </c>
      <c r="I1798" s="1440" t="s">
        <v>4397</v>
      </c>
      <c r="J1798" s="1436" t="s">
        <v>4426</v>
      </c>
      <c r="K1798" s="4"/>
    </row>
    <row r="1799" spans="1:11" ht="15" x14ac:dyDescent="0.2">
      <c r="A1799">
        <v>1740</v>
      </c>
      <c r="B1799" s="660">
        <f>'Tax Sched 25'!F12</f>
        <v>0</v>
      </c>
      <c r="C1799" s="2" t="s">
        <v>490</v>
      </c>
      <c r="F1799" s="4"/>
      <c r="G1799" s="1" t="b">
        <f t="shared" ca="1" si="28"/>
        <v>1</v>
      </c>
      <c r="H1799" s="1435" cm="1">
        <f t="array" aca="1" ref="H1799" ca="1">IF(I1799&lt;&gt;"",INDIRECT("'"&amp;I1799&amp;"'!"&amp;J1799),"")</f>
        <v>0</v>
      </c>
      <c r="I1799" s="1440" t="s">
        <v>4397</v>
      </c>
      <c r="J1799" s="1436" t="s">
        <v>3818</v>
      </c>
      <c r="K1799" s="4"/>
    </row>
    <row r="1800" spans="1:11" ht="15" x14ac:dyDescent="0.2">
      <c r="A1800">
        <v>1741</v>
      </c>
      <c r="B1800" s="660">
        <f>'Tax Sched 25'!F14</f>
        <v>20615</v>
      </c>
      <c r="C1800" s="2" t="s">
        <v>490</v>
      </c>
      <c r="F1800" s="4"/>
      <c r="G1800" s="1" t="b">
        <f t="shared" ca="1" si="28"/>
        <v>1</v>
      </c>
      <c r="H1800" s="1435" cm="1">
        <f t="array" aca="1" ref="H1800" ca="1">IF(I1800&lt;&gt;"",INDIRECT("'"&amp;I1800&amp;"'!"&amp;J1800),"")</f>
        <v>20615</v>
      </c>
      <c r="I1800" s="1440" t="s">
        <v>4397</v>
      </c>
      <c r="J1800" s="1436" t="s">
        <v>3979</v>
      </c>
      <c r="K1800" s="4"/>
    </row>
    <row r="1801" spans="1:11" ht="15" x14ac:dyDescent="0.2">
      <c r="A1801" s="5">
        <v>1742</v>
      </c>
      <c r="B1801" s="660"/>
      <c r="C1801" s="2" t="s">
        <v>490</v>
      </c>
      <c r="F1801" s="4" t="s">
        <v>3784</v>
      </c>
      <c r="G1801" s="1" t="b">
        <f t="shared" ca="1" si="28"/>
        <v>1</v>
      </c>
      <c r="H1801" s="1435" t="str" cm="1">
        <f t="array" aca="1" ref="H1801" ca="1">IF(I1801&lt;&gt;"",INDIRECT("'"&amp;I1801&amp;"'!"&amp;J1801),"")</f>
        <v/>
      </c>
      <c r="I1801" s="1440"/>
      <c r="J1801" s="1436"/>
      <c r="K1801" s="4"/>
    </row>
    <row r="1802" spans="1:11" ht="15" x14ac:dyDescent="0.2">
      <c r="A1802">
        <v>1743</v>
      </c>
      <c r="B1802" s="660">
        <f>'Tax Sched 25'!F15</f>
        <v>0</v>
      </c>
      <c r="C1802" s="2" t="s">
        <v>490</v>
      </c>
      <c r="F1802" s="4"/>
      <c r="G1802" s="1" t="b">
        <f t="shared" ca="1" si="28"/>
        <v>1</v>
      </c>
      <c r="H1802" s="1435" cm="1">
        <f t="array" aca="1" ref="H1802" ca="1">IF(I1802&lt;&gt;"",INDIRECT("'"&amp;I1802&amp;"'!"&amp;J1802),"")</f>
        <v>0</v>
      </c>
      <c r="I1802" s="1440" t="s">
        <v>4397</v>
      </c>
      <c r="J1802" s="1436" t="s">
        <v>3980</v>
      </c>
      <c r="K1802" s="4"/>
    </row>
    <row r="1803" spans="1:11" ht="15" x14ac:dyDescent="0.2">
      <c r="A1803" s="5">
        <v>1744</v>
      </c>
      <c r="B1803" s="660"/>
      <c r="F1803" s="4" t="s">
        <v>3784</v>
      </c>
      <c r="G1803" s="1" t="b">
        <f t="shared" ca="1" si="28"/>
        <v>1</v>
      </c>
      <c r="H1803" s="1435" t="str" cm="1">
        <f t="array" aca="1" ref="H1803" ca="1">IF(I1803&lt;&gt;"",INDIRECT("'"&amp;I1803&amp;"'!"&amp;J1803),"")</f>
        <v/>
      </c>
      <c r="I1803" s="1440"/>
      <c r="J1803" s="1436"/>
      <c r="K1803" s="4"/>
    </row>
    <row r="1804" spans="1:11" ht="15" x14ac:dyDescent="0.2">
      <c r="A1804" s="5">
        <v>1745</v>
      </c>
      <c r="B1804" s="660"/>
      <c r="C1804" s="2" t="s">
        <v>490</v>
      </c>
      <c r="F1804" s="4" t="s">
        <v>3784</v>
      </c>
      <c r="G1804" s="1" t="b">
        <f t="shared" ca="1" si="28"/>
        <v>1</v>
      </c>
      <c r="H1804" s="1435" t="str" cm="1">
        <f t="array" aca="1" ref="H1804" ca="1">IF(I1804&lt;&gt;"",INDIRECT("'"&amp;I1804&amp;"'!"&amp;J1804),"")</f>
        <v/>
      </c>
      <c r="I1804" s="1440"/>
      <c r="J1804" s="1436"/>
      <c r="K1804" s="4"/>
    </row>
    <row r="1805" spans="1:11" ht="15" x14ac:dyDescent="0.2">
      <c r="A1805" s="1">
        <v>1746</v>
      </c>
      <c r="B1805" s="660">
        <f>'Tax Sched 25'!F19</f>
        <v>1297251</v>
      </c>
      <c r="C1805" s="2" t="s">
        <v>490</v>
      </c>
      <c r="F1805" s="4"/>
      <c r="G1805" s="1" t="b">
        <f t="shared" ca="1" si="28"/>
        <v>1</v>
      </c>
      <c r="H1805" s="1435" cm="1">
        <f t="array" aca="1" ref="H1805" ca="1">IF(I1805&lt;&gt;"",INDIRECT("'"&amp;I1805&amp;"'!"&amp;J1805),"")</f>
        <v>1297251</v>
      </c>
      <c r="I1805" s="1440" t="s">
        <v>4397</v>
      </c>
      <c r="J1805" s="1436" t="s">
        <v>4427</v>
      </c>
      <c r="K1805" s="4"/>
    </row>
    <row r="1806" spans="1:11" ht="15" x14ac:dyDescent="0.2">
      <c r="A1806">
        <v>1747</v>
      </c>
      <c r="B1806" s="660">
        <f>'Tax Sched 25'!E4</f>
        <v>1561825</v>
      </c>
      <c r="C1806" s="2" t="s">
        <v>490</v>
      </c>
      <c r="F1806" s="4"/>
      <c r="G1806" s="1" t="b">
        <f t="shared" ca="1" si="28"/>
        <v>1</v>
      </c>
      <c r="H1806" s="1435" cm="1">
        <f t="array" aca="1" ref="H1806" ca="1">IF(I1806&lt;&gt;"",INDIRECT("'"&amp;I1806&amp;"'!"&amp;J1806),"")</f>
        <v>1561825</v>
      </c>
      <c r="I1806" s="1440" t="s">
        <v>4397</v>
      </c>
      <c r="J1806" s="1436" t="s">
        <v>4428</v>
      </c>
      <c r="K1806" s="4"/>
    </row>
    <row r="1807" spans="1:11" ht="15" x14ac:dyDescent="0.2">
      <c r="A1807">
        <v>1748</v>
      </c>
      <c r="B1807" s="660">
        <f>'Tax Sched 25'!E5</f>
        <v>247841</v>
      </c>
      <c r="C1807" s="2" t="s">
        <v>490</v>
      </c>
      <c r="F1807" s="4"/>
      <c r="G1807" s="1" t="b">
        <f t="shared" ca="1" si="28"/>
        <v>1</v>
      </c>
      <c r="H1807" s="1435" cm="1">
        <f t="array" aca="1" ref="H1807" ca="1">IF(I1807&lt;&gt;"",INDIRECT("'"&amp;I1807&amp;"'!"&amp;J1807),"")</f>
        <v>247841</v>
      </c>
      <c r="I1807" s="1440" t="s">
        <v>4397</v>
      </c>
      <c r="J1807" s="1436" t="s">
        <v>3808</v>
      </c>
      <c r="K1807" s="4"/>
    </row>
    <row r="1808" spans="1:11" ht="15" x14ac:dyDescent="0.2">
      <c r="A1808">
        <v>1749</v>
      </c>
      <c r="B1808" s="660">
        <f>'Tax Sched 25'!E6</f>
        <v>370407</v>
      </c>
      <c r="F1808" s="4"/>
      <c r="G1808" s="1" t="b">
        <f t="shared" ca="1" si="28"/>
        <v>1</v>
      </c>
      <c r="H1808" s="1435" cm="1">
        <f t="array" aca="1" ref="H1808" ca="1">IF(I1808&lt;&gt;"",INDIRECT("'"&amp;I1808&amp;"'!"&amp;J1808),"")</f>
        <v>370407</v>
      </c>
      <c r="I1808" s="1440" t="s">
        <v>4397</v>
      </c>
      <c r="J1808" s="1436" t="s">
        <v>3807</v>
      </c>
      <c r="K1808" s="4"/>
    </row>
    <row r="1809" spans="1:11" ht="15" x14ac:dyDescent="0.2">
      <c r="A1809">
        <v>1750</v>
      </c>
      <c r="B1809" s="660">
        <f>'Tax Sched 25'!E7</f>
        <v>197434</v>
      </c>
      <c r="F1809" s="4"/>
      <c r="G1809" s="1" t="b">
        <f t="shared" ca="1" si="28"/>
        <v>1</v>
      </c>
      <c r="H1809" s="1435" cm="1">
        <f t="array" aca="1" ref="H1809" ca="1">IF(I1809&lt;&gt;"",INDIRECT("'"&amp;I1809&amp;"'!"&amp;J1809),"")</f>
        <v>197434</v>
      </c>
      <c r="I1809" s="1440" t="s">
        <v>4397</v>
      </c>
      <c r="J1809" s="1436" t="s">
        <v>4429</v>
      </c>
      <c r="K1809" s="4"/>
    </row>
    <row r="1810" spans="1:11" ht="15" x14ac:dyDescent="0.2">
      <c r="A1810">
        <v>1751</v>
      </c>
      <c r="B1810" s="660">
        <f>'Tax Sched 25'!E8</f>
        <v>21840</v>
      </c>
      <c r="F1810" s="4"/>
      <c r="G1810" s="1" t="b">
        <f t="shared" ca="1" si="28"/>
        <v>1</v>
      </c>
      <c r="H1810" s="1435" cm="1">
        <f t="array" aca="1" ref="H1810" ca="1">IF(I1810&lt;&gt;"",INDIRECT("'"&amp;I1810&amp;"'!"&amp;J1810),"")</f>
        <v>21840</v>
      </c>
      <c r="I1810" s="1440" t="s">
        <v>4397</v>
      </c>
      <c r="J1810" s="1436" t="s">
        <v>4430</v>
      </c>
      <c r="K1810" s="4"/>
    </row>
    <row r="1811" spans="1:11" ht="15" x14ac:dyDescent="0.2">
      <c r="A1811">
        <v>1752</v>
      </c>
      <c r="B1811" s="660">
        <f>'Tax Sched 25'!E10</f>
        <v>1572</v>
      </c>
      <c r="F1811" s="4"/>
      <c r="G1811" s="1" t="b">
        <f t="shared" ca="1" si="28"/>
        <v>1</v>
      </c>
      <c r="H1811" s="1435" cm="1">
        <f t="array" aca="1" ref="H1811" ca="1">IF(I1811&lt;&gt;"",INDIRECT("'"&amp;I1811&amp;"'!"&amp;J1811),"")</f>
        <v>1572</v>
      </c>
      <c r="I1811" s="1440" t="s">
        <v>4397</v>
      </c>
      <c r="J1811" s="1436" t="s">
        <v>4431</v>
      </c>
      <c r="K1811" s="4"/>
    </row>
    <row r="1812" spans="1:11" ht="15" x14ac:dyDescent="0.2">
      <c r="A1812" s="5">
        <v>1753</v>
      </c>
      <c r="B1812" s="660"/>
      <c r="F1812" s="4" t="s">
        <v>3784</v>
      </c>
      <c r="G1812" s="1" t="b">
        <f t="shared" ca="1" si="28"/>
        <v>1</v>
      </c>
      <c r="H1812" s="1435" t="str" cm="1">
        <f t="array" aca="1" ref="H1812" ca="1">IF(I1812&lt;&gt;"",INDIRECT("'"&amp;I1812&amp;"'!"&amp;J1812),"")</f>
        <v/>
      </c>
      <c r="I1812" s="1440"/>
      <c r="J1812" s="1436"/>
      <c r="K1812" s="4"/>
    </row>
    <row r="1813" spans="1:11" ht="15" x14ac:dyDescent="0.2">
      <c r="A1813">
        <v>1754</v>
      </c>
      <c r="B1813" s="660">
        <f>'Tax Sched 25'!E9</f>
        <v>0</v>
      </c>
      <c r="F1813" s="4"/>
      <c r="G1813" s="1" t="b">
        <f t="shared" ca="1" si="28"/>
        <v>1</v>
      </c>
      <c r="H1813" s="1435" cm="1">
        <f t="array" aca="1" ref="H1813" ca="1">IF(I1813&lt;&gt;"",INDIRECT("'"&amp;I1813&amp;"'!"&amp;J1813),"")</f>
        <v>0</v>
      </c>
      <c r="I1813" s="1440" t="s">
        <v>4397</v>
      </c>
      <c r="J1813" s="1436" t="s">
        <v>4432</v>
      </c>
      <c r="K1813" s="4"/>
    </row>
    <row r="1814" spans="1:11" ht="15" x14ac:dyDescent="0.2">
      <c r="A1814">
        <v>1755</v>
      </c>
      <c r="B1814" s="660">
        <f>'Tax Sched 25'!E11</f>
        <v>95747</v>
      </c>
      <c r="F1814" s="4"/>
      <c r="G1814" s="1" t="b">
        <f t="shared" ca="1" si="28"/>
        <v>1</v>
      </c>
      <c r="H1814" s="1435" cm="1">
        <f t="array" aca="1" ref="H1814" ca="1">IF(I1814&lt;&gt;"",INDIRECT("'"&amp;I1814&amp;"'!"&amp;J1814),"")</f>
        <v>95747</v>
      </c>
      <c r="I1814" s="1440" t="s">
        <v>4397</v>
      </c>
      <c r="J1814" s="1436" t="s">
        <v>4433</v>
      </c>
      <c r="K1814" s="4"/>
    </row>
    <row r="1815" spans="1:11" ht="15" x14ac:dyDescent="0.2">
      <c r="A1815">
        <v>1756</v>
      </c>
      <c r="B1815" s="660">
        <f>'Tax Sched 25'!E12</f>
        <v>0</v>
      </c>
      <c r="F1815" s="4"/>
      <c r="G1815" s="1" t="b">
        <f t="shared" ca="1" si="28"/>
        <v>1</v>
      </c>
      <c r="H1815" s="1435" cm="1">
        <f t="array" aca="1" ref="H1815" ca="1">IF(I1815&lt;&gt;"",INDIRECT("'"&amp;I1815&amp;"'!"&amp;J1815),"")</f>
        <v>0</v>
      </c>
      <c r="I1815" s="1440" t="s">
        <v>4397</v>
      </c>
      <c r="J1815" s="1436" t="s">
        <v>3809</v>
      </c>
      <c r="K1815" s="4"/>
    </row>
    <row r="1816" spans="1:11" ht="15" x14ac:dyDescent="0.2">
      <c r="A1816">
        <v>1757</v>
      </c>
      <c r="B1816" s="660">
        <f>'Tax Sched 25'!E14</f>
        <v>41059</v>
      </c>
      <c r="F1816" s="4"/>
      <c r="G1816" s="1" t="b">
        <f t="shared" ca="1" si="28"/>
        <v>1</v>
      </c>
      <c r="H1816" s="1435" cm="1">
        <f t="array" aca="1" ref="H1816" ca="1">IF(I1816&lt;&gt;"",INDIRECT("'"&amp;I1816&amp;"'!"&amp;J1816),"")</f>
        <v>41059</v>
      </c>
      <c r="I1816" s="1440" t="s">
        <v>4397</v>
      </c>
      <c r="J1816" s="1436" t="s">
        <v>3943</v>
      </c>
      <c r="K1816" s="4"/>
    </row>
    <row r="1817" spans="1:11" ht="15" x14ac:dyDescent="0.2">
      <c r="A1817" s="5">
        <v>1758</v>
      </c>
      <c r="B1817" s="660"/>
      <c r="F1817" s="4" t="s">
        <v>3784</v>
      </c>
      <c r="G1817" s="1" t="b">
        <f t="shared" ca="1" si="28"/>
        <v>1</v>
      </c>
      <c r="H1817" s="1435" t="str" cm="1">
        <f t="array" aca="1" ref="H1817" ca="1">IF(I1817&lt;&gt;"",INDIRECT("'"&amp;I1817&amp;"'!"&amp;J1817),"")</f>
        <v/>
      </c>
      <c r="I1817" s="1440"/>
      <c r="J1817" s="1436"/>
      <c r="K1817" s="4"/>
    </row>
    <row r="1818" spans="1:11" ht="15" x14ac:dyDescent="0.2">
      <c r="A1818">
        <v>1759</v>
      </c>
      <c r="B1818" s="660">
        <f>'Tax Sched 25'!E15</f>
        <v>0</v>
      </c>
      <c r="F1818" s="4"/>
      <c r="G1818" s="1" t="b">
        <f t="shared" ca="1" si="28"/>
        <v>1</v>
      </c>
      <c r="H1818" s="1435" cm="1">
        <f t="array" aca="1" ref="H1818" ca="1">IF(I1818&lt;&gt;"",INDIRECT("'"&amp;I1818&amp;"'!"&amp;J1818),"")</f>
        <v>0</v>
      </c>
      <c r="I1818" s="1440" t="s">
        <v>4397</v>
      </c>
      <c r="J1818" s="1436" t="s">
        <v>3944</v>
      </c>
      <c r="K1818" s="4"/>
    </row>
    <row r="1819" spans="1:11" ht="15" x14ac:dyDescent="0.2">
      <c r="A1819" s="5">
        <v>1760</v>
      </c>
      <c r="B1819" s="660"/>
      <c r="F1819" s="4" t="s">
        <v>3784</v>
      </c>
      <c r="G1819" s="1" t="b">
        <f t="shared" ca="1" si="28"/>
        <v>1</v>
      </c>
      <c r="H1819" s="1435" t="str" cm="1">
        <f t="array" aca="1" ref="H1819" ca="1">IF(I1819&lt;&gt;"",INDIRECT("'"&amp;I1819&amp;"'!"&amp;J1819),"")</f>
        <v/>
      </c>
      <c r="I1819" s="1440"/>
      <c r="J1819" s="1436"/>
      <c r="K1819" s="4"/>
    </row>
    <row r="1820" spans="1:11" ht="15" x14ac:dyDescent="0.2">
      <c r="A1820" s="5">
        <v>1761</v>
      </c>
      <c r="B1820" s="660"/>
      <c r="F1820" s="4" t="s">
        <v>3784</v>
      </c>
      <c r="G1820" s="1" t="b">
        <f t="shared" ca="1" si="28"/>
        <v>1</v>
      </c>
      <c r="H1820" s="1435" t="str" cm="1">
        <f t="array" aca="1" ref="H1820" ca="1">IF(I1820&lt;&gt;"",INDIRECT("'"&amp;I1820&amp;"'!"&amp;J1820),"")</f>
        <v/>
      </c>
      <c r="I1820" s="1440"/>
      <c r="J1820" s="1436"/>
      <c r="K1820" s="4"/>
    </row>
    <row r="1821" spans="1:11" ht="15" x14ac:dyDescent="0.2">
      <c r="A1821" s="1">
        <v>1762</v>
      </c>
      <c r="B1821" s="660">
        <f>'Tax Sched 25'!E19</f>
        <v>2583764</v>
      </c>
      <c r="F1821" s="4"/>
      <c r="G1821" s="1" t="b">
        <f t="shared" ca="1" si="28"/>
        <v>1</v>
      </c>
      <c r="H1821" s="1435" cm="1">
        <f t="array" aca="1" ref="H1821" ca="1">IF(I1821&lt;&gt;"",INDIRECT("'"&amp;I1821&amp;"'!"&amp;J1821),"")</f>
        <v>2583764</v>
      </c>
      <c r="I1821" s="1440" t="s">
        <v>4397</v>
      </c>
      <c r="J1821" s="1436" t="s">
        <v>4434</v>
      </c>
      <c r="K1821" s="4"/>
    </row>
    <row r="1822" spans="1:11" ht="15" x14ac:dyDescent="0.2">
      <c r="A1822" s="5">
        <v>1763</v>
      </c>
      <c r="B1822" s="660"/>
      <c r="F1822" s="4" t="s">
        <v>3784</v>
      </c>
      <c r="G1822" s="1" t="b">
        <f t="shared" ca="1" si="28"/>
        <v>1</v>
      </c>
      <c r="H1822" s="1435" t="str" cm="1">
        <f t="array" aca="1" ref="H1822" ca="1">IF(I1822&lt;&gt;"",INDIRECT("'"&amp;I1822&amp;"'!"&amp;J1822),"")</f>
        <v/>
      </c>
      <c r="I1822" s="1440"/>
      <c r="J1822" s="1436"/>
      <c r="K1822" s="4"/>
    </row>
    <row r="1823" spans="1:11" ht="15" x14ac:dyDescent="0.2">
      <c r="A1823">
        <v>1764</v>
      </c>
      <c r="B1823" s="660">
        <f>'Short-Term Long-Term Debt 26'!C6</f>
        <v>0</v>
      </c>
      <c r="C1823" s="2" t="s">
        <v>490</v>
      </c>
      <c r="F1823" s="4"/>
      <c r="G1823" s="1" t="b">
        <f t="shared" ca="1" si="28"/>
        <v>1</v>
      </c>
      <c r="H1823" s="1435" cm="1">
        <f t="array" aca="1" ref="H1823" ca="1">IF(I1823&lt;&gt;"",INDIRECT("'"&amp;I1823&amp;"'!"&amp;J1823),"")</f>
        <v>0</v>
      </c>
      <c r="I1823" s="1440" t="s">
        <v>4435</v>
      </c>
      <c r="J1823" s="1436" t="s">
        <v>3787</v>
      </c>
      <c r="K1823" s="4"/>
    </row>
    <row r="1824" spans="1:11" ht="15" x14ac:dyDescent="0.2">
      <c r="A1824">
        <v>1765</v>
      </c>
      <c r="B1824" s="660">
        <f>'Short-Term Long-Term Debt 26'!C7</f>
        <v>0</v>
      </c>
      <c r="F1824" s="4"/>
      <c r="G1824" s="1" t="b">
        <f t="shared" ref="G1824:G1887" ca="1" si="29">H1824=B1824</f>
        <v>1</v>
      </c>
      <c r="H1824" s="1435" cm="1">
        <f t="array" aca="1" ref="H1824" ca="1">IF(I1824&lt;&gt;"",INDIRECT("'"&amp;I1824&amp;"'!"&amp;J1824),"")</f>
        <v>0</v>
      </c>
      <c r="I1824" s="1440" t="s">
        <v>4435</v>
      </c>
      <c r="J1824" s="1436" t="s">
        <v>4417</v>
      </c>
      <c r="K1824" s="4"/>
    </row>
    <row r="1825" spans="1:11" ht="15" x14ac:dyDescent="0.2">
      <c r="A1825">
        <v>1766</v>
      </c>
      <c r="B1825" s="660">
        <f>'Short-Term Long-Term Debt 26'!C12</f>
        <v>0</v>
      </c>
      <c r="F1825" s="4"/>
      <c r="G1825" s="1" t="b">
        <f t="shared" ca="1" si="29"/>
        <v>1</v>
      </c>
      <c r="H1825" s="1435" cm="1">
        <f t="array" aca="1" ref="H1825" ca="1">IF(I1825&lt;&gt;"",INDIRECT("'"&amp;I1825&amp;"'!"&amp;J1825),"")</f>
        <v>0</v>
      </c>
      <c r="I1825" s="1440" t="s">
        <v>4435</v>
      </c>
      <c r="J1825" s="1436" t="s">
        <v>3790</v>
      </c>
      <c r="K1825" s="4"/>
    </row>
    <row r="1826" spans="1:11" ht="15" x14ac:dyDescent="0.2">
      <c r="A1826">
        <v>1767</v>
      </c>
      <c r="B1826" s="660">
        <f>'Short-Term Long-Term Debt 26'!C11</f>
        <v>0</v>
      </c>
      <c r="F1826" s="4"/>
      <c r="G1826" s="1" t="b">
        <f t="shared" ca="1" si="29"/>
        <v>1</v>
      </c>
      <c r="H1826" s="1435" cm="1">
        <f t="array" aca="1" ref="H1826" ca="1">IF(I1826&lt;&gt;"",INDIRECT("'"&amp;I1826&amp;"'!"&amp;J1826),"")</f>
        <v>0</v>
      </c>
      <c r="I1826" s="1440" t="s">
        <v>4435</v>
      </c>
      <c r="J1826" s="1436" t="s">
        <v>4420</v>
      </c>
      <c r="K1826" s="4"/>
    </row>
    <row r="1827" spans="1:11" ht="15" x14ac:dyDescent="0.2">
      <c r="A1827">
        <v>1768</v>
      </c>
      <c r="B1827" s="660">
        <f>'Short-Term Long-Term Debt 26'!C8</f>
        <v>0</v>
      </c>
      <c r="F1827" s="4"/>
      <c r="G1827" s="1" t="b">
        <f t="shared" ca="1" si="29"/>
        <v>1</v>
      </c>
      <c r="H1827" s="1435" cm="1">
        <f t="array" aca="1" ref="H1827" ca="1">IF(I1827&lt;&gt;"",INDIRECT("'"&amp;I1827&amp;"'!"&amp;J1827),"")</f>
        <v>0</v>
      </c>
      <c r="I1827" s="1440" t="s">
        <v>4435</v>
      </c>
      <c r="J1827" s="1436" t="s">
        <v>4418</v>
      </c>
      <c r="K1827" s="4"/>
    </row>
    <row r="1828" spans="1:11" ht="15" x14ac:dyDescent="0.2">
      <c r="A1828">
        <v>1769</v>
      </c>
      <c r="B1828" s="660">
        <f>'Short-Term Long-Term Debt 26'!C9</f>
        <v>0</v>
      </c>
      <c r="F1828" s="4"/>
      <c r="G1828" s="1" t="b">
        <f t="shared" ca="1" si="29"/>
        <v>1</v>
      </c>
      <c r="H1828" s="1435" cm="1">
        <f t="array" aca="1" ref="H1828" ca="1">IF(I1828&lt;&gt;"",INDIRECT("'"&amp;I1828&amp;"'!"&amp;J1828),"")</f>
        <v>0</v>
      </c>
      <c r="I1828" s="1440" t="s">
        <v>4435</v>
      </c>
      <c r="J1828" s="1436" t="s">
        <v>4419</v>
      </c>
      <c r="K1828" s="4"/>
    </row>
    <row r="1829" spans="1:11" ht="15" x14ac:dyDescent="0.2">
      <c r="A1829">
        <v>1770</v>
      </c>
      <c r="B1829" s="660">
        <f>'Short-Term Long-Term Debt 26'!C10</f>
        <v>0</v>
      </c>
      <c r="F1829" s="4"/>
      <c r="G1829" s="1" t="b">
        <f t="shared" ca="1" si="29"/>
        <v>1</v>
      </c>
      <c r="H1829" s="1435" cm="1">
        <f t="array" aca="1" ref="H1829" ca="1">IF(I1829&lt;&gt;"",INDIRECT("'"&amp;I1829&amp;"'!"&amp;J1829),"")</f>
        <v>0</v>
      </c>
      <c r="I1829" s="1440" t="s">
        <v>4435</v>
      </c>
      <c r="J1829" s="1436" t="s">
        <v>3788</v>
      </c>
      <c r="K1829" s="4"/>
    </row>
    <row r="1830" spans="1:11" ht="15" x14ac:dyDescent="0.2">
      <c r="A1830">
        <v>1771</v>
      </c>
      <c r="B1830" s="660">
        <f>'Short-Term Long-Term Debt 26'!C14</f>
        <v>0</v>
      </c>
      <c r="F1830" s="4"/>
      <c r="G1830" s="1" t="b">
        <f t="shared" ca="1" si="29"/>
        <v>1</v>
      </c>
      <c r="H1830" s="1435" cm="1">
        <f t="array" aca="1" ref="H1830" ca="1">IF(I1830&lt;&gt;"",INDIRECT("'"&amp;I1830&amp;"'!"&amp;J1830),"")</f>
        <v>0</v>
      </c>
      <c r="I1830" s="1440" t="s">
        <v>4435</v>
      </c>
      <c r="J1830" s="1436" t="s">
        <v>3871</v>
      </c>
      <c r="K1830" s="4"/>
    </row>
    <row r="1831" spans="1:11" ht="15" x14ac:dyDescent="0.2">
      <c r="A1831">
        <v>1772</v>
      </c>
      <c r="B1831" s="660">
        <f>'Short-Term Long-Term Debt 26'!C15</f>
        <v>0</v>
      </c>
      <c r="F1831" s="4"/>
      <c r="G1831" s="1" t="b">
        <f t="shared" ca="1" si="29"/>
        <v>1</v>
      </c>
      <c r="H1831" s="1435" cm="1">
        <f t="array" aca="1" ref="H1831" ca="1">IF(I1831&lt;&gt;"",INDIRECT("'"&amp;I1831&amp;"'!"&amp;J1831),"")</f>
        <v>0</v>
      </c>
      <c r="I1831" s="1440" t="s">
        <v>4435</v>
      </c>
      <c r="J1831" s="1436" t="s">
        <v>3872</v>
      </c>
      <c r="K1831" s="4"/>
    </row>
    <row r="1832" spans="1:11" ht="15" x14ac:dyDescent="0.2">
      <c r="A1832">
        <v>1773</v>
      </c>
      <c r="B1832" s="660">
        <f>'Short-Term Long-Term Debt 26'!C17</f>
        <v>0</v>
      </c>
      <c r="F1832" s="4"/>
      <c r="G1832" s="1" t="b">
        <f t="shared" ca="1" si="29"/>
        <v>1</v>
      </c>
      <c r="H1832" s="1435" cm="1">
        <f t="array" aca="1" ref="H1832" ca="1">IF(I1832&lt;&gt;"",INDIRECT("'"&amp;I1832&amp;"'!"&amp;J1832),"")</f>
        <v>0</v>
      </c>
      <c r="I1832" s="1440" t="s">
        <v>4435</v>
      </c>
      <c r="J1832" s="1436" t="s">
        <v>4436</v>
      </c>
      <c r="K1832" s="4"/>
    </row>
    <row r="1833" spans="1:11" ht="15" x14ac:dyDescent="0.2">
      <c r="A1833">
        <v>1774</v>
      </c>
      <c r="B1833" s="660">
        <f>'Short-Term Long-Term Debt 26'!C18</f>
        <v>0</v>
      </c>
      <c r="C1833" s="2" t="s">
        <v>490</v>
      </c>
      <c r="F1833" s="4"/>
      <c r="G1833" s="1" t="b">
        <f t="shared" ca="1" si="29"/>
        <v>1</v>
      </c>
      <c r="H1833" s="1435" cm="1">
        <f t="array" aca="1" ref="H1833" ca="1">IF(I1833&lt;&gt;"",INDIRECT("'"&amp;I1833&amp;"'!"&amp;J1833),"")</f>
        <v>0</v>
      </c>
      <c r="I1833" s="1440" t="s">
        <v>4435</v>
      </c>
      <c r="J1833" s="1436" t="s">
        <v>3870</v>
      </c>
      <c r="K1833" s="4"/>
    </row>
    <row r="1834" spans="1:11" ht="15" x14ac:dyDescent="0.2">
      <c r="A1834">
        <v>1775</v>
      </c>
      <c r="B1834" s="660">
        <f>'Short-Term Long-Term Debt 26'!C20</f>
        <v>0</v>
      </c>
      <c r="F1834" s="4"/>
      <c r="G1834" s="1" t="b">
        <f t="shared" ca="1" si="29"/>
        <v>1</v>
      </c>
      <c r="H1834" s="1435" cm="1">
        <f t="array" aca="1" ref="H1834" ca="1">IF(I1834&lt;&gt;"",INDIRECT("'"&amp;I1834&amp;"'!"&amp;J1834),"")</f>
        <v>0</v>
      </c>
      <c r="I1834" s="1440" t="s">
        <v>4435</v>
      </c>
      <c r="J1834" s="1436" t="s">
        <v>4437</v>
      </c>
      <c r="K1834" s="4"/>
    </row>
    <row r="1835" spans="1:11" ht="15" x14ac:dyDescent="0.2">
      <c r="A1835">
        <v>1776</v>
      </c>
      <c r="B1835" s="660">
        <f>'Short-Term Long-Term Debt 26'!C21</f>
        <v>0</v>
      </c>
      <c r="F1835" s="4"/>
      <c r="G1835" s="1" t="b">
        <f t="shared" ca="1" si="29"/>
        <v>1</v>
      </c>
      <c r="H1835" s="1435" cm="1">
        <f t="array" aca="1" ref="H1835" ca="1">IF(I1835&lt;&gt;"",INDIRECT("'"&amp;I1835&amp;"'!"&amp;J1835),"")</f>
        <v>0</v>
      </c>
      <c r="I1835" s="1440" t="s">
        <v>4435</v>
      </c>
      <c r="J1835" s="1436" t="s">
        <v>4438</v>
      </c>
      <c r="K1835" s="4"/>
    </row>
    <row r="1836" spans="1:11" ht="15" x14ac:dyDescent="0.2">
      <c r="A1836">
        <v>1777</v>
      </c>
      <c r="B1836" s="660">
        <f>'Short-Term Long-Term Debt 26'!C23</f>
        <v>0</v>
      </c>
      <c r="F1836" s="4"/>
      <c r="G1836" s="1" t="b">
        <f t="shared" ca="1" si="29"/>
        <v>1</v>
      </c>
      <c r="H1836" s="1435" cm="1">
        <f t="array" aca="1" ref="H1836" ca="1">IF(I1836&lt;&gt;"",INDIRECT("'"&amp;I1836&amp;"'!"&amp;J1836),"")</f>
        <v>0</v>
      </c>
      <c r="I1836" s="1440" t="s">
        <v>4435</v>
      </c>
      <c r="J1836" s="1436" t="s">
        <v>4439</v>
      </c>
      <c r="K1836" s="4"/>
    </row>
    <row r="1837" spans="1:11" ht="15" x14ac:dyDescent="0.2">
      <c r="A1837">
        <v>1778</v>
      </c>
      <c r="B1837" s="660">
        <f>'Short-Term Long-Term Debt 26'!D6</f>
        <v>0</v>
      </c>
      <c r="C1837" s="2" t="s">
        <v>490</v>
      </c>
      <c r="F1837" s="4"/>
      <c r="G1837" s="1" t="b">
        <f t="shared" ca="1" si="29"/>
        <v>1</v>
      </c>
      <c r="H1837" s="1435" cm="1">
        <f t="array" aca="1" ref="H1837" ca="1">IF(I1837&lt;&gt;"",INDIRECT("'"&amp;I1837&amp;"'!"&amp;J1837),"")</f>
        <v>0</v>
      </c>
      <c r="I1837" s="1440" t="s">
        <v>4435</v>
      </c>
      <c r="J1837" s="1436" t="s">
        <v>3797</v>
      </c>
      <c r="K1837" s="4"/>
    </row>
    <row r="1838" spans="1:11" ht="15" x14ac:dyDescent="0.2">
      <c r="A1838">
        <v>1779</v>
      </c>
      <c r="B1838" s="660">
        <f>'Short-Term Long-Term Debt 26'!D7</f>
        <v>0</v>
      </c>
      <c r="F1838" s="4"/>
      <c r="G1838" s="1" t="b">
        <f t="shared" ca="1" si="29"/>
        <v>1</v>
      </c>
      <c r="H1838" s="1435" cm="1">
        <f t="array" aca="1" ref="H1838" ca="1">IF(I1838&lt;&gt;"",INDIRECT("'"&amp;I1838&amp;"'!"&amp;J1838),"")</f>
        <v>0</v>
      </c>
      <c r="I1838" s="1440" t="s">
        <v>4435</v>
      </c>
      <c r="J1838" s="1436" t="s">
        <v>4411</v>
      </c>
      <c r="K1838" s="4"/>
    </row>
    <row r="1839" spans="1:11" ht="15" x14ac:dyDescent="0.2">
      <c r="A1839">
        <v>1780</v>
      </c>
      <c r="B1839" s="660">
        <f>'Short-Term Long-Term Debt 26'!D12</f>
        <v>0</v>
      </c>
      <c r="F1839" s="4"/>
      <c r="G1839" s="1" t="b">
        <f t="shared" ca="1" si="29"/>
        <v>1</v>
      </c>
      <c r="H1839" s="1435" cm="1">
        <f t="array" aca="1" ref="H1839" ca="1">IF(I1839&lt;&gt;"",INDIRECT("'"&amp;I1839&amp;"'!"&amp;J1839),"")</f>
        <v>0</v>
      </c>
      <c r="I1839" s="1440" t="s">
        <v>4435</v>
      </c>
      <c r="J1839" s="1436" t="s">
        <v>3800</v>
      </c>
      <c r="K1839" s="4"/>
    </row>
    <row r="1840" spans="1:11" ht="15" x14ac:dyDescent="0.2">
      <c r="A1840">
        <v>1781</v>
      </c>
      <c r="B1840" s="660">
        <f>'Short-Term Long-Term Debt 26'!D11</f>
        <v>0</v>
      </c>
      <c r="F1840" s="4"/>
      <c r="G1840" s="1" t="b">
        <f t="shared" ca="1" si="29"/>
        <v>1</v>
      </c>
      <c r="H1840" s="1435" cm="1">
        <f t="array" aca="1" ref="H1840" ca="1">IF(I1840&lt;&gt;"",INDIRECT("'"&amp;I1840&amp;"'!"&amp;J1840),"")</f>
        <v>0</v>
      </c>
      <c r="I1840" s="1440" t="s">
        <v>4435</v>
      </c>
      <c r="J1840" s="1436" t="s">
        <v>4414</v>
      </c>
      <c r="K1840" s="4"/>
    </row>
    <row r="1841" spans="1:11" ht="15" x14ac:dyDescent="0.2">
      <c r="A1841">
        <v>1782</v>
      </c>
      <c r="B1841" s="660">
        <f>'Short-Term Long-Term Debt 26'!D8</f>
        <v>0</v>
      </c>
      <c r="F1841" s="4"/>
      <c r="G1841" s="1" t="b">
        <f t="shared" ca="1" si="29"/>
        <v>1</v>
      </c>
      <c r="H1841" s="1435" cm="1">
        <f t="array" aca="1" ref="H1841" ca="1">IF(I1841&lt;&gt;"",INDIRECT("'"&amp;I1841&amp;"'!"&amp;J1841),"")</f>
        <v>0</v>
      </c>
      <c r="I1841" s="1440" t="s">
        <v>4435</v>
      </c>
      <c r="J1841" s="1436" t="s">
        <v>4412</v>
      </c>
      <c r="K1841" s="4"/>
    </row>
    <row r="1842" spans="1:11" ht="15" x14ac:dyDescent="0.2">
      <c r="A1842">
        <v>1783</v>
      </c>
      <c r="B1842" s="660">
        <f>'Short-Term Long-Term Debt 26'!D9</f>
        <v>0</v>
      </c>
      <c r="F1842" s="4"/>
      <c r="G1842" s="1" t="b">
        <f t="shared" ca="1" si="29"/>
        <v>1</v>
      </c>
      <c r="H1842" s="1435" cm="1">
        <f t="array" aca="1" ref="H1842" ca="1">IF(I1842&lt;&gt;"",INDIRECT("'"&amp;I1842&amp;"'!"&amp;J1842),"")</f>
        <v>0</v>
      </c>
      <c r="I1842" s="1440" t="s">
        <v>4435</v>
      </c>
      <c r="J1842" s="1436" t="s">
        <v>4413</v>
      </c>
      <c r="K1842" s="4"/>
    </row>
    <row r="1843" spans="1:11" ht="15" x14ac:dyDescent="0.2">
      <c r="A1843">
        <v>1784</v>
      </c>
      <c r="B1843" s="660">
        <f>'Short-Term Long-Term Debt 26'!D10</f>
        <v>0</v>
      </c>
      <c r="F1843" s="4"/>
      <c r="G1843" s="1" t="b">
        <f t="shared" ca="1" si="29"/>
        <v>1</v>
      </c>
      <c r="H1843" s="1435" cm="1">
        <f t="array" aca="1" ref="H1843" ca="1">IF(I1843&lt;&gt;"",INDIRECT("'"&amp;I1843&amp;"'!"&amp;J1843),"")</f>
        <v>0</v>
      </c>
      <c r="I1843" s="1440" t="s">
        <v>4435</v>
      </c>
      <c r="J1843" s="1436" t="s">
        <v>3798</v>
      </c>
      <c r="K1843" s="4"/>
    </row>
    <row r="1844" spans="1:11" ht="15" x14ac:dyDescent="0.2">
      <c r="A1844">
        <v>1785</v>
      </c>
      <c r="B1844" s="660">
        <f>'Short-Term Long-Term Debt 26'!D14</f>
        <v>0</v>
      </c>
      <c r="F1844" s="4"/>
      <c r="G1844" s="1" t="b">
        <f t="shared" ca="1" si="29"/>
        <v>1</v>
      </c>
      <c r="H1844" s="1435" cm="1">
        <f t="array" aca="1" ref="H1844" ca="1">IF(I1844&lt;&gt;"",INDIRECT("'"&amp;I1844&amp;"'!"&amp;J1844),"")</f>
        <v>0</v>
      </c>
      <c r="I1844" s="1440" t="s">
        <v>4435</v>
      </c>
      <c r="J1844" s="1436" t="s">
        <v>3907</v>
      </c>
      <c r="K1844" s="4"/>
    </row>
    <row r="1845" spans="1:11" ht="15" x14ac:dyDescent="0.2">
      <c r="A1845">
        <v>1786</v>
      </c>
      <c r="B1845" s="660">
        <f>'Short-Term Long-Term Debt 26'!D15</f>
        <v>0</v>
      </c>
      <c r="F1845" s="4"/>
      <c r="G1845" s="1" t="b">
        <f t="shared" ca="1" si="29"/>
        <v>1</v>
      </c>
      <c r="H1845" s="1435" cm="1">
        <f t="array" aca="1" ref="H1845" ca="1">IF(I1845&lt;&gt;"",INDIRECT("'"&amp;I1845&amp;"'!"&amp;J1845),"")</f>
        <v>0</v>
      </c>
      <c r="I1845" s="1440" t="s">
        <v>4435</v>
      </c>
      <c r="J1845" s="1436" t="s">
        <v>3908</v>
      </c>
      <c r="K1845" s="4"/>
    </row>
    <row r="1846" spans="1:11" ht="15" x14ac:dyDescent="0.2">
      <c r="A1846">
        <v>1787</v>
      </c>
      <c r="B1846" s="660">
        <f>'Short-Term Long-Term Debt 26'!D17</f>
        <v>0</v>
      </c>
      <c r="F1846" s="4"/>
      <c r="G1846" s="1" t="b">
        <f t="shared" ca="1" si="29"/>
        <v>1</v>
      </c>
      <c r="H1846" s="1435" cm="1">
        <f t="array" aca="1" ref="H1846" ca="1">IF(I1846&lt;&gt;"",INDIRECT("'"&amp;I1846&amp;"'!"&amp;J1846),"")</f>
        <v>0</v>
      </c>
      <c r="I1846" s="1440" t="s">
        <v>4435</v>
      </c>
      <c r="J1846" s="1436" t="s">
        <v>4440</v>
      </c>
      <c r="K1846" s="4"/>
    </row>
    <row r="1847" spans="1:11" ht="15" x14ac:dyDescent="0.2">
      <c r="A1847">
        <v>1788</v>
      </c>
      <c r="B1847" s="660">
        <f>'Short-Term Long-Term Debt 26'!D18</f>
        <v>0</v>
      </c>
      <c r="C1847" s="2" t="s">
        <v>490</v>
      </c>
      <c r="F1847" s="4"/>
      <c r="G1847" s="1" t="b">
        <f t="shared" ca="1" si="29"/>
        <v>1</v>
      </c>
      <c r="H1847" s="1435" cm="1">
        <f t="array" aca="1" ref="H1847" ca="1">IF(I1847&lt;&gt;"",INDIRECT("'"&amp;I1847&amp;"'!"&amp;J1847),"")</f>
        <v>0</v>
      </c>
      <c r="I1847" s="1440" t="s">
        <v>4435</v>
      </c>
      <c r="J1847" s="1436" t="s">
        <v>3906</v>
      </c>
      <c r="K1847" s="4"/>
    </row>
    <row r="1848" spans="1:11" ht="15" x14ac:dyDescent="0.2">
      <c r="A1848">
        <v>1789</v>
      </c>
      <c r="B1848" s="660">
        <f>'Short-Term Long-Term Debt 26'!D20</f>
        <v>0</v>
      </c>
      <c r="F1848" s="4"/>
      <c r="G1848" s="1" t="b">
        <f t="shared" ca="1" si="29"/>
        <v>1</v>
      </c>
      <c r="H1848" s="1435" cm="1">
        <f t="array" aca="1" ref="H1848" ca="1">IF(I1848&lt;&gt;"",INDIRECT("'"&amp;I1848&amp;"'!"&amp;J1848),"")</f>
        <v>0</v>
      </c>
      <c r="I1848" s="1440" t="s">
        <v>4435</v>
      </c>
      <c r="J1848" s="1436" t="s">
        <v>4441</v>
      </c>
      <c r="K1848" s="4"/>
    </row>
    <row r="1849" spans="1:11" ht="15" x14ac:dyDescent="0.2">
      <c r="A1849">
        <v>1790</v>
      </c>
      <c r="B1849" s="660">
        <f>'Short-Term Long-Term Debt 26'!D21</f>
        <v>0</v>
      </c>
      <c r="F1849" s="4"/>
      <c r="G1849" s="1" t="b">
        <f t="shared" ca="1" si="29"/>
        <v>1</v>
      </c>
      <c r="H1849" s="1435" cm="1">
        <f t="array" aca="1" ref="H1849" ca="1">IF(I1849&lt;&gt;"",INDIRECT("'"&amp;I1849&amp;"'!"&amp;J1849),"")</f>
        <v>0</v>
      </c>
      <c r="I1849" s="1440" t="s">
        <v>4435</v>
      </c>
      <c r="J1849" s="1436" t="s">
        <v>4442</v>
      </c>
      <c r="K1849" s="4"/>
    </row>
    <row r="1850" spans="1:11" ht="15" x14ac:dyDescent="0.2">
      <c r="A1850">
        <v>1791</v>
      </c>
      <c r="B1850" s="660">
        <f>'Short-Term Long-Term Debt 26'!D23</f>
        <v>0</v>
      </c>
      <c r="F1850" s="4"/>
      <c r="G1850" s="1" t="b">
        <f t="shared" ca="1" si="29"/>
        <v>1</v>
      </c>
      <c r="H1850" s="1435" cm="1">
        <f t="array" aca="1" ref="H1850" ca="1">IF(I1850&lt;&gt;"",INDIRECT("'"&amp;I1850&amp;"'!"&amp;J1850),"")</f>
        <v>0</v>
      </c>
      <c r="I1850" s="1440" t="s">
        <v>4435</v>
      </c>
      <c r="J1850" s="1436" t="s">
        <v>4443</v>
      </c>
      <c r="K1850" s="4"/>
    </row>
    <row r="1851" spans="1:11" ht="15" x14ac:dyDescent="0.2">
      <c r="A1851">
        <v>1792</v>
      </c>
      <c r="B1851" s="660">
        <f>'Short-Term Long-Term Debt 26'!E6</f>
        <v>0</v>
      </c>
      <c r="C1851" s="2" t="s">
        <v>490</v>
      </c>
      <c r="F1851" s="4"/>
      <c r="G1851" s="1" t="b">
        <f t="shared" ca="1" si="29"/>
        <v>1</v>
      </c>
      <c r="H1851" s="1435" cm="1">
        <f t="array" aca="1" ref="H1851" ca="1">IF(I1851&lt;&gt;"",INDIRECT("'"&amp;I1851&amp;"'!"&amp;J1851),"")</f>
        <v>0</v>
      </c>
      <c r="I1851" s="1440" t="s">
        <v>4435</v>
      </c>
      <c r="J1851" s="1436" t="s">
        <v>3807</v>
      </c>
      <c r="K1851" s="4"/>
    </row>
    <row r="1852" spans="1:11" ht="15" x14ac:dyDescent="0.2">
      <c r="A1852">
        <v>1793</v>
      </c>
      <c r="B1852" s="660">
        <f>'Short-Term Long-Term Debt 26'!E7</f>
        <v>0</v>
      </c>
      <c r="F1852" s="4"/>
      <c r="G1852" s="1" t="b">
        <f t="shared" ca="1" si="29"/>
        <v>1</v>
      </c>
      <c r="H1852" s="1435" cm="1">
        <f t="array" aca="1" ref="H1852" ca="1">IF(I1852&lt;&gt;"",INDIRECT("'"&amp;I1852&amp;"'!"&amp;J1852),"")</f>
        <v>0</v>
      </c>
      <c r="I1852" s="1440" t="s">
        <v>4435</v>
      </c>
      <c r="J1852" s="1436" t="s">
        <v>4429</v>
      </c>
      <c r="K1852" s="4"/>
    </row>
    <row r="1853" spans="1:11" ht="15" x14ac:dyDescent="0.2">
      <c r="A1853">
        <v>1794</v>
      </c>
      <c r="B1853" s="660">
        <f>'Short-Term Long-Term Debt 26'!E12</f>
        <v>0</v>
      </c>
      <c r="F1853" s="4"/>
      <c r="G1853" s="1" t="b">
        <f t="shared" ca="1" si="29"/>
        <v>1</v>
      </c>
      <c r="H1853" s="1435" cm="1">
        <f t="array" aca="1" ref="H1853" ca="1">IF(I1853&lt;&gt;"",INDIRECT("'"&amp;I1853&amp;"'!"&amp;J1853),"")</f>
        <v>0</v>
      </c>
      <c r="I1853" s="1440" t="s">
        <v>4435</v>
      </c>
      <c r="J1853" s="1436" t="s">
        <v>3809</v>
      </c>
      <c r="K1853" s="4"/>
    </row>
    <row r="1854" spans="1:11" ht="15" x14ac:dyDescent="0.2">
      <c r="A1854">
        <v>1795</v>
      </c>
      <c r="B1854" s="660">
        <f>'Short-Term Long-Term Debt 26'!E11</f>
        <v>0</v>
      </c>
      <c r="F1854" s="4"/>
      <c r="G1854" s="1" t="b">
        <f t="shared" ca="1" si="29"/>
        <v>1</v>
      </c>
      <c r="H1854" s="1435" cm="1">
        <f t="array" aca="1" ref="H1854" ca="1">IF(I1854&lt;&gt;"",INDIRECT("'"&amp;I1854&amp;"'!"&amp;J1854),"")</f>
        <v>0</v>
      </c>
      <c r="I1854" s="1440" t="s">
        <v>4435</v>
      </c>
      <c r="J1854" s="1436" t="s">
        <v>4433</v>
      </c>
      <c r="K1854" s="4"/>
    </row>
    <row r="1855" spans="1:11" ht="15" x14ac:dyDescent="0.2">
      <c r="A1855">
        <v>1796</v>
      </c>
      <c r="B1855" s="660">
        <f>'Short-Term Long-Term Debt 26'!E8</f>
        <v>0</v>
      </c>
      <c r="F1855" s="4"/>
      <c r="G1855" s="1" t="b">
        <f t="shared" ca="1" si="29"/>
        <v>1</v>
      </c>
      <c r="H1855" s="1435" cm="1">
        <f t="array" aca="1" ref="H1855" ca="1">IF(I1855&lt;&gt;"",INDIRECT("'"&amp;I1855&amp;"'!"&amp;J1855),"")</f>
        <v>0</v>
      </c>
      <c r="I1855" s="1440" t="s">
        <v>4435</v>
      </c>
      <c r="J1855" s="1436" t="s">
        <v>4430</v>
      </c>
      <c r="K1855" s="4"/>
    </row>
    <row r="1856" spans="1:11" ht="15" x14ac:dyDescent="0.2">
      <c r="A1856">
        <v>1797</v>
      </c>
      <c r="B1856" s="660">
        <f>'Short-Term Long-Term Debt 26'!E9</f>
        <v>0</v>
      </c>
      <c r="F1856" s="4"/>
      <c r="G1856" s="1" t="b">
        <f t="shared" ca="1" si="29"/>
        <v>1</v>
      </c>
      <c r="H1856" s="1435" cm="1">
        <f t="array" aca="1" ref="H1856" ca="1">IF(I1856&lt;&gt;"",INDIRECT("'"&amp;I1856&amp;"'!"&amp;J1856),"")</f>
        <v>0</v>
      </c>
      <c r="I1856" s="1440" t="s">
        <v>4435</v>
      </c>
      <c r="J1856" s="1436" t="s">
        <v>4432</v>
      </c>
      <c r="K1856" s="4"/>
    </row>
    <row r="1857" spans="1:11" ht="15" x14ac:dyDescent="0.2">
      <c r="A1857">
        <v>1798</v>
      </c>
      <c r="B1857" s="660">
        <f>'Short-Term Long-Term Debt 26'!E10</f>
        <v>0</v>
      </c>
      <c r="F1857" s="4"/>
      <c r="G1857" s="1" t="b">
        <f t="shared" ca="1" si="29"/>
        <v>1</v>
      </c>
      <c r="H1857" s="1435" cm="1">
        <f t="array" aca="1" ref="H1857" ca="1">IF(I1857&lt;&gt;"",INDIRECT("'"&amp;I1857&amp;"'!"&amp;J1857),"")</f>
        <v>0</v>
      </c>
      <c r="I1857" s="1440" t="s">
        <v>4435</v>
      </c>
      <c r="J1857" s="1436" t="s">
        <v>4431</v>
      </c>
      <c r="K1857" s="4"/>
    </row>
    <row r="1858" spans="1:11" ht="15" x14ac:dyDescent="0.2">
      <c r="A1858">
        <v>1799</v>
      </c>
      <c r="B1858" s="660">
        <f>'Short-Term Long-Term Debt 26'!E14</f>
        <v>0</v>
      </c>
      <c r="F1858" s="4"/>
      <c r="G1858" s="1" t="b">
        <f t="shared" ca="1" si="29"/>
        <v>1</v>
      </c>
      <c r="H1858" s="1435" cm="1">
        <f t="array" aca="1" ref="H1858" ca="1">IF(I1858&lt;&gt;"",INDIRECT("'"&amp;I1858&amp;"'!"&amp;J1858),"")</f>
        <v>0</v>
      </c>
      <c r="I1858" s="1440" t="s">
        <v>4435</v>
      </c>
      <c r="J1858" s="1436" t="s">
        <v>3943</v>
      </c>
      <c r="K1858" s="4"/>
    </row>
    <row r="1859" spans="1:11" ht="15" x14ac:dyDescent="0.2">
      <c r="A1859">
        <v>1800</v>
      </c>
      <c r="B1859" s="660">
        <f>'Short-Term Long-Term Debt 26'!E15</f>
        <v>0</v>
      </c>
      <c r="F1859" s="4"/>
      <c r="G1859" s="1" t="b">
        <f t="shared" ca="1" si="29"/>
        <v>1</v>
      </c>
      <c r="H1859" s="1435" cm="1">
        <f t="array" aca="1" ref="H1859" ca="1">IF(I1859&lt;&gt;"",INDIRECT("'"&amp;I1859&amp;"'!"&amp;J1859),"")</f>
        <v>0</v>
      </c>
      <c r="I1859" s="1440" t="s">
        <v>4435</v>
      </c>
      <c r="J1859" s="1436" t="s">
        <v>3944</v>
      </c>
      <c r="K1859" s="4"/>
    </row>
    <row r="1860" spans="1:11" ht="15" x14ac:dyDescent="0.2">
      <c r="A1860">
        <v>1801</v>
      </c>
      <c r="B1860" s="660">
        <f>'Short-Term Long-Term Debt 26'!E17</f>
        <v>0</v>
      </c>
      <c r="F1860" s="4"/>
      <c r="G1860" s="1" t="b">
        <f t="shared" ca="1" si="29"/>
        <v>1</v>
      </c>
      <c r="H1860" s="1435" cm="1">
        <f t="array" aca="1" ref="H1860" ca="1">IF(I1860&lt;&gt;"",INDIRECT("'"&amp;I1860&amp;"'!"&amp;J1860),"")</f>
        <v>0</v>
      </c>
      <c r="I1860" s="1440" t="s">
        <v>4435</v>
      </c>
      <c r="J1860" s="1436" t="s">
        <v>4444</v>
      </c>
      <c r="K1860" s="4"/>
    </row>
    <row r="1861" spans="1:11" ht="15" x14ac:dyDescent="0.2">
      <c r="A1861">
        <v>1802</v>
      </c>
      <c r="B1861" s="660">
        <f>'Short-Term Long-Term Debt 26'!E18</f>
        <v>0</v>
      </c>
      <c r="C1861" s="2" t="s">
        <v>490</v>
      </c>
      <c r="F1861" s="4"/>
      <c r="G1861" s="1" t="b">
        <f t="shared" ca="1" si="29"/>
        <v>1</v>
      </c>
      <c r="H1861" s="1435" cm="1">
        <f t="array" aca="1" ref="H1861" ca="1">IF(I1861&lt;&gt;"",INDIRECT("'"&amp;I1861&amp;"'!"&amp;J1861),"")</f>
        <v>0</v>
      </c>
      <c r="I1861" s="1440" t="s">
        <v>4435</v>
      </c>
      <c r="J1861" s="1436" t="s">
        <v>3942</v>
      </c>
      <c r="K1861" s="4"/>
    </row>
    <row r="1862" spans="1:11" ht="15" x14ac:dyDescent="0.2">
      <c r="A1862">
        <v>1803</v>
      </c>
      <c r="B1862" s="660">
        <f>'Short-Term Long-Term Debt 26'!E20</f>
        <v>0</v>
      </c>
      <c r="F1862" s="4"/>
      <c r="G1862" s="1" t="b">
        <f t="shared" ca="1" si="29"/>
        <v>1</v>
      </c>
      <c r="H1862" s="1435" cm="1">
        <f t="array" aca="1" ref="H1862" ca="1">IF(I1862&lt;&gt;"",INDIRECT("'"&amp;I1862&amp;"'!"&amp;J1862),"")</f>
        <v>0</v>
      </c>
      <c r="I1862" s="1440" t="s">
        <v>4435</v>
      </c>
      <c r="J1862" s="1436" t="s">
        <v>4445</v>
      </c>
      <c r="K1862" s="4"/>
    </row>
    <row r="1863" spans="1:11" ht="15" x14ac:dyDescent="0.2">
      <c r="A1863">
        <v>1804</v>
      </c>
      <c r="B1863" s="660">
        <f>'Short-Term Long-Term Debt 26'!E21</f>
        <v>0</v>
      </c>
      <c r="F1863" s="4"/>
      <c r="G1863" s="1" t="b">
        <f t="shared" ca="1" si="29"/>
        <v>1</v>
      </c>
      <c r="H1863" s="1435" cm="1">
        <f t="array" aca="1" ref="H1863" ca="1">IF(I1863&lt;&gt;"",INDIRECT("'"&amp;I1863&amp;"'!"&amp;J1863),"")</f>
        <v>0</v>
      </c>
      <c r="I1863" s="1440" t="s">
        <v>4435</v>
      </c>
      <c r="J1863" s="1436" t="s">
        <v>4446</v>
      </c>
      <c r="K1863" s="4"/>
    </row>
    <row r="1864" spans="1:11" ht="15" x14ac:dyDescent="0.2">
      <c r="A1864">
        <v>1805</v>
      </c>
      <c r="B1864" s="660">
        <f>'Short-Term Long-Term Debt 26'!E23</f>
        <v>0</v>
      </c>
      <c r="F1864" s="4"/>
      <c r="G1864" s="1" t="b">
        <f t="shared" ca="1" si="29"/>
        <v>1</v>
      </c>
      <c r="H1864" s="1435" cm="1">
        <f t="array" aca="1" ref="H1864" ca="1">IF(I1864&lt;&gt;"",INDIRECT("'"&amp;I1864&amp;"'!"&amp;J1864),"")</f>
        <v>0</v>
      </c>
      <c r="I1864" s="1440" t="s">
        <v>4435</v>
      </c>
      <c r="J1864" s="1436" t="s">
        <v>4447</v>
      </c>
      <c r="K1864" s="4"/>
    </row>
    <row r="1865" spans="1:11" ht="15" x14ac:dyDescent="0.2">
      <c r="A1865">
        <v>1806</v>
      </c>
      <c r="B1865" s="660">
        <f>'Short-Term Long-Term Debt 26'!F6</f>
        <v>0</v>
      </c>
      <c r="C1865" s="2" t="s">
        <v>490</v>
      </c>
      <c r="F1865" s="4"/>
      <c r="G1865" s="1" t="b">
        <f t="shared" ca="1" si="29"/>
        <v>1</v>
      </c>
      <c r="H1865" s="1435" cm="1">
        <f t="array" aca="1" ref="H1865" ca="1">IF(I1865&lt;&gt;"",INDIRECT("'"&amp;I1865&amp;"'!"&amp;J1865),"")</f>
        <v>0</v>
      </c>
      <c r="I1865" s="1440" t="s">
        <v>4435</v>
      </c>
      <c r="J1865" s="1436" t="s">
        <v>3815</v>
      </c>
      <c r="K1865" s="4"/>
    </row>
    <row r="1866" spans="1:11" ht="15" x14ac:dyDescent="0.2">
      <c r="A1866">
        <v>1807</v>
      </c>
      <c r="B1866" s="660">
        <f>'Short-Term Long-Term Debt 26'!F7</f>
        <v>0</v>
      </c>
      <c r="F1866" s="4"/>
      <c r="G1866" s="1" t="b">
        <f t="shared" ca="1" si="29"/>
        <v>1</v>
      </c>
      <c r="H1866" s="1435" cm="1">
        <f t="array" aca="1" ref="H1866" ca="1">IF(I1866&lt;&gt;"",INDIRECT("'"&amp;I1866&amp;"'!"&amp;J1866),"")</f>
        <v>0</v>
      </c>
      <c r="I1866" s="1440" t="s">
        <v>4435</v>
      </c>
      <c r="J1866" s="1436" t="s">
        <v>4423</v>
      </c>
      <c r="K1866" s="4"/>
    </row>
    <row r="1867" spans="1:11" ht="15" x14ac:dyDescent="0.2">
      <c r="A1867">
        <v>1808</v>
      </c>
      <c r="B1867" s="660">
        <f>'Short-Term Long-Term Debt 26'!F12</f>
        <v>0</v>
      </c>
      <c r="C1867" s="2" t="s">
        <v>490</v>
      </c>
      <c r="F1867" s="4"/>
      <c r="G1867" s="1" t="b">
        <f t="shared" ca="1" si="29"/>
        <v>1</v>
      </c>
      <c r="H1867" s="1435" cm="1">
        <f t="array" aca="1" ref="H1867" ca="1">IF(I1867&lt;&gt;"",INDIRECT("'"&amp;I1867&amp;"'!"&amp;J1867),"")</f>
        <v>0</v>
      </c>
      <c r="I1867" s="1440" t="s">
        <v>4435</v>
      </c>
      <c r="J1867" s="1436" t="s">
        <v>3818</v>
      </c>
      <c r="K1867" s="4"/>
    </row>
    <row r="1868" spans="1:11" ht="15" x14ac:dyDescent="0.2">
      <c r="A1868">
        <v>1809</v>
      </c>
      <c r="B1868" s="660">
        <f>'Short-Term Long-Term Debt 26'!F11</f>
        <v>0</v>
      </c>
      <c r="C1868" s="2" t="s">
        <v>490</v>
      </c>
      <c r="F1868" s="4"/>
      <c r="G1868" s="1" t="b">
        <f t="shared" ca="1" si="29"/>
        <v>1</v>
      </c>
      <c r="H1868" s="1435" cm="1">
        <f t="array" aca="1" ref="H1868" ca="1">IF(I1868&lt;&gt;"",INDIRECT("'"&amp;I1868&amp;"'!"&amp;J1868),"")</f>
        <v>0</v>
      </c>
      <c r="I1868" s="1440" t="s">
        <v>4435</v>
      </c>
      <c r="J1868" s="1436" t="s">
        <v>4426</v>
      </c>
      <c r="K1868" s="4"/>
    </row>
    <row r="1869" spans="1:11" ht="15" x14ac:dyDescent="0.2">
      <c r="A1869">
        <v>1810</v>
      </c>
      <c r="B1869" s="660">
        <f>'Short-Term Long-Term Debt 26'!F8</f>
        <v>0</v>
      </c>
      <c r="C1869" s="2" t="s">
        <v>490</v>
      </c>
      <c r="F1869" s="4"/>
      <c r="G1869" s="1" t="b">
        <f t="shared" ca="1" si="29"/>
        <v>1</v>
      </c>
      <c r="H1869" s="1435" cm="1">
        <f t="array" aca="1" ref="H1869" ca="1">IF(I1869&lt;&gt;"",INDIRECT("'"&amp;I1869&amp;"'!"&amp;J1869),"")</f>
        <v>0</v>
      </c>
      <c r="I1869" s="1440" t="s">
        <v>4435</v>
      </c>
      <c r="J1869" s="1436" t="s">
        <v>4424</v>
      </c>
      <c r="K1869" s="4"/>
    </row>
    <row r="1870" spans="1:11" ht="15" x14ac:dyDescent="0.2">
      <c r="A1870">
        <v>1811</v>
      </c>
      <c r="B1870" s="660">
        <f>'Short-Term Long-Term Debt 26'!F9</f>
        <v>0</v>
      </c>
      <c r="C1870" s="2" t="s">
        <v>490</v>
      </c>
      <c r="F1870" s="4"/>
      <c r="G1870" s="1" t="b">
        <f t="shared" ca="1" si="29"/>
        <v>1</v>
      </c>
      <c r="H1870" s="1435" cm="1">
        <f t="array" aca="1" ref="H1870" ca="1">IF(I1870&lt;&gt;"",INDIRECT("'"&amp;I1870&amp;"'!"&amp;J1870),"")</f>
        <v>0</v>
      </c>
      <c r="I1870" s="1440" t="s">
        <v>4435</v>
      </c>
      <c r="J1870" s="1436" t="s">
        <v>4425</v>
      </c>
      <c r="K1870" s="4"/>
    </row>
    <row r="1871" spans="1:11" ht="15" x14ac:dyDescent="0.2">
      <c r="A1871">
        <v>1812</v>
      </c>
      <c r="B1871" s="660">
        <f>'Short-Term Long-Term Debt 26'!F10</f>
        <v>0</v>
      </c>
      <c r="C1871" s="2" t="s">
        <v>490</v>
      </c>
      <c r="F1871" s="4"/>
      <c r="G1871" s="1" t="b">
        <f t="shared" ca="1" si="29"/>
        <v>1</v>
      </c>
      <c r="H1871" s="1435" cm="1">
        <f t="array" aca="1" ref="H1871" ca="1">IF(I1871&lt;&gt;"",INDIRECT("'"&amp;I1871&amp;"'!"&amp;J1871),"")</f>
        <v>0</v>
      </c>
      <c r="I1871" s="1440" t="s">
        <v>4435</v>
      </c>
      <c r="J1871" s="1436" t="s">
        <v>3816</v>
      </c>
      <c r="K1871" s="4"/>
    </row>
    <row r="1872" spans="1:11" ht="15" x14ac:dyDescent="0.2">
      <c r="A1872">
        <v>1813</v>
      </c>
      <c r="B1872" s="660">
        <f>'Short-Term Long-Term Debt 26'!F14</f>
        <v>0</v>
      </c>
      <c r="C1872" s="2" t="s">
        <v>490</v>
      </c>
      <c r="F1872" s="4"/>
      <c r="G1872" s="1" t="b">
        <f t="shared" ca="1" si="29"/>
        <v>1</v>
      </c>
      <c r="H1872" s="1435" cm="1">
        <f t="array" aca="1" ref="H1872" ca="1">IF(I1872&lt;&gt;"",INDIRECT("'"&amp;I1872&amp;"'!"&amp;J1872),"")</f>
        <v>0</v>
      </c>
      <c r="I1872" s="1440" t="s">
        <v>4435</v>
      </c>
      <c r="J1872" s="1436" t="s">
        <v>3979</v>
      </c>
      <c r="K1872" s="4"/>
    </row>
    <row r="1873" spans="1:11" ht="15" x14ac:dyDescent="0.2">
      <c r="A1873">
        <v>1814</v>
      </c>
      <c r="B1873" s="660">
        <f>'Short-Term Long-Term Debt 26'!F15</f>
        <v>0</v>
      </c>
      <c r="C1873" s="2" t="s">
        <v>490</v>
      </c>
      <c r="F1873" s="4"/>
      <c r="G1873" s="1" t="b">
        <f t="shared" ca="1" si="29"/>
        <v>1</v>
      </c>
      <c r="H1873" s="1435" cm="1">
        <f t="array" aca="1" ref="H1873" ca="1">IF(I1873&lt;&gt;"",INDIRECT("'"&amp;I1873&amp;"'!"&amp;J1873),"")</f>
        <v>0</v>
      </c>
      <c r="I1873" s="1440" t="s">
        <v>4435</v>
      </c>
      <c r="J1873" s="1436" t="s">
        <v>3980</v>
      </c>
      <c r="K1873" s="4"/>
    </row>
    <row r="1874" spans="1:11" ht="15" x14ac:dyDescent="0.2">
      <c r="A1874">
        <v>1815</v>
      </c>
      <c r="B1874" s="660">
        <f>'Short-Term Long-Term Debt 26'!F17</f>
        <v>0</v>
      </c>
      <c r="C1874" s="2" t="s">
        <v>490</v>
      </c>
      <c r="F1874" s="4"/>
      <c r="G1874" s="1" t="b">
        <f t="shared" ca="1" si="29"/>
        <v>1</v>
      </c>
      <c r="H1874" s="1435" cm="1">
        <f t="array" aca="1" ref="H1874" ca="1">IF(I1874&lt;&gt;"",INDIRECT("'"&amp;I1874&amp;"'!"&amp;J1874),"")</f>
        <v>0</v>
      </c>
      <c r="I1874" s="1440" t="s">
        <v>4435</v>
      </c>
      <c r="J1874" s="1436" t="s">
        <v>4448</v>
      </c>
      <c r="K1874" s="4"/>
    </row>
    <row r="1875" spans="1:11" ht="15" x14ac:dyDescent="0.2">
      <c r="A1875">
        <v>1816</v>
      </c>
      <c r="B1875" s="660">
        <f>'Short-Term Long-Term Debt 26'!F18</f>
        <v>0</v>
      </c>
      <c r="C1875" s="2" t="s">
        <v>490</v>
      </c>
      <c r="F1875" s="4"/>
      <c r="G1875" s="1" t="b">
        <f t="shared" ca="1" si="29"/>
        <v>1</v>
      </c>
      <c r="H1875" s="1435" cm="1">
        <f t="array" aca="1" ref="H1875" ca="1">IF(I1875&lt;&gt;"",INDIRECT("'"&amp;I1875&amp;"'!"&amp;J1875),"")</f>
        <v>0</v>
      </c>
      <c r="I1875" s="1440" t="s">
        <v>4435</v>
      </c>
      <c r="J1875" s="1436" t="s">
        <v>3978</v>
      </c>
      <c r="K1875" s="4"/>
    </row>
    <row r="1876" spans="1:11" ht="15" x14ac:dyDescent="0.2">
      <c r="A1876">
        <v>1817</v>
      </c>
      <c r="B1876" s="660">
        <f>'Short-Term Long-Term Debt 26'!F20</f>
        <v>0</v>
      </c>
      <c r="C1876" s="2" t="s">
        <v>490</v>
      </c>
      <c r="F1876" s="4"/>
      <c r="G1876" s="1" t="b">
        <f t="shared" ca="1" si="29"/>
        <v>1</v>
      </c>
      <c r="H1876" s="1435" cm="1">
        <f t="array" aca="1" ref="H1876" ca="1">IF(I1876&lt;&gt;"",INDIRECT("'"&amp;I1876&amp;"'!"&amp;J1876),"")</f>
        <v>0</v>
      </c>
      <c r="I1876" s="1440" t="s">
        <v>4435</v>
      </c>
      <c r="J1876" s="1436" t="s">
        <v>4449</v>
      </c>
      <c r="K1876" s="4"/>
    </row>
    <row r="1877" spans="1:11" ht="15" x14ac:dyDescent="0.2">
      <c r="A1877">
        <v>1818</v>
      </c>
      <c r="B1877" s="660">
        <f>'Short-Term Long-Term Debt 26'!F21</f>
        <v>0</v>
      </c>
      <c r="C1877" s="2" t="s">
        <v>490</v>
      </c>
      <c r="F1877" s="4"/>
      <c r="G1877" s="1" t="b">
        <f t="shared" ca="1" si="29"/>
        <v>1</v>
      </c>
      <c r="H1877" s="1435" cm="1">
        <f t="array" aca="1" ref="H1877" ca="1">IF(I1877&lt;&gt;"",INDIRECT("'"&amp;I1877&amp;"'!"&amp;J1877),"")</f>
        <v>0</v>
      </c>
      <c r="I1877" s="1440" t="s">
        <v>4435</v>
      </c>
      <c r="J1877" s="1436" t="s">
        <v>4450</v>
      </c>
      <c r="K1877" s="4"/>
    </row>
    <row r="1878" spans="1:11" ht="15" x14ac:dyDescent="0.2">
      <c r="A1878">
        <v>1819</v>
      </c>
      <c r="B1878" s="660">
        <f>'Short-Term Long-Term Debt 26'!F23</f>
        <v>0</v>
      </c>
      <c r="C1878" s="2" t="s">
        <v>490</v>
      </c>
      <c r="F1878" s="4"/>
      <c r="G1878" s="1" t="b">
        <f t="shared" ca="1" si="29"/>
        <v>1</v>
      </c>
      <c r="H1878" s="1435" cm="1">
        <f t="array" aca="1" ref="H1878" ca="1">IF(I1878&lt;&gt;"",INDIRECT("'"&amp;I1878&amp;"'!"&amp;J1878),"")</f>
        <v>0</v>
      </c>
      <c r="I1878" s="1440" t="s">
        <v>4435</v>
      </c>
      <c r="J1878" s="1436" t="s">
        <v>4451</v>
      </c>
      <c r="K1878" s="4"/>
    </row>
    <row r="1879" spans="1:11" ht="15" x14ac:dyDescent="0.2">
      <c r="A1879" s="5">
        <v>1820</v>
      </c>
      <c r="B1879" s="660"/>
      <c r="C1879" s="2" t="s">
        <v>490</v>
      </c>
      <c r="F1879" s="4" t="s">
        <v>3784</v>
      </c>
      <c r="G1879" s="1" t="b">
        <f t="shared" ca="1" si="29"/>
        <v>1</v>
      </c>
      <c r="H1879" s="1435" t="str" cm="1">
        <f t="array" aca="1" ref="H1879" ca="1">IF(I1879&lt;&gt;"",INDIRECT("'"&amp;I1879&amp;"'!"&amp;J1879),"")</f>
        <v/>
      </c>
      <c r="I1879" s="1440"/>
      <c r="J1879" s="1436"/>
      <c r="K1879" s="4"/>
    </row>
    <row r="1880" spans="1:11" ht="15" x14ac:dyDescent="0.2">
      <c r="A1880" s="5">
        <v>1821</v>
      </c>
      <c r="B1880" s="660"/>
      <c r="C1880" s="2" t="s">
        <v>490</v>
      </c>
      <c r="F1880" s="4" t="s">
        <v>3784</v>
      </c>
      <c r="G1880" s="1" t="b">
        <f t="shared" ca="1" si="29"/>
        <v>1</v>
      </c>
      <c r="H1880" s="1435" t="str" cm="1">
        <f t="array" aca="1" ref="H1880" ca="1">IF(I1880&lt;&gt;"",INDIRECT("'"&amp;I1880&amp;"'!"&amp;J1880),"")</f>
        <v/>
      </c>
      <c r="I1880" s="1440"/>
      <c r="J1880" s="1436"/>
      <c r="K1880" s="4"/>
    </row>
    <row r="1881" spans="1:11" ht="15" x14ac:dyDescent="0.2">
      <c r="A1881" s="5">
        <v>1822</v>
      </c>
      <c r="B1881" s="660"/>
      <c r="F1881" s="4" t="s">
        <v>3784</v>
      </c>
      <c r="G1881" s="1" t="b">
        <f t="shared" ca="1" si="29"/>
        <v>1</v>
      </c>
      <c r="H1881" s="1435" t="str" cm="1">
        <f t="array" aca="1" ref="H1881" ca="1">IF(I1881&lt;&gt;"",INDIRECT("'"&amp;I1881&amp;"'!"&amp;J1881),"")</f>
        <v/>
      </c>
      <c r="I1881" s="1440"/>
      <c r="J1881" s="1436"/>
      <c r="K1881" s="4"/>
    </row>
    <row r="1882" spans="1:11" ht="15" x14ac:dyDescent="0.2">
      <c r="A1882" s="5">
        <v>1823</v>
      </c>
      <c r="B1882" s="660"/>
      <c r="F1882" s="4" t="s">
        <v>3784</v>
      </c>
      <c r="G1882" s="1" t="b">
        <f t="shared" ca="1" si="29"/>
        <v>1</v>
      </c>
      <c r="H1882" s="1435" t="str" cm="1">
        <f t="array" aca="1" ref="H1882" ca="1">IF(I1882&lt;&gt;"",INDIRECT("'"&amp;I1882&amp;"'!"&amp;J1882),"")</f>
        <v/>
      </c>
      <c r="I1882" s="1440"/>
      <c r="J1882" s="1436"/>
      <c r="K1882" s="4"/>
    </row>
    <row r="1883" spans="1:11" ht="15" x14ac:dyDescent="0.2">
      <c r="A1883" s="5">
        <v>1824</v>
      </c>
      <c r="B1883" s="660"/>
      <c r="F1883" s="4" t="s">
        <v>3784</v>
      </c>
      <c r="G1883" s="1" t="b">
        <f t="shared" ca="1" si="29"/>
        <v>1</v>
      </c>
      <c r="H1883" s="1435" t="str" cm="1">
        <f t="array" aca="1" ref="H1883" ca="1">IF(I1883&lt;&gt;"",INDIRECT("'"&amp;I1883&amp;"'!"&amp;J1883),"")</f>
        <v/>
      </c>
      <c r="I1883" s="1440"/>
      <c r="J1883" s="1436"/>
      <c r="K1883" s="4"/>
    </row>
    <row r="1884" spans="1:11" ht="15" x14ac:dyDescent="0.2">
      <c r="A1884" s="5">
        <v>1825</v>
      </c>
      <c r="B1884" s="660"/>
      <c r="F1884" s="4" t="s">
        <v>3784</v>
      </c>
      <c r="G1884" s="1" t="b">
        <f t="shared" ca="1" si="29"/>
        <v>1</v>
      </c>
      <c r="H1884" s="1435" t="str" cm="1">
        <f t="array" aca="1" ref="H1884" ca="1">IF(I1884&lt;&gt;"",INDIRECT("'"&amp;I1884&amp;"'!"&amp;J1884),"")</f>
        <v/>
      </c>
      <c r="I1884" s="1440"/>
      <c r="J1884" s="1436"/>
      <c r="K1884" s="4"/>
    </row>
    <row r="1885" spans="1:11" ht="15" x14ac:dyDescent="0.2">
      <c r="A1885" s="5">
        <v>1826</v>
      </c>
      <c r="B1885" s="660"/>
      <c r="F1885" s="4" t="s">
        <v>3784</v>
      </c>
      <c r="G1885" s="1" t="b">
        <f t="shared" ca="1" si="29"/>
        <v>1</v>
      </c>
      <c r="H1885" s="1435" t="str" cm="1">
        <f t="array" aca="1" ref="H1885" ca="1">IF(I1885&lt;&gt;"",INDIRECT("'"&amp;I1885&amp;"'!"&amp;J1885),"")</f>
        <v/>
      </c>
      <c r="I1885" s="1440"/>
      <c r="J1885" s="1436"/>
      <c r="K1885" s="4"/>
    </row>
    <row r="1886" spans="1:11" ht="15" x14ac:dyDescent="0.2">
      <c r="A1886" s="5">
        <v>1827</v>
      </c>
      <c r="B1886" s="660"/>
      <c r="F1886" s="4" t="s">
        <v>3784</v>
      </c>
      <c r="G1886" s="1" t="b">
        <f t="shared" ca="1" si="29"/>
        <v>1</v>
      </c>
      <c r="H1886" s="1435" t="str" cm="1">
        <f t="array" aca="1" ref="H1886" ca="1">IF(I1886&lt;&gt;"",INDIRECT("'"&amp;I1886&amp;"'!"&amp;J1886),"")</f>
        <v/>
      </c>
      <c r="I1886" s="1440"/>
      <c r="J1886" s="1436"/>
      <c r="K1886" s="4"/>
    </row>
    <row r="1887" spans="1:11" ht="15" x14ac:dyDescent="0.2">
      <c r="A1887" s="5">
        <v>1828</v>
      </c>
      <c r="B1887" s="660"/>
      <c r="F1887" s="4" t="s">
        <v>3784</v>
      </c>
      <c r="G1887" s="1" t="b">
        <f t="shared" ca="1" si="29"/>
        <v>1</v>
      </c>
      <c r="H1887" s="1435" t="str" cm="1">
        <f t="array" aca="1" ref="H1887" ca="1">IF(I1887&lt;&gt;"",INDIRECT("'"&amp;I1887&amp;"'!"&amp;J1887),"")</f>
        <v/>
      </c>
      <c r="I1887" s="1440"/>
      <c r="J1887" s="1436"/>
      <c r="K1887" s="4"/>
    </row>
    <row r="1888" spans="1:11" ht="15" x14ac:dyDescent="0.2">
      <c r="A1888" s="5">
        <v>1829</v>
      </c>
      <c r="B1888" s="660"/>
      <c r="F1888" s="4" t="s">
        <v>3784</v>
      </c>
      <c r="G1888" s="1" t="b">
        <f t="shared" ref="G1888:G1951" ca="1" si="30">H1888=B1888</f>
        <v>1</v>
      </c>
      <c r="H1888" s="1435" t="str" cm="1">
        <f t="array" aca="1" ref="H1888" ca="1">IF(I1888&lt;&gt;"",INDIRECT("'"&amp;I1888&amp;"'!"&amp;J1888),"")</f>
        <v/>
      </c>
      <c r="I1888" s="1440"/>
      <c r="J1888" s="1436"/>
      <c r="K1888" s="4"/>
    </row>
    <row r="1889" spans="1:11" ht="15" x14ac:dyDescent="0.2">
      <c r="A1889" s="5">
        <v>1830</v>
      </c>
      <c r="B1889" s="660"/>
      <c r="F1889" s="4" t="s">
        <v>3784</v>
      </c>
      <c r="G1889" s="1" t="b">
        <f t="shared" ca="1" si="30"/>
        <v>1</v>
      </c>
      <c r="H1889" s="1435" t="str" cm="1">
        <f t="array" aca="1" ref="H1889" ca="1">IF(I1889&lt;&gt;"",INDIRECT("'"&amp;I1889&amp;"'!"&amp;J1889),"")</f>
        <v/>
      </c>
      <c r="I1889" s="1440"/>
      <c r="J1889" s="1436"/>
      <c r="K1889" s="4"/>
    </row>
    <row r="1890" spans="1:11" ht="15" x14ac:dyDescent="0.2">
      <c r="A1890" s="5">
        <v>1831</v>
      </c>
      <c r="B1890" s="660"/>
      <c r="F1890" s="4" t="s">
        <v>3784</v>
      </c>
      <c r="G1890" s="1" t="b">
        <f t="shared" ca="1" si="30"/>
        <v>1</v>
      </c>
      <c r="H1890" s="1435" t="str" cm="1">
        <f t="array" aca="1" ref="H1890" ca="1">IF(I1890&lt;&gt;"",INDIRECT("'"&amp;I1890&amp;"'!"&amp;J1890),"")</f>
        <v/>
      </c>
      <c r="I1890" s="1440"/>
      <c r="J1890" s="1436"/>
      <c r="K1890" s="4"/>
    </row>
    <row r="1891" spans="1:11" ht="15" x14ac:dyDescent="0.2">
      <c r="A1891" s="5">
        <v>1832</v>
      </c>
      <c r="B1891" s="660"/>
      <c r="F1891" s="4" t="s">
        <v>3784</v>
      </c>
      <c r="G1891" s="1" t="b">
        <f t="shared" ca="1" si="30"/>
        <v>1</v>
      </c>
      <c r="H1891" s="1435" t="str" cm="1">
        <f t="array" aca="1" ref="H1891" ca="1">IF(I1891&lt;&gt;"",INDIRECT("'"&amp;I1891&amp;"'!"&amp;J1891),"")</f>
        <v/>
      </c>
      <c r="I1891" s="1440"/>
      <c r="J1891" s="1436"/>
      <c r="K1891" s="4"/>
    </row>
    <row r="1892" spans="1:11" ht="15" x14ac:dyDescent="0.2">
      <c r="A1892" s="5">
        <v>1833</v>
      </c>
      <c r="B1892" s="660"/>
      <c r="F1892" s="4" t="s">
        <v>3784</v>
      </c>
      <c r="G1892" s="1" t="b">
        <f t="shared" ca="1" si="30"/>
        <v>1</v>
      </c>
      <c r="H1892" s="1435" t="str" cm="1">
        <f t="array" aca="1" ref="H1892" ca="1">IF(I1892&lt;&gt;"",INDIRECT("'"&amp;I1892&amp;"'!"&amp;J1892),"")</f>
        <v/>
      </c>
      <c r="I1892" s="1440"/>
      <c r="J1892" s="1436"/>
      <c r="K1892" s="4"/>
    </row>
    <row r="1893" spans="1:11" ht="15" x14ac:dyDescent="0.2">
      <c r="A1893" s="5">
        <v>1834</v>
      </c>
      <c r="B1893" s="660"/>
      <c r="F1893" s="4" t="s">
        <v>3784</v>
      </c>
      <c r="G1893" s="1" t="b">
        <f t="shared" ca="1" si="30"/>
        <v>1</v>
      </c>
      <c r="H1893" s="1435" t="str" cm="1">
        <f t="array" aca="1" ref="H1893" ca="1">IF(I1893&lt;&gt;"",INDIRECT("'"&amp;I1893&amp;"'!"&amp;J1893),"")</f>
        <v/>
      </c>
      <c r="I1893" s="1440"/>
      <c r="J1893" s="1436"/>
      <c r="K1893" s="4"/>
    </row>
    <row r="1894" spans="1:11" ht="15" x14ac:dyDescent="0.2">
      <c r="A1894" s="5">
        <v>1835</v>
      </c>
      <c r="B1894" s="660"/>
      <c r="F1894" s="4" t="s">
        <v>3784</v>
      </c>
      <c r="G1894" s="1" t="b">
        <f t="shared" ca="1" si="30"/>
        <v>1</v>
      </c>
      <c r="H1894" s="1435" t="str" cm="1">
        <f t="array" aca="1" ref="H1894" ca="1">IF(I1894&lt;&gt;"",INDIRECT("'"&amp;I1894&amp;"'!"&amp;J1894),"")</f>
        <v/>
      </c>
      <c r="I1894" s="1440"/>
      <c r="J1894" s="1436"/>
      <c r="K1894" s="4"/>
    </row>
    <row r="1895" spans="1:11" ht="15" x14ac:dyDescent="0.2">
      <c r="A1895" s="5">
        <v>1836</v>
      </c>
      <c r="B1895" s="660"/>
      <c r="F1895" s="4" t="s">
        <v>3784</v>
      </c>
      <c r="G1895" s="1" t="b">
        <f t="shared" ca="1" si="30"/>
        <v>1</v>
      </c>
      <c r="H1895" s="1435" t="str" cm="1">
        <f t="array" aca="1" ref="H1895" ca="1">IF(I1895&lt;&gt;"",INDIRECT("'"&amp;I1895&amp;"'!"&amp;J1895),"")</f>
        <v/>
      </c>
      <c r="I1895" s="1440"/>
      <c r="J1895" s="1436"/>
      <c r="K1895" s="4"/>
    </row>
    <row r="1896" spans="1:11" ht="15" x14ac:dyDescent="0.2">
      <c r="A1896" s="5">
        <v>1837</v>
      </c>
      <c r="B1896" s="660"/>
      <c r="F1896" s="4" t="s">
        <v>3784</v>
      </c>
      <c r="G1896" s="1" t="b">
        <f t="shared" ca="1" si="30"/>
        <v>1</v>
      </c>
      <c r="H1896" s="1435" t="str" cm="1">
        <f t="array" aca="1" ref="H1896" ca="1">IF(I1896&lt;&gt;"",INDIRECT("'"&amp;I1896&amp;"'!"&amp;J1896),"")</f>
        <v/>
      </c>
      <c r="I1896" s="1440"/>
      <c r="J1896" s="1436"/>
      <c r="K1896" s="4"/>
    </row>
    <row r="1897" spans="1:11" ht="15" x14ac:dyDescent="0.2">
      <c r="A1897" s="5">
        <v>1838</v>
      </c>
      <c r="B1897" s="660"/>
      <c r="F1897" s="4" t="s">
        <v>3784</v>
      </c>
      <c r="G1897" s="1" t="b">
        <f t="shared" ca="1" si="30"/>
        <v>1</v>
      </c>
      <c r="H1897" s="1435" t="str" cm="1">
        <f t="array" aca="1" ref="H1897" ca="1">IF(I1897&lt;&gt;"",INDIRECT("'"&amp;I1897&amp;"'!"&amp;J1897),"")</f>
        <v/>
      </c>
      <c r="I1897" s="1440"/>
      <c r="J1897" s="1436"/>
      <c r="K1897" s="4"/>
    </row>
    <row r="1898" spans="1:11" ht="15" x14ac:dyDescent="0.2">
      <c r="A1898" s="5">
        <v>1839</v>
      </c>
      <c r="B1898" s="660"/>
      <c r="F1898" s="4" t="s">
        <v>3784</v>
      </c>
      <c r="G1898" s="1" t="b">
        <f t="shared" ca="1" si="30"/>
        <v>1</v>
      </c>
      <c r="H1898" s="1435" t="str" cm="1">
        <f t="array" aca="1" ref="H1898" ca="1">IF(I1898&lt;&gt;"",INDIRECT("'"&amp;I1898&amp;"'!"&amp;J1898),"")</f>
        <v/>
      </c>
      <c r="I1898" s="1440"/>
      <c r="J1898" s="1436"/>
      <c r="K1898" s="4"/>
    </row>
    <row r="1899" spans="1:11" ht="15" x14ac:dyDescent="0.2">
      <c r="A1899" s="5">
        <v>1840</v>
      </c>
      <c r="B1899" s="660"/>
      <c r="F1899" s="4" t="s">
        <v>3784</v>
      </c>
      <c r="G1899" s="1" t="b">
        <f t="shared" ca="1" si="30"/>
        <v>1</v>
      </c>
      <c r="H1899" s="1435" t="str" cm="1">
        <f t="array" aca="1" ref="H1899" ca="1">IF(I1899&lt;&gt;"",INDIRECT("'"&amp;I1899&amp;"'!"&amp;J1899),"")</f>
        <v/>
      </c>
      <c r="I1899" s="1440"/>
      <c r="J1899" s="1436"/>
      <c r="K1899" s="4"/>
    </row>
    <row r="1900" spans="1:11" ht="15" x14ac:dyDescent="0.2">
      <c r="A1900" s="5">
        <v>1841</v>
      </c>
      <c r="B1900" s="660"/>
      <c r="F1900" s="4" t="s">
        <v>3784</v>
      </c>
      <c r="G1900" s="1" t="b">
        <f t="shared" ca="1" si="30"/>
        <v>1</v>
      </c>
      <c r="H1900" s="1435" t="str" cm="1">
        <f t="array" aca="1" ref="H1900" ca="1">IF(I1900&lt;&gt;"",INDIRECT("'"&amp;I1900&amp;"'!"&amp;J1900),"")</f>
        <v/>
      </c>
      <c r="I1900" s="1440"/>
      <c r="J1900" s="1436"/>
      <c r="K1900" s="4"/>
    </row>
    <row r="1901" spans="1:11" ht="15" x14ac:dyDescent="0.2">
      <c r="A1901" s="5">
        <v>1842</v>
      </c>
      <c r="B1901" s="660"/>
      <c r="F1901" s="4" t="s">
        <v>3784</v>
      </c>
      <c r="G1901" s="1" t="b">
        <f t="shared" ca="1" si="30"/>
        <v>1</v>
      </c>
      <c r="H1901" s="1435" t="str" cm="1">
        <f t="array" aca="1" ref="H1901" ca="1">IF(I1901&lt;&gt;"",INDIRECT("'"&amp;I1901&amp;"'!"&amp;J1901),"")</f>
        <v/>
      </c>
      <c r="I1901" s="1440"/>
      <c r="J1901" s="1436"/>
      <c r="K1901" s="4"/>
    </row>
    <row r="1902" spans="1:11" ht="15" x14ac:dyDescent="0.2">
      <c r="A1902" s="5">
        <v>1843</v>
      </c>
      <c r="B1902" s="660"/>
      <c r="F1902" s="4" t="s">
        <v>3784</v>
      </c>
      <c r="G1902" s="1" t="b">
        <f t="shared" ca="1" si="30"/>
        <v>1</v>
      </c>
      <c r="H1902" s="1435" t="str" cm="1">
        <f t="array" aca="1" ref="H1902" ca="1">IF(I1902&lt;&gt;"",INDIRECT("'"&amp;I1902&amp;"'!"&amp;J1902),"")</f>
        <v/>
      </c>
      <c r="I1902" s="1440"/>
      <c r="J1902" s="1436"/>
      <c r="K1902" s="4"/>
    </row>
    <row r="1903" spans="1:11" ht="15" x14ac:dyDescent="0.2">
      <c r="A1903" s="5">
        <v>1844</v>
      </c>
      <c r="B1903" s="660"/>
      <c r="F1903" s="4" t="s">
        <v>3784</v>
      </c>
      <c r="G1903" s="1" t="b">
        <f t="shared" ca="1" si="30"/>
        <v>1</v>
      </c>
      <c r="H1903" s="1435" t="str" cm="1">
        <f t="array" aca="1" ref="H1903" ca="1">IF(I1903&lt;&gt;"",INDIRECT("'"&amp;I1903&amp;"'!"&amp;J1903),"")</f>
        <v/>
      </c>
      <c r="I1903" s="1440"/>
      <c r="J1903" s="1436"/>
      <c r="K1903" s="4"/>
    </row>
    <row r="1904" spans="1:11" ht="15" x14ac:dyDescent="0.2">
      <c r="A1904" s="5">
        <v>1845</v>
      </c>
      <c r="B1904" s="660"/>
      <c r="F1904" s="4" t="s">
        <v>3784</v>
      </c>
      <c r="G1904" s="1" t="b">
        <f t="shared" ca="1" si="30"/>
        <v>1</v>
      </c>
      <c r="H1904" s="1435" t="str" cm="1">
        <f t="array" aca="1" ref="H1904" ca="1">IF(I1904&lt;&gt;"",INDIRECT("'"&amp;I1904&amp;"'!"&amp;J1904),"")</f>
        <v/>
      </c>
      <c r="I1904" s="1440"/>
      <c r="J1904" s="1436"/>
      <c r="K1904" s="4"/>
    </row>
    <row r="1905" spans="1:11" ht="15" x14ac:dyDescent="0.2">
      <c r="A1905" s="5">
        <v>1846</v>
      </c>
      <c r="B1905" s="660"/>
      <c r="F1905" s="4" t="s">
        <v>3784</v>
      </c>
      <c r="G1905" s="1" t="b">
        <f t="shared" ca="1" si="30"/>
        <v>1</v>
      </c>
      <c r="H1905" s="1435" t="str" cm="1">
        <f t="array" aca="1" ref="H1905" ca="1">IF(I1905&lt;&gt;"",INDIRECT("'"&amp;I1905&amp;"'!"&amp;J1905),"")</f>
        <v/>
      </c>
      <c r="I1905" s="1440"/>
      <c r="J1905" s="1436"/>
      <c r="K1905" s="4"/>
    </row>
    <row r="1906" spans="1:11" ht="15" x14ac:dyDescent="0.2">
      <c r="A1906" s="5">
        <v>1847</v>
      </c>
      <c r="B1906" s="660"/>
      <c r="F1906" s="4" t="s">
        <v>3784</v>
      </c>
      <c r="G1906" s="1" t="b">
        <f t="shared" ca="1" si="30"/>
        <v>1</v>
      </c>
      <c r="H1906" s="1435" t="str" cm="1">
        <f t="array" aca="1" ref="H1906" ca="1">IF(I1906&lt;&gt;"",INDIRECT("'"&amp;I1906&amp;"'!"&amp;J1906),"")</f>
        <v/>
      </c>
      <c r="I1906" s="1440"/>
      <c r="J1906" s="1436"/>
      <c r="K1906" s="4"/>
    </row>
    <row r="1907" spans="1:11" ht="15" x14ac:dyDescent="0.2">
      <c r="A1907" s="5">
        <v>1848</v>
      </c>
      <c r="B1907" s="660"/>
      <c r="F1907" s="4" t="s">
        <v>3784</v>
      </c>
      <c r="G1907" s="1" t="b">
        <f t="shared" ca="1" si="30"/>
        <v>1</v>
      </c>
      <c r="H1907" s="1435" t="str" cm="1">
        <f t="array" aca="1" ref="H1907" ca="1">IF(I1907&lt;&gt;"",INDIRECT("'"&amp;I1907&amp;"'!"&amp;J1907),"")</f>
        <v/>
      </c>
      <c r="I1907" s="1440"/>
      <c r="J1907" s="1436"/>
      <c r="K1907" s="4"/>
    </row>
    <row r="1908" spans="1:11" ht="15" x14ac:dyDescent="0.2">
      <c r="A1908" s="5">
        <v>1849</v>
      </c>
      <c r="B1908" s="660"/>
      <c r="F1908" s="4" t="s">
        <v>3784</v>
      </c>
      <c r="G1908" s="1" t="b">
        <f t="shared" ca="1" si="30"/>
        <v>1</v>
      </c>
      <c r="H1908" s="1435" t="str" cm="1">
        <f t="array" aca="1" ref="H1908" ca="1">IF(I1908&lt;&gt;"",INDIRECT("'"&amp;I1908&amp;"'!"&amp;J1908),"")</f>
        <v/>
      </c>
      <c r="I1908" s="1440"/>
      <c r="J1908" s="1436"/>
      <c r="K1908" s="4"/>
    </row>
    <row r="1909" spans="1:11" ht="15" x14ac:dyDescent="0.2">
      <c r="A1909" s="5">
        <v>1850</v>
      </c>
      <c r="B1909" s="660"/>
      <c r="F1909" s="4" t="s">
        <v>3784</v>
      </c>
      <c r="G1909" s="1" t="b">
        <f t="shared" ca="1" si="30"/>
        <v>1</v>
      </c>
      <c r="H1909" s="1435" t="str" cm="1">
        <f t="array" aca="1" ref="H1909" ca="1">IF(I1909&lt;&gt;"",INDIRECT("'"&amp;I1909&amp;"'!"&amp;J1909),"")</f>
        <v/>
      </c>
      <c r="I1909" s="1440"/>
      <c r="J1909" s="1436"/>
      <c r="K1909" s="4"/>
    </row>
    <row r="1910" spans="1:11" ht="15" x14ac:dyDescent="0.2">
      <c r="A1910" s="5">
        <v>1851</v>
      </c>
      <c r="B1910" s="660"/>
      <c r="F1910" s="4" t="s">
        <v>3784</v>
      </c>
      <c r="G1910" s="1" t="b">
        <f t="shared" ca="1" si="30"/>
        <v>1</v>
      </c>
      <c r="H1910" s="1435" t="str" cm="1">
        <f t="array" aca="1" ref="H1910" ca="1">IF(I1910&lt;&gt;"",INDIRECT("'"&amp;I1910&amp;"'!"&amp;J1910),"")</f>
        <v/>
      </c>
      <c r="I1910" s="1440"/>
      <c r="J1910" s="1436"/>
      <c r="K1910" s="4"/>
    </row>
    <row r="1911" spans="1:11" ht="15" x14ac:dyDescent="0.2">
      <c r="A1911" s="5">
        <v>1852</v>
      </c>
      <c r="B1911" s="660"/>
      <c r="F1911" s="4" t="s">
        <v>3784</v>
      </c>
      <c r="G1911" s="1" t="b">
        <f t="shared" ca="1" si="30"/>
        <v>1</v>
      </c>
      <c r="H1911" s="1435" t="str" cm="1">
        <f t="array" aca="1" ref="H1911" ca="1">IF(I1911&lt;&gt;"",INDIRECT("'"&amp;I1911&amp;"'!"&amp;J1911),"")</f>
        <v/>
      </c>
      <c r="I1911" s="1440"/>
      <c r="J1911" s="1436"/>
      <c r="K1911" s="4"/>
    </row>
    <row r="1912" spans="1:11" ht="15" x14ac:dyDescent="0.2">
      <c r="A1912" s="5">
        <v>1853</v>
      </c>
      <c r="B1912" s="660"/>
      <c r="F1912" s="4" t="s">
        <v>3784</v>
      </c>
      <c r="G1912" s="1" t="b">
        <f t="shared" ca="1" si="30"/>
        <v>1</v>
      </c>
      <c r="H1912" s="1435" t="str" cm="1">
        <f t="array" aca="1" ref="H1912" ca="1">IF(I1912&lt;&gt;"",INDIRECT("'"&amp;I1912&amp;"'!"&amp;J1912),"")</f>
        <v/>
      </c>
      <c r="I1912" s="1440"/>
      <c r="J1912" s="1436"/>
      <c r="K1912" s="4"/>
    </row>
    <row r="1913" spans="1:11" ht="15" x14ac:dyDescent="0.2">
      <c r="A1913" s="5">
        <v>1854</v>
      </c>
      <c r="B1913" s="660"/>
      <c r="F1913" s="4" t="s">
        <v>3784</v>
      </c>
      <c r="G1913" s="1" t="b">
        <f t="shared" ca="1" si="30"/>
        <v>1</v>
      </c>
      <c r="H1913" s="1435" t="str" cm="1">
        <f t="array" aca="1" ref="H1913" ca="1">IF(I1913&lt;&gt;"",INDIRECT("'"&amp;I1913&amp;"'!"&amp;J1913),"")</f>
        <v/>
      </c>
      <c r="I1913" s="1440"/>
      <c r="J1913" s="1436"/>
      <c r="K1913" s="4"/>
    </row>
    <row r="1914" spans="1:11" ht="15" x14ac:dyDescent="0.2">
      <c r="A1914" s="5">
        <v>1855</v>
      </c>
      <c r="B1914" s="660"/>
      <c r="F1914" s="4" t="s">
        <v>3784</v>
      </c>
      <c r="G1914" s="1" t="b">
        <f t="shared" ca="1" si="30"/>
        <v>1</v>
      </c>
      <c r="H1914" s="1435" t="str" cm="1">
        <f t="array" aca="1" ref="H1914" ca="1">IF(I1914&lt;&gt;"",INDIRECT("'"&amp;I1914&amp;"'!"&amp;J1914),"")</f>
        <v/>
      </c>
      <c r="I1914" s="1440"/>
      <c r="J1914" s="1436"/>
      <c r="K1914" s="4"/>
    </row>
    <row r="1915" spans="1:11" ht="15" x14ac:dyDescent="0.2">
      <c r="A1915" s="5">
        <v>1856</v>
      </c>
      <c r="B1915" s="660"/>
      <c r="F1915" s="4" t="s">
        <v>3784</v>
      </c>
      <c r="G1915" s="1" t="b">
        <f t="shared" ca="1" si="30"/>
        <v>1</v>
      </c>
      <c r="H1915" s="1435" t="str" cm="1">
        <f t="array" aca="1" ref="H1915" ca="1">IF(I1915&lt;&gt;"",INDIRECT("'"&amp;I1915&amp;"'!"&amp;J1915),"")</f>
        <v/>
      </c>
      <c r="I1915" s="1440"/>
      <c r="J1915" s="1436"/>
      <c r="K1915" s="4"/>
    </row>
    <row r="1916" spans="1:11" ht="15" x14ac:dyDescent="0.2">
      <c r="A1916" s="5">
        <v>1857</v>
      </c>
      <c r="B1916" s="660"/>
      <c r="F1916" s="4" t="s">
        <v>3784</v>
      </c>
      <c r="G1916" s="1" t="b">
        <f t="shared" ca="1" si="30"/>
        <v>1</v>
      </c>
      <c r="H1916" s="1435" t="str" cm="1">
        <f t="array" aca="1" ref="H1916" ca="1">IF(I1916&lt;&gt;"",INDIRECT("'"&amp;I1916&amp;"'!"&amp;J1916),"")</f>
        <v/>
      </c>
      <c r="I1916" s="1440"/>
      <c r="J1916" s="1436"/>
      <c r="K1916" s="4"/>
    </row>
    <row r="1917" spans="1:11" ht="15" x14ac:dyDescent="0.2">
      <c r="A1917" s="5">
        <v>1858</v>
      </c>
      <c r="B1917" s="660"/>
      <c r="F1917" s="4" t="s">
        <v>3784</v>
      </c>
      <c r="G1917" s="1" t="b">
        <f t="shared" ca="1" si="30"/>
        <v>1</v>
      </c>
      <c r="H1917" s="1435" t="str" cm="1">
        <f t="array" aca="1" ref="H1917" ca="1">IF(I1917&lt;&gt;"",INDIRECT("'"&amp;I1917&amp;"'!"&amp;J1917),"")</f>
        <v/>
      </c>
      <c r="I1917" s="1440"/>
      <c r="J1917" s="1436"/>
      <c r="K1917" s="4"/>
    </row>
    <row r="1918" spans="1:11" ht="15" x14ac:dyDescent="0.2">
      <c r="A1918" s="5">
        <v>1859</v>
      </c>
      <c r="B1918" s="660"/>
      <c r="F1918" s="4" t="s">
        <v>3784</v>
      </c>
      <c r="G1918" s="1" t="b">
        <f t="shared" ca="1" si="30"/>
        <v>1</v>
      </c>
      <c r="H1918" s="1435" t="str" cm="1">
        <f t="array" aca="1" ref="H1918" ca="1">IF(I1918&lt;&gt;"",INDIRECT("'"&amp;I1918&amp;"'!"&amp;J1918),"")</f>
        <v/>
      </c>
      <c r="I1918" s="1440"/>
      <c r="J1918" s="1436"/>
      <c r="K1918" s="4"/>
    </row>
    <row r="1919" spans="1:11" ht="15" x14ac:dyDescent="0.2">
      <c r="A1919" s="5">
        <v>1860</v>
      </c>
      <c r="B1919" s="660"/>
      <c r="F1919" s="4" t="s">
        <v>3784</v>
      </c>
      <c r="G1919" s="1" t="b">
        <f t="shared" ca="1" si="30"/>
        <v>1</v>
      </c>
      <c r="H1919" s="1435" t="str" cm="1">
        <f t="array" aca="1" ref="H1919" ca="1">IF(I1919&lt;&gt;"",INDIRECT("'"&amp;I1919&amp;"'!"&amp;J1919),"")</f>
        <v/>
      </c>
      <c r="I1919" s="1440"/>
      <c r="J1919" s="1436"/>
      <c r="K1919" s="4"/>
    </row>
    <row r="1920" spans="1:11" ht="15" x14ac:dyDescent="0.2">
      <c r="A1920" s="5">
        <v>1861</v>
      </c>
      <c r="B1920" s="660"/>
      <c r="F1920" s="4" t="s">
        <v>3784</v>
      </c>
      <c r="G1920" s="1" t="b">
        <f t="shared" ca="1" si="30"/>
        <v>1</v>
      </c>
      <c r="H1920" s="1435" t="str" cm="1">
        <f t="array" aca="1" ref="H1920" ca="1">IF(I1920&lt;&gt;"",INDIRECT("'"&amp;I1920&amp;"'!"&amp;J1920),"")</f>
        <v/>
      </c>
      <c r="I1920" s="1440"/>
      <c r="J1920" s="1436"/>
      <c r="K1920" s="4"/>
    </row>
    <row r="1921" spans="1:11" ht="15" x14ac:dyDescent="0.2">
      <c r="A1921" s="5">
        <v>1862</v>
      </c>
      <c r="B1921" s="660"/>
      <c r="F1921" s="4" t="s">
        <v>3784</v>
      </c>
      <c r="G1921" s="1" t="b">
        <f t="shared" ca="1" si="30"/>
        <v>1</v>
      </c>
      <c r="H1921" s="1435" t="str" cm="1">
        <f t="array" aca="1" ref="H1921" ca="1">IF(I1921&lt;&gt;"",INDIRECT("'"&amp;I1921&amp;"'!"&amp;J1921),"")</f>
        <v/>
      </c>
      <c r="I1921" s="1440"/>
      <c r="J1921" s="1436"/>
      <c r="K1921" s="4"/>
    </row>
    <row r="1922" spans="1:11" ht="15" x14ac:dyDescent="0.2">
      <c r="A1922" s="5">
        <v>1863</v>
      </c>
      <c r="B1922" s="660"/>
      <c r="F1922" s="4" t="s">
        <v>3784</v>
      </c>
      <c r="G1922" s="1" t="b">
        <f t="shared" ca="1" si="30"/>
        <v>1</v>
      </c>
      <c r="H1922" s="1435" t="str" cm="1">
        <f t="array" aca="1" ref="H1922" ca="1">IF(I1922&lt;&gt;"",INDIRECT("'"&amp;I1922&amp;"'!"&amp;J1922),"")</f>
        <v/>
      </c>
      <c r="I1922" s="1440"/>
      <c r="J1922" s="1436"/>
      <c r="K1922" s="4"/>
    </row>
    <row r="1923" spans="1:11" ht="15" x14ac:dyDescent="0.2">
      <c r="A1923" s="5">
        <v>1864</v>
      </c>
      <c r="B1923" s="660"/>
      <c r="F1923" s="4" t="s">
        <v>3784</v>
      </c>
      <c r="G1923" s="1" t="b">
        <f t="shared" ca="1" si="30"/>
        <v>1</v>
      </c>
      <c r="H1923" s="1435" t="str" cm="1">
        <f t="array" aca="1" ref="H1923" ca="1">IF(I1923&lt;&gt;"",INDIRECT("'"&amp;I1923&amp;"'!"&amp;J1923),"")</f>
        <v/>
      </c>
      <c r="I1923" s="1440"/>
      <c r="J1923" s="1436"/>
      <c r="K1923" s="4"/>
    </row>
    <row r="1924" spans="1:11" ht="15" x14ac:dyDescent="0.2">
      <c r="A1924" s="5">
        <v>1865</v>
      </c>
      <c r="B1924" s="660"/>
      <c r="F1924" s="4" t="s">
        <v>3784</v>
      </c>
      <c r="G1924" s="1" t="b">
        <f t="shared" ca="1" si="30"/>
        <v>1</v>
      </c>
      <c r="H1924" s="1435" t="str" cm="1">
        <f t="array" aca="1" ref="H1924" ca="1">IF(I1924&lt;&gt;"",INDIRECT("'"&amp;I1924&amp;"'!"&amp;J1924),"")</f>
        <v/>
      </c>
      <c r="I1924" s="1440"/>
      <c r="J1924" s="1436"/>
      <c r="K1924" s="4"/>
    </row>
    <row r="1925" spans="1:11" ht="15" x14ac:dyDescent="0.2">
      <c r="A1925" s="5">
        <v>1866</v>
      </c>
      <c r="B1925" s="660"/>
      <c r="F1925" s="4" t="s">
        <v>3784</v>
      </c>
      <c r="G1925" s="1" t="b">
        <f t="shared" ca="1" si="30"/>
        <v>1</v>
      </c>
      <c r="H1925" s="1435" t="str" cm="1">
        <f t="array" aca="1" ref="H1925" ca="1">IF(I1925&lt;&gt;"",INDIRECT("'"&amp;I1925&amp;"'!"&amp;J1925),"")</f>
        <v/>
      </c>
      <c r="I1925" s="1440"/>
      <c r="J1925" s="1436"/>
      <c r="K1925" s="4"/>
    </row>
    <row r="1926" spans="1:11" ht="15" x14ac:dyDescent="0.2">
      <c r="A1926" s="5">
        <v>1867</v>
      </c>
      <c r="B1926" s="660"/>
      <c r="F1926" s="4" t="s">
        <v>3784</v>
      </c>
      <c r="G1926" s="1" t="b">
        <f t="shared" ca="1" si="30"/>
        <v>1</v>
      </c>
      <c r="H1926" s="1435" t="str" cm="1">
        <f t="array" aca="1" ref="H1926" ca="1">IF(I1926&lt;&gt;"",INDIRECT("'"&amp;I1926&amp;"'!"&amp;J1926),"")</f>
        <v/>
      </c>
      <c r="I1926" s="1440"/>
      <c r="J1926" s="1436"/>
      <c r="K1926" s="4"/>
    </row>
    <row r="1927" spans="1:11" ht="15" x14ac:dyDescent="0.2">
      <c r="A1927" s="5">
        <v>1868</v>
      </c>
      <c r="B1927" s="660"/>
      <c r="F1927" s="4" t="s">
        <v>3784</v>
      </c>
      <c r="G1927" s="1" t="b">
        <f t="shared" ca="1" si="30"/>
        <v>1</v>
      </c>
      <c r="H1927" s="1435" t="str" cm="1">
        <f t="array" aca="1" ref="H1927" ca="1">IF(I1927&lt;&gt;"",INDIRECT("'"&amp;I1927&amp;"'!"&amp;J1927),"")</f>
        <v/>
      </c>
      <c r="I1927" s="1440"/>
      <c r="J1927" s="1436"/>
      <c r="K1927" s="4"/>
    </row>
    <row r="1928" spans="1:11" ht="15" x14ac:dyDescent="0.2">
      <c r="A1928" s="5">
        <v>1869</v>
      </c>
      <c r="B1928" s="660"/>
      <c r="F1928" s="4" t="s">
        <v>3784</v>
      </c>
      <c r="G1928" s="1" t="b">
        <f t="shared" ca="1" si="30"/>
        <v>1</v>
      </c>
      <c r="H1928" s="1435" t="str" cm="1">
        <f t="array" aca="1" ref="H1928" ca="1">IF(I1928&lt;&gt;"",INDIRECT("'"&amp;I1928&amp;"'!"&amp;J1928),"")</f>
        <v/>
      </c>
      <c r="I1928" s="1440"/>
      <c r="J1928" s="1436"/>
      <c r="K1928" s="4"/>
    </row>
    <row r="1929" spans="1:11" ht="15" x14ac:dyDescent="0.2">
      <c r="A1929" s="5">
        <v>1870</v>
      </c>
      <c r="B1929" s="660"/>
      <c r="F1929" s="4" t="s">
        <v>3784</v>
      </c>
      <c r="G1929" s="1" t="b">
        <f t="shared" ca="1" si="30"/>
        <v>1</v>
      </c>
      <c r="H1929" s="1435" t="str" cm="1">
        <f t="array" aca="1" ref="H1929" ca="1">IF(I1929&lt;&gt;"",INDIRECT("'"&amp;I1929&amp;"'!"&amp;J1929),"")</f>
        <v/>
      </c>
      <c r="I1929" s="1440"/>
      <c r="J1929" s="1436"/>
      <c r="K1929" s="4"/>
    </row>
    <row r="1930" spans="1:11" ht="15" x14ac:dyDescent="0.2">
      <c r="A1930" s="5">
        <v>1871</v>
      </c>
      <c r="B1930" s="660"/>
      <c r="F1930" s="4" t="s">
        <v>3784</v>
      </c>
      <c r="G1930" s="1" t="b">
        <f t="shared" ca="1" si="30"/>
        <v>1</v>
      </c>
      <c r="H1930" s="1435" t="str" cm="1">
        <f t="array" aca="1" ref="H1930" ca="1">IF(I1930&lt;&gt;"",INDIRECT("'"&amp;I1930&amp;"'!"&amp;J1930),"")</f>
        <v/>
      </c>
      <c r="I1930" s="1440"/>
      <c r="J1930" s="1436"/>
      <c r="K1930" s="4"/>
    </row>
    <row r="1931" spans="1:11" ht="15" x14ac:dyDescent="0.2">
      <c r="A1931" s="5">
        <v>1872</v>
      </c>
      <c r="B1931" s="660"/>
      <c r="F1931" s="4" t="s">
        <v>3784</v>
      </c>
      <c r="G1931" s="1" t="b">
        <f t="shared" ca="1" si="30"/>
        <v>1</v>
      </c>
      <c r="H1931" s="1435" t="str" cm="1">
        <f t="array" aca="1" ref="H1931" ca="1">IF(I1931&lt;&gt;"",INDIRECT("'"&amp;I1931&amp;"'!"&amp;J1931),"")</f>
        <v/>
      </c>
      <c r="I1931" s="1440"/>
      <c r="J1931" s="1436"/>
      <c r="K1931" s="4"/>
    </row>
    <row r="1932" spans="1:11" ht="15" x14ac:dyDescent="0.2">
      <c r="A1932" s="5">
        <v>1873</v>
      </c>
      <c r="B1932" s="660"/>
      <c r="F1932" s="4" t="s">
        <v>3784</v>
      </c>
      <c r="G1932" s="1" t="b">
        <f t="shared" ca="1" si="30"/>
        <v>1</v>
      </c>
      <c r="H1932" s="1435" t="str" cm="1">
        <f t="array" aca="1" ref="H1932" ca="1">IF(I1932&lt;&gt;"",INDIRECT("'"&amp;I1932&amp;"'!"&amp;J1932),"")</f>
        <v/>
      </c>
      <c r="I1932" s="1440"/>
      <c r="J1932" s="1436"/>
      <c r="K1932" s="4"/>
    </row>
    <row r="1933" spans="1:11" ht="15" x14ac:dyDescent="0.2">
      <c r="A1933" s="5">
        <v>1874</v>
      </c>
      <c r="B1933" s="660"/>
      <c r="F1933" s="4" t="s">
        <v>3784</v>
      </c>
      <c r="G1933" s="1" t="b">
        <f t="shared" ca="1" si="30"/>
        <v>1</v>
      </c>
      <c r="H1933" s="1435" t="str" cm="1">
        <f t="array" aca="1" ref="H1933" ca="1">IF(I1933&lt;&gt;"",INDIRECT("'"&amp;I1933&amp;"'!"&amp;J1933),"")</f>
        <v/>
      </c>
      <c r="I1933" s="1440"/>
      <c r="J1933" s="1436"/>
      <c r="K1933" s="4"/>
    </row>
    <row r="1934" spans="1:11" ht="15" x14ac:dyDescent="0.2">
      <c r="A1934" s="5">
        <v>1875</v>
      </c>
      <c r="B1934" s="660"/>
      <c r="F1934" s="4" t="s">
        <v>3784</v>
      </c>
      <c r="G1934" s="1" t="b">
        <f t="shared" ca="1" si="30"/>
        <v>1</v>
      </c>
      <c r="H1934" s="1435" t="str" cm="1">
        <f t="array" aca="1" ref="H1934" ca="1">IF(I1934&lt;&gt;"",INDIRECT("'"&amp;I1934&amp;"'!"&amp;J1934),"")</f>
        <v/>
      </c>
      <c r="I1934" s="1440"/>
      <c r="J1934" s="1436"/>
      <c r="K1934" s="4"/>
    </row>
    <row r="1935" spans="1:11" ht="15" x14ac:dyDescent="0.2">
      <c r="A1935" s="5">
        <v>1876</v>
      </c>
      <c r="B1935" s="660"/>
      <c r="F1935" s="4" t="s">
        <v>3784</v>
      </c>
      <c r="G1935" s="1" t="b">
        <f t="shared" ca="1" si="30"/>
        <v>1</v>
      </c>
      <c r="H1935" s="1435" t="str" cm="1">
        <f t="array" aca="1" ref="H1935" ca="1">IF(I1935&lt;&gt;"",INDIRECT("'"&amp;I1935&amp;"'!"&amp;J1935),"")</f>
        <v/>
      </c>
      <c r="I1935" s="1440"/>
      <c r="J1935" s="1436"/>
      <c r="K1935" s="4"/>
    </row>
    <row r="1936" spans="1:11" ht="15" x14ac:dyDescent="0.2">
      <c r="A1936" s="5">
        <v>1877</v>
      </c>
      <c r="B1936" s="660"/>
      <c r="F1936" s="4" t="s">
        <v>3784</v>
      </c>
      <c r="G1936" s="1" t="b">
        <f t="shared" ca="1" si="30"/>
        <v>1</v>
      </c>
      <c r="H1936" s="1435" t="str" cm="1">
        <f t="array" aca="1" ref="H1936" ca="1">IF(I1936&lt;&gt;"",INDIRECT("'"&amp;I1936&amp;"'!"&amp;J1936),"")</f>
        <v/>
      </c>
      <c r="I1936" s="1440"/>
      <c r="J1936" s="1436"/>
      <c r="K1936" s="4"/>
    </row>
    <row r="1937" spans="1:11" ht="15" x14ac:dyDescent="0.2">
      <c r="A1937">
        <v>1878</v>
      </c>
      <c r="B1937" s="660">
        <f>'Short-Term Long-Term Debt 26'!E64</f>
        <v>3120000</v>
      </c>
      <c r="F1937" s="4"/>
      <c r="G1937" s="1" t="b">
        <f t="shared" ca="1" si="30"/>
        <v>1</v>
      </c>
      <c r="H1937" s="1435" cm="1">
        <f t="array" aca="1" ref="H1937" ca="1">IF(I1937&lt;&gt;"",INDIRECT("'"&amp;I1937&amp;"'!"&amp;J1937),"")</f>
        <v>3120000</v>
      </c>
      <c r="I1937" s="1440" t="s">
        <v>4435</v>
      </c>
      <c r="J1937" s="1436" t="s">
        <v>3963</v>
      </c>
      <c r="K1937" s="4"/>
    </row>
    <row r="1938" spans="1:11" ht="15" x14ac:dyDescent="0.2">
      <c r="A1938">
        <v>1879</v>
      </c>
      <c r="B1938" s="660">
        <f>'Short-Term Long-Term Debt 26'!F64</f>
        <v>0</v>
      </c>
      <c r="F1938" s="4"/>
      <c r="G1938" s="1" t="b">
        <f t="shared" ca="1" si="30"/>
        <v>1</v>
      </c>
      <c r="H1938" s="1435" cm="1">
        <f t="array" aca="1" ref="H1938" ca="1">IF(I1938&lt;&gt;"",INDIRECT("'"&amp;I1938&amp;"'!"&amp;J1938),"")</f>
        <v>0</v>
      </c>
      <c r="I1938" s="1440" t="s">
        <v>4435</v>
      </c>
      <c r="J1938" s="1436" t="s">
        <v>3999</v>
      </c>
      <c r="K1938" s="4"/>
    </row>
    <row r="1939" spans="1:11" ht="15" x14ac:dyDescent="0.2">
      <c r="A1939" s="5">
        <v>1880</v>
      </c>
      <c r="B1939" s="660"/>
      <c r="C1939" s="2" t="s">
        <v>490</v>
      </c>
      <c r="F1939" s="4" t="s">
        <v>3784</v>
      </c>
      <c r="G1939" s="1" t="b">
        <f t="shared" ca="1" si="30"/>
        <v>1</v>
      </c>
      <c r="H1939" s="1435" t="str" cm="1">
        <f t="array" aca="1" ref="H1939" ca="1">IF(I1939&lt;&gt;"",INDIRECT("'"&amp;I1939&amp;"'!"&amp;J1939),"")</f>
        <v/>
      </c>
      <c r="I1939" s="1440"/>
      <c r="J1939" s="1436"/>
      <c r="K1939" s="4"/>
    </row>
    <row r="1940" spans="1:11" ht="15" x14ac:dyDescent="0.2">
      <c r="A1940" s="5">
        <v>1881</v>
      </c>
      <c r="B1940" s="660"/>
      <c r="C1940" s="2" t="s">
        <v>490</v>
      </c>
      <c r="F1940" s="4" t="s">
        <v>3784</v>
      </c>
      <c r="G1940" s="1" t="b">
        <f t="shared" ca="1" si="30"/>
        <v>1</v>
      </c>
      <c r="H1940" s="1435" t="str" cm="1">
        <f t="array" aca="1" ref="H1940" ca="1">IF(I1940&lt;&gt;"",INDIRECT("'"&amp;I1940&amp;"'!"&amp;J1940),"")</f>
        <v/>
      </c>
      <c r="I1940" s="1440"/>
      <c r="J1940" s="1436"/>
      <c r="K1940" s="4"/>
    </row>
    <row r="1941" spans="1:11" ht="15" x14ac:dyDescent="0.2">
      <c r="A1941" s="5">
        <v>1882</v>
      </c>
      <c r="B1941" s="660"/>
      <c r="C1941" s="2" t="s">
        <v>490</v>
      </c>
      <c r="F1941" s="4" t="s">
        <v>3784</v>
      </c>
      <c r="G1941" s="1" t="b">
        <f t="shared" ca="1" si="30"/>
        <v>1</v>
      </c>
      <c r="H1941" s="1435" t="str" cm="1">
        <f t="array" aca="1" ref="H1941" ca="1">IF(I1941&lt;&gt;"",INDIRECT("'"&amp;I1941&amp;"'!"&amp;J1941),"")</f>
        <v/>
      </c>
      <c r="I1941" s="1440"/>
      <c r="J1941" s="1436"/>
      <c r="K1941" s="4"/>
    </row>
    <row r="1942" spans="1:11" ht="15" x14ac:dyDescent="0.2">
      <c r="A1942" s="5">
        <v>1883</v>
      </c>
      <c r="B1942" s="660"/>
      <c r="F1942" s="4" t="s">
        <v>3784</v>
      </c>
      <c r="G1942" s="1" t="b">
        <f t="shared" ca="1" si="30"/>
        <v>1</v>
      </c>
      <c r="H1942" s="1435" t="str" cm="1">
        <f t="array" aca="1" ref="H1942" ca="1">IF(I1942&lt;&gt;"",INDIRECT("'"&amp;I1942&amp;"'!"&amp;J1942),"")</f>
        <v/>
      </c>
      <c r="I1942" s="1440"/>
      <c r="J1942" s="1436"/>
      <c r="K1942" s="4"/>
    </row>
    <row r="1943" spans="1:11" ht="15" x14ac:dyDescent="0.2">
      <c r="A1943" s="5">
        <v>1884</v>
      </c>
      <c r="B1943" s="660"/>
      <c r="F1943" s="4" t="s">
        <v>3784</v>
      </c>
      <c r="G1943" s="1" t="b">
        <f t="shared" ca="1" si="30"/>
        <v>1</v>
      </c>
      <c r="H1943" s="1435" t="str" cm="1">
        <f t="array" aca="1" ref="H1943" ca="1">IF(I1943&lt;&gt;"",INDIRECT("'"&amp;I1943&amp;"'!"&amp;J1943),"")</f>
        <v/>
      </c>
      <c r="I1943" s="1440"/>
      <c r="J1943" s="1436"/>
      <c r="K1943" s="4"/>
    </row>
    <row r="1944" spans="1:11" ht="15" x14ac:dyDescent="0.2">
      <c r="A1944" s="5">
        <v>1885</v>
      </c>
      <c r="B1944" s="660"/>
      <c r="F1944" s="4" t="s">
        <v>3784</v>
      </c>
      <c r="G1944" s="1" t="b">
        <f t="shared" ca="1" si="30"/>
        <v>1</v>
      </c>
      <c r="H1944" s="1435" t="str" cm="1">
        <f t="array" aca="1" ref="H1944" ca="1">IF(I1944&lt;&gt;"",INDIRECT("'"&amp;I1944&amp;"'!"&amp;J1944),"")</f>
        <v/>
      </c>
      <c r="I1944" s="1440"/>
      <c r="J1944" s="1436"/>
      <c r="K1944" s="4"/>
    </row>
    <row r="1945" spans="1:11" ht="15" x14ac:dyDescent="0.2">
      <c r="A1945" s="5">
        <v>1886</v>
      </c>
      <c r="B1945" s="660"/>
      <c r="F1945" s="4" t="s">
        <v>3784</v>
      </c>
      <c r="G1945" s="1" t="b">
        <f t="shared" ca="1" si="30"/>
        <v>1</v>
      </c>
      <c r="H1945" s="1435" t="str" cm="1">
        <f t="array" aca="1" ref="H1945" ca="1">IF(I1945&lt;&gt;"",INDIRECT("'"&amp;I1945&amp;"'!"&amp;J1945),"")</f>
        <v/>
      </c>
      <c r="I1945" s="1440"/>
      <c r="J1945" s="1436"/>
      <c r="K1945" s="4"/>
    </row>
    <row r="1946" spans="1:11" ht="15" x14ac:dyDescent="0.2">
      <c r="A1946">
        <v>1887</v>
      </c>
      <c r="B1946" s="660">
        <f>'Rest Tax Levies-Tort Im 27'!G3</f>
        <v>85862</v>
      </c>
      <c r="F1946" s="4"/>
      <c r="G1946" s="1" t="b">
        <f t="shared" ca="1" si="30"/>
        <v>1</v>
      </c>
      <c r="H1946" s="1435" cm="1">
        <f t="array" aca="1" ref="H1946" ca="1">IF(I1946&lt;&gt;"",INDIRECT("'"&amp;I1946&amp;"'!"&amp;J1946),"")</f>
        <v>85862</v>
      </c>
      <c r="I1946" s="1440" t="s">
        <v>4452</v>
      </c>
      <c r="J1946" s="1436" t="s">
        <v>4453</v>
      </c>
      <c r="K1946" s="4"/>
    </row>
    <row r="1947" spans="1:11" ht="15" x14ac:dyDescent="0.2">
      <c r="A1947" s="5">
        <v>1888</v>
      </c>
      <c r="B1947" s="660"/>
      <c r="F1947" s="4" t="s">
        <v>3784</v>
      </c>
      <c r="G1947" s="1" t="b">
        <f t="shared" ca="1" si="30"/>
        <v>1</v>
      </c>
      <c r="H1947" s="1435" t="str" cm="1">
        <f t="array" aca="1" ref="H1947" ca="1">IF(I1947&lt;&gt;"",INDIRECT("'"&amp;I1947&amp;"'!"&amp;J1947),"")</f>
        <v/>
      </c>
      <c r="I1947" s="1440"/>
      <c r="J1947" s="1436"/>
      <c r="K1947" s="4"/>
    </row>
    <row r="1948" spans="1:11" ht="15" x14ac:dyDescent="0.2">
      <c r="A1948">
        <v>1889</v>
      </c>
      <c r="B1948" s="660">
        <f>'Rest Tax Levies-Tort Im 27'!G6</f>
        <v>0</v>
      </c>
      <c r="F1948" s="4"/>
      <c r="G1948" s="1" t="b">
        <f t="shared" ca="1" si="30"/>
        <v>1</v>
      </c>
      <c r="H1948" s="1435" cm="1">
        <f t="array" aca="1" ref="H1948" ca="1">IF(I1948&lt;&gt;"",INDIRECT("'"&amp;I1948&amp;"'!"&amp;J1948),"")</f>
        <v>0</v>
      </c>
      <c r="I1948" s="1440" t="s">
        <v>4452</v>
      </c>
      <c r="J1948" s="1436" t="s">
        <v>3825</v>
      </c>
      <c r="K1948" s="4"/>
    </row>
    <row r="1949" spans="1:11" ht="15" x14ac:dyDescent="0.2">
      <c r="A1949" s="5">
        <v>1890</v>
      </c>
      <c r="B1949" s="660"/>
      <c r="F1949" s="4" t="s">
        <v>3784</v>
      </c>
      <c r="G1949" s="1" t="b">
        <f t="shared" ca="1" si="30"/>
        <v>1</v>
      </c>
      <c r="H1949" s="1435" t="str" cm="1">
        <f t="array" aca="1" ref="H1949" ca="1">IF(I1949&lt;&gt;"",INDIRECT("'"&amp;I1949&amp;"'!"&amp;J1949),"")</f>
        <v/>
      </c>
      <c r="I1949" s="1440"/>
      <c r="J1949" s="1436"/>
      <c r="K1949" s="4"/>
    </row>
    <row r="1950" spans="1:11" ht="15" x14ac:dyDescent="0.2">
      <c r="A1950" s="5">
        <v>1891</v>
      </c>
      <c r="B1950" s="660"/>
      <c r="D1950" s="2" t="s">
        <v>114</v>
      </c>
      <c r="F1950" s="4" t="s">
        <v>3784</v>
      </c>
      <c r="G1950" s="1" t="b">
        <f t="shared" ca="1" si="30"/>
        <v>1</v>
      </c>
      <c r="H1950" s="1435" t="str" cm="1">
        <f t="array" aca="1" ref="H1950" ca="1">IF(I1950&lt;&gt;"",INDIRECT("'"&amp;I1950&amp;"'!"&amp;J1950),"")</f>
        <v/>
      </c>
      <c r="I1950" s="1440"/>
      <c r="J1950" s="1436"/>
      <c r="K1950" s="4"/>
    </row>
    <row r="1951" spans="1:11" ht="15" x14ac:dyDescent="0.2">
      <c r="A1951">
        <v>1892</v>
      </c>
      <c r="B1951" s="660">
        <f>'Rest Tax Levies-Tort Im 27'!G12</f>
        <v>96885</v>
      </c>
      <c r="F1951" s="4"/>
      <c r="G1951" s="1" t="b">
        <f t="shared" ca="1" si="30"/>
        <v>1</v>
      </c>
      <c r="H1951" s="1435" cm="1">
        <f t="array" aca="1" ref="H1951" ca="1">IF(I1951&lt;&gt;"",INDIRECT("'"&amp;I1951&amp;"'!"&amp;J1951),"")</f>
        <v>96885</v>
      </c>
      <c r="I1951" s="1440" t="s">
        <v>4452</v>
      </c>
      <c r="J1951" s="1436" t="s">
        <v>3827</v>
      </c>
      <c r="K1951" s="4"/>
    </row>
    <row r="1952" spans="1:11" ht="15" x14ac:dyDescent="0.2">
      <c r="A1952" s="5">
        <v>1893</v>
      </c>
      <c r="B1952" s="660"/>
      <c r="D1952" s="2" t="s">
        <v>114</v>
      </c>
      <c r="F1952" s="4" t="s">
        <v>3784</v>
      </c>
      <c r="G1952" s="1" t="b">
        <f t="shared" ref="G1952:G2015" ca="1" si="31">H1952=B1952</f>
        <v>1</v>
      </c>
      <c r="H1952" s="1435" t="str" cm="1">
        <f t="array" aca="1" ref="H1952" ca="1">IF(I1952&lt;&gt;"",INDIRECT("'"&amp;I1952&amp;"'!"&amp;J1952),"")</f>
        <v/>
      </c>
      <c r="I1952" s="1440"/>
      <c r="J1952" s="1436"/>
      <c r="K1952" s="4"/>
    </row>
    <row r="1953" spans="1:11" ht="15" x14ac:dyDescent="0.2">
      <c r="A1953">
        <v>1894</v>
      </c>
      <c r="B1953" s="660">
        <f>'Rest Tax Levies-Tort Im 27'!G16</f>
        <v>130572</v>
      </c>
      <c r="C1953" s="2" t="s">
        <v>490</v>
      </c>
      <c r="F1953" s="4"/>
      <c r="G1953" s="1" t="b">
        <f t="shared" ca="1" si="31"/>
        <v>1</v>
      </c>
      <c r="H1953" s="1435" cm="1">
        <f t="array" aca="1" ref="H1953" ca="1">IF(I1953&lt;&gt;"",INDIRECT("'"&amp;I1953&amp;"'!"&amp;J1953),"")</f>
        <v>130572</v>
      </c>
      <c r="I1953" s="1440" t="s">
        <v>4452</v>
      </c>
      <c r="J1953" s="1436" t="s">
        <v>4013</v>
      </c>
      <c r="K1953" s="4"/>
    </row>
    <row r="1954" spans="1:11" ht="15" x14ac:dyDescent="0.2">
      <c r="A1954" s="5">
        <v>1895</v>
      </c>
      <c r="B1954" s="660"/>
      <c r="C1954" s="2" t="s">
        <v>490</v>
      </c>
      <c r="F1954" s="4" t="s">
        <v>3784</v>
      </c>
      <c r="G1954" s="1" t="b">
        <f t="shared" ca="1" si="31"/>
        <v>1</v>
      </c>
      <c r="H1954" s="1435" t="str" cm="1">
        <f t="array" aca="1" ref="H1954" ca="1">IF(I1954&lt;&gt;"",INDIRECT("'"&amp;I1954&amp;"'!"&amp;J1954),"")</f>
        <v/>
      </c>
      <c r="I1954" s="1440"/>
      <c r="J1954" s="1436"/>
      <c r="K1954" s="4"/>
    </row>
    <row r="1955" spans="1:11" ht="15" x14ac:dyDescent="0.2">
      <c r="A1955">
        <v>1896</v>
      </c>
      <c r="B1955" s="660">
        <f>'Rest Tax Levies-Tort Im 27'!G23</f>
        <v>130572</v>
      </c>
      <c r="F1955" s="4"/>
      <c r="G1955" s="1" t="b">
        <f t="shared" ca="1" si="31"/>
        <v>1</v>
      </c>
      <c r="H1955" s="1435" cm="1">
        <f t="array" aca="1" ref="H1955" ca="1">IF(I1955&lt;&gt;"",INDIRECT("'"&amp;I1955&amp;"'!"&amp;J1955),"")</f>
        <v>130572</v>
      </c>
      <c r="I1955" s="1440" t="s">
        <v>4452</v>
      </c>
      <c r="J1955" s="1436" t="s">
        <v>4457</v>
      </c>
      <c r="K1955" s="4"/>
    </row>
    <row r="1956" spans="1:11" ht="15" x14ac:dyDescent="0.2">
      <c r="A1956">
        <v>1897</v>
      </c>
      <c r="B1956" s="660">
        <f>'Rest Tax Levies-Tort Im 27'!G24</f>
        <v>52175</v>
      </c>
      <c r="F1956" s="4"/>
      <c r="G1956" s="1" t="b">
        <f t="shared" ca="1" si="31"/>
        <v>1</v>
      </c>
      <c r="H1956" s="1435" cm="1">
        <f t="array" aca="1" ref="H1956" ca="1">IF(I1956&lt;&gt;"",INDIRECT("'"&amp;I1956&amp;"'!"&amp;J1956),"")</f>
        <v>52175</v>
      </c>
      <c r="I1956" s="1440" t="s">
        <v>4452</v>
      </c>
      <c r="J1956" s="1436" t="s">
        <v>4458</v>
      </c>
      <c r="K1956" s="4"/>
    </row>
    <row r="1957" spans="1:11" ht="15" x14ac:dyDescent="0.2">
      <c r="A1957" s="5">
        <v>1898</v>
      </c>
      <c r="B1957" s="660"/>
      <c r="C1957" s="2" t="s">
        <v>490</v>
      </c>
      <c r="F1957" s="4" t="s">
        <v>3784</v>
      </c>
      <c r="G1957" s="1" t="b">
        <f t="shared" ca="1" si="31"/>
        <v>1</v>
      </c>
      <c r="H1957" s="1435" t="str" cm="1">
        <f t="array" aca="1" ref="H1957" ca="1">IF(I1957&lt;&gt;"",INDIRECT("'"&amp;I1957&amp;"'!"&amp;J1957),"")</f>
        <v/>
      </c>
      <c r="I1957" s="1440"/>
      <c r="J1957" s="1436"/>
      <c r="K1957" s="4"/>
    </row>
    <row r="1958" spans="1:11" ht="15" x14ac:dyDescent="0.2">
      <c r="A1958" s="5">
        <v>1899</v>
      </c>
      <c r="B1958" s="660"/>
      <c r="C1958" s="2" t="s">
        <v>490</v>
      </c>
      <c r="F1958" s="4" t="s">
        <v>3784</v>
      </c>
      <c r="G1958" s="1" t="b">
        <f t="shared" ca="1" si="31"/>
        <v>1</v>
      </c>
      <c r="H1958" s="1435" t="str" cm="1">
        <f t="array" aca="1" ref="H1958" ca="1">IF(I1958&lt;&gt;"",INDIRECT("'"&amp;I1958&amp;"'!"&amp;J1958),"")</f>
        <v/>
      </c>
      <c r="I1958" s="1440"/>
      <c r="J1958" s="1436"/>
      <c r="K1958" s="4"/>
    </row>
    <row r="1959" spans="1:11" ht="15" x14ac:dyDescent="0.2">
      <c r="A1959" s="5">
        <v>1900</v>
      </c>
      <c r="B1959" s="660"/>
      <c r="F1959" s="4" t="s">
        <v>3784</v>
      </c>
      <c r="G1959" s="1" t="b">
        <f t="shared" ca="1" si="31"/>
        <v>1</v>
      </c>
      <c r="H1959" s="1435" t="str" cm="1">
        <f t="array" aca="1" ref="H1959" ca="1">IF(I1959&lt;&gt;"",INDIRECT("'"&amp;I1959&amp;"'!"&amp;J1959),"")</f>
        <v/>
      </c>
      <c r="I1959" s="1440"/>
      <c r="J1959" s="1436"/>
      <c r="K1959" s="4"/>
    </row>
    <row r="1960" spans="1:11" ht="15" x14ac:dyDescent="0.2">
      <c r="A1960" s="5">
        <v>1901</v>
      </c>
      <c r="B1960" s="660"/>
      <c r="F1960" s="4" t="s">
        <v>3784</v>
      </c>
      <c r="G1960" s="1" t="b">
        <f t="shared" ca="1" si="31"/>
        <v>1</v>
      </c>
      <c r="H1960" s="1435" t="str" cm="1">
        <f t="array" aca="1" ref="H1960" ca="1">IF(I1960&lt;&gt;"",INDIRECT("'"&amp;I1960&amp;"'!"&amp;J1960),"")</f>
        <v/>
      </c>
      <c r="I1960" s="1440"/>
      <c r="J1960" s="1436"/>
      <c r="K1960" s="4"/>
    </row>
    <row r="1961" spans="1:11" ht="15" x14ac:dyDescent="0.2">
      <c r="A1961" s="5">
        <v>1902</v>
      </c>
      <c r="B1961" s="660"/>
      <c r="F1961" s="4" t="s">
        <v>3784</v>
      </c>
      <c r="G1961" s="1" t="b">
        <f t="shared" ca="1" si="31"/>
        <v>1</v>
      </c>
      <c r="H1961" s="1435" t="str" cm="1">
        <f t="array" aca="1" ref="H1961" ca="1">IF(I1961&lt;&gt;"",INDIRECT("'"&amp;I1961&amp;"'!"&amp;J1961),"")</f>
        <v/>
      </c>
      <c r="I1961" s="1440"/>
      <c r="J1961" s="1436"/>
      <c r="K1961" s="4"/>
    </row>
    <row r="1962" spans="1:11" ht="15" x14ac:dyDescent="0.2">
      <c r="A1962" s="5">
        <v>1903</v>
      </c>
      <c r="B1962" s="660"/>
      <c r="F1962" s="4" t="s">
        <v>3784</v>
      </c>
      <c r="G1962" s="1" t="b">
        <f t="shared" ca="1" si="31"/>
        <v>1</v>
      </c>
      <c r="H1962" s="1435" t="str" cm="1">
        <f t="array" aca="1" ref="H1962" ca="1">IF(I1962&lt;&gt;"",INDIRECT("'"&amp;I1962&amp;"'!"&amp;J1962),"")</f>
        <v/>
      </c>
      <c r="I1962" s="1440"/>
      <c r="J1962" s="1436"/>
      <c r="K1962" s="4"/>
    </row>
    <row r="1963" spans="1:11" ht="15" x14ac:dyDescent="0.2">
      <c r="A1963" s="5">
        <v>1904</v>
      </c>
      <c r="B1963" s="660"/>
      <c r="F1963" s="4" t="s">
        <v>3784</v>
      </c>
      <c r="G1963" s="1" t="b">
        <f t="shared" ca="1" si="31"/>
        <v>1</v>
      </c>
      <c r="H1963" s="1435" t="str" cm="1">
        <f t="array" aca="1" ref="H1963" ca="1">IF(I1963&lt;&gt;"",INDIRECT("'"&amp;I1963&amp;"'!"&amp;J1963),"")</f>
        <v/>
      </c>
      <c r="I1963" s="1440"/>
      <c r="J1963" s="1436"/>
      <c r="K1963" s="4"/>
    </row>
    <row r="1964" spans="1:11" ht="15" x14ac:dyDescent="0.2">
      <c r="A1964" s="5">
        <v>1905</v>
      </c>
      <c r="B1964" s="660"/>
      <c r="F1964" s="4" t="s">
        <v>3784</v>
      </c>
      <c r="G1964" s="1" t="b">
        <f t="shared" ca="1" si="31"/>
        <v>1</v>
      </c>
      <c r="H1964" s="1435" t="str" cm="1">
        <f t="array" aca="1" ref="H1964" ca="1">IF(I1964&lt;&gt;"",INDIRECT("'"&amp;I1964&amp;"'!"&amp;J1964),"")</f>
        <v/>
      </c>
      <c r="I1964" s="1440"/>
      <c r="J1964" s="1436"/>
      <c r="K1964" s="4"/>
    </row>
    <row r="1965" spans="1:11" ht="15" x14ac:dyDescent="0.2">
      <c r="A1965" s="5">
        <v>1906</v>
      </c>
      <c r="B1965" s="660"/>
      <c r="F1965" s="4" t="s">
        <v>3784</v>
      </c>
      <c r="G1965" s="1" t="b">
        <f t="shared" ca="1" si="31"/>
        <v>1</v>
      </c>
      <c r="H1965" s="1435" t="str" cm="1">
        <f t="array" aca="1" ref="H1965" ca="1">IF(I1965&lt;&gt;"",INDIRECT("'"&amp;I1965&amp;"'!"&amp;J1965),"")</f>
        <v/>
      </c>
      <c r="I1965" s="1440"/>
      <c r="J1965" s="1436"/>
      <c r="K1965" s="4"/>
    </row>
    <row r="1966" spans="1:11" ht="15" x14ac:dyDescent="0.2">
      <c r="A1966" s="5">
        <v>1907</v>
      </c>
      <c r="B1966" s="660"/>
      <c r="F1966" s="4" t="s">
        <v>3784</v>
      </c>
      <c r="G1966" s="1" t="b">
        <f t="shared" ca="1" si="31"/>
        <v>1</v>
      </c>
      <c r="H1966" s="1435" t="str" cm="1">
        <f t="array" aca="1" ref="H1966" ca="1">IF(I1966&lt;&gt;"",INDIRECT("'"&amp;I1966&amp;"'!"&amp;J1966),"")</f>
        <v/>
      </c>
      <c r="I1966" s="1440"/>
      <c r="J1966" s="1436"/>
      <c r="K1966" s="4"/>
    </row>
    <row r="1967" spans="1:11" ht="15" x14ac:dyDescent="0.2">
      <c r="A1967" s="5">
        <v>1908</v>
      </c>
      <c r="B1967" s="660"/>
      <c r="F1967" s="4" t="s">
        <v>3784</v>
      </c>
      <c r="G1967" s="1" t="b">
        <f t="shared" ca="1" si="31"/>
        <v>1</v>
      </c>
      <c r="H1967" s="1435" t="str" cm="1">
        <f t="array" aca="1" ref="H1967" ca="1">IF(I1967&lt;&gt;"",INDIRECT("'"&amp;I1967&amp;"'!"&amp;J1967),"")</f>
        <v/>
      </c>
      <c r="I1967" s="1440"/>
      <c r="J1967" s="1436"/>
      <c r="K1967" s="4"/>
    </row>
    <row r="1968" spans="1:11" ht="15" x14ac:dyDescent="0.2">
      <c r="A1968" s="5">
        <v>1909</v>
      </c>
      <c r="B1968" s="660"/>
      <c r="F1968" s="4" t="s">
        <v>3784</v>
      </c>
      <c r="G1968" s="1" t="b">
        <f t="shared" ca="1" si="31"/>
        <v>1</v>
      </c>
      <c r="H1968" s="1435" t="str" cm="1">
        <f t="array" aca="1" ref="H1968" ca="1">IF(I1968&lt;&gt;"",INDIRECT("'"&amp;I1968&amp;"'!"&amp;J1968),"")</f>
        <v/>
      </c>
      <c r="I1968" s="1440"/>
      <c r="J1968" s="1436"/>
      <c r="K1968" s="4"/>
    </row>
    <row r="1969" spans="1:11" ht="15" x14ac:dyDescent="0.2">
      <c r="A1969">
        <v>1910</v>
      </c>
      <c r="B1969" s="660">
        <f>'Rest Tax Levies-Tort Im 27'!H3</f>
        <v>0</v>
      </c>
      <c r="F1969" s="4"/>
      <c r="G1969" s="1" t="b">
        <f t="shared" ca="1" si="31"/>
        <v>1</v>
      </c>
      <c r="H1969" s="1435" cm="1">
        <f t="array" aca="1" ref="H1969" ca="1">IF(I1969&lt;&gt;"",INDIRECT("'"&amp;I1969&amp;"'!"&amp;J1969),"")</f>
        <v>0</v>
      </c>
      <c r="I1969" s="1440" t="s">
        <v>4452</v>
      </c>
      <c r="J1969" s="1436" t="s">
        <v>4459</v>
      </c>
      <c r="K1969" s="4"/>
    </row>
    <row r="1970" spans="1:11" ht="15" x14ac:dyDescent="0.2">
      <c r="A1970">
        <v>1911</v>
      </c>
      <c r="B1970" s="660">
        <f>'Rest Tax Levies-Tort Im 27'!H5</f>
        <v>40859</v>
      </c>
      <c r="F1970" s="4"/>
      <c r="G1970" s="1" t="b">
        <f t="shared" ca="1" si="31"/>
        <v>1</v>
      </c>
      <c r="H1970" s="1435" cm="1">
        <f t="array" aca="1" ref="H1970" ca="1">IF(I1970&lt;&gt;"",INDIRECT("'"&amp;I1970&amp;"'!"&amp;J1970),"")</f>
        <v>40859</v>
      </c>
      <c r="I1970" s="1440" t="s">
        <v>4452</v>
      </c>
      <c r="J1970" s="1436" t="s">
        <v>3835</v>
      </c>
      <c r="K1970" s="4"/>
    </row>
    <row r="1971" spans="1:11" ht="15" x14ac:dyDescent="0.2">
      <c r="A1971">
        <v>1912</v>
      </c>
      <c r="B1971" s="660">
        <f>'Rest Tax Levies-Tort Im 27'!H6</f>
        <v>0</v>
      </c>
      <c r="F1971" s="4"/>
      <c r="G1971" s="1" t="b">
        <f t="shared" ca="1" si="31"/>
        <v>1</v>
      </c>
      <c r="H1971" s="1435" cm="1">
        <f t="array" aca="1" ref="H1971" ca="1">IF(I1971&lt;&gt;"",INDIRECT("'"&amp;I1971&amp;"'!"&amp;J1971),"")</f>
        <v>0</v>
      </c>
      <c r="I1971" s="1440" t="s">
        <v>4452</v>
      </c>
      <c r="J1971" s="1436" t="s">
        <v>4460</v>
      </c>
      <c r="K1971" s="4"/>
    </row>
    <row r="1972" spans="1:11" ht="15" x14ac:dyDescent="0.2">
      <c r="A1972">
        <v>1913</v>
      </c>
      <c r="B1972" s="660">
        <f>'Rest Tax Levies-Tort Im 27'!H10</f>
        <v>0</v>
      </c>
      <c r="F1972" s="4"/>
      <c r="G1972" s="1" t="b">
        <f t="shared" ca="1" si="31"/>
        <v>1</v>
      </c>
      <c r="H1972" s="1435" cm="1">
        <f t="array" aca="1" ref="H1972" ca="1">IF(I1972&lt;&gt;"",INDIRECT("'"&amp;I1972&amp;"'!"&amp;J1972),"")</f>
        <v>0</v>
      </c>
      <c r="I1972" s="1440" t="s">
        <v>4452</v>
      </c>
      <c r="J1972" s="1436" t="s">
        <v>3834</v>
      </c>
      <c r="K1972" s="4"/>
    </row>
    <row r="1973" spans="1:11" ht="15" x14ac:dyDescent="0.2">
      <c r="A1973" s="5">
        <v>1914</v>
      </c>
      <c r="B1973" s="660"/>
      <c r="F1973" s="4" t="s">
        <v>3784</v>
      </c>
      <c r="G1973" s="1" t="b">
        <f t="shared" ca="1" si="31"/>
        <v>1</v>
      </c>
      <c r="H1973" s="1435" t="str" cm="1">
        <f t="array" aca="1" ref="H1973" ca="1">IF(I1973&lt;&gt;"",INDIRECT("'"&amp;I1973&amp;"'!"&amp;J1973),"")</f>
        <v/>
      </c>
      <c r="I1973" s="1440"/>
      <c r="J1973" s="1436"/>
      <c r="K1973" s="4"/>
    </row>
    <row r="1974" spans="1:11" ht="15" x14ac:dyDescent="0.2">
      <c r="A1974" s="5">
        <v>1915</v>
      </c>
      <c r="B1974" s="660"/>
      <c r="D1974" s="2" t="s">
        <v>114</v>
      </c>
      <c r="F1974" s="4" t="s">
        <v>3784</v>
      </c>
      <c r="G1974" s="1" t="b">
        <f t="shared" ca="1" si="31"/>
        <v>1</v>
      </c>
      <c r="H1974" s="1435" t="str" cm="1">
        <f t="array" aca="1" ref="H1974" ca="1">IF(I1974&lt;&gt;"",INDIRECT("'"&amp;I1974&amp;"'!"&amp;J1974),"")</f>
        <v/>
      </c>
      <c r="I1974" s="1440"/>
      <c r="J1974" s="1436"/>
      <c r="K1974" s="4"/>
    </row>
    <row r="1975" spans="1:11" ht="15" x14ac:dyDescent="0.2">
      <c r="A1975">
        <v>1916</v>
      </c>
      <c r="B1975" s="660">
        <f>'Rest Tax Levies-Tort Im 27'!H12</f>
        <v>40859</v>
      </c>
      <c r="F1975" s="4"/>
      <c r="G1975" s="1" t="b">
        <f t="shared" ca="1" si="31"/>
        <v>1</v>
      </c>
      <c r="H1975" s="1435" cm="1">
        <f t="array" aca="1" ref="H1975" ca="1">IF(I1975&lt;&gt;"",INDIRECT("'"&amp;I1975&amp;"'!"&amp;J1975),"")</f>
        <v>40859</v>
      </c>
      <c r="I1975" s="1440" t="s">
        <v>4452</v>
      </c>
      <c r="J1975" s="1436" t="s">
        <v>3836</v>
      </c>
      <c r="K1975" s="4"/>
    </row>
    <row r="1976" spans="1:11" ht="15" x14ac:dyDescent="0.2">
      <c r="A1976" s="5">
        <v>1917</v>
      </c>
      <c r="B1976" s="660"/>
      <c r="D1976" s="2" t="s">
        <v>114</v>
      </c>
      <c r="F1976" s="4" t="s">
        <v>3784</v>
      </c>
      <c r="G1976" s="1" t="b">
        <f t="shared" ca="1" si="31"/>
        <v>1</v>
      </c>
      <c r="H1976" s="1435" t="str" cm="1">
        <f t="array" aca="1" ref="H1976" ca="1">IF(I1976&lt;&gt;"",INDIRECT("'"&amp;I1976&amp;"'!"&amp;J1976),"")</f>
        <v/>
      </c>
      <c r="I1976" s="1440"/>
      <c r="J1976" s="1436"/>
      <c r="K1976" s="4"/>
    </row>
    <row r="1977" spans="1:11" ht="15" x14ac:dyDescent="0.2">
      <c r="A1977">
        <v>1918</v>
      </c>
      <c r="B1977" s="660">
        <f>'Rest Tax Levies-Tort Im 27'!H15</f>
        <v>0</v>
      </c>
      <c r="C1977" s="2" t="s">
        <v>490</v>
      </c>
      <c r="F1977" s="4"/>
      <c r="G1977" s="1" t="b">
        <f t="shared" ca="1" si="31"/>
        <v>1</v>
      </c>
      <c r="H1977" s="1435" cm="1">
        <f t="array" aca="1" ref="H1977" ca="1">IF(I1977&lt;&gt;"",INDIRECT("'"&amp;I1977&amp;"'!"&amp;J1977),"")</f>
        <v>0</v>
      </c>
      <c r="I1977" s="1440" t="s">
        <v>4452</v>
      </c>
      <c r="J1977" s="1436" t="s">
        <v>4052</v>
      </c>
      <c r="K1977" s="4"/>
    </row>
    <row r="1978" spans="1:11" ht="15" x14ac:dyDescent="0.2">
      <c r="A1978">
        <v>1919</v>
      </c>
      <c r="B1978" s="660">
        <f>'Rest Tax Levies-Tort Im 27'!H22</f>
        <v>0</v>
      </c>
      <c r="C1978" s="2" t="s">
        <v>490</v>
      </c>
      <c r="F1978" s="4"/>
      <c r="G1978" s="1" t="b">
        <f t="shared" ca="1" si="31"/>
        <v>1</v>
      </c>
      <c r="H1978" s="1435" cm="1">
        <f t="array" aca="1" ref="H1978" ca="1">IF(I1978&lt;&gt;"",INDIRECT("'"&amp;I1978&amp;"'!"&amp;J1978),"")</f>
        <v>0</v>
      </c>
      <c r="I1978" s="1440" t="s">
        <v>4452</v>
      </c>
      <c r="J1978" s="1436" t="s">
        <v>4462</v>
      </c>
      <c r="K1978" s="4"/>
    </row>
    <row r="1979" spans="1:11" ht="15" x14ac:dyDescent="0.2">
      <c r="A1979" s="5">
        <v>1920</v>
      </c>
      <c r="B1979" s="660"/>
      <c r="D1979" s="2" t="s">
        <v>114</v>
      </c>
      <c r="F1979" s="4" t="s">
        <v>3784</v>
      </c>
      <c r="G1979" s="1" t="b">
        <f t="shared" ca="1" si="31"/>
        <v>1</v>
      </c>
      <c r="H1979" s="1435" t="str" cm="1">
        <f t="array" aca="1" ref="H1979" ca="1">IF(I1979&lt;&gt;"",INDIRECT("'"&amp;I1979&amp;"'!"&amp;J1979),"")</f>
        <v/>
      </c>
      <c r="I1979" s="1440"/>
      <c r="J1979" s="1436"/>
      <c r="K1979" s="4"/>
    </row>
    <row r="1980" spans="1:11" ht="15" x14ac:dyDescent="0.2">
      <c r="A1980">
        <v>1921</v>
      </c>
      <c r="B1980" s="660">
        <f>'Rest Tax Levies-Tort Im 27'!H23</f>
        <v>40859</v>
      </c>
      <c r="F1980" s="4"/>
      <c r="G1980" s="1" t="b">
        <f t="shared" ca="1" si="31"/>
        <v>1</v>
      </c>
      <c r="H1980" s="1435" cm="1">
        <f t="array" aca="1" ref="H1980" ca="1">IF(I1980&lt;&gt;"",INDIRECT("'"&amp;I1980&amp;"'!"&amp;J1980),"")</f>
        <v>40859</v>
      </c>
      <c r="I1980" s="1440" t="s">
        <v>4452</v>
      </c>
      <c r="J1980" s="1436" t="s">
        <v>4463</v>
      </c>
      <c r="K1980" s="4"/>
    </row>
    <row r="1981" spans="1:11" ht="15" x14ac:dyDescent="0.2">
      <c r="A1981">
        <v>1922</v>
      </c>
      <c r="B1981" s="660">
        <f>'Rest Tax Levies-Tort Im 27'!H24</f>
        <v>0</v>
      </c>
      <c r="F1981" s="4"/>
      <c r="G1981" s="1" t="b">
        <f t="shared" ca="1" si="31"/>
        <v>1</v>
      </c>
      <c r="H1981" s="1435" cm="1">
        <f t="array" aca="1" ref="H1981" ca="1">IF(I1981&lt;&gt;"",INDIRECT("'"&amp;I1981&amp;"'!"&amp;J1981),"")</f>
        <v>0</v>
      </c>
      <c r="I1981" s="1440" t="s">
        <v>4452</v>
      </c>
      <c r="J1981" s="1436" t="s">
        <v>4464</v>
      </c>
      <c r="K1981" s="4"/>
    </row>
    <row r="1982" spans="1:11" ht="15" x14ac:dyDescent="0.2">
      <c r="A1982">
        <v>1923</v>
      </c>
      <c r="B1982" s="660">
        <f>'Rest Tax Levies-Tort Im 27'!I3</f>
        <v>0</v>
      </c>
      <c r="C1982" s="2" t="s">
        <v>490</v>
      </c>
      <c r="F1982" s="4"/>
      <c r="G1982" s="1" t="b">
        <f t="shared" ca="1" si="31"/>
        <v>1</v>
      </c>
      <c r="H1982" s="1435" cm="1">
        <f t="array" aca="1" ref="H1982" ca="1">IF(I1982&lt;&gt;"",INDIRECT("'"&amp;I1982&amp;"'!"&amp;J1982),"")</f>
        <v>0</v>
      </c>
      <c r="I1982" s="1440" t="s">
        <v>4452</v>
      </c>
      <c r="J1982" s="1436" t="s">
        <v>4465</v>
      </c>
      <c r="K1982" s="4"/>
    </row>
    <row r="1983" spans="1:11" ht="15" x14ac:dyDescent="0.2">
      <c r="A1983">
        <v>1924</v>
      </c>
      <c r="B1983" s="660">
        <f>'Rest Tax Levies-Tort Im 27'!I5</f>
        <v>0</v>
      </c>
      <c r="C1983" s="2" t="s">
        <v>490</v>
      </c>
      <c r="F1983" s="4"/>
      <c r="G1983" s="1" t="b">
        <f t="shared" ca="1" si="31"/>
        <v>1</v>
      </c>
      <c r="H1983" s="1435" cm="1">
        <f t="array" aca="1" ref="H1983" ca="1">IF(I1983&lt;&gt;"",INDIRECT("'"&amp;I1983&amp;"'!"&amp;J1983),"")</f>
        <v>0</v>
      </c>
      <c r="I1983" s="1440" t="s">
        <v>4452</v>
      </c>
      <c r="J1983" s="1436" t="s">
        <v>4466</v>
      </c>
      <c r="K1983" s="4"/>
    </row>
    <row r="1984" spans="1:11" ht="15" x14ac:dyDescent="0.2">
      <c r="A1984">
        <v>1925</v>
      </c>
      <c r="B1984" s="660">
        <f>'Rest Tax Levies-Tort Im 27'!I6</f>
        <v>0</v>
      </c>
      <c r="F1984" s="4"/>
      <c r="G1984" s="1" t="b">
        <f t="shared" ca="1" si="31"/>
        <v>1</v>
      </c>
      <c r="H1984" s="1435" cm="1">
        <f t="array" aca="1" ref="H1984" ca="1">IF(I1984&lt;&gt;"",INDIRECT("'"&amp;I1984&amp;"'!"&amp;J1984),"")</f>
        <v>0</v>
      </c>
      <c r="I1984" s="1440" t="s">
        <v>4452</v>
      </c>
      <c r="J1984" s="1436" t="s">
        <v>4467</v>
      </c>
      <c r="K1984" s="4"/>
    </row>
    <row r="1985" spans="1:11" ht="15" x14ac:dyDescent="0.2">
      <c r="A1985">
        <v>1926</v>
      </c>
      <c r="B1985" s="660">
        <f>'Rest Tax Levies-Tort Im 27'!I11</f>
        <v>0</v>
      </c>
      <c r="F1985" s="4"/>
      <c r="G1985" s="1" t="b">
        <f t="shared" ca="1" si="31"/>
        <v>1</v>
      </c>
      <c r="H1985" s="1435" cm="1">
        <f t="array" aca="1" ref="H1985" ca="1">IF(I1985&lt;&gt;"",INDIRECT("'"&amp;I1985&amp;"'!"&amp;J1985),"")</f>
        <v>0</v>
      </c>
      <c r="I1985" s="1440" t="s">
        <v>4452</v>
      </c>
      <c r="J1985" s="1436" t="s">
        <v>4468</v>
      </c>
      <c r="K1985" s="4"/>
    </row>
    <row r="1986" spans="1:11" ht="15" x14ac:dyDescent="0.2">
      <c r="A1986">
        <v>1927</v>
      </c>
      <c r="B1986" s="660">
        <f>'Rest Tax Levies-Tort Im 27'!I10</f>
        <v>0</v>
      </c>
      <c r="F1986" s="4"/>
      <c r="G1986" s="1" t="b">
        <f t="shared" ca="1" si="31"/>
        <v>1</v>
      </c>
      <c r="H1986" s="1435" cm="1">
        <f t="array" aca="1" ref="H1986" ca="1">IF(I1986&lt;&gt;"",INDIRECT("'"&amp;I1986&amp;"'!"&amp;J1986),"")</f>
        <v>0</v>
      </c>
      <c r="I1986" s="1440" t="s">
        <v>4452</v>
      </c>
      <c r="J1986" s="1436" t="s">
        <v>4469</v>
      </c>
      <c r="K1986" s="4"/>
    </row>
    <row r="1987" spans="1:11" ht="15" x14ac:dyDescent="0.2">
      <c r="A1987" s="5">
        <v>1928</v>
      </c>
      <c r="B1987" s="660"/>
      <c r="D1987" s="2" t="s">
        <v>114</v>
      </c>
      <c r="F1987" s="4" t="s">
        <v>3784</v>
      </c>
      <c r="G1987" s="1" t="b">
        <f t="shared" ca="1" si="31"/>
        <v>1</v>
      </c>
      <c r="H1987" s="1435" t="str" cm="1">
        <f t="array" aca="1" ref="H1987" ca="1">IF(I1987&lt;&gt;"",INDIRECT("'"&amp;I1987&amp;"'!"&amp;J1987),"")</f>
        <v/>
      </c>
      <c r="I1987" s="1440"/>
      <c r="J1987" s="1436"/>
      <c r="K1987" s="4"/>
    </row>
    <row r="1988" spans="1:11" ht="15" x14ac:dyDescent="0.2">
      <c r="A1988">
        <v>1929</v>
      </c>
      <c r="B1988" s="660">
        <f>'Rest Tax Levies-Tort Im 27'!I12</f>
        <v>0</v>
      </c>
      <c r="F1988" s="4"/>
      <c r="G1988" s="1" t="b">
        <f t="shared" ca="1" si="31"/>
        <v>1</v>
      </c>
      <c r="H1988" s="1435" cm="1">
        <f t="array" aca="1" ref="H1988" ca="1">IF(I1988&lt;&gt;"",INDIRECT("'"&amp;I1988&amp;"'!"&amp;J1988),"")</f>
        <v>0</v>
      </c>
      <c r="I1988" s="1440" t="s">
        <v>4452</v>
      </c>
      <c r="J1988" s="1436" t="s">
        <v>4470</v>
      </c>
      <c r="K1988" s="4"/>
    </row>
    <row r="1989" spans="1:11" ht="15" x14ac:dyDescent="0.2">
      <c r="A1989" s="5">
        <v>1930</v>
      </c>
      <c r="B1989" s="660"/>
      <c r="D1989" s="2" t="s">
        <v>114</v>
      </c>
      <c r="F1989" s="4" t="s">
        <v>3784</v>
      </c>
      <c r="G1989" s="1" t="b">
        <f t="shared" ca="1" si="31"/>
        <v>1</v>
      </c>
      <c r="H1989" s="1435" t="str" cm="1">
        <f t="array" aca="1" ref="H1989" ca="1">IF(I1989&lt;&gt;"",INDIRECT("'"&amp;I1989&amp;"'!"&amp;J1989),"")</f>
        <v/>
      </c>
      <c r="I1989" s="1440"/>
      <c r="J1989" s="1436"/>
      <c r="K1989" s="4"/>
    </row>
    <row r="1990" spans="1:11" ht="15" x14ac:dyDescent="0.2">
      <c r="A1990">
        <v>1931</v>
      </c>
      <c r="B1990" s="660">
        <f>'Rest Tax Levies-Tort Im 27'!I15</f>
        <v>0</v>
      </c>
      <c r="C1990" s="2" t="s">
        <v>490</v>
      </c>
      <c r="F1990" s="4"/>
      <c r="G1990" s="1" t="b">
        <f t="shared" ca="1" si="31"/>
        <v>1</v>
      </c>
      <c r="H1990" s="1435" cm="1">
        <f t="array" aca="1" ref="H1990" ca="1">IF(I1990&lt;&gt;"",INDIRECT("'"&amp;I1990&amp;"'!"&amp;J1990),"")</f>
        <v>0</v>
      </c>
      <c r="I1990" s="1440" t="s">
        <v>4452</v>
      </c>
      <c r="J1990" s="1436" t="s">
        <v>4471</v>
      </c>
      <c r="K1990" s="4"/>
    </row>
    <row r="1991" spans="1:11" ht="15" x14ac:dyDescent="0.2">
      <c r="A1991">
        <v>1932</v>
      </c>
      <c r="B1991" s="660">
        <f>'Rest Tax Levies-Tort Im 27'!I22</f>
        <v>0</v>
      </c>
      <c r="C1991" s="2" t="s">
        <v>490</v>
      </c>
      <c r="F1991" s="4"/>
      <c r="G1991" s="1" t="b">
        <f t="shared" ca="1" si="31"/>
        <v>1</v>
      </c>
      <c r="H1991" s="1435" cm="1">
        <f t="array" aca="1" ref="H1991" ca="1">IF(I1991&lt;&gt;"",INDIRECT("'"&amp;I1991&amp;"'!"&amp;J1991),"")</f>
        <v>0</v>
      </c>
      <c r="I1991" s="1440" t="s">
        <v>4452</v>
      </c>
      <c r="J1991" s="1436" t="s">
        <v>4472</v>
      </c>
      <c r="K1991" s="4"/>
    </row>
    <row r="1992" spans="1:11" ht="15" x14ac:dyDescent="0.2">
      <c r="A1992" s="5">
        <v>1933</v>
      </c>
      <c r="B1992" s="660"/>
      <c r="D1992" s="2" t="s">
        <v>114</v>
      </c>
      <c r="F1992" s="4" t="s">
        <v>3784</v>
      </c>
      <c r="G1992" s="1" t="b">
        <f t="shared" ca="1" si="31"/>
        <v>1</v>
      </c>
      <c r="H1992" s="1435" t="str" cm="1">
        <f t="array" aca="1" ref="H1992" ca="1">IF(I1992&lt;&gt;"",INDIRECT("'"&amp;I1992&amp;"'!"&amp;J1992),"")</f>
        <v/>
      </c>
      <c r="I1992" s="1440"/>
      <c r="J1992" s="1436"/>
      <c r="K1992" s="4"/>
    </row>
    <row r="1993" spans="1:11" ht="15" x14ac:dyDescent="0.2">
      <c r="A1993">
        <v>1934</v>
      </c>
      <c r="B1993" s="660">
        <f>'Rest Tax Levies-Tort Im 27'!I23</f>
        <v>0</v>
      </c>
      <c r="F1993" s="4"/>
      <c r="G1993" s="1" t="b">
        <f t="shared" ca="1" si="31"/>
        <v>1</v>
      </c>
      <c r="H1993" s="1435" cm="1">
        <f t="array" aca="1" ref="H1993" ca="1">IF(I1993&lt;&gt;"",INDIRECT("'"&amp;I1993&amp;"'!"&amp;J1993),"")</f>
        <v>0</v>
      </c>
      <c r="I1993" s="1440" t="s">
        <v>4452</v>
      </c>
      <c r="J1993" s="1436" t="s">
        <v>4473</v>
      </c>
      <c r="K1993" s="4"/>
    </row>
    <row r="1994" spans="1:11" ht="15" x14ac:dyDescent="0.2">
      <c r="A1994">
        <v>1935</v>
      </c>
      <c r="B1994" s="660">
        <f>'Rest Tax Levies-Tort Im 27'!I24</f>
        <v>0</v>
      </c>
      <c r="F1994" s="4"/>
      <c r="G1994" s="1" t="b">
        <f t="shared" ca="1" si="31"/>
        <v>1</v>
      </c>
      <c r="H1994" s="1435" cm="1">
        <f t="array" aca="1" ref="H1994" ca="1">IF(I1994&lt;&gt;"",INDIRECT("'"&amp;I1994&amp;"'!"&amp;J1994),"")</f>
        <v>0</v>
      </c>
      <c r="I1994" s="1440" t="s">
        <v>4452</v>
      </c>
      <c r="J1994" s="1436" t="s">
        <v>4474</v>
      </c>
      <c r="K1994" s="4"/>
    </row>
    <row r="1995" spans="1:11" ht="15" x14ac:dyDescent="0.2">
      <c r="A1995" s="5">
        <v>1936</v>
      </c>
      <c r="B1995" s="660"/>
      <c r="C1995" s="2" t="s">
        <v>490</v>
      </c>
      <c r="F1995" s="4" t="s">
        <v>3784</v>
      </c>
      <c r="G1995" s="1" t="b">
        <f t="shared" ca="1" si="31"/>
        <v>1</v>
      </c>
      <c r="H1995" s="1435" t="str" cm="1">
        <f t="array" aca="1" ref="H1995" ca="1">IF(I1995&lt;&gt;"",INDIRECT("'"&amp;I1995&amp;"'!"&amp;J1995),"")</f>
        <v/>
      </c>
      <c r="I1995" s="1440"/>
      <c r="J1995" s="1436"/>
      <c r="K1995" s="4"/>
    </row>
    <row r="1996" spans="1:11" ht="15" x14ac:dyDescent="0.2">
      <c r="A1996" s="5">
        <v>1937</v>
      </c>
      <c r="B1996" s="660"/>
      <c r="C1996" s="2" t="s">
        <v>490</v>
      </c>
      <c r="F1996" s="4" t="s">
        <v>3784</v>
      </c>
      <c r="G1996" s="1" t="b">
        <f t="shared" ca="1" si="31"/>
        <v>1</v>
      </c>
      <c r="H1996" s="1435" t="str" cm="1">
        <f t="array" aca="1" ref="H1996" ca="1">IF(I1996&lt;&gt;"",INDIRECT("'"&amp;I1996&amp;"'!"&amp;J1996),"")</f>
        <v/>
      </c>
      <c r="I1996" s="1440"/>
      <c r="J1996" s="1436"/>
      <c r="K1996" s="4"/>
    </row>
    <row r="1997" spans="1:11" ht="15" x14ac:dyDescent="0.2">
      <c r="A1997" s="5">
        <v>1938</v>
      </c>
      <c r="B1997" s="660"/>
      <c r="F1997" s="4" t="s">
        <v>3784</v>
      </c>
      <c r="G1997" s="1" t="b">
        <f t="shared" ca="1" si="31"/>
        <v>1</v>
      </c>
      <c r="H1997" s="1435" t="str" cm="1">
        <f t="array" aca="1" ref="H1997" ca="1">IF(I1997&lt;&gt;"",INDIRECT("'"&amp;I1997&amp;"'!"&amp;J1997),"")</f>
        <v/>
      </c>
      <c r="I1997" s="1440"/>
      <c r="J1997" s="1436"/>
      <c r="K1997" s="4"/>
    </row>
    <row r="1998" spans="1:11" ht="15" x14ac:dyDescent="0.2">
      <c r="A1998" s="5">
        <v>1939</v>
      </c>
      <c r="B1998" s="660"/>
      <c r="F1998" s="4" t="s">
        <v>3784</v>
      </c>
      <c r="G1998" s="1" t="b">
        <f t="shared" ca="1" si="31"/>
        <v>1</v>
      </c>
      <c r="H1998" s="1435" t="str" cm="1">
        <f t="array" aca="1" ref="H1998" ca="1">IF(I1998&lt;&gt;"",INDIRECT("'"&amp;I1998&amp;"'!"&amp;J1998),"")</f>
        <v/>
      </c>
      <c r="I1998" s="1440"/>
      <c r="J1998" s="1436"/>
      <c r="K1998" s="4"/>
    </row>
    <row r="1999" spans="1:11" ht="15" x14ac:dyDescent="0.2">
      <c r="A1999" s="5">
        <v>1940</v>
      </c>
      <c r="B1999" s="660"/>
      <c r="F1999" s="4" t="s">
        <v>3784</v>
      </c>
      <c r="G1999" s="1" t="b">
        <f t="shared" ca="1" si="31"/>
        <v>1</v>
      </c>
      <c r="H1999" s="1435" t="str" cm="1">
        <f t="array" aca="1" ref="H1999" ca="1">IF(I1999&lt;&gt;"",INDIRECT("'"&amp;I1999&amp;"'!"&amp;J1999),"")</f>
        <v/>
      </c>
      <c r="I1999" s="1440"/>
      <c r="J1999" s="1436"/>
      <c r="K1999" s="4"/>
    </row>
    <row r="2000" spans="1:11" ht="15" x14ac:dyDescent="0.2">
      <c r="A2000" s="5">
        <v>1941</v>
      </c>
      <c r="B2000" s="660"/>
      <c r="F2000" s="4" t="s">
        <v>3784</v>
      </c>
      <c r="G2000" s="1" t="b">
        <f t="shared" ca="1" si="31"/>
        <v>1</v>
      </c>
      <c r="H2000" s="1435" t="str" cm="1">
        <f t="array" aca="1" ref="H2000" ca="1">IF(I2000&lt;&gt;"",INDIRECT("'"&amp;I2000&amp;"'!"&amp;J2000),"")</f>
        <v/>
      </c>
      <c r="I2000" s="1440"/>
      <c r="J2000" s="1436"/>
      <c r="K2000" s="4"/>
    </row>
    <row r="2001" spans="1:11" ht="15" x14ac:dyDescent="0.2">
      <c r="A2001" s="5">
        <v>1942</v>
      </c>
      <c r="B2001" s="660"/>
      <c r="F2001" s="4" t="s">
        <v>3784</v>
      </c>
      <c r="G2001" s="1" t="b">
        <f t="shared" ca="1" si="31"/>
        <v>1</v>
      </c>
      <c r="H2001" s="1435" t="str" cm="1">
        <f t="array" aca="1" ref="H2001" ca="1">IF(I2001&lt;&gt;"",INDIRECT("'"&amp;I2001&amp;"'!"&amp;J2001),"")</f>
        <v/>
      </c>
      <c r="I2001" s="1440"/>
      <c r="J2001" s="1436"/>
      <c r="K2001" s="4"/>
    </row>
    <row r="2002" spans="1:11" ht="15" x14ac:dyDescent="0.2">
      <c r="A2002" s="5">
        <v>1943</v>
      </c>
      <c r="B2002" s="660"/>
      <c r="F2002" s="4" t="s">
        <v>3784</v>
      </c>
      <c r="G2002" s="1" t="b">
        <f t="shared" ca="1" si="31"/>
        <v>1</v>
      </c>
      <c r="H2002" s="1435" t="str" cm="1">
        <f t="array" aca="1" ref="H2002" ca="1">IF(I2002&lt;&gt;"",INDIRECT("'"&amp;I2002&amp;"'!"&amp;J2002),"")</f>
        <v/>
      </c>
      <c r="I2002" s="1440"/>
      <c r="J2002" s="1436"/>
      <c r="K2002" s="4"/>
    </row>
    <row r="2003" spans="1:11" ht="15" x14ac:dyDescent="0.2">
      <c r="A2003" s="5">
        <v>1944</v>
      </c>
      <c r="B2003" s="660"/>
      <c r="F2003" s="4" t="s">
        <v>3784</v>
      </c>
      <c r="G2003" s="1" t="b">
        <f t="shared" ca="1" si="31"/>
        <v>1</v>
      </c>
      <c r="H2003" s="1435" t="str" cm="1">
        <f t="array" aca="1" ref="H2003" ca="1">IF(I2003&lt;&gt;"",INDIRECT("'"&amp;I2003&amp;"'!"&amp;J2003),"")</f>
        <v/>
      </c>
      <c r="I2003" s="1440"/>
      <c r="J2003" s="1436"/>
      <c r="K2003" s="4"/>
    </row>
    <row r="2004" spans="1:11" ht="15" x14ac:dyDescent="0.2">
      <c r="A2004" s="5">
        <v>1945</v>
      </c>
      <c r="B2004" s="660"/>
      <c r="F2004" s="4" t="s">
        <v>3784</v>
      </c>
      <c r="G2004" s="1" t="b">
        <f t="shared" ca="1" si="31"/>
        <v>1</v>
      </c>
      <c r="H2004" s="1435" t="str" cm="1">
        <f t="array" aca="1" ref="H2004" ca="1">IF(I2004&lt;&gt;"",INDIRECT("'"&amp;I2004&amp;"'!"&amp;J2004),"")</f>
        <v/>
      </c>
      <c r="I2004" s="1440"/>
      <c r="J2004" s="1436"/>
      <c r="K2004" s="4"/>
    </row>
    <row r="2005" spans="1:11" ht="15" x14ac:dyDescent="0.2">
      <c r="A2005" s="5">
        <v>1946</v>
      </c>
      <c r="B2005" s="660"/>
      <c r="F2005" s="4" t="s">
        <v>3784</v>
      </c>
      <c r="G2005" s="1" t="b">
        <f t="shared" ca="1" si="31"/>
        <v>1</v>
      </c>
      <c r="H2005" s="1435" t="str" cm="1">
        <f t="array" aca="1" ref="H2005" ca="1">IF(I2005&lt;&gt;"",INDIRECT("'"&amp;I2005&amp;"'!"&amp;J2005),"")</f>
        <v/>
      </c>
      <c r="I2005" s="1440"/>
      <c r="J2005" s="1436"/>
      <c r="K2005" s="4"/>
    </row>
    <row r="2006" spans="1:11" ht="15" x14ac:dyDescent="0.2">
      <c r="A2006">
        <v>1947</v>
      </c>
      <c r="B2006" s="660">
        <f>'Cap Outlay Deprec 36'!C5</f>
        <v>12500</v>
      </c>
      <c r="F2006" s="4"/>
      <c r="G2006" s="1" t="b">
        <f t="shared" ca="1" si="31"/>
        <v>1</v>
      </c>
      <c r="H2006" s="1435" cm="1">
        <f t="array" aca="1" ref="H2006" ca="1">IF(I2006&lt;&gt;"",INDIRECT("'"&amp;I2006&amp;"'!"&amp;J2006),"")</f>
        <v>12500</v>
      </c>
      <c r="I2006" s="1440" t="s">
        <v>4475</v>
      </c>
      <c r="J2006" s="1436" t="s">
        <v>3789</v>
      </c>
      <c r="K2006" s="4"/>
    </row>
    <row r="2007" spans="1:11" ht="15" x14ac:dyDescent="0.2">
      <c r="A2007">
        <v>1948</v>
      </c>
      <c r="B2007" s="660">
        <f>'Cap Outlay Deprec 36'!C8</f>
        <v>7076720</v>
      </c>
      <c r="F2007" s="4"/>
      <c r="G2007" s="1" t="b">
        <f t="shared" ca="1" si="31"/>
        <v>1</v>
      </c>
      <c r="H2007" s="1435" cm="1">
        <f t="array" aca="1" ref="H2007" ca="1">IF(I2007&lt;&gt;"",INDIRECT("'"&amp;I2007&amp;"'!"&amp;J2007),"")</f>
        <v>7076720</v>
      </c>
      <c r="I2007" s="1440" t="s">
        <v>4475</v>
      </c>
      <c r="J2007" s="1436" t="s">
        <v>4418</v>
      </c>
      <c r="K2007" s="4"/>
    </row>
    <row r="2008" spans="1:11" ht="15" x14ac:dyDescent="0.2">
      <c r="A2008">
        <v>1949</v>
      </c>
      <c r="B2008" s="660">
        <f>'Cap Outlay Deprec 36'!C10</f>
        <v>1087148</v>
      </c>
      <c r="F2008" s="4"/>
      <c r="G2008" s="1" t="b">
        <f t="shared" ca="1" si="31"/>
        <v>1</v>
      </c>
      <c r="H2008" s="1435" cm="1">
        <f t="array" aca="1" ref="H2008" ca="1">IF(I2008&lt;&gt;"",INDIRECT("'"&amp;I2008&amp;"'!"&amp;J2008),"")</f>
        <v>1087148</v>
      </c>
      <c r="I2008" s="1440" t="s">
        <v>4475</v>
      </c>
      <c r="J2008" s="1436" t="s">
        <v>3788</v>
      </c>
      <c r="K2008" s="4"/>
    </row>
    <row r="2009" spans="1:11" ht="15" x14ac:dyDescent="0.2">
      <c r="A2009">
        <v>1950</v>
      </c>
      <c r="B2009" s="660">
        <f>'Cap Outlay Deprec 36'!C12</f>
        <v>822037</v>
      </c>
      <c r="F2009" s="4"/>
      <c r="G2009" s="1" t="b">
        <f t="shared" ca="1" si="31"/>
        <v>1</v>
      </c>
      <c r="H2009" s="1435" cm="1">
        <f t="array" aca="1" ref="H2009" ca="1">IF(I2009&lt;&gt;"",INDIRECT("'"&amp;I2009&amp;"'!"&amp;J2009),"")</f>
        <v>822037</v>
      </c>
      <c r="I2009" s="1440" t="s">
        <v>4475</v>
      </c>
      <c r="J2009" s="1436" t="s">
        <v>3790</v>
      </c>
      <c r="K2009" s="4"/>
    </row>
    <row r="2010" spans="1:11" ht="15" x14ac:dyDescent="0.2">
      <c r="A2010">
        <v>1951</v>
      </c>
      <c r="B2010" s="660">
        <f>'Cap Outlay Deprec 36'!C13</f>
        <v>0</v>
      </c>
      <c r="F2010" s="4"/>
      <c r="G2010" s="1" t="b">
        <f t="shared" ca="1" si="31"/>
        <v>1</v>
      </c>
      <c r="H2010" s="1435" cm="1">
        <f t="array" aca="1" ref="H2010" ca="1">IF(I2010&lt;&gt;"",INDIRECT("'"&amp;I2010&amp;"'!"&amp;J2010),"")</f>
        <v>0</v>
      </c>
      <c r="I2010" s="1440" t="s">
        <v>4475</v>
      </c>
      <c r="J2010" s="1436" t="s">
        <v>3791</v>
      </c>
      <c r="K2010" s="4"/>
    </row>
    <row r="2011" spans="1:11" ht="15" x14ac:dyDescent="0.2">
      <c r="A2011">
        <v>1952</v>
      </c>
      <c r="B2011" s="660">
        <f>'Cap Outlay Deprec 36'!C16</f>
        <v>8998405</v>
      </c>
      <c r="F2011" s="4"/>
      <c r="G2011" s="1" t="b">
        <f t="shared" ca="1" si="31"/>
        <v>1</v>
      </c>
      <c r="H2011" s="1435" cm="1">
        <f t="array" aca="1" ref="H2011" ca="1">IF(I2011&lt;&gt;"",INDIRECT("'"&amp;I2011&amp;"'!"&amp;J2011),"")</f>
        <v>8998405</v>
      </c>
      <c r="I2011" s="1440" t="s">
        <v>4475</v>
      </c>
      <c r="J2011" s="1436" t="s">
        <v>3869</v>
      </c>
      <c r="K2011" s="4"/>
    </row>
    <row r="2012" spans="1:11" ht="15" x14ac:dyDescent="0.2">
      <c r="A2012">
        <v>1953</v>
      </c>
      <c r="B2012" s="660">
        <f>'Cap Outlay Deprec 36'!D5</f>
        <v>0</v>
      </c>
      <c r="F2012" s="4"/>
      <c r="G2012" s="1" t="b">
        <f t="shared" ca="1" si="31"/>
        <v>1</v>
      </c>
      <c r="H2012" s="1435" cm="1">
        <f t="array" aca="1" ref="H2012" ca="1">IF(I2012&lt;&gt;"",INDIRECT("'"&amp;I2012&amp;"'!"&amp;J2012),"")</f>
        <v>0</v>
      </c>
      <c r="I2012" s="1440" t="s">
        <v>4475</v>
      </c>
      <c r="J2012" s="1436" t="s">
        <v>3799</v>
      </c>
      <c r="K2012" s="4"/>
    </row>
    <row r="2013" spans="1:11" ht="15" x14ac:dyDescent="0.2">
      <c r="A2013">
        <v>1954</v>
      </c>
      <c r="B2013" s="660">
        <f>'Cap Outlay Deprec 36'!D8</f>
        <v>0</v>
      </c>
      <c r="C2013" s="2" t="s">
        <v>490</v>
      </c>
      <c r="F2013" s="4"/>
      <c r="G2013" s="1" t="b">
        <f t="shared" ca="1" si="31"/>
        <v>1</v>
      </c>
      <c r="H2013" s="1435" cm="1">
        <f t="array" aca="1" ref="H2013" ca="1">IF(I2013&lt;&gt;"",INDIRECT("'"&amp;I2013&amp;"'!"&amp;J2013),"")</f>
        <v>0</v>
      </c>
      <c r="I2013" s="1440" t="s">
        <v>4475</v>
      </c>
      <c r="J2013" s="1436" t="s">
        <v>4412</v>
      </c>
      <c r="K2013" s="4"/>
    </row>
    <row r="2014" spans="1:11" ht="15" x14ac:dyDescent="0.2">
      <c r="A2014">
        <v>1955</v>
      </c>
      <c r="B2014" s="660">
        <f>'Cap Outlay Deprec 36'!D10</f>
        <v>196410</v>
      </c>
      <c r="F2014" s="4"/>
      <c r="G2014" s="1" t="b">
        <f t="shared" ca="1" si="31"/>
        <v>1</v>
      </c>
      <c r="H2014" s="1435" cm="1">
        <f t="array" aca="1" ref="H2014" ca="1">IF(I2014&lt;&gt;"",INDIRECT("'"&amp;I2014&amp;"'!"&amp;J2014),"")</f>
        <v>196410</v>
      </c>
      <c r="I2014" s="1440" t="s">
        <v>4475</v>
      </c>
      <c r="J2014" s="1436" t="s">
        <v>3798</v>
      </c>
      <c r="K2014" s="4"/>
    </row>
    <row r="2015" spans="1:11" ht="15" x14ac:dyDescent="0.2">
      <c r="A2015">
        <v>1956</v>
      </c>
      <c r="B2015" s="660">
        <f>'Cap Outlay Deprec 36'!D12</f>
        <v>18793</v>
      </c>
      <c r="F2015" s="4"/>
      <c r="G2015" s="1" t="b">
        <f t="shared" ca="1" si="31"/>
        <v>1</v>
      </c>
      <c r="H2015" s="1435" cm="1">
        <f t="array" aca="1" ref="H2015" ca="1">IF(I2015&lt;&gt;"",INDIRECT("'"&amp;I2015&amp;"'!"&amp;J2015),"")</f>
        <v>18793</v>
      </c>
      <c r="I2015" s="1440" t="s">
        <v>4475</v>
      </c>
      <c r="J2015" s="1436" t="s">
        <v>3800</v>
      </c>
      <c r="K2015" s="4"/>
    </row>
    <row r="2016" spans="1:11" ht="15" x14ac:dyDescent="0.2">
      <c r="A2016">
        <v>1957</v>
      </c>
      <c r="B2016" s="660">
        <f>'Cap Outlay Deprec 36'!D13</f>
        <v>0</v>
      </c>
      <c r="F2016" s="4"/>
      <c r="G2016" s="1" t="b">
        <f t="shared" ref="G2016:G2079" ca="1" si="32">H2016=B2016</f>
        <v>1</v>
      </c>
      <c r="H2016" s="1435" cm="1">
        <f t="array" aca="1" ref="H2016" ca="1">IF(I2016&lt;&gt;"",INDIRECT("'"&amp;I2016&amp;"'!"&amp;J2016),"")</f>
        <v>0</v>
      </c>
      <c r="I2016" s="1440" t="s">
        <v>4475</v>
      </c>
      <c r="J2016" s="1436" t="s">
        <v>3801</v>
      </c>
      <c r="K2016" s="4"/>
    </row>
    <row r="2017" spans="1:11" ht="15" x14ac:dyDescent="0.2">
      <c r="A2017">
        <v>1958</v>
      </c>
      <c r="B2017" s="660">
        <f>'Cap Outlay Deprec 36'!D16</f>
        <v>215203</v>
      </c>
      <c r="F2017" s="4"/>
      <c r="G2017" s="1" t="b">
        <f t="shared" ca="1" si="32"/>
        <v>1</v>
      </c>
      <c r="H2017" s="1435" cm="1">
        <f t="array" aca="1" ref="H2017" ca="1">IF(I2017&lt;&gt;"",INDIRECT("'"&amp;I2017&amp;"'!"&amp;J2017),"")</f>
        <v>215203</v>
      </c>
      <c r="I2017" s="1440" t="s">
        <v>4475</v>
      </c>
      <c r="J2017" s="1436" t="s">
        <v>3905</v>
      </c>
      <c r="K2017" s="4"/>
    </row>
    <row r="2018" spans="1:11" ht="15" x14ac:dyDescent="0.2">
      <c r="A2018">
        <v>1959</v>
      </c>
      <c r="B2018" s="660">
        <f>'Cap Outlay Deprec 36'!E5</f>
        <v>0</v>
      </c>
      <c r="F2018" s="4"/>
      <c r="G2018" s="1" t="b">
        <f t="shared" ca="1" si="32"/>
        <v>1</v>
      </c>
      <c r="H2018" s="1435" cm="1">
        <f t="array" aca="1" ref="H2018" ca="1">IF(I2018&lt;&gt;"",INDIRECT("'"&amp;I2018&amp;"'!"&amp;J2018),"")</f>
        <v>0</v>
      </c>
      <c r="I2018" s="1440" t="s">
        <v>4475</v>
      </c>
      <c r="J2018" s="1436" t="s">
        <v>3808</v>
      </c>
      <c r="K2018" s="4"/>
    </row>
    <row r="2019" spans="1:11" ht="15" x14ac:dyDescent="0.2">
      <c r="A2019">
        <v>1960</v>
      </c>
      <c r="B2019" s="660">
        <f>'Cap Outlay Deprec 36'!E8</f>
        <v>0</v>
      </c>
      <c r="C2019" s="2" t="s">
        <v>490</v>
      </c>
      <c r="F2019" s="4"/>
      <c r="G2019" s="1" t="b">
        <f t="shared" ca="1" si="32"/>
        <v>1</v>
      </c>
      <c r="H2019" s="1435" cm="1">
        <f t="array" aca="1" ref="H2019" ca="1">IF(I2019&lt;&gt;"",INDIRECT("'"&amp;I2019&amp;"'!"&amp;J2019),"")</f>
        <v>0</v>
      </c>
      <c r="I2019" s="1440" t="s">
        <v>4475</v>
      </c>
      <c r="J2019" s="1436" t="s">
        <v>4430</v>
      </c>
      <c r="K2019" s="4"/>
    </row>
    <row r="2020" spans="1:11" ht="15" x14ac:dyDescent="0.2">
      <c r="A2020">
        <v>1961</v>
      </c>
      <c r="B2020" s="660">
        <f>'Cap Outlay Deprec 36'!E10</f>
        <v>0</v>
      </c>
      <c r="F2020" s="4"/>
      <c r="G2020" s="1" t="b">
        <f t="shared" ca="1" si="32"/>
        <v>1</v>
      </c>
      <c r="H2020" s="1435" cm="1">
        <f t="array" aca="1" ref="H2020" ca="1">IF(I2020&lt;&gt;"",INDIRECT("'"&amp;I2020&amp;"'!"&amp;J2020),"")</f>
        <v>0</v>
      </c>
      <c r="I2020" s="1440" t="s">
        <v>4475</v>
      </c>
      <c r="J2020" s="1436" t="s">
        <v>4431</v>
      </c>
      <c r="K2020" s="4"/>
    </row>
    <row r="2021" spans="1:11" ht="15" x14ac:dyDescent="0.2">
      <c r="A2021">
        <v>1962</v>
      </c>
      <c r="B2021" s="660">
        <f>'Cap Outlay Deprec 36'!E12</f>
        <v>0</v>
      </c>
      <c r="F2021" s="4"/>
      <c r="G2021" s="1" t="b">
        <f t="shared" ca="1" si="32"/>
        <v>1</v>
      </c>
      <c r="H2021" s="1435" cm="1">
        <f t="array" aca="1" ref="H2021" ca="1">IF(I2021&lt;&gt;"",INDIRECT("'"&amp;I2021&amp;"'!"&amp;J2021),"")</f>
        <v>0</v>
      </c>
      <c r="I2021" s="1440" t="s">
        <v>4475</v>
      </c>
      <c r="J2021" s="1436" t="s">
        <v>3809</v>
      </c>
      <c r="K2021" s="4"/>
    </row>
    <row r="2022" spans="1:11" ht="15" x14ac:dyDescent="0.2">
      <c r="A2022">
        <v>1963</v>
      </c>
      <c r="B2022" s="660">
        <f>'Cap Outlay Deprec 36'!E13</f>
        <v>0</v>
      </c>
      <c r="F2022" s="4"/>
      <c r="G2022" s="1" t="b">
        <f t="shared" ca="1" si="32"/>
        <v>1</v>
      </c>
      <c r="H2022" s="1435" cm="1">
        <f t="array" aca="1" ref="H2022" ca="1">IF(I2022&lt;&gt;"",INDIRECT("'"&amp;I2022&amp;"'!"&amp;J2022),"")</f>
        <v>0</v>
      </c>
      <c r="I2022" s="1440" t="s">
        <v>4475</v>
      </c>
      <c r="J2022" s="1436" t="s">
        <v>3810</v>
      </c>
      <c r="K2022" s="4"/>
    </row>
    <row r="2023" spans="1:11" ht="15" x14ac:dyDescent="0.2">
      <c r="A2023">
        <v>1964</v>
      </c>
      <c r="B2023" s="660">
        <f>'Cap Outlay Deprec 36'!E16</f>
        <v>0</v>
      </c>
      <c r="F2023" s="4"/>
      <c r="G2023" s="1" t="b">
        <f t="shared" ca="1" si="32"/>
        <v>1</v>
      </c>
      <c r="H2023" s="1435" cm="1">
        <f t="array" aca="1" ref="H2023" ca="1">IF(I2023&lt;&gt;"",INDIRECT("'"&amp;I2023&amp;"'!"&amp;J2023),"")</f>
        <v>0</v>
      </c>
      <c r="I2023" s="1440" t="s">
        <v>4475</v>
      </c>
      <c r="J2023" s="1436" t="s">
        <v>3941</v>
      </c>
      <c r="K2023" s="4"/>
    </row>
    <row r="2024" spans="1:11" ht="15" x14ac:dyDescent="0.2">
      <c r="A2024">
        <v>1965</v>
      </c>
      <c r="B2024" s="660">
        <f>'Cap Outlay Deprec 36'!F5</f>
        <v>12500</v>
      </c>
      <c r="F2024" s="4"/>
      <c r="G2024" s="1" t="b">
        <f t="shared" ca="1" si="32"/>
        <v>1</v>
      </c>
      <c r="H2024" s="1435" cm="1">
        <f t="array" aca="1" ref="H2024" ca="1">IF(I2024&lt;&gt;"",INDIRECT("'"&amp;I2024&amp;"'!"&amp;J2024),"")</f>
        <v>12500</v>
      </c>
      <c r="I2024" s="1440" t="s">
        <v>4475</v>
      </c>
      <c r="J2024" s="1436" t="s">
        <v>3817</v>
      </c>
      <c r="K2024" s="4"/>
    </row>
    <row r="2025" spans="1:11" ht="15" x14ac:dyDescent="0.2">
      <c r="A2025">
        <v>1966</v>
      </c>
      <c r="B2025" s="660">
        <f>'Cap Outlay Deprec 36'!F8</f>
        <v>7076720</v>
      </c>
      <c r="C2025" s="2" t="s">
        <v>490</v>
      </c>
      <c r="F2025" s="4"/>
      <c r="G2025" s="1" t="b">
        <f t="shared" ca="1" si="32"/>
        <v>1</v>
      </c>
      <c r="H2025" s="1435" cm="1">
        <f t="array" aca="1" ref="H2025" ca="1">IF(I2025&lt;&gt;"",INDIRECT("'"&amp;I2025&amp;"'!"&amp;J2025),"")</f>
        <v>7076720</v>
      </c>
      <c r="I2025" s="1440" t="s">
        <v>4475</v>
      </c>
      <c r="J2025" s="1436" t="s">
        <v>4424</v>
      </c>
      <c r="K2025" s="4"/>
    </row>
    <row r="2026" spans="1:11" ht="15" x14ac:dyDescent="0.2">
      <c r="A2026">
        <v>1967</v>
      </c>
      <c r="B2026" s="660">
        <f>'Cap Outlay Deprec 36'!F10</f>
        <v>1283558</v>
      </c>
      <c r="C2026" s="2" t="s">
        <v>490</v>
      </c>
      <c r="F2026" s="4"/>
      <c r="G2026" s="1" t="b">
        <f t="shared" ca="1" si="32"/>
        <v>1</v>
      </c>
      <c r="H2026" s="1435" cm="1">
        <f t="array" aca="1" ref="H2026" ca="1">IF(I2026&lt;&gt;"",INDIRECT("'"&amp;I2026&amp;"'!"&amp;J2026),"")</f>
        <v>1283558</v>
      </c>
      <c r="I2026" s="1440" t="s">
        <v>4475</v>
      </c>
      <c r="J2026" s="1436" t="s">
        <v>3816</v>
      </c>
      <c r="K2026" s="4"/>
    </row>
    <row r="2027" spans="1:11" ht="15" x14ac:dyDescent="0.2">
      <c r="A2027">
        <v>1968</v>
      </c>
      <c r="B2027" s="660">
        <f>'Cap Outlay Deprec 36'!F12</f>
        <v>840830</v>
      </c>
      <c r="C2027" s="2" t="s">
        <v>490</v>
      </c>
      <c r="F2027" s="4"/>
      <c r="G2027" s="1" t="b">
        <f t="shared" ca="1" si="32"/>
        <v>1</v>
      </c>
      <c r="H2027" s="1435" cm="1">
        <f t="array" aca="1" ref="H2027" ca="1">IF(I2027&lt;&gt;"",INDIRECT("'"&amp;I2027&amp;"'!"&amp;J2027),"")</f>
        <v>840830</v>
      </c>
      <c r="I2027" s="1440" t="s">
        <v>4475</v>
      </c>
      <c r="J2027" s="1436" t="s">
        <v>3818</v>
      </c>
      <c r="K2027" s="4"/>
    </row>
    <row r="2028" spans="1:11" ht="15" x14ac:dyDescent="0.2">
      <c r="A2028">
        <v>1969</v>
      </c>
      <c r="B2028" s="660">
        <f>'Cap Outlay Deprec 36'!F13</f>
        <v>0</v>
      </c>
      <c r="C2028" s="2" t="s">
        <v>490</v>
      </c>
      <c r="F2028" s="4"/>
      <c r="G2028" s="1" t="b">
        <f t="shared" ca="1" si="32"/>
        <v>1</v>
      </c>
      <c r="H2028" s="1435" cm="1">
        <f t="array" aca="1" ref="H2028" ca="1">IF(I2028&lt;&gt;"",INDIRECT("'"&amp;I2028&amp;"'!"&amp;J2028),"")</f>
        <v>0</v>
      </c>
      <c r="I2028" s="1440" t="s">
        <v>4475</v>
      </c>
      <c r="J2028" s="1436" t="s">
        <v>3819</v>
      </c>
      <c r="K2028" s="4"/>
    </row>
    <row r="2029" spans="1:11" ht="15" x14ac:dyDescent="0.2">
      <c r="A2029">
        <v>1970</v>
      </c>
      <c r="B2029" s="660">
        <f>'Cap Outlay Deprec 36'!F16</f>
        <v>9213608</v>
      </c>
      <c r="C2029" s="2" t="s">
        <v>490</v>
      </c>
      <c r="F2029" s="4"/>
      <c r="G2029" s="1" t="b">
        <f t="shared" ca="1" si="32"/>
        <v>1</v>
      </c>
      <c r="H2029" s="1435" cm="1">
        <f t="array" aca="1" ref="H2029" ca="1">IF(I2029&lt;&gt;"",INDIRECT("'"&amp;I2029&amp;"'!"&amp;J2029),"")</f>
        <v>9213608</v>
      </c>
      <c r="I2029" s="1440" t="s">
        <v>4475</v>
      </c>
      <c r="J2029" s="1436" t="s">
        <v>3977</v>
      </c>
      <c r="K2029" s="4"/>
    </row>
    <row r="2030" spans="1:11" ht="15" x14ac:dyDescent="0.2">
      <c r="A2030" s="5">
        <v>1971</v>
      </c>
      <c r="B2030" s="660"/>
      <c r="C2030" s="2" t="s">
        <v>490</v>
      </c>
      <c r="F2030" s="4" t="s">
        <v>3784</v>
      </c>
      <c r="G2030" s="1" t="b">
        <f t="shared" ca="1" si="32"/>
        <v>1</v>
      </c>
      <c r="H2030" s="1435" t="str" cm="1">
        <f t="array" aca="1" ref="H2030" ca="1">IF(I2030&lt;&gt;"",INDIRECT("'"&amp;I2030&amp;"'!"&amp;J2030),"")</f>
        <v/>
      </c>
      <c r="I2030" s="1440"/>
      <c r="J2030" s="1436"/>
      <c r="K2030" s="4"/>
    </row>
    <row r="2031" spans="1:11" ht="15" x14ac:dyDescent="0.2">
      <c r="A2031">
        <v>1972</v>
      </c>
      <c r="B2031" s="660">
        <f>'Cap Outlay Deprec 36'!H8</f>
        <v>3017376</v>
      </c>
      <c r="C2031" s="2" t="s">
        <v>490</v>
      </c>
      <c r="F2031" s="4"/>
      <c r="G2031" s="1" t="b">
        <f t="shared" ca="1" si="32"/>
        <v>1</v>
      </c>
      <c r="H2031" s="1435" cm="1">
        <f t="array" aca="1" ref="H2031" ca="1">IF(I2031&lt;&gt;"",INDIRECT("'"&amp;I2031&amp;"'!"&amp;J2031),"")</f>
        <v>3017376</v>
      </c>
      <c r="I2031" s="1440" t="s">
        <v>4475</v>
      </c>
      <c r="J2031" s="1436" t="s">
        <v>4476</v>
      </c>
      <c r="K2031" s="4"/>
    </row>
    <row r="2032" spans="1:11" ht="15" x14ac:dyDescent="0.2">
      <c r="A2032">
        <v>1973</v>
      </c>
      <c r="B2032" s="660">
        <f>'Cap Outlay Deprec 36'!H10</f>
        <v>604606</v>
      </c>
      <c r="F2032" s="4"/>
      <c r="G2032" s="1" t="b">
        <f t="shared" ca="1" si="32"/>
        <v>1</v>
      </c>
      <c r="H2032" s="1435" cm="1">
        <f t="array" aca="1" ref="H2032" ca="1">IF(I2032&lt;&gt;"",INDIRECT("'"&amp;I2032&amp;"'!"&amp;J2032),"")</f>
        <v>604606</v>
      </c>
      <c r="I2032" s="1440" t="s">
        <v>4475</v>
      </c>
      <c r="J2032" s="1436" t="s">
        <v>3834</v>
      </c>
      <c r="K2032" s="4"/>
    </row>
    <row r="2033" spans="1:11" ht="15" x14ac:dyDescent="0.2">
      <c r="A2033">
        <v>1974</v>
      </c>
      <c r="B2033" s="660">
        <f>'Cap Outlay Deprec 36'!H12</f>
        <v>812760</v>
      </c>
      <c r="F2033" s="4"/>
      <c r="G2033" s="1" t="b">
        <f t="shared" ca="1" si="32"/>
        <v>1</v>
      </c>
      <c r="H2033" s="1435" cm="1">
        <f t="array" aca="1" ref="H2033" ca="1">IF(I2033&lt;&gt;"",INDIRECT("'"&amp;I2033&amp;"'!"&amp;J2033),"")</f>
        <v>812760</v>
      </c>
      <c r="I2033" s="1440" t="s">
        <v>4475</v>
      </c>
      <c r="J2033" s="1436" t="s">
        <v>3836</v>
      </c>
      <c r="K2033" s="4"/>
    </row>
    <row r="2034" spans="1:11" ht="15" x14ac:dyDescent="0.2">
      <c r="A2034">
        <v>1975</v>
      </c>
      <c r="B2034" s="660">
        <f>'Cap Outlay Deprec 36'!H13</f>
        <v>0</v>
      </c>
      <c r="F2034" s="4"/>
      <c r="G2034" s="1" t="b">
        <f t="shared" ca="1" si="32"/>
        <v>1</v>
      </c>
      <c r="H2034" s="1435" cm="1">
        <f t="array" aca="1" ref="H2034" ca="1">IF(I2034&lt;&gt;"",INDIRECT("'"&amp;I2034&amp;"'!"&amp;J2034),"")</f>
        <v>0</v>
      </c>
      <c r="I2034" s="1440" t="s">
        <v>4475</v>
      </c>
      <c r="J2034" s="1436" t="s">
        <v>3837</v>
      </c>
      <c r="K2034" s="4"/>
    </row>
    <row r="2035" spans="1:11" ht="15" x14ac:dyDescent="0.2">
      <c r="A2035">
        <v>1976</v>
      </c>
      <c r="B2035" s="660">
        <f>'Cap Outlay Deprec 36'!H16</f>
        <v>4434742</v>
      </c>
      <c r="F2035" s="4"/>
      <c r="G2035" s="1" t="b">
        <f t="shared" ca="1" si="32"/>
        <v>1</v>
      </c>
      <c r="H2035" s="1435" cm="1">
        <f t="array" aca="1" ref="H2035" ca="1">IF(I2035&lt;&gt;"",INDIRECT("'"&amp;I2035&amp;"'!"&amp;J2035),"")</f>
        <v>4434742</v>
      </c>
      <c r="I2035" s="1440" t="s">
        <v>4475</v>
      </c>
      <c r="J2035" s="1436" t="s">
        <v>4049</v>
      </c>
      <c r="K2035" s="4"/>
    </row>
    <row r="2036" spans="1:11" ht="15" x14ac:dyDescent="0.2">
      <c r="A2036" s="5">
        <v>1977</v>
      </c>
      <c r="B2036" s="660"/>
      <c r="F2036" s="4" t="s">
        <v>3784</v>
      </c>
      <c r="G2036" s="1" t="b">
        <f t="shared" ca="1" si="32"/>
        <v>1</v>
      </c>
      <c r="H2036" s="1435" t="str" cm="1">
        <f t="array" aca="1" ref="H2036" ca="1">IF(I2036&lt;&gt;"",INDIRECT("'"&amp;I2036&amp;"'!"&amp;J2036),"")</f>
        <v/>
      </c>
      <c r="I2036" s="1440"/>
      <c r="J2036" s="1436"/>
      <c r="K2036" s="4"/>
    </row>
    <row r="2037" spans="1:11" ht="15" x14ac:dyDescent="0.2">
      <c r="A2037">
        <v>1978</v>
      </c>
      <c r="B2037" s="660">
        <f>'Cap Outlay Deprec 36'!I8</f>
        <v>141535</v>
      </c>
      <c r="C2037" s="2" t="s">
        <v>490</v>
      </c>
      <c r="F2037" s="4"/>
      <c r="G2037" s="1" t="b">
        <f t="shared" ca="1" si="32"/>
        <v>1</v>
      </c>
      <c r="H2037" s="1435" cm="1">
        <f t="array" aca="1" ref="H2037" ca="1">IF(I2037&lt;&gt;"",INDIRECT("'"&amp;I2037&amp;"'!"&amp;J2037),"")</f>
        <v>141535</v>
      </c>
      <c r="I2037" s="1440" t="s">
        <v>4475</v>
      </c>
      <c r="J2037" s="1436" t="s">
        <v>4477</v>
      </c>
      <c r="K2037" s="4"/>
    </row>
    <row r="2038" spans="1:11" ht="15" x14ac:dyDescent="0.2">
      <c r="A2038">
        <v>1979</v>
      </c>
      <c r="B2038" s="660">
        <f>'Cap Outlay Deprec 36'!I10</f>
        <v>42014</v>
      </c>
      <c r="F2038" s="4"/>
      <c r="G2038" s="1" t="b">
        <f t="shared" ca="1" si="32"/>
        <v>1</v>
      </c>
      <c r="H2038" s="1435" cm="1">
        <f t="array" aca="1" ref="H2038" ca="1">IF(I2038&lt;&gt;"",INDIRECT("'"&amp;I2038&amp;"'!"&amp;J2038),"")</f>
        <v>42014</v>
      </c>
      <c r="I2038" s="1440" t="s">
        <v>4475</v>
      </c>
      <c r="J2038" s="1436" t="s">
        <v>4469</v>
      </c>
      <c r="K2038" s="4"/>
    </row>
    <row r="2039" spans="1:11" ht="15" x14ac:dyDescent="0.2">
      <c r="A2039">
        <v>1980</v>
      </c>
      <c r="B2039" s="660">
        <f>'Cap Outlay Deprec 36'!I12</f>
        <v>3429</v>
      </c>
      <c r="F2039" s="4"/>
      <c r="G2039" s="1" t="b">
        <f t="shared" ca="1" si="32"/>
        <v>1</v>
      </c>
      <c r="H2039" s="1435" cm="1">
        <f t="array" aca="1" ref="H2039" ca="1">IF(I2039&lt;&gt;"",INDIRECT("'"&amp;I2039&amp;"'!"&amp;J2039),"")</f>
        <v>3429</v>
      </c>
      <c r="I2039" s="1440" t="s">
        <v>4475</v>
      </c>
      <c r="J2039" s="1436" t="s">
        <v>4470</v>
      </c>
      <c r="K2039" s="4"/>
    </row>
    <row r="2040" spans="1:11" ht="15" x14ac:dyDescent="0.2">
      <c r="A2040">
        <v>1981</v>
      </c>
      <c r="B2040" s="660">
        <f>'Cap Outlay Deprec 36'!I13</f>
        <v>0</v>
      </c>
      <c r="F2040" s="4"/>
      <c r="G2040" s="1" t="b">
        <f t="shared" ca="1" si="32"/>
        <v>1</v>
      </c>
      <c r="H2040" s="1435" cm="1">
        <f t="array" aca="1" ref="H2040" ca="1">IF(I2040&lt;&gt;"",INDIRECT("'"&amp;I2040&amp;"'!"&amp;J2040),"")</f>
        <v>0</v>
      </c>
      <c r="I2040" s="1440" t="s">
        <v>4475</v>
      </c>
      <c r="J2040" s="1436" t="s">
        <v>4478</v>
      </c>
      <c r="K2040" s="4"/>
    </row>
    <row r="2041" spans="1:11" ht="15" x14ac:dyDescent="0.2">
      <c r="A2041">
        <v>1982</v>
      </c>
      <c r="B2041" s="660">
        <f>'Cap Outlay Deprec 36'!I16</f>
        <v>186978</v>
      </c>
      <c r="F2041" s="4"/>
      <c r="G2041" s="1" t="b">
        <f t="shared" ca="1" si="32"/>
        <v>1</v>
      </c>
      <c r="H2041" s="1435" cm="1">
        <f t="array" aca="1" ref="H2041" ca="1">IF(I2041&lt;&gt;"",INDIRECT("'"&amp;I2041&amp;"'!"&amp;J2041),"")</f>
        <v>186978</v>
      </c>
      <c r="I2041" s="1440" t="s">
        <v>4475</v>
      </c>
      <c r="J2041" s="1436" t="s">
        <v>4479</v>
      </c>
      <c r="K2041" s="4"/>
    </row>
    <row r="2042" spans="1:11" ht="15" x14ac:dyDescent="0.2">
      <c r="A2042" s="5">
        <v>1983</v>
      </c>
      <c r="B2042" s="660"/>
      <c r="F2042" s="4" t="s">
        <v>3784</v>
      </c>
      <c r="G2042" s="1" t="b">
        <f t="shared" ca="1" si="32"/>
        <v>1</v>
      </c>
      <c r="H2042" s="1435" t="str" cm="1">
        <f t="array" aca="1" ref="H2042" ca="1">IF(I2042&lt;&gt;"",INDIRECT("'"&amp;I2042&amp;"'!"&amp;J2042),"")</f>
        <v/>
      </c>
      <c r="I2042" s="1440"/>
      <c r="J2042" s="1436"/>
      <c r="K2042" s="4"/>
    </row>
    <row r="2043" spans="1:11" ht="15" x14ac:dyDescent="0.2">
      <c r="A2043">
        <v>1984</v>
      </c>
      <c r="B2043" s="660">
        <f>'Cap Outlay Deprec 36'!J8</f>
        <v>0</v>
      </c>
      <c r="C2043" s="2" t="s">
        <v>490</v>
      </c>
      <c r="F2043" s="4"/>
      <c r="G2043" s="1" t="b">
        <f t="shared" ca="1" si="32"/>
        <v>1</v>
      </c>
      <c r="H2043" s="1435" cm="1">
        <f t="array" aca="1" ref="H2043" ca="1">IF(I2043&lt;&gt;"",INDIRECT("'"&amp;I2043&amp;"'!"&amp;J2043),"")</f>
        <v>0</v>
      </c>
      <c r="I2043" s="1440" t="s">
        <v>4475</v>
      </c>
      <c r="J2043" s="1436" t="s">
        <v>4480</v>
      </c>
      <c r="K2043" s="4"/>
    </row>
    <row r="2044" spans="1:11" ht="15" x14ac:dyDescent="0.2">
      <c r="A2044">
        <v>1985</v>
      </c>
      <c r="B2044" s="660">
        <f>'Cap Outlay Deprec 36'!J10</f>
        <v>0</v>
      </c>
      <c r="F2044" s="4"/>
      <c r="G2044" s="1" t="b">
        <f t="shared" ca="1" si="32"/>
        <v>1</v>
      </c>
      <c r="H2044" s="1435" cm="1">
        <f t="array" aca="1" ref="H2044" ca="1">IF(I2044&lt;&gt;"",INDIRECT("'"&amp;I2044&amp;"'!"&amp;J2044),"")</f>
        <v>0</v>
      </c>
      <c r="I2044" s="1440" t="s">
        <v>4475</v>
      </c>
      <c r="J2044" s="1436" t="s">
        <v>4481</v>
      </c>
      <c r="K2044" s="4"/>
    </row>
    <row r="2045" spans="1:11" ht="15" x14ac:dyDescent="0.2">
      <c r="A2045">
        <v>1986</v>
      </c>
      <c r="B2045" s="660">
        <f>'Cap Outlay Deprec 36'!J12</f>
        <v>0</v>
      </c>
      <c r="F2045" s="4"/>
      <c r="G2045" s="1" t="b">
        <f t="shared" ca="1" si="32"/>
        <v>1</v>
      </c>
      <c r="H2045" s="1435" cm="1">
        <f t="array" aca="1" ref="H2045" ca="1">IF(I2045&lt;&gt;"",INDIRECT("'"&amp;I2045&amp;"'!"&amp;J2045),"")</f>
        <v>0</v>
      </c>
      <c r="I2045" s="1440" t="s">
        <v>4475</v>
      </c>
      <c r="J2045" s="1436" t="s">
        <v>4482</v>
      </c>
      <c r="K2045" s="4"/>
    </row>
    <row r="2046" spans="1:11" ht="15" x14ac:dyDescent="0.2">
      <c r="A2046">
        <v>1987</v>
      </c>
      <c r="B2046" s="660">
        <f>'Cap Outlay Deprec 36'!J13</f>
        <v>0</v>
      </c>
      <c r="F2046" s="4"/>
      <c r="G2046" s="1" t="b">
        <f t="shared" ca="1" si="32"/>
        <v>1</v>
      </c>
      <c r="H2046" s="1435" cm="1">
        <f t="array" aca="1" ref="H2046" ca="1">IF(I2046&lt;&gt;"",INDIRECT("'"&amp;I2046&amp;"'!"&amp;J2046),"")</f>
        <v>0</v>
      </c>
      <c r="I2046" s="1440" t="s">
        <v>4475</v>
      </c>
      <c r="J2046" s="1436" t="s">
        <v>4483</v>
      </c>
      <c r="K2046" s="4"/>
    </row>
    <row r="2047" spans="1:11" ht="15" x14ac:dyDescent="0.2">
      <c r="A2047">
        <v>1988</v>
      </c>
      <c r="B2047" s="660">
        <f>'Cap Outlay Deprec 36'!J16</f>
        <v>0</v>
      </c>
      <c r="F2047" s="4"/>
      <c r="G2047" s="1" t="b">
        <f t="shared" ca="1" si="32"/>
        <v>1</v>
      </c>
      <c r="H2047" s="1435" cm="1">
        <f t="array" aca="1" ref="H2047" ca="1">IF(I2047&lt;&gt;"",INDIRECT("'"&amp;I2047&amp;"'!"&amp;J2047),"")</f>
        <v>0</v>
      </c>
      <c r="I2047" s="1440" t="s">
        <v>4475</v>
      </c>
      <c r="J2047" s="1436" t="s">
        <v>4484</v>
      </c>
      <c r="K2047" s="4"/>
    </row>
    <row r="2048" spans="1:11" ht="15" x14ac:dyDescent="0.2">
      <c r="A2048" s="5">
        <v>1989</v>
      </c>
      <c r="B2048" s="660"/>
      <c r="F2048" s="4" t="s">
        <v>3784</v>
      </c>
      <c r="G2048" s="1" t="b">
        <f t="shared" ca="1" si="32"/>
        <v>1</v>
      </c>
      <c r="H2048" s="1435" t="str" cm="1">
        <f t="array" aca="1" ref="H2048" ca="1">IF(I2048&lt;&gt;"",INDIRECT("'"&amp;I2048&amp;"'!"&amp;J2048),"")</f>
        <v/>
      </c>
      <c r="I2048" s="1440"/>
      <c r="J2048" s="1436"/>
      <c r="K2048" s="4"/>
    </row>
    <row r="2049" spans="1:11" ht="15" x14ac:dyDescent="0.2">
      <c r="A2049">
        <v>1990</v>
      </c>
      <c r="B2049" s="660">
        <f>'Cap Outlay Deprec 36'!K8</f>
        <v>3158911</v>
      </c>
      <c r="C2049" s="2" t="s">
        <v>490</v>
      </c>
      <c r="F2049" s="4"/>
      <c r="G2049" s="1" t="b">
        <f t="shared" ca="1" si="32"/>
        <v>1</v>
      </c>
      <c r="H2049" s="1435" cm="1">
        <f t="array" aca="1" ref="H2049" ca="1">IF(I2049&lt;&gt;"",INDIRECT("'"&amp;I2049&amp;"'!"&amp;J2049),"")</f>
        <v>3158911</v>
      </c>
      <c r="I2049" s="1440" t="s">
        <v>4475</v>
      </c>
      <c r="J2049" s="1436" t="s">
        <v>4485</v>
      </c>
      <c r="K2049" s="4"/>
    </row>
    <row r="2050" spans="1:11" ht="15" x14ac:dyDescent="0.2">
      <c r="A2050">
        <v>1991</v>
      </c>
      <c r="B2050" s="660">
        <f>'Cap Outlay Deprec 36'!K10</f>
        <v>646620</v>
      </c>
      <c r="F2050" s="4"/>
      <c r="G2050" s="1" t="b">
        <f t="shared" ca="1" si="32"/>
        <v>1</v>
      </c>
      <c r="H2050" s="1435" cm="1">
        <f t="array" aca="1" ref="H2050" ca="1">IF(I2050&lt;&gt;"",INDIRECT("'"&amp;I2050&amp;"'!"&amp;J2050),"")</f>
        <v>646620</v>
      </c>
      <c r="I2050" s="1440" t="s">
        <v>4475</v>
      </c>
      <c r="J2050" s="1436" t="s">
        <v>4486</v>
      </c>
      <c r="K2050" s="4"/>
    </row>
    <row r="2051" spans="1:11" ht="15" x14ac:dyDescent="0.2">
      <c r="A2051">
        <v>1992</v>
      </c>
      <c r="B2051" s="660">
        <f>'Cap Outlay Deprec 36'!K12</f>
        <v>816189</v>
      </c>
      <c r="C2051" s="2" t="s">
        <v>490</v>
      </c>
      <c r="F2051" s="4"/>
      <c r="G2051" s="1" t="b">
        <f t="shared" ca="1" si="32"/>
        <v>1</v>
      </c>
      <c r="H2051" s="1435" cm="1">
        <f t="array" aca="1" ref="H2051" ca="1">IF(I2051&lt;&gt;"",INDIRECT("'"&amp;I2051&amp;"'!"&amp;J2051),"")</f>
        <v>816189</v>
      </c>
      <c r="I2051" s="1440" t="s">
        <v>4475</v>
      </c>
      <c r="J2051" s="1436" t="s">
        <v>4093</v>
      </c>
      <c r="K2051" s="4"/>
    </row>
    <row r="2052" spans="1:11" ht="15" x14ac:dyDescent="0.2">
      <c r="A2052">
        <v>1993</v>
      </c>
      <c r="B2052" s="660">
        <f>'Cap Outlay Deprec 36'!K13</f>
        <v>0</v>
      </c>
      <c r="C2052" s="2" t="s">
        <v>490</v>
      </c>
      <c r="F2052" s="4"/>
      <c r="G2052" s="1" t="b">
        <f t="shared" ca="1" si="32"/>
        <v>1</v>
      </c>
      <c r="H2052" s="1435" cm="1">
        <f t="array" aca="1" ref="H2052" ca="1">IF(I2052&lt;&gt;"",INDIRECT("'"&amp;I2052&amp;"'!"&amp;J2052),"")</f>
        <v>0</v>
      </c>
      <c r="I2052" s="1440" t="s">
        <v>4475</v>
      </c>
      <c r="J2052" s="1436" t="s">
        <v>4094</v>
      </c>
      <c r="K2052" s="4"/>
    </row>
    <row r="2053" spans="1:11" ht="15" x14ac:dyDescent="0.2">
      <c r="A2053">
        <v>1994</v>
      </c>
      <c r="B2053" s="660">
        <f>'Cap Outlay Deprec 36'!K16</f>
        <v>4621720</v>
      </c>
      <c r="C2053" s="2" t="s">
        <v>490</v>
      </c>
      <c r="F2053" s="4"/>
      <c r="G2053" s="1" t="b">
        <f t="shared" ca="1" si="32"/>
        <v>1</v>
      </c>
      <c r="H2053" s="1435" cm="1">
        <f t="array" aca="1" ref="H2053" ca="1">IF(I2053&lt;&gt;"",INDIRECT("'"&amp;I2053&amp;"'!"&amp;J2053),"")</f>
        <v>4621720</v>
      </c>
      <c r="I2053" s="1440" t="s">
        <v>4475</v>
      </c>
      <c r="J2053" s="1436" t="s">
        <v>4091</v>
      </c>
      <c r="K2053" s="4"/>
    </row>
    <row r="2054" spans="1:11" ht="15" x14ac:dyDescent="0.2">
      <c r="A2054">
        <v>1995</v>
      </c>
      <c r="B2054" s="660">
        <f>'Cap Outlay Deprec 36'!L5</f>
        <v>12500</v>
      </c>
      <c r="C2054" s="2" t="s">
        <v>490</v>
      </c>
      <c r="F2054" s="4"/>
      <c r="G2054" s="1" t="b">
        <f t="shared" ca="1" si="32"/>
        <v>1</v>
      </c>
      <c r="H2054" s="1435" cm="1">
        <f t="array" aca="1" ref="H2054" ca="1">IF(I2054&lt;&gt;"",INDIRECT("'"&amp;I2054&amp;"'!"&amp;J2054),"")</f>
        <v>12500</v>
      </c>
      <c r="I2054" s="1440" t="s">
        <v>4475</v>
      </c>
      <c r="J2054" s="1436" t="s">
        <v>4487</v>
      </c>
      <c r="K2054" s="4"/>
    </row>
    <row r="2055" spans="1:11" ht="15" x14ac:dyDescent="0.2">
      <c r="A2055">
        <v>1996</v>
      </c>
      <c r="B2055" s="660">
        <f>'Cap Outlay Deprec 36'!L8</f>
        <v>3917809</v>
      </c>
      <c r="C2055" s="2" t="s">
        <v>490</v>
      </c>
      <c r="F2055" s="4"/>
      <c r="G2055" s="1" t="b">
        <f t="shared" ca="1" si="32"/>
        <v>1</v>
      </c>
      <c r="H2055" s="1435" cm="1">
        <f t="array" aca="1" ref="H2055" ca="1">IF(I2055&lt;&gt;"",INDIRECT("'"&amp;I2055&amp;"'!"&amp;J2055),"")</f>
        <v>3917809</v>
      </c>
      <c r="I2055" s="1440" t="s">
        <v>4475</v>
      </c>
      <c r="J2055" s="1436" t="s">
        <v>4488</v>
      </c>
      <c r="K2055" s="4"/>
    </row>
    <row r="2056" spans="1:11" ht="15" x14ac:dyDescent="0.2">
      <c r="A2056">
        <v>1997</v>
      </c>
      <c r="B2056" s="660">
        <f>'Cap Outlay Deprec 36'!L10</f>
        <v>636938</v>
      </c>
      <c r="C2056" s="2" t="s">
        <v>490</v>
      </c>
      <c r="F2056" s="4"/>
      <c r="G2056" s="1" t="b">
        <f t="shared" ca="1" si="32"/>
        <v>1</v>
      </c>
      <c r="H2056" s="1435" cm="1">
        <f t="array" aca="1" ref="H2056" ca="1">IF(I2056&lt;&gt;"",INDIRECT("'"&amp;I2056&amp;"'!"&amp;J2056),"")</f>
        <v>636938</v>
      </c>
      <c r="I2056" s="1440" t="s">
        <v>4475</v>
      </c>
      <c r="J2056" s="1436" t="s">
        <v>4489</v>
      </c>
      <c r="K2056" s="4"/>
    </row>
    <row r="2057" spans="1:11" ht="15" x14ac:dyDescent="0.2">
      <c r="A2057">
        <v>1998</v>
      </c>
      <c r="B2057" s="660">
        <f>'Cap Outlay Deprec 36'!L12</f>
        <v>24641</v>
      </c>
      <c r="C2057" s="2" t="s">
        <v>490</v>
      </c>
      <c r="F2057" s="4"/>
      <c r="G2057" s="1" t="b">
        <f t="shared" ca="1" si="32"/>
        <v>1</v>
      </c>
      <c r="H2057" s="1435" cm="1">
        <f t="array" aca="1" ref="H2057" ca="1">IF(I2057&lt;&gt;"",INDIRECT("'"&amp;I2057&amp;"'!"&amp;J2057),"")</f>
        <v>24641</v>
      </c>
      <c r="I2057" s="1440" t="s">
        <v>4475</v>
      </c>
      <c r="J2057" s="1436" t="s">
        <v>4490</v>
      </c>
      <c r="K2057" s="4"/>
    </row>
    <row r="2058" spans="1:11" ht="15" x14ac:dyDescent="0.2">
      <c r="A2058">
        <v>1999</v>
      </c>
      <c r="B2058" s="660">
        <f>'Cap Outlay Deprec 36'!L13</f>
        <v>0</v>
      </c>
      <c r="C2058" s="2" t="s">
        <v>490</v>
      </c>
      <c r="F2058" s="4"/>
      <c r="G2058" s="1" t="b">
        <f t="shared" ca="1" si="32"/>
        <v>1</v>
      </c>
      <c r="H2058" s="1435" cm="1">
        <f t="array" aca="1" ref="H2058" ca="1">IF(I2058&lt;&gt;"",INDIRECT("'"&amp;I2058&amp;"'!"&amp;J2058),"")</f>
        <v>0</v>
      </c>
      <c r="I2058" s="1440" t="s">
        <v>4475</v>
      </c>
      <c r="J2058" s="1436" t="s">
        <v>4491</v>
      </c>
      <c r="K2058" s="4"/>
    </row>
    <row r="2059" spans="1:11" ht="15" x14ac:dyDescent="0.2">
      <c r="A2059">
        <v>2000</v>
      </c>
      <c r="B2059" s="660">
        <f>'Cap Outlay Deprec 36'!L16</f>
        <v>4591888</v>
      </c>
      <c r="C2059" s="2" t="s">
        <v>490</v>
      </c>
      <c r="F2059" s="4"/>
      <c r="G2059" s="1" t="b">
        <f t="shared" ca="1" si="32"/>
        <v>1</v>
      </c>
      <c r="H2059" s="1435" cm="1">
        <f t="array" aca="1" ref="H2059" ca="1">IF(I2059&lt;&gt;"",INDIRECT("'"&amp;I2059&amp;"'!"&amp;J2059),"")</f>
        <v>4591888</v>
      </c>
      <c r="I2059" s="1440" t="s">
        <v>4475</v>
      </c>
      <c r="J2059" s="1436" t="s">
        <v>4492</v>
      </c>
      <c r="K2059" s="4"/>
    </row>
    <row r="2060" spans="1:11" ht="15" x14ac:dyDescent="0.2">
      <c r="A2060" s="5">
        <v>2001</v>
      </c>
      <c r="B2060" s="660"/>
      <c r="C2060" s="2" t="s">
        <v>490</v>
      </c>
      <c r="F2060" s="4" t="s">
        <v>3784</v>
      </c>
      <c r="G2060" s="1" t="b">
        <f t="shared" ca="1" si="32"/>
        <v>1</v>
      </c>
      <c r="H2060" s="1435" t="str" cm="1">
        <f t="array" aca="1" ref="H2060" ca="1">IF(I2060&lt;&gt;"",INDIRECT("'"&amp;I2060&amp;"'!"&amp;J2060),"")</f>
        <v/>
      </c>
      <c r="I2060" s="1440"/>
      <c r="J2060" s="1436"/>
      <c r="K2060" s="4"/>
    </row>
    <row r="2061" spans="1:11" ht="15" x14ac:dyDescent="0.2">
      <c r="A2061" s="5">
        <v>2002</v>
      </c>
      <c r="B2061" s="660"/>
      <c r="C2061" s="2" t="s">
        <v>490</v>
      </c>
      <c r="F2061" s="4" t="s">
        <v>3784</v>
      </c>
      <c r="G2061" s="1" t="b">
        <f t="shared" ca="1" si="32"/>
        <v>1</v>
      </c>
      <c r="H2061" s="1435" t="str" cm="1">
        <f t="array" aca="1" ref="H2061" ca="1">IF(I2061&lt;&gt;"",INDIRECT("'"&amp;I2061&amp;"'!"&amp;J2061),"")</f>
        <v/>
      </c>
      <c r="I2061" s="1440"/>
      <c r="J2061" s="1436"/>
      <c r="K2061" s="4"/>
    </row>
    <row r="2062" spans="1:11" ht="15" x14ac:dyDescent="0.2">
      <c r="A2062" s="5">
        <v>2003</v>
      </c>
      <c r="B2062" s="660"/>
      <c r="F2062" s="4" t="s">
        <v>3784</v>
      </c>
      <c r="G2062" s="1" t="b">
        <f t="shared" ca="1" si="32"/>
        <v>1</v>
      </c>
      <c r="H2062" s="1435" t="str" cm="1">
        <f t="array" aca="1" ref="H2062" ca="1">IF(I2062&lt;&gt;"",INDIRECT("'"&amp;I2062&amp;"'!"&amp;J2062),"")</f>
        <v/>
      </c>
      <c r="I2062" s="1440"/>
      <c r="J2062" s="1436"/>
      <c r="K2062" s="4"/>
    </row>
    <row r="2063" spans="1:11" ht="15" x14ac:dyDescent="0.2">
      <c r="A2063" s="5">
        <v>2004</v>
      </c>
      <c r="B2063" s="660"/>
      <c r="F2063" s="4" t="s">
        <v>3784</v>
      </c>
      <c r="G2063" s="1" t="b">
        <f t="shared" ca="1" si="32"/>
        <v>1</v>
      </c>
      <c r="H2063" s="1435" t="str" cm="1">
        <f t="array" aca="1" ref="H2063" ca="1">IF(I2063&lt;&gt;"",INDIRECT("'"&amp;I2063&amp;"'!"&amp;J2063),"")</f>
        <v/>
      </c>
      <c r="I2063" s="1440"/>
      <c r="J2063" s="1436"/>
      <c r="K2063" s="4"/>
    </row>
    <row r="2064" spans="1:11" ht="15" x14ac:dyDescent="0.2">
      <c r="A2064" s="5">
        <v>2005</v>
      </c>
      <c r="B2064" s="660"/>
      <c r="F2064" s="4" t="s">
        <v>3784</v>
      </c>
      <c r="G2064" s="1" t="b">
        <f t="shared" ca="1" si="32"/>
        <v>1</v>
      </c>
      <c r="H2064" s="1435" t="str" cm="1">
        <f t="array" aca="1" ref="H2064" ca="1">IF(I2064&lt;&gt;"",INDIRECT("'"&amp;I2064&amp;"'!"&amp;J2064),"")</f>
        <v/>
      </c>
      <c r="I2064" s="1440"/>
      <c r="J2064" s="1436"/>
      <c r="K2064" s="4"/>
    </row>
    <row r="2065" spans="1:11" ht="15" x14ac:dyDescent="0.2">
      <c r="A2065" s="5">
        <v>2006</v>
      </c>
      <c r="B2065" s="660"/>
      <c r="F2065" s="4" t="s">
        <v>3784</v>
      </c>
      <c r="G2065" s="1" t="b">
        <f t="shared" ca="1" si="32"/>
        <v>1</v>
      </c>
      <c r="H2065" s="1435" t="str" cm="1">
        <f t="array" aca="1" ref="H2065" ca="1">IF(I2065&lt;&gt;"",INDIRECT("'"&amp;I2065&amp;"'!"&amp;J2065),"")</f>
        <v/>
      </c>
      <c r="I2065" s="1440"/>
      <c r="J2065" s="1436"/>
      <c r="K2065" s="4"/>
    </row>
    <row r="2066" spans="1:11" ht="15" x14ac:dyDescent="0.2">
      <c r="A2066" s="5">
        <v>2007</v>
      </c>
      <c r="B2066" s="660"/>
      <c r="F2066" s="4" t="s">
        <v>3784</v>
      </c>
      <c r="G2066" s="1" t="b">
        <f t="shared" ca="1" si="32"/>
        <v>1</v>
      </c>
      <c r="H2066" s="1435" t="str" cm="1">
        <f t="array" aca="1" ref="H2066" ca="1">IF(I2066&lt;&gt;"",INDIRECT("'"&amp;I2066&amp;"'!"&amp;J2066),"")</f>
        <v/>
      </c>
      <c r="I2066" s="1440"/>
      <c r="J2066" s="1436"/>
      <c r="K2066" s="4"/>
    </row>
    <row r="2067" spans="1:11" ht="15" x14ac:dyDescent="0.2">
      <c r="A2067" s="5">
        <v>2008</v>
      </c>
      <c r="B2067" s="660"/>
      <c r="F2067" s="4" t="s">
        <v>3784</v>
      </c>
      <c r="G2067" s="1" t="b">
        <f t="shared" ca="1" si="32"/>
        <v>1</v>
      </c>
      <c r="H2067" s="1435" t="str" cm="1">
        <f t="array" aca="1" ref="H2067" ca="1">IF(I2067&lt;&gt;"",INDIRECT("'"&amp;I2067&amp;"'!"&amp;J2067),"")</f>
        <v/>
      </c>
      <c r="I2067" s="1440"/>
      <c r="J2067" s="1436"/>
      <c r="K2067" s="4"/>
    </row>
    <row r="2068" spans="1:11" ht="15" x14ac:dyDescent="0.2">
      <c r="A2068" s="5">
        <v>2009</v>
      </c>
      <c r="B2068" s="660"/>
      <c r="F2068" s="4" t="s">
        <v>3784</v>
      </c>
      <c r="G2068" s="1" t="b">
        <f t="shared" ca="1" si="32"/>
        <v>1</v>
      </c>
      <c r="H2068" s="1435" t="str" cm="1">
        <f t="array" aca="1" ref="H2068" ca="1">IF(I2068&lt;&gt;"",INDIRECT("'"&amp;I2068&amp;"'!"&amp;J2068),"")</f>
        <v/>
      </c>
      <c r="I2068" s="1440"/>
      <c r="J2068" s="1436"/>
      <c r="K2068" s="4"/>
    </row>
    <row r="2069" spans="1:11" ht="15" x14ac:dyDescent="0.2">
      <c r="A2069" s="5">
        <v>2010</v>
      </c>
      <c r="B2069" s="660"/>
      <c r="F2069" s="4" t="s">
        <v>3784</v>
      </c>
      <c r="G2069" s="1" t="b">
        <f t="shared" ca="1" si="32"/>
        <v>1</v>
      </c>
      <c r="H2069" s="1435" t="str" cm="1">
        <f t="array" aca="1" ref="H2069" ca="1">IF(I2069&lt;&gt;"",INDIRECT("'"&amp;I2069&amp;"'!"&amp;J2069),"")</f>
        <v/>
      </c>
      <c r="I2069" s="1440"/>
      <c r="J2069" s="1436"/>
      <c r="K2069" s="4"/>
    </row>
    <row r="2070" spans="1:11" ht="15" x14ac:dyDescent="0.2">
      <c r="A2070" s="5">
        <v>2011</v>
      </c>
      <c r="B2070" s="660"/>
      <c r="F2070" s="4" t="s">
        <v>3784</v>
      </c>
      <c r="G2070" s="1" t="b">
        <f t="shared" ca="1" si="32"/>
        <v>1</v>
      </c>
      <c r="H2070" s="1435" t="str" cm="1">
        <f t="array" aca="1" ref="H2070" ca="1">IF(I2070&lt;&gt;"",INDIRECT("'"&amp;I2070&amp;"'!"&amp;J2070),"")</f>
        <v/>
      </c>
      <c r="I2070" s="1440"/>
      <c r="J2070" s="1436"/>
      <c r="K2070" s="4"/>
    </row>
    <row r="2071" spans="1:11" ht="15" x14ac:dyDescent="0.2">
      <c r="A2071" s="5">
        <v>2012</v>
      </c>
      <c r="B2071" s="660"/>
      <c r="F2071" s="4" t="s">
        <v>3784</v>
      </c>
      <c r="G2071" s="1" t="b">
        <f t="shared" ca="1" si="32"/>
        <v>1</v>
      </c>
      <c r="H2071" s="1435" t="str" cm="1">
        <f t="array" aca="1" ref="H2071" ca="1">IF(I2071&lt;&gt;"",INDIRECT("'"&amp;I2071&amp;"'!"&amp;J2071),"")</f>
        <v/>
      </c>
      <c r="I2071" s="1440"/>
      <c r="J2071" s="1436"/>
      <c r="K2071" s="4"/>
    </row>
    <row r="2072" spans="1:11" ht="15" x14ac:dyDescent="0.2">
      <c r="A2072" s="5">
        <v>2013</v>
      </c>
      <c r="B2072" s="660"/>
      <c r="F2072" s="4" t="s">
        <v>3784</v>
      </c>
      <c r="G2072" s="1" t="b">
        <f t="shared" ca="1" si="32"/>
        <v>1</v>
      </c>
      <c r="H2072" s="1435" t="str" cm="1">
        <f t="array" aca="1" ref="H2072" ca="1">IF(I2072&lt;&gt;"",INDIRECT("'"&amp;I2072&amp;"'!"&amp;J2072),"")</f>
        <v/>
      </c>
      <c r="I2072" s="1440"/>
      <c r="J2072" s="1436"/>
      <c r="K2072" s="4"/>
    </row>
    <row r="2073" spans="1:11" ht="15" x14ac:dyDescent="0.2">
      <c r="A2073" s="5">
        <v>2014</v>
      </c>
      <c r="B2073" s="660"/>
      <c r="F2073" s="4" t="s">
        <v>3784</v>
      </c>
      <c r="G2073" s="1" t="b">
        <f t="shared" ca="1" si="32"/>
        <v>1</v>
      </c>
      <c r="H2073" s="1435" t="str" cm="1">
        <f t="array" aca="1" ref="H2073" ca="1">IF(I2073&lt;&gt;"",INDIRECT("'"&amp;I2073&amp;"'!"&amp;J2073),"")</f>
        <v/>
      </c>
      <c r="I2073" s="1440"/>
      <c r="J2073" s="1436"/>
      <c r="K2073" s="4"/>
    </row>
    <row r="2074" spans="1:11" ht="15" x14ac:dyDescent="0.2">
      <c r="A2074" s="5">
        <v>2015</v>
      </c>
      <c r="B2074" s="660"/>
      <c r="F2074" s="4" t="s">
        <v>3784</v>
      </c>
      <c r="G2074" s="1" t="b">
        <f t="shared" ca="1" si="32"/>
        <v>1</v>
      </c>
      <c r="H2074" s="1435" t="str" cm="1">
        <f t="array" aca="1" ref="H2074" ca="1">IF(I2074&lt;&gt;"",INDIRECT("'"&amp;I2074&amp;"'!"&amp;J2074),"")</f>
        <v/>
      </c>
      <c r="I2074" s="1440"/>
      <c r="J2074" s="1436"/>
      <c r="K2074" s="4"/>
    </row>
    <row r="2075" spans="1:11" ht="15" x14ac:dyDescent="0.2">
      <c r="A2075" s="5">
        <v>2016</v>
      </c>
      <c r="B2075" s="660"/>
      <c r="F2075" s="4" t="s">
        <v>3784</v>
      </c>
      <c r="G2075" s="1" t="b">
        <f t="shared" ca="1" si="32"/>
        <v>1</v>
      </c>
      <c r="H2075" s="1435" t="str" cm="1">
        <f t="array" aca="1" ref="H2075" ca="1">IF(I2075&lt;&gt;"",INDIRECT("'"&amp;I2075&amp;"'!"&amp;J2075),"")</f>
        <v/>
      </c>
      <c r="I2075" s="1440"/>
      <c r="J2075" s="1436"/>
      <c r="K2075" s="4"/>
    </row>
    <row r="2076" spans="1:11" ht="15" x14ac:dyDescent="0.2">
      <c r="A2076" s="5">
        <v>2017</v>
      </c>
      <c r="B2076" s="660"/>
      <c r="F2076" s="4" t="s">
        <v>3784</v>
      </c>
      <c r="G2076" s="1" t="b">
        <f t="shared" ca="1" si="32"/>
        <v>1</v>
      </c>
      <c r="H2076" s="1435" t="str" cm="1">
        <f t="array" aca="1" ref="H2076" ca="1">IF(I2076&lt;&gt;"",INDIRECT("'"&amp;I2076&amp;"'!"&amp;J2076),"")</f>
        <v/>
      </c>
      <c r="I2076" s="1440"/>
      <c r="J2076" s="1436"/>
      <c r="K2076" s="4"/>
    </row>
    <row r="2077" spans="1:11" ht="15" x14ac:dyDescent="0.2">
      <c r="A2077" s="5">
        <v>2018</v>
      </c>
      <c r="B2077" s="660"/>
      <c r="C2077" s="2" t="s">
        <v>490</v>
      </c>
      <c r="F2077" s="4" t="s">
        <v>3784</v>
      </c>
      <c r="G2077" s="1" t="b">
        <f t="shared" ca="1" si="32"/>
        <v>1</v>
      </c>
      <c r="H2077" s="1435" t="str" cm="1">
        <f t="array" aca="1" ref="H2077" ca="1">IF(I2077&lt;&gt;"",INDIRECT("'"&amp;I2077&amp;"'!"&amp;J2077),"")</f>
        <v/>
      </c>
      <c r="I2077" s="1440"/>
      <c r="J2077" s="1436"/>
      <c r="K2077" s="4"/>
    </row>
    <row r="2078" spans="1:11" ht="15" x14ac:dyDescent="0.2">
      <c r="A2078" s="5">
        <v>2019</v>
      </c>
      <c r="B2078" s="660"/>
      <c r="C2078" s="2" t="s">
        <v>490</v>
      </c>
      <c r="F2078" s="4" t="s">
        <v>3784</v>
      </c>
      <c r="G2078" s="1" t="b">
        <f t="shared" ca="1" si="32"/>
        <v>1</v>
      </c>
      <c r="H2078" s="1435" t="str" cm="1">
        <f t="array" aca="1" ref="H2078" ca="1">IF(I2078&lt;&gt;"",INDIRECT("'"&amp;I2078&amp;"'!"&amp;J2078),"")</f>
        <v/>
      </c>
      <c r="I2078" s="1440"/>
      <c r="J2078" s="1436"/>
      <c r="K2078" s="4"/>
    </row>
    <row r="2079" spans="1:11" ht="15" x14ac:dyDescent="0.2">
      <c r="A2079">
        <v>2020</v>
      </c>
      <c r="B2079" s="660">
        <f>'Expenditures 16-24'!H86</f>
        <v>474515</v>
      </c>
      <c r="F2079" s="4"/>
      <c r="G2079" s="1" t="b">
        <f t="shared" ca="1" si="32"/>
        <v>1</v>
      </c>
      <c r="H2079" s="1435" cm="1">
        <f t="array" aca="1" ref="H2079" ca="1">IF(I2079&lt;&gt;"",INDIRECT("'"&amp;I2079&amp;"'!"&amp;J2079),"")</f>
        <v>474515</v>
      </c>
      <c r="I2079" s="1440" t="s">
        <v>3868</v>
      </c>
      <c r="J2079" s="1436" t="s">
        <v>4493</v>
      </c>
      <c r="K2079" s="4"/>
    </row>
    <row r="2080" spans="1:11" ht="15" x14ac:dyDescent="0.2">
      <c r="A2080" s="5">
        <v>2021</v>
      </c>
      <c r="B2080" s="660"/>
      <c r="F2080" s="4" t="s">
        <v>3784</v>
      </c>
      <c r="G2080" s="1" t="b">
        <f t="shared" ref="G2080:G2143" ca="1" si="33">H2080=B2080</f>
        <v>1</v>
      </c>
      <c r="H2080" s="1435" t="str" cm="1">
        <f t="array" aca="1" ref="H2080" ca="1">IF(I2080&lt;&gt;"",INDIRECT("'"&amp;I2080&amp;"'!"&amp;J2080),"")</f>
        <v/>
      </c>
      <c r="I2080" s="1440"/>
      <c r="J2080" s="1436"/>
      <c r="K2080" s="4"/>
    </row>
    <row r="2081" spans="1:11" ht="15" x14ac:dyDescent="0.2">
      <c r="A2081" s="5">
        <v>2022</v>
      </c>
      <c r="B2081" s="660"/>
      <c r="C2081" s="2" t="s">
        <v>490</v>
      </c>
      <c r="F2081" s="4" t="s">
        <v>3784</v>
      </c>
      <c r="G2081" s="1" t="b">
        <f t="shared" ca="1" si="33"/>
        <v>1</v>
      </c>
      <c r="H2081" s="1435" t="str" cm="1">
        <f t="array" aca="1" ref="H2081" ca="1">IF(I2081&lt;&gt;"",INDIRECT("'"&amp;I2081&amp;"'!"&amp;J2081),"")</f>
        <v/>
      </c>
      <c r="I2081" s="1440"/>
      <c r="J2081" s="1436"/>
      <c r="K2081" s="4"/>
    </row>
    <row r="2082" spans="1:11" ht="15" x14ac:dyDescent="0.2">
      <c r="A2082" s="5">
        <v>2023</v>
      </c>
      <c r="B2082" s="660"/>
      <c r="C2082" s="2" t="s">
        <v>490</v>
      </c>
      <c r="F2082" s="4" t="s">
        <v>3784</v>
      </c>
      <c r="G2082" s="1" t="b">
        <f t="shared" ca="1" si="33"/>
        <v>1</v>
      </c>
      <c r="H2082" s="1435" t="str" cm="1">
        <f t="array" aca="1" ref="H2082" ca="1">IF(I2082&lt;&gt;"",INDIRECT("'"&amp;I2082&amp;"'!"&amp;J2082),"")</f>
        <v/>
      </c>
      <c r="I2082" s="1440"/>
      <c r="J2082" s="1436"/>
      <c r="K2082" s="4"/>
    </row>
    <row r="2083" spans="1:11" ht="15" x14ac:dyDescent="0.2">
      <c r="A2083" s="5">
        <v>2024</v>
      </c>
      <c r="B2083" s="660"/>
      <c r="F2083" s="4" t="s">
        <v>3784</v>
      </c>
      <c r="G2083" s="1" t="b">
        <f t="shared" ca="1" si="33"/>
        <v>1</v>
      </c>
      <c r="H2083" s="1435" t="str" cm="1">
        <f t="array" aca="1" ref="H2083" ca="1">IF(I2083&lt;&gt;"",INDIRECT("'"&amp;I2083&amp;"'!"&amp;J2083),"")</f>
        <v/>
      </c>
      <c r="I2083" s="1440"/>
      <c r="J2083" s="1436"/>
      <c r="K2083" s="4"/>
    </row>
    <row r="2084" spans="1:11" ht="15" x14ac:dyDescent="0.2">
      <c r="A2084" s="5">
        <v>2025</v>
      </c>
      <c r="B2084" s="660"/>
      <c r="F2084" s="4" t="s">
        <v>3784</v>
      </c>
      <c r="G2084" s="1" t="b">
        <f t="shared" ca="1" si="33"/>
        <v>1</v>
      </c>
      <c r="H2084" s="1435" t="str" cm="1">
        <f t="array" aca="1" ref="H2084" ca="1">IF(I2084&lt;&gt;"",INDIRECT("'"&amp;I2084&amp;"'!"&amp;J2084),"")</f>
        <v/>
      </c>
      <c r="I2084" s="1440"/>
      <c r="J2084" s="1436"/>
      <c r="K2084" s="4"/>
    </row>
    <row r="2085" spans="1:11" ht="15" x14ac:dyDescent="0.2">
      <c r="A2085" s="5">
        <v>2026</v>
      </c>
      <c r="B2085" s="660"/>
      <c r="C2085" s="2" t="s">
        <v>490</v>
      </c>
      <c r="F2085" s="4" t="s">
        <v>3784</v>
      </c>
      <c r="G2085" s="1" t="b">
        <f t="shared" ca="1" si="33"/>
        <v>1</v>
      </c>
      <c r="H2085" s="1435" t="str" cm="1">
        <f t="array" aca="1" ref="H2085" ca="1">IF(I2085&lt;&gt;"",INDIRECT("'"&amp;I2085&amp;"'!"&amp;J2085),"")</f>
        <v/>
      </c>
      <c r="I2085" s="1440"/>
      <c r="J2085" s="1436"/>
      <c r="K2085" s="4"/>
    </row>
    <row r="2086" spans="1:11" ht="15" x14ac:dyDescent="0.2">
      <c r="A2086">
        <v>2027</v>
      </c>
      <c r="B2086" s="660">
        <f>'Expenditures 16-24'!K86</f>
        <v>971486</v>
      </c>
      <c r="F2086" s="4"/>
      <c r="G2086" s="1" t="b">
        <f t="shared" ca="1" si="33"/>
        <v>1</v>
      </c>
      <c r="H2086" s="1435" cm="1">
        <f t="array" aca="1" ref="H2086" ca="1">IF(I2086&lt;&gt;"",INDIRECT("'"&amp;I2086&amp;"'!"&amp;J2086),"")</f>
        <v>971486</v>
      </c>
      <c r="I2086" s="1440" t="s">
        <v>3868</v>
      </c>
      <c r="J2086" s="1436" t="s">
        <v>4494</v>
      </c>
      <c r="K2086" s="4"/>
    </row>
    <row r="2087" spans="1:11" ht="15" x14ac:dyDescent="0.2">
      <c r="A2087">
        <v>2028</v>
      </c>
      <c r="B2087" s="660">
        <f>'Expenditures 16-24'!K94</f>
        <v>0</v>
      </c>
      <c r="F2087" s="4"/>
      <c r="G2087" s="1" t="b">
        <f t="shared" ca="1" si="33"/>
        <v>1</v>
      </c>
      <c r="H2087" s="1435" cm="1">
        <f t="array" aca="1" ref="H2087" ca="1">IF(I2087&lt;&gt;"",INDIRECT("'"&amp;I2087&amp;"'!"&amp;J2087),"")</f>
        <v>0</v>
      </c>
      <c r="I2087" s="1440" t="s">
        <v>3868</v>
      </c>
      <c r="J2087" s="1436" t="s">
        <v>4495</v>
      </c>
      <c r="K2087" s="4"/>
    </row>
    <row r="2088" spans="1:11" ht="15" x14ac:dyDescent="0.2">
      <c r="A2088" s="5">
        <v>2029</v>
      </c>
      <c r="B2088" s="660"/>
      <c r="C2088" s="2" t="s">
        <v>490</v>
      </c>
      <c r="F2088" s="4" t="s">
        <v>3784</v>
      </c>
      <c r="G2088" s="1" t="b">
        <f t="shared" ca="1" si="33"/>
        <v>1</v>
      </c>
      <c r="H2088" s="1435" t="str" cm="1">
        <f t="array" aca="1" ref="H2088" ca="1">IF(I2088&lt;&gt;"",INDIRECT("'"&amp;I2088&amp;"'!"&amp;J2088),"")</f>
        <v/>
      </c>
      <c r="I2088" s="1440"/>
      <c r="J2088" s="1436"/>
      <c r="K2088" s="4"/>
    </row>
    <row r="2089" spans="1:11" ht="15" x14ac:dyDescent="0.2">
      <c r="A2089">
        <v>2030</v>
      </c>
      <c r="B2089" s="660">
        <f>'Expenditures 16-24'!H141</f>
        <v>0</v>
      </c>
      <c r="C2089" s="2" t="s">
        <v>490</v>
      </c>
      <c r="F2089" s="4"/>
      <c r="G2089" s="1" t="b">
        <f t="shared" ca="1" si="33"/>
        <v>1</v>
      </c>
      <c r="H2089" s="1435" cm="1">
        <f t="array" aca="1" ref="H2089" ca="1">IF(I2089&lt;&gt;"",INDIRECT("'"&amp;I2089&amp;"'!"&amp;J2089),"")</f>
        <v>0</v>
      </c>
      <c r="I2089" s="1440" t="s">
        <v>3868</v>
      </c>
      <c r="J2089" s="1436" t="s">
        <v>4496</v>
      </c>
      <c r="K2089" s="4"/>
    </row>
    <row r="2090" spans="1:11" ht="15" x14ac:dyDescent="0.2">
      <c r="A2090">
        <v>2031</v>
      </c>
      <c r="B2090" s="660">
        <f>'Expenditures 16-24'!H142</f>
        <v>0</v>
      </c>
      <c r="F2090" s="4"/>
      <c r="G2090" s="1" t="b">
        <f t="shared" ca="1" si="33"/>
        <v>1</v>
      </c>
      <c r="H2090" s="1435" cm="1">
        <f t="array" aca="1" ref="H2090" ca="1">IF(I2090&lt;&gt;"",INDIRECT("'"&amp;I2090&amp;"'!"&amp;J2090),"")</f>
        <v>0</v>
      </c>
      <c r="I2090" s="1440" t="s">
        <v>3868</v>
      </c>
      <c r="J2090" s="1436" t="s">
        <v>4497</v>
      </c>
      <c r="K2090" s="4"/>
    </row>
    <row r="2091" spans="1:11" ht="15" x14ac:dyDescent="0.2">
      <c r="A2091">
        <v>2032</v>
      </c>
      <c r="B2091" s="660">
        <f>'Expenditures 16-24'!K141</f>
        <v>0</v>
      </c>
      <c r="C2091" s="2" t="s">
        <v>490</v>
      </c>
      <c r="F2091" s="4"/>
      <c r="G2091" s="1" t="b">
        <f t="shared" ca="1" si="33"/>
        <v>1</v>
      </c>
      <c r="H2091" s="1435" cm="1">
        <f t="array" aca="1" ref="H2091" ca="1">IF(I2091&lt;&gt;"",INDIRECT("'"&amp;I2091&amp;"'!"&amp;J2091),"")</f>
        <v>0</v>
      </c>
      <c r="I2091" s="1440" t="s">
        <v>3868</v>
      </c>
      <c r="J2091" s="1436" t="s">
        <v>4498</v>
      </c>
      <c r="K2091" s="4"/>
    </row>
    <row r="2092" spans="1:11" ht="15" x14ac:dyDescent="0.2">
      <c r="A2092">
        <v>2033</v>
      </c>
      <c r="B2092" s="660">
        <f>'Expenditures 16-24'!K142</f>
        <v>0</v>
      </c>
      <c r="F2092" s="4"/>
      <c r="G2092" s="1" t="b">
        <f t="shared" ca="1" si="33"/>
        <v>1</v>
      </c>
      <c r="H2092" s="1435" cm="1">
        <f t="array" aca="1" ref="H2092" ca="1">IF(I2092&lt;&gt;"",INDIRECT("'"&amp;I2092&amp;"'!"&amp;J2092),"")</f>
        <v>0</v>
      </c>
      <c r="I2092" s="1440" t="s">
        <v>3868</v>
      </c>
      <c r="J2092" s="1436" t="s">
        <v>4499</v>
      </c>
      <c r="K2092" s="4"/>
    </row>
    <row r="2093" spans="1:11" ht="15" x14ac:dyDescent="0.2">
      <c r="A2093" s="5">
        <v>2034</v>
      </c>
      <c r="B2093" s="660"/>
      <c r="C2093" s="2" t="s">
        <v>490</v>
      </c>
      <c r="F2093" s="4" t="s">
        <v>3784</v>
      </c>
      <c r="G2093" s="1" t="b">
        <f t="shared" ca="1" si="33"/>
        <v>1</v>
      </c>
      <c r="H2093" s="1435" t="str" cm="1">
        <f t="array" aca="1" ref="H2093" ca="1">IF(I2093&lt;&gt;"",INDIRECT("'"&amp;I2093&amp;"'!"&amp;J2093),"")</f>
        <v/>
      </c>
      <c r="I2093" s="1440"/>
      <c r="J2093" s="1436"/>
      <c r="K2093" s="4"/>
    </row>
    <row r="2094" spans="1:11" ht="15" x14ac:dyDescent="0.2">
      <c r="A2094" s="5">
        <v>2035</v>
      </c>
      <c r="B2094" s="660"/>
      <c r="C2094" s="2" t="s">
        <v>490</v>
      </c>
      <c r="F2094" s="4" t="s">
        <v>3784</v>
      </c>
      <c r="G2094" s="1" t="b">
        <f t="shared" ca="1" si="33"/>
        <v>1</v>
      </c>
      <c r="H2094" s="1435" t="str" cm="1">
        <f t="array" aca="1" ref="H2094" ca="1">IF(I2094&lt;&gt;"",INDIRECT("'"&amp;I2094&amp;"'!"&amp;J2094),"")</f>
        <v/>
      </c>
      <c r="I2094" s="1440"/>
      <c r="J2094" s="1436"/>
      <c r="K2094" s="4"/>
    </row>
    <row r="2095" spans="1:11" ht="15" x14ac:dyDescent="0.2">
      <c r="A2095" s="5">
        <v>2036</v>
      </c>
      <c r="B2095" s="660"/>
      <c r="F2095" s="4" t="s">
        <v>3784</v>
      </c>
      <c r="G2095" s="1" t="b">
        <f t="shared" ca="1" si="33"/>
        <v>1</v>
      </c>
      <c r="H2095" s="1435" t="str" cm="1">
        <f t="array" aca="1" ref="H2095" ca="1">IF(I2095&lt;&gt;"",INDIRECT("'"&amp;I2095&amp;"'!"&amp;J2095),"")</f>
        <v/>
      </c>
      <c r="I2095" s="1440"/>
      <c r="J2095" s="1436"/>
      <c r="K2095" s="4"/>
    </row>
    <row r="2096" spans="1:11" ht="15" x14ac:dyDescent="0.2">
      <c r="A2096" s="5">
        <v>2037</v>
      </c>
      <c r="B2096" s="660"/>
      <c r="F2096" s="4" t="s">
        <v>3784</v>
      </c>
      <c r="G2096" s="1" t="b">
        <f t="shared" ca="1" si="33"/>
        <v>1</v>
      </c>
      <c r="H2096" s="1435" t="str" cm="1">
        <f t="array" aca="1" ref="H2096" ca="1">IF(I2096&lt;&gt;"",INDIRECT("'"&amp;I2096&amp;"'!"&amp;J2096),"")</f>
        <v/>
      </c>
      <c r="I2096" s="1440"/>
      <c r="J2096" s="1436"/>
      <c r="K2096" s="4"/>
    </row>
    <row r="2097" spans="1:11" ht="15" x14ac:dyDescent="0.2">
      <c r="A2097" s="5">
        <v>2038</v>
      </c>
      <c r="B2097" s="660"/>
      <c r="F2097" s="4" t="s">
        <v>3784</v>
      </c>
      <c r="G2097" s="1" t="b">
        <f t="shared" ca="1" si="33"/>
        <v>1</v>
      </c>
      <c r="H2097" s="1435" t="str" cm="1">
        <f t="array" aca="1" ref="H2097" ca="1">IF(I2097&lt;&gt;"",INDIRECT("'"&amp;I2097&amp;"'!"&amp;J2097),"")</f>
        <v/>
      </c>
      <c r="I2097" s="1440"/>
      <c r="J2097" s="1436"/>
      <c r="K2097" s="4"/>
    </row>
    <row r="2098" spans="1:11" ht="15" x14ac:dyDescent="0.2">
      <c r="A2098" s="5">
        <v>2039</v>
      </c>
      <c r="B2098" s="660"/>
      <c r="F2098" s="4" t="s">
        <v>3784</v>
      </c>
      <c r="G2098" s="1" t="b">
        <f t="shared" ca="1" si="33"/>
        <v>1</v>
      </c>
      <c r="H2098" s="1435" t="str" cm="1">
        <f t="array" aca="1" ref="H2098" ca="1">IF(I2098&lt;&gt;"",INDIRECT("'"&amp;I2098&amp;"'!"&amp;J2098),"")</f>
        <v/>
      </c>
      <c r="I2098" s="1440"/>
      <c r="J2098" s="1436"/>
      <c r="K2098" s="4"/>
    </row>
    <row r="2099" spans="1:11" ht="15" x14ac:dyDescent="0.2">
      <c r="A2099" s="5">
        <v>2040</v>
      </c>
      <c r="B2099" s="660"/>
      <c r="C2099" s="2" t="s">
        <v>490</v>
      </c>
      <c r="F2099" s="4" t="s">
        <v>3784</v>
      </c>
      <c r="G2099" s="1" t="b">
        <f t="shared" ca="1" si="33"/>
        <v>1</v>
      </c>
      <c r="H2099" s="1435" t="str" cm="1">
        <f t="array" aca="1" ref="H2099" ca="1">IF(I2099&lt;&gt;"",INDIRECT("'"&amp;I2099&amp;"'!"&amp;J2099),"")</f>
        <v/>
      </c>
      <c r="I2099" s="1440"/>
      <c r="J2099" s="1436"/>
      <c r="K2099" s="4"/>
    </row>
    <row r="2100" spans="1:11" ht="15" x14ac:dyDescent="0.2">
      <c r="A2100">
        <v>2041</v>
      </c>
      <c r="B2100" s="660">
        <f>'Expenditures 16-24'!K307</f>
        <v>0</v>
      </c>
      <c r="F2100" s="4"/>
      <c r="G2100" s="1" t="b">
        <f t="shared" ca="1" si="33"/>
        <v>1</v>
      </c>
      <c r="H2100" s="1435" cm="1">
        <f t="array" aca="1" ref="H2100" ca="1">IF(I2100&lt;&gt;"",INDIRECT("'"&amp;I2100&amp;"'!"&amp;J2100),"")</f>
        <v>0</v>
      </c>
      <c r="I2100" s="1440" t="s">
        <v>3868</v>
      </c>
      <c r="J2100" s="1436" t="s">
        <v>4500</v>
      </c>
      <c r="K2100" s="4"/>
    </row>
    <row r="2101" spans="1:11" ht="15" x14ac:dyDescent="0.2">
      <c r="A2101" s="5">
        <v>2042</v>
      </c>
      <c r="B2101" s="660"/>
      <c r="C2101" s="2" t="s">
        <v>490</v>
      </c>
      <c r="F2101" s="4" t="s">
        <v>3784</v>
      </c>
      <c r="G2101" s="1" t="b">
        <f t="shared" ca="1" si="33"/>
        <v>1</v>
      </c>
      <c r="H2101" s="1435" t="str" cm="1">
        <f t="array" aca="1" ref="H2101" ca="1">IF(I2101&lt;&gt;"",INDIRECT("'"&amp;I2101&amp;"'!"&amp;J2101),"")</f>
        <v/>
      </c>
      <c r="I2101" s="1440"/>
      <c r="J2101" s="1436"/>
      <c r="K2101" s="4"/>
    </row>
    <row r="2102" spans="1:11" ht="15" x14ac:dyDescent="0.2">
      <c r="A2102" s="5">
        <v>2043</v>
      </c>
      <c r="B2102" s="660"/>
      <c r="C2102" s="2" t="s">
        <v>490</v>
      </c>
      <c r="F2102" s="4" t="s">
        <v>3784</v>
      </c>
      <c r="G2102" s="1" t="b">
        <f t="shared" ca="1" si="33"/>
        <v>1</v>
      </c>
      <c r="H2102" s="1435" t="str" cm="1">
        <f t="array" aca="1" ref="H2102" ca="1">IF(I2102&lt;&gt;"",INDIRECT("'"&amp;I2102&amp;"'!"&amp;J2102),"")</f>
        <v/>
      </c>
      <c r="I2102" s="1440"/>
      <c r="J2102" s="1436"/>
      <c r="K2102" s="4"/>
    </row>
    <row r="2103" spans="1:11" ht="15" x14ac:dyDescent="0.2">
      <c r="A2103">
        <v>2044</v>
      </c>
      <c r="B2103" s="660">
        <f>'Acct Summary 7-9'!I47</f>
        <v>0</v>
      </c>
      <c r="F2103" s="4"/>
      <c r="G2103" s="1" t="b">
        <f t="shared" ca="1" si="33"/>
        <v>1</v>
      </c>
      <c r="H2103" s="1435" cm="1">
        <f t="array" aca="1" ref="H2103" ca="1">IF(I2103&lt;&gt;"",INDIRECT("'"&amp;I2103&amp;"'!"&amp;J2103),"")</f>
        <v>0</v>
      </c>
      <c r="I2103" s="1440" t="s">
        <v>3856</v>
      </c>
      <c r="J2103" s="1436" t="s">
        <v>4501</v>
      </c>
      <c r="K2103" s="4"/>
    </row>
    <row r="2104" spans="1:11" ht="15" x14ac:dyDescent="0.2">
      <c r="A2104">
        <v>2045</v>
      </c>
      <c r="B2104" s="660">
        <f>'Acct Summary 7-9'!I48</f>
        <v>0</v>
      </c>
      <c r="F2104" s="4"/>
      <c r="G2104" s="1" t="b">
        <f t="shared" ca="1" si="33"/>
        <v>1</v>
      </c>
      <c r="H2104" s="1435" cm="1">
        <f t="array" aca="1" ref="H2104" ca="1">IF(I2104&lt;&gt;"",INDIRECT("'"&amp;I2104&amp;"'!"&amp;J2104),"")</f>
        <v>0</v>
      </c>
      <c r="I2104" s="1440" t="s">
        <v>3856</v>
      </c>
      <c r="J2104" s="1436" t="s">
        <v>4502</v>
      </c>
      <c r="K2104" s="4"/>
    </row>
    <row r="2105" spans="1:11" ht="15" x14ac:dyDescent="0.2">
      <c r="A2105">
        <v>2046</v>
      </c>
      <c r="B2105" s="660">
        <f>'Rest Tax Levies-Tort Im 27'!H11</f>
        <v>0</v>
      </c>
      <c r="C2105" s="2" t="s">
        <v>490</v>
      </c>
      <c r="F2105" s="4"/>
      <c r="G2105" s="1" t="b">
        <f t="shared" ca="1" si="33"/>
        <v>1</v>
      </c>
      <c r="H2105" s="1435" cm="1">
        <f t="array" aca="1" ref="H2105" ca="1">IF(I2105&lt;&gt;"",INDIRECT("'"&amp;I2105&amp;"'!"&amp;J2105),"")</f>
        <v>0</v>
      </c>
      <c r="I2105" s="1440" t="s">
        <v>4452</v>
      </c>
      <c r="J2105" s="1436" t="s">
        <v>4503</v>
      </c>
      <c r="K2105" s="4"/>
    </row>
    <row r="2106" spans="1:11" ht="15" x14ac:dyDescent="0.2">
      <c r="A2106" s="5">
        <v>2047</v>
      </c>
      <c r="B2106" s="660"/>
      <c r="F2106" s="4" t="s">
        <v>3784</v>
      </c>
      <c r="G2106" s="1" t="b">
        <f t="shared" ca="1" si="33"/>
        <v>1</v>
      </c>
      <c r="H2106" s="1435" t="str" cm="1">
        <f t="array" aca="1" ref="H2106" ca="1">IF(I2106&lt;&gt;"",INDIRECT("'"&amp;I2106&amp;"'!"&amp;J2106),"")</f>
        <v/>
      </c>
      <c r="I2106" s="1440"/>
      <c r="J2106" s="1436"/>
      <c r="K2106" s="4"/>
    </row>
    <row r="2107" spans="1:11" ht="15" x14ac:dyDescent="0.2">
      <c r="A2107" s="5">
        <v>2048</v>
      </c>
      <c r="B2107" s="660"/>
      <c r="F2107" s="4" t="s">
        <v>3784</v>
      </c>
      <c r="G2107" s="1" t="b">
        <f t="shared" ca="1" si="33"/>
        <v>1</v>
      </c>
      <c r="H2107" s="1435" t="str" cm="1">
        <f t="array" aca="1" ref="H2107" ca="1">IF(I2107&lt;&gt;"",INDIRECT("'"&amp;I2107&amp;"'!"&amp;J2107),"")</f>
        <v/>
      </c>
      <c r="I2107" s="1440"/>
      <c r="J2107" s="1436"/>
      <c r="K2107" s="4"/>
    </row>
    <row r="2108" spans="1:11" ht="15" x14ac:dyDescent="0.2">
      <c r="A2108" s="5">
        <v>2049</v>
      </c>
      <c r="B2108" s="660"/>
      <c r="F2108" s="4" t="s">
        <v>3784</v>
      </c>
      <c r="G2108" s="1" t="b">
        <f t="shared" ca="1" si="33"/>
        <v>1</v>
      </c>
      <c r="H2108" s="1435" t="str" cm="1">
        <f t="array" aca="1" ref="H2108" ca="1">IF(I2108&lt;&gt;"",INDIRECT("'"&amp;I2108&amp;"'!"&amp;J2108),"")</f>
        <v/>
      </c>
      <c r="I2108" s="1440"/>
      <c r="J2108" s="1436"/>
      <c r="K2108" s="4"/>
    </row>
    <row r="2109" spans="1:11" ht="15" x14ac:dyDescent="0.2">
      <c r="A2109" s="5">
        <v>2050</v>
      </c>
      <c r="B2109" s="660"/>
      <c r="F2109" s="4" t="s">
        <v>3784</v>
      </c>
      <c r="G2109" s="1" t="b">
        <f t="shared" ca="1" si="33"/>
        <v>1</v>
      </c>
      <c r="H2109" s="1435" t="str" cm="1">
        <f t="array" aca="1" ref="H2109" ca="1">IF(I2109&lt;&gt;"",INDIRECT("'"&amp;I2109&amp;"'!"&amp;J2109),"")</f>
        <v/>
      </c>
      <c r="I2109" s="1440"/>
      <c r="J2109" s="1436"/>
      <c r="K2109" s="4"/>
    </row>
    <row r="2110" spans="1:11" ht="15" x14ac:dyDescent="0.2">
      <c r="A2110" s="5">
        <v>2051</v>
      </c>
      <c r="B2110" s="660"/>
      <c r="F2110" s="4" t="s">
        <v>3784</v>
      </c>
      <c r="G2110" s="1" t="b">
        <f t="shared" ca="1" si="33"/>
        <v>1</v>
      </c>
      <c r="H2110" s="1435" t="str" cm="1">
        <f t="array" aca="1" ref="H2110" ca="1">IF(I2110&lt;&gt;"",INDIRECT("'"&amp;I2110&amp;"'!"&amp;J2110),"")</f>
        <v/>
      </c>
      <c r="I2110" s="1440"/>
      <c r="J2110" s="1436"/>
      <c r="K2110" s="4"/>
    </row>
    <row r="2111" spans="1:11" ht="15" x14ac:dyDescent="0.2">
      <c r="A2111" s="5">
        <v>2052</v>
      </c>
      <c r="B2111" s="660"/>
      <c r="F2111" s="4" t="s">
        <v>3784</v>
      </c>
      <c r="G2111" s="1" t="b">
        <f t="shared" ca="1" si="33"/>
        <v>1</v>
      </c>
      <c r="H2111" s="1435" t="str" cm="1">
        <f t="array" aca="1" ref="H2111" ca="1">IF(I2111&lt;&gt;"",INDIRECT("'"&amp;I2111&amp;"'!"&amp;J2111),"")</f>
        <v/>
      </c>
      <c r="I2111" s="1440"/>
      <c r="J2111" s="1436"/>
      <c r="K2111" s="4"/>
    </row>
    <row r="2112" spans="1:11" ht="15" x14ac:dyDescent="0.2">
      <c r="A2112" s="5">
        <v>2053</v>
      </c>
      <c r="B2112" s="660"/>
      <c r="F2112" s="4" t="s">
        <v>3784</v>
      </c>
      <c r="G2112" s="1" t="b">
        <f t="shared" ca="1" si="33"/>
        <v>1</v>
      </c>
      <c r="H2112" s="1435" t="str" cm="1">
        <f t="array" aca="1" ref="H2112" ca="1">IF(I2112&lt;&gt;"",INDIRECT("'"&amp;I2112&amp;"'!"&amp;J2112),"")</f>
        <v/>
      </c>
      <c r="I2112" s="1440"/>
      <c r="J2112" s="1436"/>
      <c r="K2112" s="4"/>
    </row>
    <row r="2113" spans="1:11" ht="15" x14ac:dyDescent="0.2">
      <c r="A2113" s="5">
        <v>2054</v>
      </c>
      <c r="B2113" s="660"/>
      <c r="F2113" s="4" t="s">
        <v>3784</v>
      </c>
      <c r="G2113" s="1" t="b">
        <f t="shared" ca="1" si="33"/>
        <v>1</v>
      </c>
      <c r="H2113" s="1435" t="str" cm="1">
        <f t="array" aca="1" ref="H2113" ca="1">IF(I2113&lt;&gt;"",INDIRECT("'"&amp;I2113&amp;"'!"&amp;J2113),"")</f>
        <v/>
      </c>
      <c r="I2113" s="1440"/>
      <c r="J2113" s="1436"/>
      <c r="K2113" s="4"/>
    </row>
    <row r="2114" spans="1:11" ht="15" x14ac:dyDescent="0.2">
      <c r="A2114" s="5">
        <v>2055</v>
      </c>
      <c r="B2114" s="660"/>
      <c r="F2114" s="4" t="s">
        <v>3784</v>
      </c>
      <c r="G2114" s="1" t="b">
        <f t="shared" ca="1" si="33"/>
        <v>1</v>
      </c>
      <c r="H2114" s="1435" t="str" cm="1">
        <f t="array" aca="1" ref="H2114" ca="1">IF(I2114&lt;&gt;"",INDIRECT("'"&amp;I2114&amp;"'!"&amp;J2114),"")</f>
        <v/>
      </c>
      <c r="I2114" s="1440"/>
      <c r="J2114" s="1436"/>
      <c r="K2114" s="4"/>
    </row>
    <row r="2115" spans="1:11" ht="15" x14ac:dyDescent="0.2">
      <c r="A2115" s="5">
        <v>2056</v>
      </c>
      <c r="B2115" s="660"/>
      <c r="F2115" s="4" t="s">
        <v>3784</v>
      </c>
      <c r="G2115" s="1" t="b">
        <f t="shared" ca="1" si="33"/>
        <v>1</v>
      </c>
      <c r="H2115" s="1435" t="str" cm="1">
        <f t="array" aca="1" ref="H2115" ca="1">IF(I2115&lt;&gt;"",INDIRECT("'"&amp;I2115&amp;"'!"&amp;J2115),"")</f>
        <v/>
      </c>
      <c r="I2115" s="1440"/>
      <c r="J2115" s="1436"/>
      <c r="K2115" s="4"/>
    </row>
    <row r="2116" spans="1:11" ht="15" x14ac:dyDescent="0.2">
      <c r="A2116" s="5">
        <v>2057</v>
      </c>
      <c r="B2116" s="660"/>
      <c r="F2116" s="4" t="s">
        <v>3784</v>
      </c>
      <c r="G2116" s="1" t="b">
        <f t="shared" ca="1" si="33"/>
        <v>1</v>
      </c>
      <c r="H2116" s="1435" t="str" cm="1">
        <f t="array" aca="1" ref="H2116" ca="1">IF(I2116&lt;&gt;"",INDIRECT("'"&amp;I2116&amp;"'!"&amp;J2116),"")</f>
        <v/>
      </c>
      <c r="I2116" s="1440"/>
      <c r="J2116" s="1436"/>
      <c r="K2116" s="4"/>
    </row>
    <row r="2117" spans="1:11" ht="15" x14ac:dyDescent="0.2">
      <c r="A2117" s="5">
        <v>2058</v>
      </c>
      <c r="B2117" s="660"/>
      <c r="F2117" s="4" t="s">
        <v>3784</v>
      </c>
      <c r="G2117" s="1" t="b">
        <f t="shared" ca="1" si="33"/>
        <v>1</v>
      </c>
      <c r="H2117" s="1435" t="str" cm="1">
        <f t="array" aca="1" ref="H2117" ca="1">IF(I2117&lt;&gt;"",INDIRECT("'"&amp;I2117&amp;"'!"&amp;J2117),"")</f>
        <v/>
      </c>
      <c r="I2117" s="1440"/>
      <c r="J2117" s="1436"/>
      <c r="K2117" s="4"/>
    </row>
    <row r="2118" spans="1:11" ht="15" x14ac:dyDescent="0.2">
      <c r="A2118" s="5">
        <v>2059</v>
      </c>
      <c r="B2118" s="660"/>
      <c r="F2118" s="4" t="s">
        <v>3784</v>
      </c>
      <c r="G2118" s="1" t="b">
        <f t="shared" ca="1" si="33"/>
        <v>1</v>
      </c>
      <c r="H2118" s="1435" t="str" cm="1">
        <f t="array" aca="1" ref="H2118" ca="1">IF(I2118&lt;&gt;"",INDIRECT("'"&amp;I2118&amp;"'!"&amp;J2118),"")</f>
        <v/>
      </c>
      <c r="I2118" s="1440"/>
      <c r="J2118" s="1436"/>
      <c r="K2118" s="4"/>
    </row>
    <row r="2119" spans="1:11" ht="15" x14ac:dyDescent="0.2">
      <c r="A2119" s="5">
        <v>2060</v>
      </c>
      <c r="B2119" s="660"/>
      <c r="F2119" s="4" t="s">
        <v>3784</v>
      </c>
      <c r="G2119" s="1" t="b">
        <f t="shared" ca="1" si="33"/>
        <v>1</v>
      </c>
      <c r="H2119" s="1435" t="str" cm="1">
        <f t="array" aca="1" ref="H2119" ca="1">IF(I2119&lt;&gt;"",INDIRECT("'"&amp;I2119&amp;"'!"&amp;J2119),"")</f>
        <v/>
      </c>
      <c r="I2119" s="1440"/>
      <c r="J2119" s="1436"/>
      <c r="K2119" s="4"/>
    </row>
    <row r="2120" spans="1:11" ht="15" x14ac:dyDescent="0.2">
      <c r="A2120" s="5">
        <v>2061</v>
      </c>
      <c r="B2120" s="660"/>
      <c r="F2120" s="4" t="s">
        <v>3784</v>
      </c>
      <c r="G2120" s="1" t="b">
        <f t="shared" ca="1" si="33"/>
        <v>1</v>
      </c>
      <c r="H2120" s="1435" t="str" cm="1">
        <f t="array" aca="1" ref="H2120" ca="1">IF(I2120&lt;&gt;"",INDIRECT("'"&amp;I2120&amp;"'!"&amp;J2120),"")</f>
        <v/>
      </c>
      <c r="I2120" s="1440"/>
      <c r="J2120" s="1436"/>
      <c r="K2120" s="4"/>
    </row>
    <row r="2121" spans="1:11" ht="15" x14ac:dyDescent="0.2">
      <c r="A2121" s="5">
        <v>2062</v>
      </c>
      <c r="B2121" s="660"/>
      <c r="F2121" s="4" t="s">
        <v>3784</v>
      </c>
      <c r="G2121" s="1" t="b">
        <f t="shared" ca="1" si="33"/>
        <v>1</v>
      </c>
      <c r="H2121" s="1435" t="str" cm="1">
        <f t="array" aca="1" ref="H2121" ca="1">IF(I2121&lt;&gt;"",INDIRECT("'"&amp;I2121&amp;"'!"&amp;J2121),"")</f>
        <v/>
      </c>
      <c r="I2121" s="1440"/>
      <c r="J2121" s="1436"/>
      <c r="K2121" s="4"/>
    </row>
    <row r="2122" spans="1:11" ht="15" x14ac:dyDescent="0.2">
      <c r="A2122" s="5">
        <v>2063</v>
      </c>
      <c r="B2122" s="660"/>
      <c r="F2122" s="4" t="s">
        <v>3784</v>
      </c>
      <c r="G2122" s="1" t="b">
        <f t="shared" ca="1" si="33"/>
        <v>1</v>
      </c>
      <c r="H2122" s="1435" t="str" cm="1">
        <f t="array" aca="1" ref="H2122" ca="1">IF(I2122&lt;&gt;"",INDIRECT("'"&amp;I2122&amp;"'!"&amp;J2122),"")</f>
        <v/>
      </c>
      <c r="I2122" s="1440"/>
      <c r="J2122" s="1436"/>
      <c r="K2122" s="4"/>
    </row>
    <row r="2123" spans="1:11" ht="15" x14ac:dyDescent="0.2">
      <c r="A2123" s="5">
        <v>2064</v>
      </c>
      <c r="B2123" s="660"/>
      <c r="F2123" s="4" t="s">
        <v>3784</v>
      </c>
      <c r="G2123" s="1" t="b">
        <f t="shared" ca="1" si="33"/>
        <v>1</v>
      </c>
      <c r="H2123" s="1435" t="str" cm="1">
        <f t="array" aca="1" ref="H2123" ca="1">IF(I2123&lt;&gt;"",INDIRECT("'"&amp;I2123&amp;"'!"&amp;J2123),"")</f>
        <v/>
      </c>
      <c r="I2123" s="1440"/>
      <c r="J2123" s="1436"/>
      <c r="K2123" s="4"/>
    </row>
    <row r="2124" spans="1:11" ht="15" x14ac:dyDescent="0.2">
      <c r="A2124" s="5">
        <v>2065</v>
      </c>
      <c r="B2124" s="660"/>
      <c r="F2124" s="4" t="s">
        <v>3784</v>
      </c>
      <c r="G2124" s="1" t="b">
        <f t="shared" ca="1" si="33"/>
        <v>1</v>
      </c>
      <c r="H2124" s="1435" t="str" cm="1">
        <f t="array" aca="1" ref="H2124" ca="1">IF(I2124&lt;&gt;"",INDIRECT("'"&amp;I2124&amp;"'!"&amp;J2124),"")</f>
        <v/>
      </c>
      <c r="I2124" s="1440"/>
      <c r="J2124" s="1436"/>
      <c r="K2124" s="4"/>
    </row>
    <row r="2125" spans="1:11" ht="15" x14ac:dyDescent="0.2">
      <c r="A2125" s="5">
        <v>2066</v>
      </c>
      <c r="B2125" s="660"/>
      <c r="F2125" s="4" t="s">
        <v>3784</v>
      </c>
      <c r="G2125" s="1" t="b">
        <f t="shared" ca="1" si="33"/>
        <v>1</v>
      </c>
      <c r="H2125" s="1435" t="str" cm="1">
        <f t="array" aca="1" ref="H2125" ca="1">IF(I2125&lt;&gt;"",INDIRECT("'"&amp;I2125&amp;"'!"&amp;J2125),"")</f>
        <v/>
      </c>
      <c r="I2125" s="1440"/>
      <c r="J2125" s="1436"/>
      <c r="K2125" s="4"/>
    </row>
    <row r="2126" spans="1:11" ht="15" x14ac:dyDescent="0.2">
      <c r="A2126" s="5">
        <v>2067</v>
      </c>
      <c r="B2126" s="660"/>
      <c r="F2126" s="4" t="s">
        <v>3784</v>
      </c>
      <c r="G2126" s="1" t="b">
        <f t="shared" ca="1" si="33"/>
        <v>1</v>
      </c>
      <c r="H2126" s="1435" t="str" cm="1">
        <f t="array" aca="1" ref="H2126" ca="1">IF(I2126&lt;&gt;"",INDIRECT("'"&amp;I2126&amp;"'!"&amp;J2126),"")</f>
        <v/>
      </c>
      <c r="I2126" s="1440"/>
      <c r="J2126" s="1436"/>
      <c r="K2126" s="4"/>
    </row>
    <row r="2127" spans="1:11" ht="15" x14ac:dyDescent="0.2">
      <c r="A2127" s="5">
        <v>2068</v>
      </c>
      <c r="B2127" s="660"/>
      <c r="F2127" s="4" t="s">
        <v>3784</v>
      </c>
      <c r="G2127" s="1" t="b">
        <f t="shared" ca="1" si="33"/>
        <v>1</v>
      </c>
      <c r="H2127" s="1435" t="str" cm="1">
        <f t="array" aca="1" ref="H2127" ca="1">IF(I2127&lt;&gt;"",INDIRECT("'"&amp;I2127&amp;"'!"&amp;J2127),"")</f>
        <v/>
      </c>
      <c r="I2127" s="1440"/>
      <c r="J2127" s="1436"/>
      <c r="K2127" s="4"/>
    </row>
    <row r="2128" spans="1:11" ht="15" x14ac:dyDescent="0.2">
      <c r="A2128" s="5">
        <v>2069</v>
      </c>
      <c r="B2128" s="660"/>
      <c r="F2128" s="4" t="s">
        <v>3784</v>
      </c>
      <c r="G2128" s="1" t="b">
        <f t="shared" ca="1" si="33"/>
        <v>1</v>
      </c>
      <c r="H2128" s="1435" t="str" cm="1">
        <f t="array" aca="1" ref="H2128" ca="1">IF(I2128&lt;&gt;"",INDIRECT("'"&amp;I2128&amp;"'!"&amp;J2128),"")</f>
        <v/>
      </c>
      <c r="I2128" s="1440"/>
      <c r="J2128" s="1436"/>
      <c r="K2128" s="4"/>
    </row>
    <row r="2129" spans="1:11" ht="15" x14ac:dyDescent="0.2">
      <c r="A2129" s="5">
        <v>2070</v>
      </c>
      <c r="B2129" s="660"/>
      <c r="F2129" s="4" t="s">
        <v>3784</v>
      </c>
      <c r="G2129" s="1" t="b">
        <f t="shared" ca="1" si="33"/>
        <v>1</v>
      </c>
      <c r="H2129" s="1435" t="str" cm="1">
        <f t="array" aca="1" ref="H2129" ca="1">IF(I2129&lt;&gt;"",INDIRECT("'"&amp;I2129&amp;"'!"&amp;J2129),"")</f>
        <v/>
      </c>
      <c r="I2129" s="1440"/>
      <c r="J2129" s="1436"/>
      <c r="K2129" s="4"/>
    </row>
    <row r="2130" spans="1:11" ht="15" x14ac:dyDescent="0.2">
      <c r="A2130" s="5">
        <v>2071</v>
      </c>
      <c r="B2130" s="660"/>
      <c r="F2130" s="4" t="s">
        <v>3784</v>
      </c>
      <c r="G2130" s="1" t="b">
        <f t="shared" ca="1" si="33"/>
        <v>1</v>
      </c>
      <c r="H2130" s="1435" t="str" cm="1">
        <f t="array" aca="1" ref="H2130" ca="1">IF(I2130&lt;&gt;"",INDIRECT("'"&amp;I2130&amp;"'!"&amp;J2130),"")</f>
        <v/>
      </c>
      <c r="I2130" s="1440"/>
      <c r="J2130" s="1436"/>
      <c r="K2130" s="4"/>
    </row>
    <row r="2131" spans="1:11" ht="15" x14ac:dyDescent="0.2">
      <c r="A2131" s="5">
        <v>2072</v>
      </c>
      <c r="B2131" s="660"/>
      <c r="C2131" s="2" t="s">
        <v>490</v>
      </c>
      <c r="F2131" s="4" t="s">
        <v>3784</v>
      </c>
      <c r="G2131" s="1" t="b">
        <f t="shared" ca="1" si="33"/>
        <v>1</v>
      </c>
      <c r="H2131" s="1435" t="str" cm="1">
        <f t="array" aca="1" ref="H2131" ca="1">IF(I2131&lt;&gt;"",INDIRECT("'"&amp;I2131&amp;"'!"&amp;J2131),"")</f>
        <v/>
      </c>
      <c r="I2131" s="1440"/>
      <c r="J2131" s="1436"/>
      <c r="K2131" s="4"/>
    </row>
    <row r="2132" spans="1:11" ht="15" x14ac:dyDescent="0.2">
      <c r="A2132" s="5">
        <v>2073</v>
      </c>
      <c r="B2132" s="660"/>
      <c r="F2132" s="4" t="s">
        <v>3784</v>
      </c>
      <c r="G2132" s="1" t="b">
        <f t="shared" ca="1" si="33"/>
        <v>1</v>
      </c>
      <c r="H2132" s="1435" t="str" cm="1">
        <f t="array" aca="1" ref="H2132" ca="1">IF(I2132&lt;&gt;"",INDIRECT("'"&amp;I2132&amp;"'!"&amp;J2132),"")</f>
        <v/>
      </c>
      <c r="I2132" s="1440"/>
      <c r="J2132" s="1436"/>
      <c r="K2132" s="4"/>
    </row>
    <row r="2133" spans="1:11" ht="15" x14ac:dyDescent="0.2">
      <c r="A2133" s="5">
        <v>2074</v>
      </c>
      <c r="B2133" s="660"/>
      <c r="F2133" s="4" t="s">
        <v>3784</v>
      </c>
      <c r="G2133" s="1" t="b">
        <f t="shared" ca="1" si="33"/>
        <v>1</v>
      </c>
      <c r="H2133" s="1435" t="str" cm="1">
        <f t="array" aca="1" ref="H2133" ca="1">IF(I2133&lt;&gt;"",INDIRECT("'"&amp;I2133&amp;"'!"&amp;J2133),"")</f>
        <v/>
      </c>
      <c r="I2133" s="1440"/>
      <c r="J2133" s="1436"/>
      <c r="K2133" s="4"/>
    </row>
    <row r="2134" spans="1:11" ht="15" x14ac:dyDescent="0.2">
      <c r="A2134" s="5">
        <v>2075</v>
      </c>
      <c r="B2134" s="660"/>
      <c r="F2134" s="4" t="s">
        <v>3784</v>
      </c>
      <c r="G2134" s="1" t="b">
        <f t="shared" ca="1" si="33"/>
        <v>1</v>
      </c>
      <c r="H2134" s="1435" t="str" cm="1">
        <f t="array" aca="1" ref="H2134" ca="1">IF(I2134&lt;&gt;"",INDIRECT("'"&amp;I2134&amp;"'!"&amp;J2134),"")</f>
        <v/>
      </c>
      <c r="I2134" s="1440"/>
      <c r="J2134" s="1436"/>
      <c r="K2134" s="4"/>
    </row>
    <row r="2135" spans="1:11" ht="15" x14ac:dyDescent="0.2">
      <c r="A2135" s="5">
        <v>2076</v>
      </c>
      <c r="B2135" s="660"/>
      <c r="F2135" s="4" t="s">
        <v>3784</v>
      </c>
      <c r="G2135" s="1" t="b">
        <f t="shared" ca="1" si="33"/>
        <v>1</v>
      </c>
      <c r="H2135" s="1435" t="str" cm="1">
        <f t="array" aca="1" ref="H2135" ca="1">IF(I2135&lt;&gt;"",INDIRECT("'"&amp;I2135&amp;"'!"&amp;J2135),"")</f>
        <v/>
      </c>
      <c r="I2135" s="1440"/>
      <c r="J2135" s="1436"/>
      <c r="K2135" s="4"/>
    </row>
    <row r="2136" spans="1:11" ht="15" x14ac:dyDescent="0.2">
      <c r="A2136" s="5">
        <v>2077</v>
      </c>
      <c r="B2136" s="660"/>
      <c r="F2136" s="4" t="s">
        <v>3784</v>
      </c>
      <c r="G2136" s="1" t="b">
        <f t="shared" ca="1" si="33"/>
        <v>1</v>
      </c>
      <c r="H2136" s="1435" t="str" cm="1">
        <f t="array" aca="1" ref="H2136" ca="1">IF(I2136&lt;&gt;"",INDIRECT("'"&amp;I2136&amp;"'!"&amp;J2136),"")</f>
        <v/>
      </c>
      <c r="I2136" s="1440"/>
      <c r="J2136" s="1436"/>
      <c r="K2136" s="4"/>
    </row>
    <row r="2137" spans="1:11" ht="15" x14ac:dyDescent="0.2">
      <c r="A2137" s="5">
        <v>2078</v>
      </c>
      <c r="B2137" s="660"/>
      <c r="F2137" s="4" t="s">
        <v>3784</v>
      </c>
      <c r="G2137" s="1" t="b">
        <f t="shared" ca="1" si="33"/>
        <v>1</v>
      </c>
      <c r="H2137" s="1435" t="str" cm="1">
        <f t="array" aca="1" ref="H2137" ca="1">IF(I2137&lt;&gt;"",INDIRECT("'"&amp;I2137&amp;"'!"&amp;J2137),"")</f>
        <v/>
      </c>
      <c r="I2137" s="1440"/>
      <c r="J2137" s="1436"/>
      <c r="K2137" s="4"/>
    </row>
    <row r="2138" spans="1:11" ht="15" x14ac:dyDescent="0.2">
      <c r="A2138" s="5">
        <v>2079</v>
      </c>
      <c r="B2138" s="660"/>
      <c r="F2138" s="4" t="s">
        <v>3784</v>
      </c>
      <c r="G2138" s="1" t="b">
        <f t="shared" ca="1" si="33"/>
        <v>1</v>
      </c>
      <c r="H2138" s="1435" t="str" cm="1">
        <f t="array" aca="1" ref="H2138" ca="1">IF(I2138&lt;&gt;"",INDIRECT("'"&amp;I2138&amp;"'!"&amp;J2138),"")</f>
        <v/>
      </c>
      <c r="I2138" s="1440"/>
      <c r="J2138" s="1436"/>
      <c r="K2138" s="4"/>
    </row>
    <row r="2139" spans="1:11" ht="15" x14ac:dyDescent="0.2">
      <c r="A2139" s="5">
        <v>2080</v>
      </c>
      <c r="B2139" s="660"/>
      <c r="F2139" s="4" t="s">
        <v>3784</v>
      </c>
      <c r="G2139" s="1" t="b">
        <f t="shared" ca="1" si="33"/>
        <v>1</v>
      </c>
      <c r="H2139" s="1435" t="str" cm="1">
        <f t="array" aca="1" ref="H2139" ca="1">IF(I2139&lt;&gt;"",INDIRECT("'"&amp;I2139&amp;"'!"&amp;J2139),"")</f>
        <v/>
      </c>
      <c r="I2139" s="1440"/>
      <c r="J2139" s="1436"/>
      <c r="K2139" s="4"/>
    </row>
    <row r="2140" spans="1:11" ht="15" x14ac:dyDescent="0.2">
      <c r="A2140" s="5">
        <v>2081</v>
      </c>
      <c r="B2140" s="660"/>
      <c r="F2140" s="4" t="s">
        <v>3784</v>
      </c>
      <c r="G2140" s="1" t="b">
        <f t="shared" ca="1" si="33"/>
        <v>1</v>
      </c>
      <c r="H2140" s="1435" t="str" cm="1">
        <f t="array" aca="1" ref="H2140" ca="1">IF(I2140&lt;&gt;"",INDIRECT("'"&amp;I2140&amp;"'!"&amp;J2140),"")</f>
        <v/>
      </c>
      <c r="I2140" s="1440"/>
      <c r="J2140" s="1436"/>
      <c r="K2140" s="4"/>
    </row>
    <row r="2141" spans="1:11" ht="15" x14ac:dyDescent="0.2">
      <c r="A2141" s="5">
        <v>2082</v>
      </c>
      <c r="B2141" s="660"/>
      <c r="F2141" s="4" t="s">
        <v>3784</v>
      </c>
      <c r="G2141" s="1" t="b">
        <f t="shared" ca="1" si="33"/>
        <v>1</v>
      </c>
      <c r="H2141" s="1435" t="str" cm="1">
        <f t="array" aca="1" ref="H2141" ca="1">IF(I2141&lt;&gt;"",INDIRECT("'"&amp;I2141&amp;"'!"&amp;J2141),"")</f>
        <v/>
      </c>
      <c r="I2141" s="1440"/>
      <c r="J2141" s="1436"/>
      <c r="K2141" s="4"/>
    </row>
    <row r="2142" spans="1:11" ht="15" x14ac:dyDescent="0.2">
      <c r="A2142" s="5">
        <v>2083</v>
      </c>
      <c r="B2142" s="660"/>
      <c r="F2142" s="4" t="s">
        <v>3784</v>
      </c>
      <c r="G2142" s="1" t="b">
        <f t="shared" ca="1" si="33"/>
        <v>1</v>
      </c>
      <c r="H2142" s="1435" t="str" cm="1">
        <f t="array" aca="1" ref="H2142" ca="1">IF(I2142&lt;&gt;"",INDIRECT("'"&amp;I2142&amp;"'!"&amp;J2142),"")</f>
        <v/>
      </c>
      <c r="I2142" s="1440"/>
      <c r="J2142" s="1436"/>
      <c r="K2142" s="4"/>
    </row>
    <row r="2143" spans="1:11" ht="15" x14ac:dyDescent="0.2">
      <c r="A2143" s="5">
        <v>2084</v>
      </c>
      <c r="B2143" s="660"/>
      <c r="F2143" s="4" t="s">
        <v>3784</v>
      </c>
      <c r="G2143" s="1" t="b">
        <f t="shared" ca="1" si="33"/>
        <v>1</v>
      </c>
      <c r="H2143" s="1435" t="str" cm="1">
        <f t="array" aca="1" ref="H2143" ca="1">IF(I2143&lt;&gt;"",INDIRECT("'"&amp;I2143&amp;"'!"&amp;J2143),"")</f>
        <v/>
      </c>
      <c r="I2143" s="1440"/>
      <c r="J2143" s="1436"/>
      <c r="K2143" s="4"/>
    </row>
    <row r="2144" spans="1:11" ht="15" x14ac:dyDescent="0.2">
      <c r="A2144" s="5">
        <v>2085</v>
      </c>
      <c r="B2144" s="660"/>
      <c r="F2144" s="4" t="s">
        <v>3784</v>
      </c>
      <c r="G2144" s="1" t="b">
        <f t="shared" ref="G2144:G2207" ca="1" si="34">H2144=B2144</f>
        <v>1</v>
      </c>
      <c r="H2144" s="1435" t="str" cm="1">
        <f t="array" aca="1" ref="H2144" ca="1">IF(I2144&lt;&gt;"",INDIRECT("'"&amp;I2144&amp;"'!"&amp;J2144),"")</f>
        <v/>
      </c>
      <c r="I2144" s="1440"/>
      <c r="J2144" s="1436"/>
      <c r="K2144" s="4"/>
    </row>
    <row r="2145" spans="1:11" ht="15" x14ac:dyDescent="0.2">
      <c r="A2145" s="5">
        <v>2086</v>
      </c>
      <c r="B2145" s="660"/>
      <c r="F2145" s="4" t="s">
        <v>3784</v>
      </c>
      <c r="G2145" s="1" t="b">
        <f t="shared" ca="1" si="34"/>
        <v>1</v>
      </c>
      <c r="H2145" s="1435" t="str" cm="1">
        <f t="array" aca="1" ref="H2145" ca="1">IF(I2145&lt;&gt;"",INDIRECT("'"&amp;I2145&amp;"'!"&amp;J2145),"")</f>
        <v/>
      </c>
      <c r="I2145" s="1440"/>
      <c r="J2145" s="1436"/>
      <c r="K2145" s="4"/>
    </row>
    <row r="2146" spans="1:11" ht="15" x14ac:dyDescent="0.2">
      <c r="A2146" s="5">
        <v>2087</v>
      </c>
      <c r="B2146" s="660"/>
      <c r="F2146" s="4" t="s">
        <v>3784</v>
      </c>
      <c r="G2146" s="1" t="b">
        <f t="shared" ca="1" si="34"/>
        <v>1</v>
      </c>
      <c r="H2146" s="1435" t="str" cm="1">
        <f t="array" aca="1" ref="H2146" ca="1">IF(I2146&lt;&gt;"",INDIRECT("'"&amp;I2146&amp;"'!"&amp;J2146),"")</f>
        <v/>
      </c>
      <c r="I2146" s="1440"/>
      <c r="J2146" s="1436"/>
      <c r="K2146" s="4"/>
    </row>
    <row r="2147" spans="1:11" ht="15" x14ac:dyDescent="0.2">
      <c r="A2147" s="5">
        <v>2088</v>
      </c>
      <c r="B2147" s="660"/>
      <c r="F2147" s="4" t="s">
        <v>3784</v>
      </c>
      <c r="G2147" s="1" t="b">
        <f t="shared" ca="1" si="34"/>
        <v>1</v>
      </c>
      <c r="H2147" s="1435" t="str" cm="1">
        <f t="array" aca="1" ref="H2147" ca="1">IF(I2147&lt;&gt;"",INDIRECT("'"&amp;I2147&amp;"'!"&amp;J2147),"")</f>
        <v/>
      </c>
      <c r="I2147" s="1440"/>
      <c r="J2147" s="1436"/>
      <c r="K2147" s="4"/>
    </row>
    <row r="2148" spans="1:11" ht="15" x14ac:dyDescent="0.2">
      <c r="A2148" s="5">
        <v>2089</v>
      </c>
      <c r="B2148" s="660"/>
      <c r="F2148" s="4" t="s">
        <v>3784</v>
      </c>
      <c r="G2148" s="1" t="b">
        <f t="shared" ca="1" si="34"/>
        <v>1</v>
      </c>
      <c r="H2148" s="1435" t="str" cm="1">
        <f t="array" aca="1" ref="H2148" ca="1">IF(I2148&lt;&gt;"",INDIRECT("'"&amp;I2148&amp;"'!"&amp;J2148),"")</f>
        <v/>
      </c>
      <c r="I2148" s="1440"/>
      <c r="J2148" s="1436"/>
      <c r="K2148" s="4"/>
    </row>
    <row r="2149" spans="1:11" ht="15" x14ac:dyDescent="0.2">
      <c r="A2149" s="5">
        <v>2090</v>
      </c>
      <c r="B2149" s="660"/>
      <c r="F2149" s="4" t="s">
        <v>3784</v>
      </c>
      <c r="G2149" s="1" t="b">
        <f t="shared" ca="1" si="34"/>
        <v>1</v>
      </c>
      <c r="H2149" s="1435" t="str" cm="1">
        <f t="array" aca="1" ref="H2149" ca="1">IF(I2149&lt;&gt;"",INDIRECT("'"&amp;I2149&amp;"'!"&amp;J2149),"")</f>
        <v/>
      </c>
      <c r="I2149" s="1440"/>
      <c r="J2149" s="1436"/>
      <c r="K2149" s="4"/>
    </row>
    <row r="2150" spans="1:11" ht="15" x14ac:dyDescent="0.2">
      <c r="A2150" s="5">
        <v>2091</v>
      </c>
      <c r="B2150" s="660"/>
      <c r="F2150" s="4" t="s">
        <v>3784</v>
      </c>
      <c r="G2150" s="1" t="b">
        <f t="shared" ca="1" si="34"/>
        <v>1</v>
      </c>
      <c r="H2150" s="1435" t="str" cm="1">
        <f t="array" aca="1" ref="H2150" ca="1">IF(I2150&lt;&gt;"",INDIRECT("'"&amp;I2150&amp;"'!"&amp;J2150),"")</f>
        <v/>
      </c>
      <c r="I2150" s="1440"/>
      <c r="J2150" s="1436"/>
      <c r="K2150" s="4"/>
    </row>
    <row r="2151" spans="1:11" ht="15" x14ac:dyDescent="0.2">
      <c r="A2151" s="5">
        <v>2092</v>
      </c>
      <c r="B2151" s="660"/>
      <c r="F2151" s="4" t="s">
        <v>3784</v>
      </c>
      <c r="G2151" s="1" t="b">
        <f t="shared" ca="1" si="34"/>
        <v>1</v>
      </c>
      <c r="H2151" s="1435" t="str" cm="1">
        <f t="array" aca="1" ref="H2151" ca="1">IF(I2151&lt;&gt;"",INDIRECT("'"&amp;I2151&amp;"'!"&amp;J2151),"")</f>
        <v/>
      </c>
      <c r="I2151" s="1440"/>
      <c r="J2151" s="1436"/>
      <c r="K2151" s="4"/>
    </row>
    <row r="2152" spans="1:11" ht="15" x14ac:dyDescent="0.2">
      <c r="A2152" s="5">
        <v>2093</v>
      </c>
      <c r="B2152" s="660"/>
      <c r="F2152" s="4" t="s">
        <v>3784</v>
      </c>
      <c r="G2152" s="1" t="b">
        <f t="shared" ca="1" si="34"/>
        <v>1</v>
      </c>
      <c r="H2152" s="1435" t="str" cm="1">
        <f t="array" aca="1" ref="H2152" ca="1">IF(I2152&lt;&gt;"",INDIRECT("'"&amp;I2152&amp;"'!"&amp;J2152),"")</f>
        <v/>
      </c>
      <c r="I2152" s="1440"/>
      <c r="J2152" s="1436"/>
      <c r="K2152" s="4"/>
    </row>
    <row r="2153" spans="1:11" ht="15" x14ac:dyDescent="0.2">
      <c r="A2153" s="5">
        <v>2094</v>
      </c>
      <c r="B2153" s="660"/>
      <c r="F2153" s="4" t="s">
        <v>3784</v>
      </c>
      <c r="G2153" s="1" t="b">
        <f t="shared" ca="1" si="34"/>
        <v>1</v>
      </c>
      <c r="H2153" s="1435" t="str" cm="1">
        <f t="array" aca="1" ref="H2153" ca="1">IF(I2153&lt;&gt;"",INDIRECT("'"&amp;I2153&amp;"'!"&amp;J2153),"")</f>
        <v/>
      </c>
      <c r="I2153" s="1440"/>
      <c r="J2153" s="1436"/>
      <c r="K2153" s="4"/>
    </row>
    <row r="2154" spans="1:11" ht="15" x14ac:dyDescent="0.2">
      <c r="A2154" s="5">
        <v>2095</v>
      </c>
      <c r="B2154" s="660"/>
      <c r="F2154" s="4" t="s">
        <v>3784</v>
      </c>
      <c r="G2154" s="1" t="b">
        <f t="shared" ca="1" si="34"/>
        <v>1</v>
      </c>
      <c r="H2154" s="1435" t="str" cm="1">
        <f t="array" aca="1" ref="H2154" ca="1">IF(I2154&lt;&gt;"",INDIRECT("'"&amp;I2154&amp;"'!"&amp;J2154),"")</f>
        <v/>
      </c>
      <c r="I2154" s="1440"/>
      <c r="J2154" s="1436"/>
      <c r="K2154" s="4"/>
    </row>
    <row r="2155" spans="1:11" ht="15" x14ac:dyDescent="0.2">
      <c r="A2155" s="5">
        <v>2096</v>
      </c>
      <c r="B2155" s="660"/>
      <c r="F2155" s="4" t="s">
        <v>3784</v>
      </c>
      <c r="G2155" s="1" t="b">
        <f t="shared" ca="1" si="34"/>
        <v>1</v>
      </c>
      <c r="H2155" s="1435" t="str" cm="1">
        <f t="array" aca="1" ref="H2155" ca="1">IF(I2155&lt;&gt;"",INDIRECT("'"&amp;I2155&amp;"'!"&amp;J2155),"")</f>
        <v/>
      </c>
      <c r="I2155" s="1440"/>
      <c r="J2155" s="1436"/>
      <c r="K2155" s="4"/>
    </row>
    <row r="2156" spans="1:11" ht="15" x14ac:dyDescent="0.2">
      <c r="A2156" s="5">
        <v>2097</v>
      </c>
      <c r="B2156" s="660"/>
      <c r="F2156" s="4" t="s">
        <v>3784</v>
      </c>
      <c r="G2156" s="1" t="b">
        <f t="shared" ca="1" si="34"/>
        <v>1</v>
      </c>
      <c r="H2156" s="1435" t="str" cm="1">
        <f t="array" aca="1" ref="H2156" ca="1">IF(I2156&lt;&gt;"",INDIRECT("'"&amp;I2156&amp;"'!"&amp;J2156),"")</f>
        <v/>
      </c>
      <c r="I2156" s="1440"/>
      <c r="J2156" s="1436"/>
      <c r="K2156" s="4"/>
    </row>
    <row r="2157" spans="1:11" ht="15" x14ac:dyDescent="0.2">
      <c r="A2157" s="5">
        <v>2098</v>
      </c>
      <c r="B2157" s="660"/>
      <c r="F2157" s="4" t="s">
        <v>3784</v>
      </c>
      <c r="G2157" s="1" t="b">
        <f t="shared" ca="1" si="34"/>
        <v>1</v>
      </c>
      <c r="H2157" s="1435" t="str" cm="1">
        <f t="array" aca="1" ref="H2157" ca="1">IF(I2157&lt;&gt;"",INDIRECT("'"&amp;I2157&amp;"'!"&amp;J2157),"")</f>
        <v/>
      </c>
      <c r="I2157" s="1440"/>
      <c r="J2157" s="1436"/>
      <c r="K2157" s="4"/>
    </row>
    <row r="2158" spans="1:11" ht="15" x14ac:dyDescent="0.2">
      <c r="A2158" s="5">
        <v>2099</v>
      </c>
      <c r="B2158" s="660"/>
      <c r="F2158" s="4" t="s">
        <v>3784</v>
      </c>
      <c r="G2158" s="1" t="b">
        <f t="shared" ca="1" si="34"/>
        <v>1</v>
      </c>
      <c r="H2158" s="1435" t="str" cm="1">
        <f t="array" aca="1" ref="H2158" ca="1">IF(I2158&lt;&gt;"",INDIRECT("'"&amp;I2158&amp;"'!"&amp;J2158),"")</f>
        <v/>
      </c>
      <c r="I2158" s="1440"/>
      <c r="J2158" s="1436"/>
      <c r="K2158" s="4"/>
    </row>
    <row r="2159" spans="1:11" ht="15" x14ac:dyDescent="0.2">
      <c r="A2159" s="5">
        <v>2100</v>
      </c>
      <c r="B2159" s="660"/>
      <c r="F2159" s="4" t="s">
        <v>3784</v>
      </c>
      <c r="G2159" s="1" t="b">
        <f t="shared" ca="1" si="34"/>
        <v>1</v>
      </c>
      <c r="H2159" s="1435" t="str" cm="1">
        <f t="array" aca="1" ref="H2159" ca="1">IF(I2159&lt;&gt;"",INDIRECT("'"&amp;I2159&amp;"'!"&amp;J2159),"")</f>
        <v/>
      </c>
      <c r="I2159" s="1440"/>
      <c r="J2159" s="1436"/>
      <c r="K2159" s="4"/>
    </row>
    <row r="2160" spans="1:11" ht="15" x14ac:dyDescent="0.2">
      <c r="A2160" s="5">
        <v>2101</v>
      </c>
      <c r="B2160" s="660"/>
      <c r="F2160" s="4" t="s">
        <v>3784</v>
      </c>
      <c r="G2160" s="1" t="b">
        <f t="shared" ca="1" si="34"/>
        <v>1</v>
      </c>
      <c r="H2160" s="1435" t="str" cm="1">
        <f t="array" aca="1" ref="H2160" ca="1">IF(I2160&lt;&gt;"",INDIRECT("'"&amp;I2160&amp;"'!"&amp;J2160),"")</f>
        <v/>
      </c>
      <c r="I2160" s="1440"/>
      <c r="J2160" s="1436"/>
      <c r="K2160" s="4"/>
    </row>
    <row r="2161" spans="1:11" ht="15" x14ac:dyDescent="0.2">
      <c r="A2161" s="5">
        <v>2102</v>
      </c>
      <c r="B2161" s="660"/>
      <c r="F2161" s="4" t="s">
        <v>3784</v>
      </c>
      <c r="G2161" s="1" t="b">
        <f t="shared" ca="1" si="34"/>
        <v>1</v>
      </c>
      <c r="H2161" s="1435" t="str" cm="1">
        <f t="array" aca="1" ref="H2161" ca="1">IF(I2161&lt;&gt;"",INDIRECT("'"&amp;I2161&amp;"'!"&amp;J2161),"")</f>
        <v/>
      </c>
      <c r="I2161" s="1440"/>
      <c r="J2161" s="1436"/>
      <c r="K2161" s="4"/>
    </row>
    <row r="2162" spans="1:11" ht="15" x14ac:dyDescent="0.2">
      <c r="A2162" s="5">
        <v>2103</v>
      </c>
      <c r="B2162" s="660"/>
      <c r="F2162" s="4" t="s">
        <v>3784</v>
      </c>
      <c r="G2162" s="1" t="b">
        <f t="shared" ca="1" si="34"/>
        <v>1</v>
      </c>
      <c r="H2162" s="1435" t="str" cm="1">
        <f t="array" aca="1" ref="H2162" ca="1">IF(I2162&lt;&gt;"",INDIRECT("'"&amp;I2162&amp;"'!"&amp;J2162),"")</f>
        <v/>
      </c>
      <c r="I2162" s="1440"/>
      <c r="J2162" s="1436"/>
      <c r="K2162" s="4"/>
    </row>
    <row r="2163" spans="1:11" ht="15" x14ac:dyDescent="0.2">
      <c r="A2163" s="5">
        <v>2104</v>
      </c>
      <c r="B2163" s="660"/>
      <c r="F2163" s="4" t="s">
        <v>3784</v>
      </c>
      <c r="G2163" s="1" t="b">
        <f t="shared" ca="1" si="34"/>
        <v>1</v>
      </c>
      <c r="H2163" s="1435" t="str" cm="1">
        <f t="array" aca="1" ref="H2163" ca="1">IF(I2163&lt;&gt;"",INDIRECT("'"&amp;I2163&amp;"'!"&amp;J2163),"")</f>
        <v/>
      </c>
      <c r="I2163" s="1440"/>
      <c r="J2163" s="1436"/>
      <c r="K2163" s="4"/>
    </row>
    <row r="2164" spans="1:11" ht="15" x14ac:dyDescent="0.2">
      <c r="A2164" s="5">
        <v>2105</v>
      </c>
      <c r="B2164" s="660"/>
      <c r="F2164" s="4" t="s">
        <v>3784</v>
      </c>
      <c r="G2164" s="1" t="b">
        <f t="shared" ca="1" si="34"/>
        <v>1</v>
      </c>
      <c r="H2164" s="1435" t="str" cm="1">
        <f t="array" aca="1" ref="H2164" ca="1">IF(I2164&lt;&gt;"",INDIRECT("'"&amp;I2164&amp;"'!"&amp;J2164),"")</f>
        <v/>
      </c>
      <c r="I2164" s="1440"/>
      <c r="J2164" s="1436"/>
      <c r="K2164" s="4"/>
    </row>
    <row r="2165" spans="1:11" ht="15" x14ac:dyDescent="0.2">
      <c r="A2165" s="5">
        <v>2106</v>
      </c>
      <c r="B2165" s="660"/>
      <c r="F2165" s="4" t="s">
        <v>3784</v>
      </c>
      <c r="G2165" s="1" t="b">
        <f t="shared" ca="1" si="34"/>
        <v>1</v>
      </c>
      <c r="H2165" s="1435" t="str" cm="1">
        <f t="array" aca="1" ref="H2165" ca="1">IF(I2165&lt;&gt;"",INDIRECT("'"&amp;I2165&amp;"'!"&amp;J2165),"")</f>
        <v/>
      </c>
      <c r="I2165" s="1440"/>
      <c r="J2165" s="1436"/>
      <c r="K2165" s="4"/>
    </row>
    <row r="2166" spans="1:11" ht="15" x14ac:dyDescent="0.2">
      <c r="A2166" s="5">
        <v>2107</v>
      </c>
      <c r="B2166" s="660"/>
      <c r="F2166" s="4" t="s">
        <v>3784</v>
      </c>
      <c r="G2166" s="1" t="b">
        <f t="shared" ca="1" si="34"/>
        <v>1</v>
      </c>
      <c r="H2166" s="1435" t="str" cm="1">
        <f t="array" aca="1" ref="H2166" ca="1">IF(I2166&lt;&gt;"",INDIRECT("'"&amp;I2166&amp;"'!"&amp;J2166),"")</f>
        <v/>
      </c>
      <c r="I2166" s="1440"/>
      <c r="J2166" s="1436"/>
      <c r="K2166" s="4"/>
    </row>
    <row r="2167" spans="1:11" ht="15" x14ac:dyDescent="0.2">
      <c r="A2167" s="5">
        <v>2108</v>
      </c>
      <c r="B2167" s="660"/>
      <c r="F2167" s="4" t="s">
        <v>3784</v>
      </c>
      <c r="G2167" s="1" t="b">
        <f t="shared" ca="1" si="34"/>
        <v>1</v>
      </c>
      <c r="H2167" s="1435" t="str" cm="1">
        <f t="array" aca="1" ref="H2167" ca="1">IF(I2167&lt;&gt;"",INDIRECT("'"&amp;I2167&amp;"'!"&amp;J2167),"")</f>
        <v/>
      </c>
      <c r="I2167" s="1440"/>
      <c r="J2167" s="1436"/>
      <c r="K2167" s="4"/>
    </row>
    <row r="2168" spans="1:11" ht="15" x14ac:dyDescent="0.2">
      <c r="A2168" s="5">
        <v>2109</v>
      </c>
      <c r="B2168" s="660"/>
      <c r="F2168" s="4" t="s">
        <v>3784</v>
      </c>
      <c r="G2168" s="1" t="b">
        <f t="shared" ca="1" si="34"/>
        <v>1</v>
      </c>
      <c r="H2168" s="1435" t="str" cm="1">
        <f t="array" aca="1" ref="H2168" ca="1">IF(I2168&lt;&gt;"",INDIRECT("'"&amp;I2168&amp;"'!"&amp;J2168),"")</f>
        <v/>
      </c>
      <c r="I2168" s="1440"/>
      <c r="J2168" s="1436"/>
      <c r="K2168" s="4"/>
    </row>
    <row r="2169" spans="1:11" ht="15" x14ac:dyDescent="0.2">
      <c r="A2169" s="5">
        <v>2110</v>
      </c>
      <c r="B2169" s="660"/>
      <c r="F2169" s="4" t="s">
        <v>3784</v>
      </c>
      <c r="G2169" s="1" t="b">
        <f t="shared" ca="1" si="34"/>
        <v>1</v>
      </c>
      <c r="H2169" s="1435" t="str" cm="1">
        <f t="array" aca="1" ref="H2169" ca="1">IF(I2169&lt;&gt;"",INDIRECT("'"&amp;I2169&amp;"'!"&amp;J2169),"")</f>
        <v/>
      </c>
      <c r="I2169" s="1440"/>
      <c r="J2169" s="1436"/>
      <c r="K2169" s="4"/>
    </row>
    <row r="2170" spans="1:11" ht="15" x14ac:dyDescent="0.2">
      <c r="A2170" s="5">
        <v>2111</v>
      </c>
      <c r="B2170" s="660"/>
      <c r="F2170" s="4" t="s">
        <v>3784</v>
      </c>
      <c r="G2170" s="1" t="b">
        <f t="shared" ca="1" si="34"/>
        <v>1</v>
      </c>
      <c r="H2170" s="1435" t="str" cm="1">
        <f t="array" aca="1" ref="H2170" ca="1">IF(I2170&lt;&gt;"",INDIRECT("'"&amp;I2170&amp;"'!"&amp;J2170),"")</f>
        <v/>
      </c>
      <c r="I2170" s="1440"/>
      <c r="J2170" s="1436"/>
      <c r="K2170" s="4"/>
    </row>
    <row r="2171" spans="1:11" ht="15" x14ac:dyDescent="0.2">
      <c r="A2171" s="5">
        <v>2112</v>
      </c>
      <c r="B2171" s="660"/>
      <c r="F2171" s="4" t="s">
        <v>3784</v>
      </c>
      <c r="G2171" s="1" t="b">
        <f t="shared" ca="1" si="34"/>
        <v>1</v>
      </c>
      <c r="H2171" s="1435" t="str" cm="1">
        <f t="array" aca="1" ref="H2171" ca="1">IF(I2171&lt;&gt;"",INDIRECT("'"&amp;I2171&amp;"'!"&amp;J2171),"")</f>
        <v/>
      </c>
      <c r="I2171" s="1440"/>
      <c r="J2171" s="1436"/>
      <c r="K2171" s="4"/>
    </row>
    <row r="2172" spans="1:11" ht="15" x14ac:dyDescent="0.2">
      <c r="A2172" s="5">
        <v>2113</v>
      </c>
      <c r="B2172" s="660"/>
      <c r="F2172" s="4" t="s">
        <v>3784</v>
      </c>
      <c r="G2172" s="1" t="b">
        <f t="shared" ca="1" si="34"/>
        <v>1</v>
      </c>
      <c r="H2172" s="1435" t="str" cm="1">
        <f t="array" aca="1" ref="H2172" ca="1">IF(I2172&lt;&gt;"",INDIRECT("'"&amp;I2172&amp;"'!"&amp;J2172),"")</f>
        <v/>
      </c>
      <c r="I2172" s="1440"/>
      <c r="J2172" s="1436"/>
      <c r="K2172" s="4"/>
    </row>
    <row r="2173" spans="1:11" ht="15" x14ac:dyDescent="0.2">
      <c r="A2173" s="5">
        <v>2114</v>
      </c>
      <c r="B2173" s="660"/>
      <c r="F2173" s="4" t="s">
        <v>3784</v>
      </c>
      <c r="G2173" s="1" t="b">
        <f t="shared" ca="1" si="34"/>
        <v>1</v>
      </c>
      <c r="H2173" s="1435" t="str" cm="1">
        <f t="array" aca="1" ref="H2173" ca="1">IF(I2173&lt;&gt;"",INDIRECT("'"&amp;I2173&amp;"'!"&amp;J2173),"")</f>
        <v/>
      </c>
      <c r="I2173" s="1440"/>
      <c r="J2173" s="1436"/>
      <c r="K2173" s="4"/>
    </row>
    <row r="2174" spans="1:11" ht="15" x14ac:dyDescent="0.2">
      <c r="A2174" s="5">
        <v>2115</v>
      </c>
      <c r="B2174" s="660"/>
      <c r="F2174" s="4" t="s">
        <v>3784</v>
      </c>
      <c r="G2174" s="1" t="b">
        <f t="shared" ca="1" si="34"/>
        <v>1</v>
      </c>
      <c r="H2174" s="1435" t="str" cm="1">
        <f t="array" aca="1" ref="H2174" ca="1">IF(I2174&lt;&gt;"",INDIRECT("'"&amp;I2174&amp;"'!"&amp;J2174),"")</f>
        <v/>
      </c>
      <c r="I2174" s="1440"/>
      <c r="J2174" s="1436"/>
      <c r="K2174" s="4"/>
    </row>
    <row r="2175" spans="1:11" ht="15" x14ac:dyDescent="0.2">
      <c r="A2175" s="5">
        <v>2116</v>
      </c>
      <c r="B2175" s="660"/>
      <c r="F2175" s="4" t="s">
        <v>3784</v>
      </c>
      <c r="G2175" s="1" t="b">
        <f t="shared" ca="1" si="34"/>
        <v>1</v>
      </c>
      <c r="H2175" s="1435" t="str" cm="1">
        <f t="array" aca="1" ref="H2175" ca="1">IF(I2175&lt;&gt;"",INDIRECT("'"&amp;I2175&amp;"'!"&amp;J2175),"")</f>
        <v/>
      </c>
      <c r="I2175" s="1440"/>
      <c r="J2175" s="1436"/>
      <c r="K2175" s="4"/>
    </row>
    <row r="2176" spans="1:11" ht="15" x14ac:dyDescent="0.2">
      <c r="A2176" s="5">
        <v>2117</v>
      </c>
      <c r="B2176" s="660"/>
      <c r="F2176" s="4" t="s">
        <v>3784</v>
      </c>
      <c r="G2176" s="1" t="b">
        <f t="shared" ca="1" si="34"/>
        <v>1</v>
      </c>
      <c r="H2176" s="1435" t="str" cm="1">
        <f t="array" aca="1" ref="H2176" ca="1">IF(I2176&lt;&gt;"",INDIRECT("'"&amp;I2176&amp;"'!"&amp;J2176),"")</f>
        <v/>
      </c>
      <c r="I2176" s="1440"/>
      <c r="J2176" s="1436"/>
      <c r="K2176" s="4"/>
    </row>
    <row r="2177" spans="1:11" ht="15" x14ac:dyDescent="0.2">
      <c r="A2177" s="5">
        <v>2118</v>
      </c>
      <c r="B2177" s="660"/>
      <c r="F2177" s="4" t="s">
        <v>3784</v>
      </c>
      <c r="G2177" s="1" t="b">
        <f t="shared" ca="1" si="34"/>
        <v>1</v>
      </c>
      <c r="H2177" s="1435" t="str" cm="1">
        <f t="array" aca="1" ref="H2177" ca="1">IF(I2177&lt;&gt;"",INDIRECT("'"&amp;I2177&amp;"'!"&amp;J2177),"")</f>
        <v/>
      </c>
      <c r="I2177" s="1440"/>
      <c r="J2177" s="1436"/>
      <c r="K2177" s="4"/>
    </row>
    <row r="2178" spans="1:11" ht="15" x14ac:dyDescent="0.2">
      <c r="A2178" s="5">
        <v>2119</v>
      </c>
      <c r="B2178" s="660"/>
      <c r="F2178" s="4" t="s">
        <v>3784</v>
      </c>
      <c r="G2178" s="1" t="b">
        <f t="shared" ca="1" si="34"/>
        <v>1</v>
      </c>
      <c r="H2178" s="1435" t="str" cm="1">
        <f t="array" aca="1" ref="H2178" ca="1">IF(I2178&lt;&gt;"",INDIRECT("'"&amp;I2178&amp;"'!"&amp;J2178),"")</f>
        <v/>
      </c>
      <c r="I2178" s="1440"/>
      <c r="J2178" s="1436"/>
      <c r="K2178" s="4"/>
    </row>
    <row r="2179" spans="1:11" ht="15" x14ac:dyDescent="0.2">
      <c r="A2179" s="5">
        <v>2120</v>
      </c>
      <c r="B2179" s="660"/>
      <c r="F2179" s="4" t="s">
        <v>3784</v>
      </c>
      <c r="G2179" s="1" t="b">
        <f t="shared" ca="1" si="34"/>
        <v>1</v>
      </c>
      <c r="H2179" s="1435" t="str" cm="1">
        <f t="array" aca="1" ref="H2179" ca="1">IF(I2179&lt;&gt;"",INDIRECT("'"&amp;I2179&amp;"'!"&amp;J2179),"")</f>
        <v/>
      </c>
      <c r="I2179" s="1440"/>
      <c r="J2179" s="1436"/>
      <c r="K2179" s="4"/>
    </row>
    <row r="2180" spans="1:11" ht="15" x14ac:dyDescent="0.2">
      <c r="A2180" s="5">
        <v>2121</v>
      </c>
      <c r="B2180" s="660"/>
      <c r="F2180" s="4" t="s">
        <v>3784</v>
      </c>
      <c r="G2180" s="1" t="b">
        <f t="shared" ca="1" si="34"/>
        <v>1</v>
      </c>
      <c r="H2180" s="1435" t="str" cm="1">
        <f t="array" aca="1" ref="H2180" ca="1">IF(I2180&lt;&gt;"",INDIRECT("'"&amp;I2180&amp;"'!"&amp;J2180),"")</f>
        <v/>
      </c>
      <c r="I2180" s="1440"/>
      <c r="J2180" s="1436"/>
      <c r="K2180" s="4"/>
    </row>
    <row r="2181" spans="1:11" ht="15" x14ac:dyDescent="0.2">
      <c r="A2181" s="5">
        <v>2122</v>
      </c>
      <c r="B2181" s="660"/>
      <c r="F2181" s="4" t="s">
        <v>3784</v>
      </c>
      <c r="G2181" s="1" t="b">
        <f t="shared" ca="1" si="34"/>
        <v>1</v>
      </c>
      <c r="H2181" s="1435" t="str" cm="1">
        <f t="array" aca="1" ref="H2181" ca="1">IF(I2181&lt;&gt;"",INDIRECT("'"&amp;I2181&amp;"'!"&amp;J2181),"")</f>
        <v/>
      </c>
      <c r="I2181" s="1440"/>
      <c r="J2181" s="1436"/>
      <c r="K2181" s="4"/>
    </row>
    <row r="2182" spans="1:11" ht="15" x14ac:dyDescent="0.2">
      <c r="A2182" s="5">
        <v>2123</v>
      </c>
      <c r="B2182" s="660"/>
      <c r="F2182" s="4" t="s">
        <v>3784</v>
      </c>
      <c r="G2182" s="1" t="b">
        <f t="shared" ca="1" si="34"/>
        <v>1</v>
      </c>
      <c r="H2182" s="1435" t="str" cm="1">
        <f t="array" aca="1" ref="H2182" ca="1">IF(I2182&lt;&gt;"",INDIRECT("'"&amp;I2182&amp;"'!"&amp;J2182),"")</f>
        <v/>
      </c>
      <c r="I2182" s="1440"/>
      <c r="J2182" s="1436"/>
      <c r="K2182" s="4"/>
    </row>
    <row r="2183" spans="1:11" ht="15" x14ac:dyDescent="0.2">
      <c r="A2183" s="5">
        <v>2124</v>
      </c>
      <c r="B2183" s="660"/>
      <c r="F2183" s="4" t="s">
        <v>3784</v>
      </c>
      <c r="G2183" s="1" t="b">
        <f t="shared" ca="1" si="34"/>
        <v>1</v>
      </c>
      <c r="H2183" s="1435" t="str" cm="1">
        <f t="array" aca="1" ref="H2183" ca="1">IF(I2183&lt;&gt;"",INDIRECT("'"&amp;I2183&amp;"'!"&amp;J2183),"")</f>
        <v/>
      </c>
      <c r="I2183" s="1440"/>
      <c r="J2183" s="1436"/>
      <c r="K2183" s="4"/>
    </row>
    <row r="2184" spans="1:11" ht="15" x14ac:dyDescent="0.2">
      <c r="A2184" s="5">
        <v>2125</v>
      </c>
      <c r="B2184" s="660"/>
      <c r="F2184" s="4" t="s">
        <v>3784</v>
      </c>
      <c r="G2184" s="1" t="b">
        <f t="shared" ca="1" si="34"/>
        <v>1</v>
      </c>
      <c r="H2184" s="1435" t="str" cm="1">
        <f t="array" aca="1" ref="H2184" ca="1">IF(I2184&lt;&gt;"",INDIRECT("'"&amp;I2184&amp;"'!"&amp;J2184),"")</f>
        <v/>
      </c>
      <c r="I2184" s="1440"/>
      <c r="J2184" s="1436"/>
      <c r="K2184" s="4"/>
    </row>
    <row r="2185" spans="1:11" ht="15" x14ac:dyDescent="0.2">
      <c r="A2185" s="5">
        <v>2126</v>
      </c>
      <c r="B2185" s="660"/>
      <c r="F2185" s="4" t="s">
        <v>3784</v>
      </c>
      <c r="G2185" s="1" t="b">
        <f t="shared" ca="1" si="34"/>
        <v>1</v>
      </c>
      <c r="H2185" s="1435" t="str" cm="1">
        <f t="array" aca="1" ref="H2185" ca="1">IF(I2185&lt;&gt;"",INDIRECT("'"&amp;I2185&amp;"'!"&amp;J2185),"")</f>
        <v/>
      </c>
      <c r="I2185" s="1440"/>
      <c r="J2185" s="1436"/>
      <c r="K2185" s="4"/>
    </row>
    <row r="2186" spans="1:11" ht="15" x14ac:dyDescent="0.2">
      <c r="A2186" s="5">
        <v>2127</v>
      </c>
      <c r="B2186" s="660"/>
      <c r="F2186" s="4" t="s">
        <v>3784</v>
      </c>
      <c r="G2186" s="1" t="b">
        <f t="shared" ca="1" si="34"/>
        <v>1</v>
      </c>
      <c r="H2186" s="1435" t="str" cm="1">
        <f t="array" aca="1" ref="H2186" ca="1">IF(I2186&lt;&gt;"",INDIRECT("'"&amp;I2186&amp;"'!"&amp;J2186),"")</f>
        <v/>
      </c>
      <c r="I2186" s="1440"/>
      <c r="J2186" s="1436"/>
      <c r="K2186" s="4"/>
    </row>
    <row r="2187" spans="1:11" ht="15" x14ac:dyDescent="0.2">
      <c r="A2187" s="5">
        <v>2128</v>
      </c>
      <c r="B2187" s="660"/>
      <c r="F2187" s="4" t="s">
        <v>3784</v>
      </c>
      <c r="G2187" s="1" t="b">
        <f t="shared" ca="1" si="34"/>
        <v>1</v>
      </c>
      <c r="H2187" s="1435" t="str" cm="1">
        <f t="array" aca="1" ref="H2187" ca="1">IF(I2187&lt;&gt;"",INDIRECT("'"&amp;I2187&amp;"'!"&amp;J2187),"")</f>
        <v/>
      </c>
      <c r="I2187" s="1440"/>
      <c r="J2187" s="1436"/>
      <c r="K2187" s="4"/>
    </row>
    <row r="2188" spans="1:11" ht="15" x14ac:dyDescent="0.2">
      <c r="A2188" s="5">
        <v>2129</v>
      </c>
      <c r="B2188" s="660"/>
      <c r="F2188" s="4" t="s">
        <v>3784</v>
      </c>
      <c r="G2188" s="1" t="b">
        <f t="shared" ca="1" si="34"/>
        <v>1</v>
      </c>
      <c r="H2188" s="1435" t="str" cm="1">
        <f t="array" aca="1" ref="H2188" ca="1">IF(I2188&lt;&gt;"",INDIRECT("'"&amp;I2188&amp;"'!"&amp;J2188),"")</f>
        <v/>
      </c>
      <c r="I2188" s="1440"/>
      <c r="J2188" s="1436"/>
      <c r="K2188" s="4"/>
    </row>
    <row r="2189" spans="1:11" ht="15" x14ac:dyDescent="0.2">
      <c r="A2189" s="5">
        <v>2130</v>
      </c>
      <c r="B2189" s="660"/>
      <c r="F2189" s="4" t="s">
        <v>3784</v>
      </c>
      <c r="G2189" s="1" t="b">
        <f t="shared" ca="1" si="34"/>
        <v>1</v>
      </c>
      <c r="H2189" s="1435" t="str" cm="1">
        <f t="array" aca="1" ref="H2189" ca="1">IF(I2189&lt;&gt;"",INDIRECT("'"&amp;I2189&amp;"'!"&amp;J2189),"")</f>
        <v/>
      </c>
      <c r="I2189" s="1440"/>
      <c r="J2189" s="1436"/>
      <c r="K2189" s="4"/>
    </row>
    <row r="2190" spans="1:11" ht="15" x14ac:dyDescent="0.2">
      <c r="A2190" s="5">
        <v>2131</v>
      </c>
      <c r="B2190" s="660"/>
      <c r="F2190" s="4" t="s">
        <v>3784</v>
      </c>
      <c r="G2190" s="1" t="b">
        <f t="shared" ca="1" si="34"/>
        <v>1</v>
      </c>
      <c r="H2190" s="1435" t="str" cm="1">
        <f t="array" aca="1" ref="H2190" ca="1">IF(I2190&lt;&gt;"",INDIRECT("'"&amp;I2190&amp;"'!"&amp;J2190),"")</f>
        <v/>
      </c>
      <c r="I2190" s="1440"/>
      <c r="J2190" s="1436"/>
      <c r="K2190" s="4"/>
    </row>
    <row r="2191" spans="1:11" ht="15" x14ac:dyDescent="0.2">
      <c r="A2191" s="5">
        <v>2132</v>
      </c>
      <c r="B2191" s="660"/>
      <c r="F2191" s="4" t="s">
        <v>3784</v>
      </c>
      <c r="G2191" s="1" t="b">
        <f t="shared" ca="1" si="34"/>
        <v>1</v>
      </c>
      <c r="H2191" s="1435" t="str" cm="1">
        <f t="array" aca="1" ref="H2191" ca="1">IF(I2191&lt;&gt;"",INDIRECT("'"&amp;I2191&amp;"'!"&amp;J2191),"")</f>
        <v/>
      </c>
      <c r="I2191" s="1440"/>
      <c r="J2191" s="1436"/>
      <c r="K2191" s="4"/>
    </row>
    <row r="2192" spans="1:11" ht="15" x14ac:dyDescent="0.2">
      <c r="A2192" s="5">
        <v>2133</v>
      </c>
      <c r="B2192" s="660"/>
      <c r="F2192" s="4" t="s">
        <v>3784</v>
      </c>
      <c r="G2192" s="1" t="b">
        <f t="shared" ca="1" si="34"/>
        <v>1</v>
      </c>
      <c r="H2192" s="1435" t="str" cm="1">
        <f t="array" aca="1" ref="H2192" ca="1">IF(I2192&lt;&gt;"",INDIRECT("'"&amp;I2192&amp;"'!"&amp;J2192),"")</f>
        <v/>
      </c>
      <c r="I2192" s="1440"/>
      <c r="J2192" s="1436"/>
      <c r="K2192" s="4"/>
    </row>
    <row r="2193" spans="1:11" ht="15" x14ac:dyDescent="0.2">
      <c r="A2193" s="5">
        <v>2134</v>
      </c>
      <c r="B2193" s="660"/>
      <c r="F2193" s="4" t="s">
        <v>3784</v>
      </c>
      <c r="G2193" s="1" t="b">
        <f t="shared" ca="1" si="34"/>
        <v>1</v>
      </c>
      <c r="H2193" s="1435" t="str" cm="1">
        <f t="array" aca="1" ref="H2193" ca="1">IF(I2193&lt;&gt;"",INDIRECT("'"&amp;I2193&amp;"'!"&amp;J2193),"")</f>
        <v/>
      </c>
      <c r="I2193" s="1440"/>
      <c r="J2193" s="1436"/>
      <c r="K2193" s="4"/>
    </row>
    <row r="2194" spans="1:11" ht="15" x14ac:dyDescent="0.2">
      <c r="A2194" s="5">
        <v>2135</v>
      </c>
      <c r="B2194" s="660"/>
      <c r="F2194" s="4" t="s">
        <v>3784</v>
      </c>
      <c r="G2194" s="1" t="b">
        <f t="shared" ca="1" si="34"/>
        <v>1</v>
      </c>
      <c r="H2194" s="1435" t="str" cm="1">
        <f t="array" aca="1" ref="H2194" ca="1">IF(I2194&lt;&gt;"",INDIRECT("'"&amp;I2194&amp;"'!"&amp;J2194),"")</f>
        <v/>
      </c>
      <c r="I2194" s="1440"/>
      <c r="J2194" s="1436"/>
      <c r="K2194" s="4"/>
    </row>
    <row r="2195" spans="1:11" ht="15" x14ac:dyDescent="0.2">
      <c r="A2195" s="5">
        <v>2136</v>
      </c>
      <c r="B2195" s="660"/>
      <c r="F2195" s="4" t="s">
        <v>3784</v>
      </c>
      <c r="G2195" s="1" t="b">
        <f t="shared" ca="1" si="34"/>
        <v>1</v>
      </c>
      <c r="H2195" s="1435" t="str" cm="1">
        <f t="array" aca="1" ref="H2195" ca="1">IF(I2195&lt;&gt;"",INDIRECT("'"&amp;I2195&amp;"'!"&amp;J2195),"")</f>
        <v/>
      </c>
      <c r="I2195" s="1440"/>
      <c r="J2195" s="1436"/>
      <c r="K2195" s="4"/>
    </row>
    <row r="2196" spans="1:11" ht="15" x14ac:dyDescent="0.2">
      <c r="A2196" s="5">
        <v>2137</v>
      </c>
      <c r="B2196" s="660"/>
      <c r="F2196" s="4" t="s">
        <v>3784</v>
      </c>
      <c r="G2196" s="1" t="b">
        <f t="shared" ca="1" si="34"/>
        <v>1</v>
      </c>
      <c r="H2196" s="1435" t="str" cm="1">
        <f t="array" aca="1" ref="H2196" ca="1">IF(I2196&lt;&gt;"",INDIRECT("'"&amp;I2196&amp;"'!"&amp;J2196),"")</f>
        <v/>
      </c>
      <c r="I2196" s="1440"/>
      <c r="J2196" s="1436"/>
      <c r="K2196" s="4"/>
    </row>
    <row r="2197" spans="1:11" ht="15" x14ac:dyDescent="0.2">
      <c r="A2197" s="5">
        <v>2138</v>
      </c>
      <c r="B2197" s="660"/>
      <c r="F2197" s="4" t="s">
        <v>3784</v>
      </c>
      <c r="G2197" s="1" t="b">
        <f t="shared" ca="1" si="34"/>
        <v>1</v>
      </c>
      <c r="H2197" s="1435" t="str" cm="1">
        <f t="array" aca="1" ref="H2197" ca="1">IF(I2197&lt;&gt;"",INDIRECT("'"&amp;I2197&amp;"'!"&amp;J2197),"")</f>
        <v/>
      </c>
      <c r="I2197" s="1440"/>
      <c r="J2197" s="1436"/>
      <c r="K2197" s="4"/>
    </row>
    <row r="2198" spans="1:11" ht="15" x14ac:dyDescent="0.2">
      <c r="A2198" s="5">
        <v>2139</v>
      </c>
      <c r="B2198" s="660"/>
      <c r="F2198" s="4" t="s">
        <v>3784</v>
      </c>
      <c r="G2198" s="1" t="b">
        <f t="shared" ca="1" si="34"/>
        <v>1</v>
      </c>
      <c r="H2198" s="1435" t="str" cm="1">
        <f t="array" aca="1" ref="H2198" ca="1">IF(I2198&lt;&gt;"",INDIRECT("'"&amp;I2198&amp;"'!"&amp;J2198),"")</f>
        <v/>
      </c>
      <c r="I2198" s="1440"/>
      <c r="J2198" s="1436"/>
      <c r="K2198" s="4"/>
    </row>
    <row r="2199" spans="1:11" ht="15" x14ac:dyDescent="0.2">
      <c r="A2199" s="5">
        <v>2140</v>
      </c>
      <c r="B2199" s="660"/>
      <c r="F2199" s="4" t="s">
        <v>3784</v>
      </c>
      <c r="G2199" s="1" t="b">
        <f t="shared" ca="1" si="34"/>
        <v>1</v>
      </c>
      <c r="H2199" s="1435" t="str" cm="1">
        <f t="array" aca="1" ref="H2199" ca="1">IF(I2199&lt;&gt;"",INDIRECT("'"&amp;I2199&amp;"'!"&amp;J2199),"")</f>
        <v/>
      </c>
      <c r="I2199" s="1440"/>
      <c r="J2199" s="1436"/>
      <c r="K2199" s="4"/>
    </row>
    <row r="2200" spans="1:11" ht="15" x14ac:dyDescent="0.2">
      <c r="A2200" s="5">
        <v>2141</v>
      </c>
      <c r="B2200" s="660"/>
      <c r="F2200" s="4" t="s">
        <v>3784</v>
      </c>
      <c r="G2200" s="1" t="b">
        <f t="shared" ca="1" si="34"/>
        <v>1</v>
      </c>
      <c r="H2200" s="1435" t="str" cm="1">
        <f t="array" aca="1" ref="H2200" ca="1">IF(I2200&lt;&gt;"",INDIRECT("'"&amp;I2200&amp;"'!"&amp;J2200),"")</f>
        <v/>
      </c>
      <c r="I2200" s="1440"/>
      <c r="J2200" s="1436"/>
      <c r="K2200" s="4"/>
    </row>
    <row r="2201" spans="1:11" ht="15" x14ac:dyDescent="0.2">
      <c r="A2201" s="5">
        <v>2142</v>
      </c>
      <c r="B2201" s="660"/>
      <c r="F2201" s="4" t="s">
        <v>3784</v>
      </c>
      <c r="G2201" s="1" t="b">
        <f t="shared" ca="1" si="34"/>
        <v>1</v>
      </c>
      <c r="H2201" s="1435" t="str" cm="1">
        <f t="array" aca="1" ref="H2201" ca="1">IF(I2201&lt;&gt;"",INDIRECT("'"&amp;I2201&amp;"'!"&amp;J2201),"")</f>
        <v/>
      </c>
      <c r="I2201" s="1440"/>
      <c r="J2201" s="1436"/>
      <c r="K2201" s="4"/>
    </row>
    <row r="2202" spans="1:11" ht="15" x14ac:dyDescent="0.2">
      <c r="A2202" s="5">
        <v>2143</v>
      </c>
      <c r="B2202" s="660"/>
      <c r="F2202" s="4" t="s">
        <v>3784</v>
      </c>
      <c r="G2202" s="1" t="b">
        <f t="shared" ca="1" si="34"/>
        <v>1</v>
      </c>
      <c r="H2202" s="1435" t="str" cm="1">
        <f t="array" aca="1" ref="H2202" ca="1">IF(I2202&lt;&gt;"",INDIRECT("'"&amp;I2202&amp;"'!"&amp;J2202),"")</f>
        <v/>
      </c>
      <c r="I2202" s="1440"/>
      <c r="J2202" s="1436"/>
      <c r="K2202" s="4"/>
    </row>
    <row r="2203" spans="1:11" ht="15" x14ac:dyDescent="0.2">
      <c r="A2203" s="5">
        <v>2144</v>
      </c>
      <c r="B2203" s="660"/>
      <c r="F2203" s="4" t="s">
        <v>3784</v>
      </c>
      <c r="G2203" s="1" t="b">
        <f t="shared" ca="1" si="34"/>
        <v>1</v>
      </c>
      <c r="H2203" s="1435" t="str" cm="1">
        <f t="array" aca="1" ref="H2203" ca="1">IF(I2203&lt;&gt;"",INDIRECT("'"&amp;I2203&amp;"'!"&amp;J2203),"")</f>
        <v/>
      </c>
      <c r="I2203" s="1440"/>
      <c r="J2203" s="1436"/>
      <c r="K2203" s="4"/>
    </row>
    <row r="2204" spans="1:11" ht="15" x14ac:dyDescent="0.2">
      <c r="A2204" s="5">
        <v>2145</v>
      </c>
      <c r="B2204" s="660"/>
      <c r="F2204" s="4" t="s">
        <v>3784</v>
      </c>
      <c r="G2204" s="1" t="b">
        <f t="shared" ca="1" si="34"/>
        <v>1</v>
      </c>
      <c r="H2204" s="1435" t="str" cm="1">
        <f t="array" aca="1" ref="H2204" ca="1">IF(I2204&lt;&gt;"",INDIRECT("'"&amp;I2204&amp;"'!"&amp;J2204),"")</f>
        <v/>
      </c>
      <c r="I2204" s="1440"/>
      <c r="J2204" s="1436"/>
      <c r="K2204" s="4"/>
    </row>
    <row r="2205" spans="1:11" ht="15" x14ac:dyDescent="0.2">
      <c r="A2205" s="5">
        <v>2146</v>
      </c>
      <c r="B2205" s="660"/>
      <c r="F2205" s="4" t="s">
        <v>3784</v>
      </c>
      <c r="G2205" s="1" t="b">
        <f t="shared" ca="1" si="34"/>
        <v>1</v>
      </c>
      <c r="H2205" s="1435" t="str" cm="1">
        <f t="array" aca="1" ref="H2205" ca="1">IF(I2205&lt;&gt;"",INDIRECT("'"&amp;I2205&amp;"'!"&amp;J2205),"")</f>
        <v/>
      </c>
      <c r="I2205" s="1440"/>
      <c r="J2205" s="1436"/>
      <c r="K2205" s="4"/>
    </row>
    <row r="2206" spans="1:11" ht="15" x14ac:dyDescent="0.2">
      <c r="A2206" s="5">
        <v>2147</v>
      </c>
      <c r="B2206" s="660"/>
      <c r="F2206" s="4" t="s">
        <v>3784</v>
      </c>
      <c r="G2206" s="1" t="b">
        <f t="shared" ca="1" si="34"/>
        <v>1</v>
      </c>
      <c r="H2206" s="1435" t="str" cm="1">
        <f t="array" aca="1" ref="H2206" ca="1">IF(I2206&lt;&gt;"",INDIRECT("'"&amp;I2206&amp;"'!"&amp;J2206),"")</f>
        <v/>
      </c>
      <c r="I2206" s="1440"/>
      <c r="J2206" s="1436"/>
      <c r="K2206" s="4"/>
    </row>
    <row r="2207" spans="1:11" ht="15" x14ac:dyDescent="0.2">
      <c r="A2207" s="5">
        <v>2148</v>
      </c>
      <c r="B2207" s="660"/>
      <c r="F2207" s="4" t="s">
        <v>3784</v>
      </c>
      <c r="G2207" s="1" t="b">
        <f t="shared" ca="1" si="34"/>
        <v>1</v>
      </c>
      <c r="H2207" s="1435" t="str" cm="1">
        <f t="array" aca="1" ref="H2207" ca="1">IF(I2207&lt;&gt;"",INDIRECT("'"&amp;I2207&amp;"'!"&amp;J2207),"")</f>
        <v/>
      </c>
      <c r="I2207" s="1440"/>
      <c r="J2207" s="1436"/>
      <c r="K2207" s="4"/>
    </row>
    <row r="2208" spans="1:11" ht="15" x14ac:dyDescent="0.2">
      <c r="A2208" s="5">
        <v>2149</v>
      </c>
      <c r="B2208" s="660"/>
      <c r="F2208" s="4" t="s">
        <v>3784</v>
      </c>
      <c r="G2208" s="1" t="b">
        <f t="shared" ref="G2208:G2271" ca="1" si="35">H2208=B2208</f>
        <v>1</v>
      </c>
      <c r="H2208" s="1435" t="str" cm="1">
        <f t="array" aca="1" ref="H2208" ca="1">IF(I2208&lt;&gt;"",INDIRECT("'"&amp;I2208&amp;"'!"&amp;J2208),"")</f>
        <v/>
      </c>
      <c r="I2208" s="1440"/>
      <c r="J2208" s="1436"/>
      <c r="K2208" s="4"/>
    </row>
    <row r="2209" spans="1:11" ht="15" x14ac:dyDescent="0.2">
      <c r="A2209" s="5">
        <v>2150</v>
      </c>
      <c r="B2209" s="660"/>
      <c r="F2209" s="4" t="s">
        <v>3784</v>
      </c>
      <c r="G2209" s="1" t="b">
        <f t="shared" ca="1" si="35"/>
        <v>1</v>
      </c>
      <c r="H2209" s="1435" t="str" cm="1">
        <f t="array" aca="1" ref="H2209" ca="1">IF(I2209&lt;&gt;"",INDIRECT("'"&amp;I2209&amp;"'!"&amp;J2209),"")</f>
        <v/>
      </c>
      <c r="I2209" s="1440"/>
      <c r="J2209" s="1436"/>
      <c r="K2209" s="4"/>
    </row>
    <row r="2210" spans="1:11" ht="15" x14ac:dyDescent="0.2">
      <c r="A2210" s="5">
        <v>2151</v>
      </c>
      <c r="B2210" s="660"/>
      <c r="F2210" s="4" t="s">
        <v>3784</v>
      </c>
      <c r="G2210" s="1" t="b">
        <f t="shared" ca="1" si="35"/>
        <v>1</v>
      </c>
      <c r="H2210" s="1435" t="str" cm="1">
        <f t="array" aca="1" ref="H2210" ca="1">IF(I2210&lt;&gt;"",INDIRECT("'"&amp;I2210&amp;"'!"&amp;J2210),"")</f>
        <v/>
      </c>
      <c r="I2210" s="1440"/>
      <c r="J2210" s="1436"/>
      <c r="K2210" s="4"/>
    </row>
    <row r="2211" spans="1:11" ht="15" x14ac:dyDescent="0.2">
      <c r="A2211" s="5">
        <v>2152</v>
      </c>
      <c r="B2211" s="660"/>
      <c r="F2211" s="4" t="s">
        <v>3784</v>
      </c>
      <c r="G2211" s="1" t="b">
        <f t="shared" ca="1" si="35"/>
        <v>1</v>
      </c>
      <c r="H2211" s="1435" t="str" cm="1">
        <f t="array" aca="1" ref="H2211" ca="1">IF(I2211&lt;&gt;"",INDIRECT("'"&amp;I2211&amp;"'!"&amp;J2211),"")</f>
        <v/>
      </c>
      <c r="I2211" s="1440"/>
      <c r="J2211" s="1436"/>
      <c r="K2211" s="4"/>
    </row>
    <row r="2212" spans="1:11" ht="15" x14ac:dyDescent="0.2">
      <c r="A2212" s="5">
        <v>2153</v>
      </c>
      <c r="B2212" s="660"/>
      <c r="F2212" s="4" t="s">
        <v>3784</v>
      </c>
      <c r="G2212" s="1" t="b">
        <f t="shared" ca="1" si="35"/>
        <v>1</v>
      </c>
      <c r="H2212" s="1435" t="str" cm="1">
        <f t="array" aca="1" ref="H2212" ca="1">IF(I2212&lt;&gt;"",INDIRECT("'"&amp;I2212&amp;"'!"&amp;J2212),"")</f>
        <v/>
      </c>
      <c r="I2212" s="1440"/>
      <c r="J2212" s="1436"/>
      <c r="K2212" s="4"/>
    </row>
    <row r="2213" spans="1:11" ht="15" x14ac:dyDescent="0.2">
      <c r="A2213" s="5">
        <v>2154</v>
      </c>
      <c r="B2213" s="660"/>
      <c r="F2213" s="4" t="s">
        <v>3784</v>
      </c>
      <c r="G2213" s="1" t="b">
        <f t="shared" ca="1" si="35"/>
        <v>1</v>
      </c>
      <c r="H2213" s="1435" t="str" cm="1">
        <f t="array" aca="1" ref="H2213" ca="1">IF(I2213&lt;&gt;"",INDIRECT("'"&amp;I2213&amp;"'!"&amp;J2213),"")</f>
        <v/>
      </c>
      <c r="I2213" s="1440"/>
      <c r="J2213" s="1436"/>
      <c r="K2213" s="4"/>
    </row>
    <row r="2214" spans="1:11" ht="15" x14ac:dyDescent="0.2">
      <c r="A2214" s="5">
        <v>2155</v>
      </c>
      <c r="B2214" s="660"/>
      <c r="F2214" s="4" t="s">
        <v>3784</v>
      </c>
      <c r="G2214" s="1" t="b">
        <f t="shared" ca="1" si="35"/>
        <v>1</v>
      </c>
      <c r="H2214" s="1435" t="str" cm="1">
        <f t="array" aca="1" ref="H2214" ca="1">IF(I2214&lt;&gt;"",INDIRECT("'"&amp;I2214&amp;"'!"&amp;J2214),"")</f>
        <v/>
      </c>
      <c r="I2214" s="1440"/>
      <c r="J2214" s="1436"/>
      <c r="K2214" s="4"/>
    </row>
    <row r="2215" spans="1:11" ht="15" x14ac:dyDescent="0.2">
      <c r="A2215" s="5">
        <v>2156</v>
      </c>
      <c r="B2215" s="660"/>
      <c r="F2215" s="4" t="s">
        <v>3784</v>
      </c>
      <c r="G2215" s="1" t="b">
        <f t="shared" ca="1" si="35"/>
        <v>1</v>
      </c>
      <c r="H2215" s="1435" t="str" cm="1">
        <f t="array" aca="1" ref="H2215" ca="1">IF(I2215&lt;&gt;"",INDIRECT("'"&amp;I2215&amp;"'!"&amp;J2215),"")</f>
        <v/>
      </c>
      <c r="I2215" s="1440"/>
      <c r="J2215" s="1436"/>
      <c r="K2215" s="4"/>
    </row>
    <row r="2216" spans="1:11" ht="15" x14ac:dyDescent="0.2">
      <c r="A2216" s="5">
        <v>2157</v>
      </c>
      <c r="B2216" s="660"/>
      <c r="F2216" s="4" t="s">
        <v>3784</v>
      </c>
      <c r="G2216" s="1" t="b">
        <f t="shared" ca="1" si="35"/>
        <v>1</v>
      </c>
      <c r="H2216" s="1435" t="str" cm="1">
        <f t="array" aca="1" ref="H2216" ca="1">IF(I2216&lt;&gt;"",INDIRECT("'"&amp;I2216&amp;"'!"&amp;J2216),"")</f>
        <v/>
      </c>
      <c r="I2216" s="1440"/>
      <c r="J2216" s="1436"/>
      <c r="K2216" s="4"/>
    </row>
    <row r="2217" spans="1:11" ht="15" x14ac:dyDescent="0.2">
      <c r="A2217" s="5">
        <v>2158</v>
      </c>
      <c r="B2217" s="660"/>
      <c r="F2217" s="4" t="s">
        <v>3784</v>
      </c>
      <c r="G2217" s="1" t="b">
        <f t="shared" ca="1" si="35"/>
        <v>1</v>
      </c>
      <c r="H2217" s="1435" t="str" cm="1">
        <f t="array" aca="1" ref="H2217" ca="1">IF(I2217&lt;&gt;"",INDIRECT("'"&amp;I2217&amp;"'!"&amp;J2217),"")</f>
        <v/>
      </c>
      <c r="I2217" s="1440"/>
      <c r="J2217" s="1436"/>
      <c r="K2217" s="4"/>
    </row>
    <row r="2218" spans="1:11" ht="15" x14ac:dyDescent="0.2">
      <c r="A2218" s="5">
        <v>2159</v>
      </c>
      <c r="B2218" s="660"/>
      <c r="F2218" s="4" t="s">
        <v>3784</v>
      </c>
      <c r="G2218" s="1" t="b">
        <f t="shared" ca="1" si="35"/>
        <v>1</v>
      </c>
      <c r="H2218" s="1435" t="str" cm="1">
        <f t="array" aca="1" ref="H2218" ca="1">IF(I2218&lt;&gt;"",INDIRECT("'"&amp;I2218&amp;"'!"&amp;J2218),"")</f>
        <v/>
      </c>
      <c r="I2218" s="1440"/>
      <c r="J2218" s="1436"/>
      <c r="K2218" s="4"/>
    </row>
    <row r="2219" spans="1:11" ht="15" x14ac:dyDescent="0.2">
      <c r="A2219" s="5">
        <v>2160</v>
      </c>
      <c r="B2219" s="660"/>
      <c r="F2219" s="4" t="s">
        <v>3784</v>
      </c>
      <c r="G2219" s="1" t="b">
        <f t="shared" ca="1" si="35"/>
        <v>1</v>
      </c>
      <c r="H2219" s="1435" t="str" cm="1">
        <f t="array" aca="1" ref="H2219" ca="1">IF(I2219&lt;&gt;"",INDIRECT("'"&amp;I2219&amp;"'!"&amp;J2219),"")</f>
        <v/>
      </c>
      <c r="I2219" s="1440"/>
      <c r="J2219" s="1436"/>
      <c r="K2219" s="4"/>
    </row>
    <row r="2220" spans="1:11" ht="15" x14ac:dyDescent="0.2">
      <c r="A2220" s="5">
        <v>2161</v>
      </c>
      <c r="B2220" s="660"/>
      <c r="F2220" s="4" t="s">
        <v>3784</v>
      </c>
      <c r="G2220" s="1" t="b">
        <f t="shared" ca="1" si="35"/>
        <v>1</v>
      </c>
      <c r="H2220" s="1435" t="str" cm="1">
        <f t="array" aca="1" ref="H2220" ca="1">IF(I2220&lt;&gt;"",INDIRECT("'"&amp;I2220&amp;"'!"&amp;J2220),"")</f>
        <v/>
      </c>
      <c r="I2220" s="1440"/>
      <c r="J2220" s="1436"/>
      <c r="K2220" s="4"/>
    </row>
    <row r="2221" spans="1:11" ht="15" x14ac:dyDescent="0.2">
      <c r="A2221" s="5">
        <v>2162</v>
      </c>
      <c r="B2221" s="660"/>
      <c r="F2221" s="4" t="s">
        <v>3784</v>
      </c>
      <c r="G2221" s="1" t="b">
        <f t="shared" ca="1" si="35"/>
        <v>1</v>
      </c>
      <c r="H2221" s="1435" t="str" cm="1">
        <f t="array" aca="1" ref="H2221" ca="1">IF(I2221&lt;&gt;"",INDIRECT("'"&amp;I2221&amp;"'!"&amp;J2221),"")</f>
        <v/>
      </c>
      <c r="I2221" s="1440"/>
      <c r="J2221" s="1436"/>
      <c r="K2221" s="4"/>
    </row>
    <row r="2222" spans="1:11" ht="15" x14ac:dyDescent="0.2">
      <c r="A2222" s="5">
        <v>2163</v>
      </c>
      <c r="B2222" s="660"/>
      <c r="F2222" s="4" t="s">
        <v>3784</v>
      </c>
      <c r="G2222" s="1" t="b">
        <f t="shared" ca="1" si="35"/>
        <v>1</v>
      </c>
      <c r="H2222" s="1435" t="str" cm="1">
        <f t="array" aca="1" ref="H2222" ca="1">IF(I2222&lt;&gt;"",INDIRECT("'"&amp;I2222&amp;"'!"&amp;J2222),"")</f>
        <v/>
      </c>
      <c r="I2222" s="1440"/>
      <c r="J2222" s="1436"/>
      <c r="K2222" s="4"/>
    </row>
    <row r="2223" spans="1:11" ht="15" x14ac:dyDescent="0.2">
      <c r="A2223" s="5">
        <v>2164</v>
      </c>
      <c r="B2223" s="660"/>
      <c r="F2223" s="4" t="s">
        <v>3784</v>
      </c>
      <c r="G2223" s="1" t="b">
        <f t="shared" ca="1" si="35"/>
        <v>1</v>
      </c>
      <c r="H2223" s="1435" t="str" cm="1">
        <f t="array" aca="1" ref="H2223" ca="1">IF(I2223&lt;&gt;"",INDIRECT("'"&amp;I2223&amp;"'!"&amp;J2223),"")</f>
        <v/>
      </c>
      <c r="I2223" s="1440"/>
      <c r="J2223" s="1436"/>
      <c r="K2223" s="4"/>
    </row>
    <row r="2224" spans="1:11" ht="15" x14ac:dyDescent="0.2">
      <c r="A2224" s="5">
        <v>2165</v>
      </c>
      <c r="B2224" s="660"/>
      <c r="F2224" s="4" t="s">
        <v>3784</v>
      </c>
      <c r="G2224" s="1" t="b">
        <f t="shared" ca="1" si="35"/>
        <v>1</v>
      </c>
      <c r="H2224" s="1435" t="str" cm="1">
        <f t="array" aca="1" ref="H2224" ca="1">IF(I2224&lt;&gt;"",INDIRECT("'"&amp;I2224&amp;"'!"&amp;J2224),"")</f>
        <v/>
      </c>
      <c r="I2224" s="1440"/>
      <c r="J2224" s="1436"/>
      <c r="K2224" s="4"/>
    </row>
    <row r="2225" spans="1:11" ht="15" x14ac:dyDescent="0.2">
      <c r="A2225" s="5">
        <v>2166</v>
      </c>
      <c r="B2225" s="660"/>
      <c r="F2225" s="4" t="s">
        <v>3784</v>
      </c>
      <c r="G2225" s="1" t="b">
        <f t="shared" ca="1" si="35"/>
        <v>1</v>
      </c>
      <c r="H2225" s="1435" t="str" cm="1">
        <f t="array" aca="1" ref="H2225" ca="1">IF(I2225&lt;&gt;"",INDIRECT("'"&amp;I2225&amp;"'!"&amp;J2225),"")</f>
        <v/>
      </c>
      <c r="I2225" s="1440"/>
      <c r="J2225" s="1436"/>
      <c r="K2225" s="4"/>
    </row>
    <row r="2226" spans="1:11" ht="15" x14ac:dyDescent="0.2">
      <c r="A2226" s="5">
        <v>2167</v>
      </c>
      <c r="B2226" s="660"/>
      <c r="F2226" s="4" t="s">
        <v>3784</v>
      </c>
      <c r="G2226" s="1" t="b">
        <f t="shared" ca="1" si="35"/>
        <v>1</v>
      </c>
      <c r="H2226" s="1435" t="str" cm="1">
        <f t="array" aca="1" ref="H2226" ca="1">IF(I2226&lt;&gt;"",INDIRECT("'"&amp;I2226&amp;"'!"&amp;J2226),"")</f>
        <v/>
      </c>
      <c r="I2226" s="1440"/>
      <c r="J2226" s="1436"/>
      <c r="K2226" s="4"/>
    </row>
    <row r="2227" spans="1:11" ht="15" x14ac:dyDescent="0.2">
      <c r="A2227" s="5">
        <v>2168</v>
      </c>
      <c r="B2227" s="660"/>
      <c r="F2227" s="4" t="s">
        <v>3784</v>
      </c>
      <c r="G2227" s="1" t="b">
        <f t="shared" ca="1" si="35"/>
        <v>1</v>
      </c>
      <c r="H2227" s="1435" t="str" cm="1">
        <f t="array" aca="1" ref="H2227" ca="1">IF(I2227&lt;&gt;"",INDIRECT("'"&amp;I2227&amp;"'!"&amp;J2227),"")</f>
        <v/>
      </c>
      <c r="I2227" s="1440"/>
      <c r="J2227" s="1436"/>
      <c r="K2227" s="4"/>
    </row>
    <row r="2228" spans="1:11" ht="15" x14ac:dyDescent="0.2">
      <c r="A2228" s="5">
        <v>2169</v>
      </c>
      <c r="B2228" s="660"/>
      <c r="F2228" s="4" t="s">
        <v>3784</v>
      </c>
      <c r="G2228" s="1" t="b">
        <f t="shared" ca="1" si="35"/>
        <v>1</v>
      </c>
      <c r="H2228" s="1435" t="str" cm="1">
        <f t="array" aca="1" ref="H2228" ca="1">IF(I2228&lt;&gt;"",INDIRECT("'"&amp;I2228&amp;"'!"&amp;J2228),"")</f>
        <v/>
      </c>
      <c r="I2228" s="1440"/>
      <c r="J2228" s="1436"/>
      <c r="K2228" s="4"/>
    </row>
    <row r="2229" spans="1:11" ht="15" x14ac:dyDescent="0.2">
      <c r="A2229" s="5">
        <v>2170</v>
      </c>
      <c r="B2229" s="660"/>
      <c r="F2229" s="4" t="s">
        <v>3784</v>
      </c>
      <c r="G2229" s="1" t="b">
        <f t="shared" ca="1" si="35"/>
        <v>1</v>
      </c>
      <c r="H2229" s="1435" t="str" cm="1">
        <f t="array" aca="1" ref="H2229" ca="1">IF(I2229&lt;&gt;"",INDIRECT("'"&amp;I2229&amp;"'!"&amp;J2229),"")</f>
        <v/>
      </c>
      <c r="I2229" s="1440"/>
      <c r="J2229" s="1436"/>
      <c r="K2229" s="4"/>
    </row>
    <row r="2230" spans="1:11" ht="15" x14ac:dyDescent="0.2">
      <c r="A2230" s="5">
        <v>2171</v>
      </c>
      <c r="B2230" s="660"/>
      <c r="F2230" s="4" t="s">
        <v>3784</v>
      </c>
      <c r="G2230" s="1" t="b">
        <f t="shared" ca="1" si="35"/>
        <v>1</v>
      </c>
      <c r="H2230" s="1435" t="str" cm="1">
        <f t="array" aca="1" ref="H2230" ca="1">IF(I2230&lt;&gt;"",INDIRECT("'"&amp;I2230&amp;"'!"&amp;J2230),"")</f>
        <v/>
      </c>
      <c r="I2230" s="1440"/>
      <c r="J2230" s="1436"/>
      <c r="K2230" s="4"/>
    </row>
    <row r="2231" spans="1:11" ht="15" x14ac:dyDescent="0.2">
      <c r="A2231" s="5">
        <v>2172</v>
      </c>
      <c r="B2231" s="660"/>
      <c r="F2231" s="4" t="s">
        <v>3784</v>
      </c>
      <c r="G2231" s="1" t="b">
        <f t="shared" ca="1" si="35"/>
        <v>1</v>
      </c>
      <c r="H2231" s="1435" t="str" cm="1">
        <f t="array" aca="1" ref="H2231" ca="1">IF(I2231&lt;&gt;"",INDIRECT("'"&amp;I2231&amp;"'!"&amp;J2231),"")</f>
        <v/>
      </c>
      <c r="I2231" s="1440"/>
      <c r="J2231" s="1436"/>
      <c r="K2231" s="4"/>
    </row>
    <row r="2232" spans="1:11" ht="15" x14ac:dyDescent="0.2">
      <c r="A2232" s="5">
        <v>2173</v>
      </c>
      <c r="B2232" s="660"/>
      <c r="F2232" s="4" t="s">
        <v>3784</v>
      </c>
      <c r="G2232" s="1" t="b">
        <f t="shared" ca="1" si="35"/>
        <v>1</v>
      </c>
      <c r="H2232" s="1435" t="str" cm="1">
        <f t="array" aca="1" ref="H2232" ca="1">IF(I2232&lt;&gt;"",INDIRECT("'"&amp;I2232&amp;"'!"&amp;J2232),"")</f>
        <v/>
      </c>
      <c r="I2232" s="1440"/>
      <c r="J2232" s="1436"/>
      <c r="K2232" s="4"/>
    </row>
    <row r="2233" spans="1:11" ht="15" x14ac:dyDescent="0.2">
      <c r="A2233" s="5">
        <v>2174</v>
      </c>
      <c r="B2233" s="660"/>
      <c r="F2233" s="4" t="s">
        <v>3784</v>
      </c>
      <c r="G2233" s="1" t="b">
        <f t="shared" ca="1" si="35"/>
        <v>1</v>
      </c>
      <c r="H2233" s="1435" t="str" cm="1">
        <f t="array" aca="1" ref="H2233" ca="1">IF(I2233&lt;&gt;"",INDIRECT("'"&amp;I2233&amp;"'!"&amp;J2233),"")</f>
        <v/>
      </c>
      <c r="I2233" s="1440"/>
      <c r="J2233" s="1436"/>
      <c r="K2233" s="4"/>
    </row>
    <row r="2234" spans="1:11" ht="15" x14ac:dyDescent="0.2">
      <c r="A2234" s="5">
        <v>2175</v>
      </c>
      <c r="B2234" s="660"/>
      <c r="F2234" s="4" t="s">
        <v>3784</v>
      </c>
      <c r="G2234" s="1" t="b">
        <f t="shared" ca="1" si="35"/>
        <v>1</v>
      </c>
      <c r="H2234" s="1435" t="str" cm="1">
        <f t="array" aca="1" ref="H2234" ca="1">IF(I2234&lt;&gt;"",INDIRECT("'"&amp;I2234&amp;"'!"&amp;J2234),"")</f>
        <v/>
      </c>
      <c r="I2234" s="1440"/>
      <c r="J2234" s="1436"/>
      <c r="K2234" s="4"/>
    </row>
    <row r="2235" spans="1:11" ht="15" x14ac:dyDescent="0.2">
      <c r="A2235" s="5">
        <v>2176</v>
      </c>
      <c r="B2235" s="660"/>
      <c r="F2235" s="4" t="s">
        <v>3784</v>
      </c>
      <c r="G2235" s="1" t="b">
        <f t="shared" ca="1" si="35"/>
        <v>1</v>
      </c>
      <c r="H2235" s="1435" t="str" cm="1">
        <f t="array" aca="1" ref="H2235" ca="1">IF(I2235&lt;&gt;"",INDIRECT("'"&amp;I2235&amp;"'!"&amp;J2235),"")</f>
        <v/>
      </c>
      <c r="I2235" s="1440"/>
      <c r="J2235" s="1436"/>
      <c r="K2235" s="4"/>
    </row>
    <row r="2236" spans="1:11" ht="15" x14ac:dyDescent="0.2">
      <c r="A2236" s="5">
        <v>2177</v>
      </c>
      <c r="B2236" s="660"/>
      <c r="F2236" s="4" t="s">
        <v>3784</v>
      </c>
      <c r="G2236" s="1" t="b">
        <f t="shared" ca="1" si="35"/>
        <v>1</v>
      </c>
      <c r="H2236" s="1435" t="str" cm="1">
        <f t="array" aca="1" ref="H2236" ca="1">IF(I2236&lt;&gt;"",INDIRECT("'"&amp;I2236&amp;"'!"&amp;J2236),"")</f>
        <v/>
      </c>
      <c r="I2236" s="1440"/>
      <c r="J2236" s="1436"/>
      <c r="K2236" s="4"/>
    </row>
    <row r="2237" spans="1:11" ht="15" x14ac:dyDescent="0.2">
      <c r="A2237" s="5">
        <v>2178</v>
      </c>
      <c r="B2237" s="660"/>
      <c r="F2237" s="4" t="s">
        <v>3784</v>
      </c>
      <c r="G2237" s="1" t="b">
        <f t="shared" ca="1" si="35"/>
        <v>1</v>
      </c>
      <c r="H2237" s="1435" t="str" cm="1">
        <f t="array" aca="1" ref="H2237" ca="1">IF(I2237&lt;&gt;"",INDIRECT("'"&amp;I2237&amp;"'!"&amp;J2237),"")</f>
        <v/>
      </c>
      <c r="I2237" s="1440"/>
      <c r="J2237" s="1436"/>
      <c r="K2237" s="4"/>
    </row>
    <row r="2238" spans="1:11" ht="15" x14ac:dyDescent="0.2">
      <c r="A2238" s="5">
        <v>2179</v>
      </c>
      <c r="B2238" s="660"/>
      <c r="F2238" s="4" t="s">
        <v>3784</v>
      </c>
      <c r="G2238" s="1" t="b">
        <f t="shared" ca="1" si="35"/>
        <v>1</v>
      </c>
      <c r="H2238" s="1435" t="str" cm="1">
        <f t="array" aca="1" ref="H2238" ca="1">IF(I2238&lt;&gt;"",INDIRECT("'"&amp;I2238&amp;"'!"&amp;J2238),"")</f>
        <v/>
      </c>
      <c r="I2238" s="1440"/>
      <c r="J2238" s="1436"/>
      <c r="K2238" s="4"/>
    </row>
    <row r="2239" spans="1:11" ht="15" x14ac:dyDescent="0.2">
      <c r="A2239" s="5">
        <v>2180</v>
      </c>
      <c r="B2239" s="660"/>
      <c r="F2239" s="4" t="s">
        <v>3784</v>
      </c>
      <c r="G2239" s="1" t="b">
        <f t="shared" ca="1" si="35"/>
        <v>1</v>
      </c>
      <c r="H2239" s="1435" t="str" cm="1">
        <f t="array" aca="1" ref="H2239" ca="1">IF(I2239&lt;&gt;"",INDIRECT("'"&amp;I2239&amp;"'!"&amp;J2239),"")</f>
        <v/>
      </c>
      <c r="I2239" s="1440"/>
      <c r="J2239" s="1436"/>
      <c r="K2239" s="4"/>
    </row>
    <row r="2240" spans="1:11" ht="15" x14ac:dyDescent="0.2">
      <c r="A2240" s="5">
        <v>2181</v>
      </c>
      <c r="B2240" s="660"/>
      <c r="F2240" s="4" t="s">
        <v>3784</v>
      </c>
      <c r="G2240" s="1" t="b">
        <f t="shared" ca="1" si="35"/>
        <v>1</v>
      </c>
      <c r="H2240" s="1435" t="str" cm="1">
        <f t="array" aca="1" ref="H2240" ca="1">IF(I2240&lt;&gt;"",INDIRECT("'"&amp;I2240&amp;"'!"&amp;J2240),"")</f>
        <v/>
      </c>
      <c r="I2240" s="1440"/>
      <c r="J2240" s="1436"/>
      <c r="K2240" s="4"/>
    </row>
    <row r="2241" spans="1:11" ht="15" x14ac:dyDescent="0.2">
      <c r="A2241" s="5">
        <v>2182</v>
      </c>
      <c r="B2241" s="660"/>
      <c r="F2241" s="4" t="s">
        <v>3784</v>
      </c>
      <c r="G2241" s="1" t="b">
        <f t="shared" ca="1" si="35"/>
        <v>1</v>
      </c>
      <c r="H2241" s="1435" t="str" cm="1">
        <f t="array" aca="1" ref="H2241" ca="1">IF(I2241&lt;&gt;"",INDIRECT("'"&amp;I2241&amp;"'!"&amp;J2241),"")</f>
        <v/>
      </c>
      <c r="I2241" s="1440"/>
      <c r="J2241" s="1436"/>
      <c r="K2241" s="4"/>
    </row>
    <row r="2242" spans="1:11" ht="15" x14ac:dyDescent="0.2">
      <c r="A2242" s="5">
        <v>2183</v>
      </c>
      <c r="B2242" s="660"/>
      <c r="F2242" s="4" t="s">
        <v>3784</v>
      </c>
      <c r="G2242" s="1" t="b">
        <f t="shared" ca="1" si="35"/>
        <v>1</v>
      </c>
      <c r="H2242" s="1435" t="str" cm="1">
        <f t="array" aca="1" ref="H2242" ca="1">IF(I2242&lt;&gt;"",INDIRECT("'"&amp;I2242&amp;"'!"&amp;J2242),"")</f>
        <v/>
      </c>
      <c r="I2242" s="1440"/>
      <c r="J2242" s="1436"/>
      <c r="K2242" s="4"/>
    </row>
    <row r="2243" spans="1:11" ht="15" x14ac:dyDescent="0.2">
      <c r="A2243" s="5">
        <v>2184</v>
      </c>
      <c r="B2243" s="660"/>
      <c r="F2243" s="4" t="s">
        <v>3784</v>
      </c>
      <c r="G2243" s="1" t="b">
        <f t="shared" ca="1" si="35"/>
        <v>1</v>
      </c>
      <c r="H2243" s="1435" t="str" cm="1">
        <f t="array" aca="1" ref="H2243" ca="1">IF(I2243&lt;&gt;"",INDIRECT("'"&amp;I2243&amp;"'!"&amp;J2243),"")</f>
        <v/>
      </c>
      <c r="I2243" s="1440"/>
      <c r="J2243" s="1436"/>
      <c r="K2243" s="4"/>
    </row>
    <row r="2244" spans="1:11" ht="15" x14ac:dyDescent="0.2">
      <c r="A2244" s="5">
        <v>2185</v>
      </c>
      <c r="B2244" s="660"/>
      <c r="F2244" s="4" t="s">
        <v>3784</v>
      </c>
      <c r="G2244" s="1" t="b">
        <f t="shared" ca="1" si="35"/>
        <v>1</v>
      </c>
      <c r="H2244" s="1435" t="str" cm="1">
        <f t="array" aca="1" ref="H2244" ca="1">IF(I2244&lt;&gt;"",INDIRECT("'"&amp;I2244&amp;"'!"&amp;J2244),"")</f>
        <v/>
      </c>
      <c r="I2244" s="1440"/>
      <c r="J2244" s="1436"/>
      <c r="K2244" s="4"/>
    </row>
    <row r="2245" spans="1:11" ht="15" x14ac:dyDescent="0.2">
      <c r="A2245" s="5">
        <v>2186</v>
      </c>
      <c r="B2245" s="660"/>
      <c r="F2245" s="4" t="s">
        <v>3784</v>
      </c>
      <c r="G2245" s="1" t="b">
        <f t="shared" ca="1" si="35"/>
        <v>1</v>
      </c>
      <c r="H2245" s="1435" t="str" cm="1">
        <f t="array" aca="1" ref="H2245" ca="1">IF(I2245&lt;&gt;"",INDIRECT("'"&amp;I2245&amp;"'!"&amp;J2245),"")</f>
        <v/>
      </c>
      <c r="I2245" s="1440"/>
      <c r="J2245" s="1436"/>
      <c r="K2245" s="4"/>
    </row>
    <row r="2246" spans="1:11" ht="15" x14ac:dyDescent="0.2">
      <c r="A2246" s="5">
        <v>2187</v>
      </c>
      <c r="B2246" s="660"/>
      <c r="F2246" s="4" t="s">
        <v>3784</v>
      </c>
      <c r="G2246" s="1" t="b">
        <f t="shared" ca="1" si="35"/>
        <v>1</v>
      </c>
      <c r="H2246" s="1435" t="str" cm="1">
        <f t="array" aca="1" ref="H2246" ca="1">IF(I2246&lt;&gt;"",INDIRECT("'"&amp;I2246&amp;"'!"&amp;J2246),"")</f>
        <v/>
      </c>
      <c r="I2246" s="1440"/>
      <c r="J2246" s="1436"/>
      <c r="K2246" s="4"/>
    </row>
    <row r="2247" spans="1:11" ht="15" x14ac:dyDescent="0.2">
      <c r="A2247" s="5">
        <v>2188</v>
      </c>
      <c r="B2247" s="660"/>
      <c r="F2247" s="4" t="s">
        <v>3784</v>
      </c>
      <c r="G2247" s="1" t="b">
        <f t="shared" ca="1" si="35"/>
        <v>1</v>
      </c>
      <c r="H2247" s="1435" t="str" cm="1">
        <f t="array" aca="1" ref="H2247" ca="1">IF(I2247&lt;&gt;"",INDIRECT("'"&amp;I2247&amp;"'!"&amp;J2247),"")</f>
        <v/>
      </c>
      <c r="I2247" s="1440"/>
      <c r="J2247" s="1436"/>
      <c r="K2247" s="4"/>
    </row>
    <row r="2248" spans="1:11" ht="15" x14ac:dyDescent="0.2">
      <c r="A2248" s="5">
        <v>2189</v>
      </c>
      <c r="B2248" s="660"/>
      <c r="F2248" s="4" t="s">
        <v>3784</v>
      </c>
      <c r="G2248" s="1" t="b">
        <f t="shared" ca="1" si="35"/>
        <v>1</v>
      </c>
      <c r="H2248" s="1435" t="str" cm="1">
        <f t="array" aca="1" ref="H2248" ca="1">IF(I2248&lt;&gt;"",INDIRECT("'"&amp;I2248&amp;"'!"&amp;J2248),"")</f>
        <v/>
      </c>
      <c r="I2248" s="1440"/>
      <c r="J2248" s="1436"/>
      <c r="K2248" s="4"/>
    </row>
    <row r="2249" spans="1:11" ht="15" x14ac:dyDescent="0.2">
      <c r="A2249" s="5">
        <v>2190</v>
      </c>
      <c r="B2249" s="660"/>
      <c r="F2249" s="4" t="s">
        <v>3784</v>
      </c>
      <c r="G2249" s="1" t="b">
        <f t="shared" ca="1" si="35"/>
        <v>1</v>
      </c>
      <c r="H2249" s="1435" t="str" cm="1">
        <f t="array" aca="1" ref="H2249" ca="1">IF(I2249&lt;&gt;"",INDIRECT("'"&amp;I2249&amp;"'!"&amp;J2249),"")</f>
        <v/>
      </c>
      <c r="I2249" s="1440"/>
      <c r="J2249" s="1436"/>
      <c r="K2249" s="4"/>
    </row>
    <row r="2250" spans="1:11" ht="15" x14ac:dyDescent="0.2">
      <c r="A2250" s="5">
        <v>2191</v>
      </c>
      <c r="B2250" s="660"/>
      <c r="F2250" s="4" t="s">
        <v>3784</v>
      </c>
      <c r="G2250" s="1" t="b">
        <f t="shared" ca="1" si="35"/>
        <v>1</v>
      </c>
      <c r="H2250" s="1435" t="str" cm="1">
        <f t="array" aca="1" ref="H2250" ca="1">IF(I2250&lt;&gt;"",INDIRECT("'"&amp;I2250&amp;"'!"&amp;J2250),"")</f>
        <v/>
      </c>
      <c r="I2250" s="1440"/>
      <c r="J2250" s="1436"/>
      <c r="K2250" s="4"/>
    </row>
    <row r="2251" spans="1:11" ht="15" x14ac:dyDescent="0.2">
      <c r="A2251" s="5">
        <v>2192</v>
      </c>
      <c r="B2251" s="660"/>
      <c r="F2251" s="4" t="s">
        <v>3784</v>
      </c>
      <c r="G2251" s="1" t="b">
        <f t="shared" ca="1" si="35"/>
        <v>1</v>
      </c>
      <c r="H2251" s="1435" t="str" cm="1">
        <f t="array" aca="1" ref="H2251" ca="1">IF(I2251&lt;&gt;"",INDIRECT("'"&amp;I2251&amp;"'!"&amp;J2251),"")</f>
        <v/>
      </c>
      <c r="I2251" s="1440"/>
      <c r="J2251" s="1436"/>
      <c r="K2251" s="4"/>
    </row>
    <row r="2252" spans="1:11" ht="15" x14ac:dyDescent="0.2">
      <c r="A2252" s="5">
        <v>2193</v>
      </c>
      <c r="B2252" s="660"/>
      <c r="F2252" s="4" t="s">
        <v>3784</v>
      </c>
      <c r="G2252" s="1" t="b">
        <f t="shared" ca="1" si="35"/>
        <v>1</v>
      </c>
      <c r="H2252" s="1435" t="str" cm="1">
        <f t="array" aca="1" ref="H2252" ca="1">IF(I2252&lt;&gt;"",INDIRECT("'"&amp;I2252&amp;"'!"&amp;J2252),"")</f>
        <v/>
      </c>
      <c r="I2252" s="1440"/>
      <c r="J2252" s="1436"/>
      <c r="K2252" s="4"/>
    </row>
    <row r="2253" spans="1:11" ht="15" x14ac:dyDescent="0.2">
      <c r="A2253" s="5">
        <v>2194</v>
      </c>
      <c r="B2253" s="660"/>
      <c r="F2253" s="4" t="s">
        <v>3784</v>
      </c>
      <c r="G2253" s="1" t="b">
        <f t="shared" ca="1" si="35"/>
        <v>1</v>
      </c>
      <c r="H2253" s="1435" t="str" cm="1">
        <f t="array" aca="1" ref="H2253" ca="1">IF(I2253&lt;&gt;"",INDIRECT("'"&amp;I2253&amp;"'!"&amp;J2253),"")</f>
        <v/>
      </c>
      <c r="I2253" s="1440"/>
      <c r="J2253" s="1436"/>
      <c r="K2253" s="4"/>
    </row>
    <row r="2254" spans="1:11" ht="15" x14ac:dyDescent="0.2">
      <c r="A2254" s="5">
        <v>2195</v>
      </c>
      <c r="B2254" s="660"/>
      <c r="F2254" s="4" t="s">
        <v>3784</v>
      </c>
      <c r="G2254" s="1" t="b">
        <f t="shared" ca="1" si="35"/>
        <v>1</v>
      </c>
      <c r="H2254" s="1435" t="str" cm="1">
        <f t="array" aca="1" ref="H2254" ca="1">IF(I2254&lt;&gt;"",INDIRECT("'"&amp;I2254&amp;"'!"&amp;J2254),"")</f>
        <v/>
      </c>
      <c r="I2254" s="1440"/>
      <c r="J2254" s="1436"/>
      <c r="K2254" s="4"/>
    </row>
    <row r="2255" spans="1:11" ht="15" x14ac:dyDescent="0.2">
      <c r="A2255" s="5">
        <v>2196</v>
      </c>
      <c r="B2255" s="660"/>
      <c r="F2255" s="4" t="s">
        <v>3784</v>
      </c>
      <c r="G2255" s="1" t="b">
        <f t="shared" ca="1" si="35"/>
        <v>1</v>
      </c>
      <c r="H2255" s="1435" t="str" cm="1">
        <f t="array" aca="1" ref="H2255" ca="1">IF(I2255&lt;&gt;"",INDIRECT("'"&amp;I2255&amp;"'!"&amp;J2255),"")</f>
        <v/>
      </c>
      <c r="I2255" s="1440"/>
      <c r="J2255" s="1436"/>
      <c r="K2255" s="4"/>
    </row>
    <row r="2256" spans="1:11" ht="15" x14ac:dyDescent="0.2">
      <c r="A2256" s="5">
        <v>2197</v>
      </c>
      <c r="B2256" s="660"/>
      <c r="F2256" s="4" t="s">
        <v>3784</v>
      </c>
      <c r="G2256" s="1" t="b">
        <f t="shared" ca="1" si="35"/>
        <v>1</v>
      </c>
      <c r="H2256" s="1435" t="str" cm="1">
        <f t="array" aca="1" ref="H2256" ca="1">IF(I2256&lt;&gt;"",INDIRECT("'"&amp;I2256&amp;"'!"&amp;J2256),"")</f>
        <v/>
      </c>
      <c r="I2256" s="1440"/>
      <c r="J2256" s="1436"/>
      <c r="K2256" s="4"/>
    </row>
    <row r="2257" spans="1:11" ht="15" x14ac:dyDescent="0.2">
      <c r="A2257" s="5">
        <v>2198</v>
      </c>
      <c r="B2257" s="660"/>
      <c r="F2257" s="4" t="s">
        <v>3784</v>
      </c>
      <c r="G2257" s="1" t="b">
        <f t="shared" ca="1" si="35"/>
        <v>1</v>
      </c>
      <c r="H2257" s="1435" t="str" cm="1">
        <f t="array" aca="1" ref="H2257" ca="1">IF(I2257&lt;&gt;"",INDIRECT("'"&amp;I2257&amp;"'!"&amp;J2257),"")</f>
        <v/>
      </c>
      <c r="I2257" s="1440"/>
      <c r="J2257" s="1436"/>
      <c r="K2257" s="4"/>
    </row>
    <row r="2258" spans="1:11" ht="15" x14ac:dyDescent="0.2">
      <c r="A2258" s="5">
        <v>2199</v>
      </c>
      <c r="B2258" s="660"/>
      <c r="F2258" s="4" t="s">
        <v>3784</v>
      </c>
      <c r="G2258" s="1" t="b">
        <f t="shared" ca="1" si="35"/>
        <v>1</v>
      </c>
      <c r="H2258" s="1435" t="str" cm="1">
        <f t="array" aca="1" ref="H2258" ca="1">IF(I2258&lt;&gt;"",INDIRECT("'"&amp;I2258&amp;"'!"&amp;J2258),"")</f>
        <v/>
      </c>
      <c r="I2258" s="1440"/>
      <c r="J2258" s="1436"/>
      <c r="K2258" s="4"/>
    </row>
    <row r="2259" spans="1:11" ht="15" x14ac:dyDescent="0.2">
      <c r="A2259" s="5">
        <v>2200</v>
      </c>
      <c r="B2259" s="660"/>
      <c r="F2259" s="4" t="s">
        <v>3784</v>
      </c>
      <c r="G2259" s="1" t="b">
        <f t="shared" ca="1" si="35"/>
        <v>1</v>
      </c>
      <c r="H2259" s="1435" t="str" cm="1">
        <f t="array" aca="1" ref="H2259" ca="1">IF(I2259&lt;&gt;"",INDIRECT("'"&amp;I2259&amp;"'!"&amp;J2259),"")</f>
        <v/>
      </c>
      <c r="I2259" s="1440"/>
      <c r="J2259" s="1436"/>
      <c r="K2259" s="4"/>
    </row>
    <row r="2260" spans="1:11" ht="15" x14ac:dyDescent="0.2">
      <c r="A2260" s="5">
        <v>2201</v>
      </c>
      <c r="B2260" s="660"/>
      <c r="F2260" s="4" t="s">
        <v>3784</v>
      </c>
      <c r="G2260" s="1" t="b">
        <f t="shared" ca="1" si="35"/>
        <v>1</v>
      </c>
      <c r="H2260" s="1435" t="str" cm="1">
        <f t="array" aca="1" ref="H2260" ca="1">IF(I2260&lt;&gt;"",INDIRECT("'"&amp;I2260&amp;"'!"&amp;J2260),"")</f>
        <v/>
      </c>
      <c r="I2260" s="1440"/>
      <c r="J2260" s="1436"/>
      <c r="K2260" s="4"/>
    </row>
    <row r="2261" spans="1:11" ht="15" x14ac:dyDescent="0.2">
      <c r="A2261" s="5">
        <v>2202</v>
      </c>
      <c r="B2261" s="660"/>
      <c r="F2261" s="4" t="s">
        <v>3784</v>
      </c>
      <c r="G2261" s="1" t="b">
        <f t="shared" ca="1" si="35"/>
        <v>1</v>
      </c>
      <c r="H2261" s="1435" t="str" cm="1">
        <f t="array" aca="1" ref="H2261" ca="1">IF(I2261&lt;&gt;"",INDIRECT("'"&amp;I2261&amp;"'!"&amp;J2261),"")</f>
        <v/>
      </c>
      <c r="I2261" s="1440"/>
      <c r="J2261" s="1436"/>
      <c r="K2261" s="4"/>
    </row>
    <row r="2262" spans="1:11" ht="15" x14ac:dyDescent="0.2">
      <c r="A2262" s="5">
        <v>2203</v>
      </c>
      <c r="B2262" s="660"/>
      <c r="F2262" s="4" t="s">
        <v>3784</v>
      </c>
      <c r="G2262" s="1" t="b">
        <f t="shared" ca="1" si="35"/>
        <v>1</v>
      </c>
      <c r="H2262" s="1435" t="str" cm="1">
        <f t="array" aca="1" ref="H2262" ca="1">IF(I2262&lt;&gt;"",INDIRECT("'"&amp;I2262&amp;"'!"&amp;J2262),"")</f>
        <v/>
      </c>
      <c r="I2262" s="1440"/>
      <c r="J2262" s="1436"/>
      <c r="K2262" s="4"/>
    </row>
    <row r="2263" spans="1:11" ht="15" x14ac:dyDescent="0.2">
      <c r="A2263" s="5">
        <v>2204</v>
      </c>
      <c r="B2263" s="660"/>
      <c r="F2263" s="4" t="s">
        <v>3784</v>
      </c>
      <c r="G2263" s="1" t="b">
        <f t="shared" ca="1" si="35"/>
        <v>1</v>
      </c>
      <c r="H2263" s="1435" t="str" cm="1">
        <f t="array" aca="1" ref="H2263" ca="1">IF(I2263&lt;&gt;"",INDIRECT("'"&amp;I2263&amp;"'!"&amp;J2263),"")</f>
        <v/>
      </c>
      <c r="I2263" s="1440"/>
      <c r="J2263" s="1436"/>
      <c r="K2263" s="4"/>
    </row>
    <row r="2264" spans="1:11" ht="15" x14ac:dyDescent="0.2">
      <c r="A2264" s="5">
        <v>2205</v>
      </c>
      <c r="B2264" s="660"/>
      <c r="F2264" s="4" t="s">
        <v>3784</v>
      </c>
      <c r="G2264" s="1" t="b">
        <f t="shared" ca="1" si="35"/>
        <v>1</v>
      </c>
      <c r="H2264" s="1435" t="str" cm="1">
        <f t="array" aca="1" ref="H2264" ca="1">IF(I2264&lt;&gt;"",INDIRECT("'"&amp;I2264&amp;"'!"&amp;J2264),"")</f>
        <v/>
      </c>
      <c r="I2264" s="1440"/>
      <c r="J2264" s="1436"/>
      <c r="K2264" s="4"/>
    </row>
    <row r="2265" spans="1:11" ht="15" x14ac:dyDescent="0.2">
      <c r="A2265" s="5">
        <v>2206</v>
      </c>
      <c r="B2265" s="660"/>
      <c r="F2265" s="4" t="s">
        <v>3784</v>
      </c>
      <c r="G2265" s="1" t="b">
        <f t="shared" ca="1" si="35"/>
        <v>1</v>
      </c>
      <c r="H2265" s="1435" t="str" cm="1">
        <f t="array" aca="1" ref="H2265" ca="1">IF(I2265&lt;&gt;"",INDIRECT("'"&amp;I2265&amp;"'!"&amp;J2265),"")</f>
        <v/>
      </c>
      <c r="I2265" s="1440"/>
      <c r="J2265" s="1436"/>
      <c r="K2265" s="4"/>
    </row>
    <row r="2266" spans="1:11" ht="15" x14ac:dyDescent="0.2">
      <c r="A2266" s="5">
        <v>2207</v>
      </c>
      <c r="B2266" s="660"/>
      <c r="F2266" s="4" t="s">
        <v>3784</v>
      </c>
      <c r="G2266" s="1" t="b">
        <f t="shared" ca="1" si="35"/>
        <v>1</v>
      </c>
      <c r="H2266" s="1435" t="str" cm="1">
        <f t="array" aca="1" ref="H2266" ca="1">IF(I2266&lt;&gt;"",INDIRECT("'"&amp;I2266&amp;"'!"&amp;J2266),"")</f>
        <v/>
      </c>
      <c r="I2266" s="1440"/>
      <c r="J2266" s="1436"/>
      <c r="K2266" s="4"/>
    </row>
    <row r="2267" spans="1:11" ht="15" x14ac:dyDescent="0.2">
      <c r="A2267" s="5">
        <v>2208</v>
      </c>
      <c r="B2267" s="660"/>
      <c r="F2267" s="4" t="s">
        <v>3784</v>
      </c>
      <c r="G2267" s="1" t="b">
        <f t="shared" ca="1" si="35"/>
        <v>1</v>
      </c>
      <c r="H2267" s="1435" t="str" cm="1">
        <f t="array" aca="1" ref="H2267" ca="1">IF(I2267&lt;&gt;"",INDIRECT("'"&amp;I2267&amp;"'!"&amp;J2267),"")</f>
        <v/>
      </c>
      <c r="I2267" s="1440"/>
      <c r="J2267" s="1436"/>
      <c r="K2267" s="4"/>
    </row>
    <row r="2268" spans="1:11" ht="15" x14ac:dyDescent="0.2">
      <c r="A2268" s="5">
        <v>2209</v>
      </c>
      <c r="B2268" s="660"/>
      <c r="F2268" s="4" t="s">
        <v>3784</v>
      </c>
      <c r="G2268" s="1" t="b">
        <f t="shared" ca="1" si="35"/>
        <v>1</v>
      </c>
      <c r="H2268" s="1435" t="str" cm="1">
        <f t="array" aca="1" ref="H2268" ca="1">IF(I2268&lt;&gt;"",INDIRECT("'"&amp;I2268&amp;"'!"&amp;J2268),"")</f>
        <v/>
      </c>
      <c r="I2268" s="1440"/>
      <c r="J2268" s="1436"/>
      <c r="K2268" s="4"/>
    </row>
    <row r="2269" spans="1:11" ht="15" x14ac:dyDescent="0.2">
      <c r="A2269" s="5">
        <v>2210</v>
      </c>
      <c r="B2269" s="660"/>
      <c r="F2269" s="4" t="s">
        <v>3784</v>
      </c>
      <c r="G2269" s="1" t="b">
        <f t="shared" ca="1" si="35"/>
        <v>1</v>
      </c>
      <c r="H2269" s="1435" t="str" cm="1">
        <f t="array" aca="1" ref="H2269" ca="1">IF(I2269&lt;&gt;"",INDIRECT("'"&amp;I2269&amp;"'!"&amp;J2269),"")</f>
        <v/>
      </c>
      <c r="I2269" s="1440"/>
      <c r="J2269" s="1436"/>
      <c r="K2269" s="4"/>
    </row>
    <row r="2270" spans="1:11" ht="15" x14ac:dyDescent="0.2">
      <c r="A2270" s="5">
        <v>2211</v>
      </c>
      <c r="B2270" s="660"/>
      <c r="F2270" s="4" t="s">
        <v>3784</v>
      </c>
      <c r="G2270" s="1" t="b">
        <f t="shared" ca="1" si="35"/>
        <v>1</v>
      </c>
      <c r="H2270" s="1435" t="str" cm="1">
        <f t="array" aca="1" ref="H2270" ca="1">IF(I2270&lt;&gt;"",INDIRECT("'"&amp;I2270&amp;"'!"&amp;J2270),"")</f>
        <v/>
      </c>
      <c r="I2270" s="1440"/>
      <c r="J2270" s="1436"/>
      <c r="K2270" s="4"/>
    </row>
    <row r="2271" spans="1:11" ht="15" x14ac:dyDescent="0.2">
      <c r="A2271" s="5">
        <v>2212</v>
      </c>
      <c r="B2271" s="660"/>
      <c r="F2271" s="4" t="s">
        <v>3784</v>
      </c>
      <c r="G2271" s="1" t="b">
        <f t="shared" ca="1" si="35"/>
        <v>1</v>
      </c>
      <c r="H2271" s="1435" t="str" cm="1">
        <f t="array" aca="1" ref="H2271" ca="1">IF(I2271&lt;&gt;"",INDIRECT("'"&amp;I2271&amp;"'!"&amp;J2271),"")</f>
        <v/>
      </c>
      <c r="I2271" s="1440"/>
      <c r="J2271" s="1436"/>
      <c r="K2271" s="4"/>
    </row>
    <row r="2272" spans="1:11" ht="15" x14ac:dyDescent="0.2">
      <c r="A2272" s="5">
        <v>2213</v>
      </c>
      <c r="B2272" s="660"/>
      <c r="F2272" s="4" t="s">
        <v>3784</v>
      </c>
      <c r="G2272" s="1" t="b">
        <f t="shared" ref="G2272:G2335" ca="1" si="36">H2272=B2272</f>
        <v>1</v>
      </c>
      <c r="H2272" s="1435" t="str" cm="1">
        <f t="array" aca="1" ref="H2272" ca="1">IF(I2272&lt;&gt;"",INDIRECT("'"&amp;I2272&amp;"'!"&amp;J2272),"")</f>
        <v/>
      </c>
      <c r="I2272" s="1440"/>
      <c r="J2272" s="1436"/>
      <c r="K2272" s="4"/>
    </row>
    <row r="2273" spans="1:11" ht="15" x14ac:dyDescent="0.2">
      <c r="A2273" s="5">
        <v>2214</v>
      </c>
      <c r="B2273" s="660"/>
      <c r="F2273" s="4" t="s">
        <v>3784</v>
      </c>
      <c r="G2273" s="1" t="b">
        <f t="shared" ca="1" si="36"/>
        <v>1</v>
      </c>
      <c r="H2273" s="1435" t="str" cm="1">
        <f t="array" aca="1" ref="H2273" ca="1">IF(I2273&lt;&gt;"",INDIRECT("'"&amp;I2273&amp;"'!"&amp;J2273),"")</f>
        <v/>
      </c>
      <c r="I2273" s="1440"/>
      <c r="J2273" s="1436"/>
      <c r="K2273" s="4"/>
    </row>
    <row r="2274" spans="1:11" ht="15" x14ac:dyDescent="0.2">
      <c r="A2274" s="5">
        <v>2215</v>
      </c>
      <c r="B2274" s="660"/>
      <c r="F2274" s="4" t="s">
        <v>3784</v>
      </c>
      <c r="G2274" s="1" t="b">
        <f t="shared" ca="1" si="36"/>
        <v>1</v>
      </c>
      <c r="H2274" s="1435" t="str" cm="1">
        <f t="array" aca="1" ref="H2274" ca="1">IF(I2274&lt;&gt;"",INDIRECT("'"&amp;I2274&amp;"'!"&amp;J2274),"")</f>
        <v/>
      </c>
      <c r="I2274" s="1440"/>
      <c r="J2274" s="1436"/>
      <c r="K2274" s="4"/>
    </row>
    <row r="2275" spans="1:11" ht="15" x14ac:dyDescent="0.2">
      <c r="A2275" s="5">
        <v>2216</v>
      </c>
      <c r="B2275" s="660"/>
      <c r="F2275" s="4" t="s">
        <v>3784</v>
      </c>
      <c r="G2275" s="1" t="b">
        <f t="shared" ca="1" si="36"/>
        <v>1</v>
      </c>
      <c r="H2275" s="1435" t="str" cm="1">
        <f t="array" aca="1" ref="H2275" ca="1">IF(I2275&lt;&gt;"",INDIRECT("'"&amp;I2275&amp;"'!"&amp;J2275),"")</f>
        <v/>
      </c>
      <c r="I2275" s="1440"/>
      <c r="J2275" s="1436"/>
      <c r="K2275" s="4"/>
    </row>
    <row r="2276" spans="1:11" ht="15" x14ac:dyDescent="0.2">
      <c r="A2276" s="5">
        <v>2217</v>
      </c>
      <c r="B2276" s="660"/>
      <c r="F2276" s="4" t="s">
        <v>3784</v>
      </c>
      <c r="G2276" s="1" t="b">
        <f t="shared" ca="1" si="36"/>
        <v>1</v>
      </c>
      <c r="H2276" s="1435" t="str" cm="1">
        <f t="array" aca="1" ref="H2276" ca="1">IF(I2276&lt;&gt;"",INDIRECT("'"&amp;I2276&amp;"'!"&amp;J2276),"")</f>
        <v/>
      </c>
      <c r="I2276" s="1440"/>
      <c r="J2276" s="1436"/>
      <c r="K2276" s="4"/>
    </row>
    <row r="2277" spans="1:11" ht="15" x14ac:dyDescent="0.2">
      <c r="A2277" s="5">
        <v>2218</v>
      </c>
      <c r="B2277" s="660"/>
      <c r="F2277" s="4" t="s">
        <v>3784</v>
      </c>
      <c r="G2277" s="1" t="b">
        <f t="shared" ca="1" si="36"/>
        <v>1</v>
      </c>
      <c r="H2277" s="1435" t="str" cm="1">
        <f t="array" aca="1" ref="H2277" ca="1">IF(I2277&lt;&gt;"",INDIRECT("'"&amp;I2277&amp;"'!"&amp;J2277),"")</f>
        <v/>
      </c>
      <c r="I2277" s="1440"/>
      <c r="J2277" s="1436"/>
      <c r="K2277" s="4"/>
    </row>
    <row r="2278" spans="1:11" ht="15" x14ac:dyDescent="0.2">
      <c r="A2278" s="5">
        <v>2219</v>
      </c>
      <c r="B2278" s="660"/>
      <c r="F2278" s="4" t="s">
        <v>3784</v>
      </c>
      <c r="G2278" s="1" t="b">
        <f t="shared" ca="1" si="36"/>
        <v>1</v>
      </c>
      <c r="H2278" s="1435" t="str" cm="1">
        <f t="array" aca="1" ref="H2278" ca="1">IF(I2278&lt;&gt;"",INDIRECT("'"&amp;I2278&amp;"'!"&amp;J2278),"")</f>
        <v/>
      </c>
      <c r="I2278" s="1440"/>
      <c r="J2278" s="1436"/>
      <c r="K2278" s="4"/>
    </row>
    <row r="2279" spans="1:11" ht="15" x14ac:dyDescent="0.2">
      <c r="A2279" s="5">
        <v>2220</v>
      </c>
      <c r="B2279" s="660"/>
      <c r="F2279" s="4" t="s">
        <v>3784</v>
      </c>
      <c r="G2279" s="1" t="b">
        <f t="shared" ca="1" si="36"/>
        <v>1</v>
      </c>
      <c r="H2279" s="1435" t="str" cm="1">
        <f t="array" aca="1" ref="H2279" ca="1">IF(I2279&lt;&gt;"",INDIRECT("'"&amp;I2279&amp;"'!"&amp;J2279),"")</f>
        <v/>
      </c>
      <c r="I2279" s="1440"/>
      <c r="J2279" s="1436"/>
      <c r="K2279" s="4"/>
    </row>
    <row r="2280" spans="1:11" ht="15" x14ac:dyDescent="0.2">
      <c r="A2280" s="5">
        <v>2221</v>
      </c>
      <c r="B2280" s="660"/>
      <c r="F2280" s="4" t="s">
        <v>3784</v>
      </c>
      <c r="G2280" s="1" t="b">
        <f t="shared" ca="1" si="36"/>
        <v>1</v>
      </c>
      <c r="H2280" s="1435" t="str" cm="1">
        <f t="array" aca="1" ref="H2280" ca="1">IF(I2280&lt;&gt;"",INDIRECT("'"&amp;I2280&amp;"'!"&amp;J2280),"")</f>
        <v/>
      </c>
      <c r="I2280" s="1440"/>
      <c r="J2280" s="1436"/>
      <c r="K2280" s="4"/>
    </row>
    <row r="2281" spans="1:11" ht="15" x14ac:dyDescent="0.2">
      <c r="A2281" s="5">
        <v>2222</v>
      </c>
      <c r="B2281" s="660"/>
      <c r="F2281" s="4" t="s">
        <v>3784</v>
      </c>
      <c r="G2281" s="1" t="b">
        <f t="shared" ca="1" si="36"/>
        <v>1</v>
      </c>
      <c r="H2281" s="1435" t="str" cm="1">
        <f t="array" aca="1" ref="H2281" ca="1">IF(I2281&lt;&gt;"",INDIRECT("'"&amp;I2281&amp;"'!"&amp;J2281),"")</f>
        <v/>
      </c>
      <c r="I2281" s="1440"/>
      <c r="J2281" s="1436"/>
      <c r="K2281" s="4"/>
    </row>
    <row r="2282" spans="1:11" ht="15" x14ac:dyDescent="0.2">
      <c r="A2282" s="5">
        <v>2223</v>
      </c>
      <c r="B2282" s="660"/>
      <c r="F2282" s="4" t="s">
        <v>3784</v>
      </c>
      <c r="G2282" s="1" t="b">
        <f t="shared" ca="1" si="36"/>
        <v>1</v>
      </c>
      <c r="H2282" s="1435" t="str" cm="1">
        <f t="array" aca="1" ref="H2282" ca="1">IF(I2282&lt;&gt;"",INDIRECT("'"&amp;I2282&amp;"'!"&amp;J2282),"")</f>
        <v/>
      </c>
      <c r="I2282" s="1440"/>
      <c r="J2282" s="1436"/>
      <c r="K2282" s="4"/>
    </row>
    <row r="2283" spans="1:11" ht="15" x14ac:dyDescent="0.2">
      <c r="A2283" s="5">
        <v>2224</v>
      </c>
      <c r="B2283" s="660"/>
      <c r="F2283" s="4" t="s">
        <v>3784</v>
      </c>
      <c r="G2283" s="1" t="b">
        <f t="shared" ca="1" si="36"/>
        <v>1</v>
      </c>
      <c r="H2283" s="1435" t="str" cm="1">
        <f t="array" aca="1" ref="H2283" ca="1">IF(I2283&lt;&gt;"",INDIRECT("'"&amp;I2283&amp;"'!"&amp;J2283),"")</f>
        <v/>
      </c>
      <c r="I2283" s="1440"/>
      <c r="J2283" s="1436"/>
      <c r="K2283" s="4"/>
    </row>
    <row r="2284" spans="1:11" ht="15" x14ac:dyDescent="0.2">
      <c r="A2284" s="5">
        <v>2225</v>
      </c>
      <c r="B2284" s="660"/>
      <c r="F2284" s="4" t="s">
        <v>3784</v>
      </c>
      <c r="G2284" s="1" t="b">
        <f t="shared" ca="1" si="36"/>
        <v>1</v>
      </c>
      <c r="H2284" s="1435" t="str" cm="1">
        <f t="array" aca="1" ref="H2284" ca="1">IF(I2284&lt;&gt;"",INDIRECT("'"&amp;I2284&amp;"'!"&amp;J2284),"")</f>
        <v/>
      </c>
      <c r="I2284" s="1440"/>
      <c r="J2284" s="1436"/>
      <c r="K2284" s="4"/>
    </row>
    <row r="2285" spans="1:11" ht="15" x14ac:dyDescent="0.2">
      <c r="A2285" s="5">
        <v>2226</v>
      </c>
      <c r="B2285" s="660"/>
      <c r="F2285" s="4" t="s">
        <v>3784</v>
      </c>
      <c r="G2285" s="1" t="b">
        <f t="shared" ca="1" si="36"/>
        <v>1</v>
      </c>
      <c r="H2285" s="1435" t="str" cm="1">
        <f t="array" aca="1" ref="H2285" ca="1">IF(I2285&lt;&gt;"",INDIRECT("'"&amp;I2285&amp;"'!"&amp;J2285),"")</f>
        <v/>
      </c>
      <c r="I2285" s="1440"/>
      <c r="J2285" s="1436"/>
      <c r="K2285" s="4"/>
    </row>
    <row r="2286" spans="1:11" ht="15" x14ac:dyDescent="0.2">
      <c r="A2286" s="5">
        <v>2227</v>
      </c>
      <c r="B2286" s="660"/>
      <c r="F2286" s="4" t="s">
        <v>3784</v>
      </c>
      <c r="G2286" s="1" t="b">
        <f t="shared" ca="1" si="36"/>
        <v>1</v>
      </c>
      <c r="H2286" s="1435" t="str" cm="1">
        <f t="array" aca="1" ref="H2286" ca="1">IF(I2286&lt;&gt;"",INDIRECT("'"&amp;I2286&amp;"'!"&amp;J2286),"")</f>
        <v/>
      </c>
      <c r="I2286" s="1440"/>
      <c r="J2286" s="1436"/>
      <c r="K2286" s="4"/>
    </row>
    <row r="2287" spans="1:11" ht="15" x14ac:dyDescent="0.2">
      <c r="A2287" s="5">
        <v>2228</v>
      </c>
      <c r="B2287" s="660"/>
      <c r="F2287" s="4" t="s">
        <v>3784</v>
      </c>
      <c r="G2287" s="1" t="b">
        <f t="shared" ca="1" si="36"/>
        <v>1</v>
      </c>
      <c r="H2287" s="1435" t="str" cm="1">
        <f t="array" aca="1" ref="H2287" ca="1">IF(I2287&lt;&gt;"",INDIRECT("'"&amp;I2287&amp;"'!"&amp;J2287),"")</f>
        <v/>
      </c>
      <c r="I2287" s="1440"/>
      <c r="J2287" s="1436"/>
      <c r="K2287" s="4"/>
    </row>
    <row r="2288" spans="1:11" ht="15" x14ac:dyDescent="0.2">
      <c r="A2288" s="5">
        <v>2229</v>
      </c>
      <c r="B2288" s="660"/>
      <c r="F2288" s="4" t="s">
        <v>3784</v>
      </c>
      <c r="G2288" s="1" t="b">
        <f t="shared" ca="1" si="36"/>
        <v>1</v>
      </c>
      <c r="H2288" s="1435" t="str" cm="1">
        <f t="array" aca="1" ref="H2288" ca="1">IF(I2288&lt;&gt;"",INDIRECT("'"&amp;I2288&amp;"'!"&amp;J2288),"")</f>
        <v/>
      </c>
      <c r="I2288" s="1440"/>
      <c r="J2288" s="1436"/>
      <c r="K2288" s="4"/>
    </row>
    <row r="2289" spans="1:11" ht="15" x14ac:dyDescent="0.2">
      <c r="A2289" s="5">
        <v>2230</v>
      </c>
      <c r="B2289" s="660"/>
      <c r="F2289" s="4" t="s">
        <v>3784</v>
      </c>
      <c r="G2289" s="1" t="b">
        <f t="shared" ca="1" si="36"/>
        <v>1</v>
      </c>
      <c r="H2289" s="1435" t="str" cm="1">
        <f t="array" aca="1" ref="H2289" ca="1">IF(I2289&lt;&gt;"",INDIRECT("'"&amp;I2289&amp;"'!"&amp;J2289),"")</f>
        <v/>
      </c>
      <c r="I2289" s="1440"/>
      <c r="J2289" s="1436"/>
      <c r="K2289" s="4"/>
    </row>
    <row r="2290" spans="1:11" ht="15" x14ac:dyDescent="0.2">
      <c r="A2290" s="5">
        <v>2231</v>
      </c>
      <c r="B2290" s="660"/>
      <c r="F2290" s="4" t="s">
        <v>3784</v>
      </c>
      <c r="G2290" s="1" t="b">
        <f t="shared" ca="1" si="36"/>
        <v>1</v>
      </c>
      <c r="H2290" s="1435" t="str" cm="1">
        <f t="array" aca="1" ref="H2290" ca="1">IF(I2290&lt;&gt;"",INDIRECT("'"&amp;I2290&amp;"'!"&amp;J2290),"")</f>
        <v/>
      </c>
      <c r="I2290" s="1440"/>
      <c r="J2290" s="1436"/>
      <c r="K2290" s="4"/>
    </row>
    <row r="2291" spans="1:11" ht="15" x14ac:dyDescent="0.2">
      <c r="A2291" s="5">
        <v>2232</v>
      </c>
      <c r="B2291" s="660"/>
      <c r="F2291" s="4" t="s">
        <v>3784</v>
      </c>
      <c r="G2291" s="1" t="b">
        <f t="shared" ca="1" si="36"/>
        <v>1</v>
      </c>
      <c r="H2291" s="1435" t="str" cm="1">
        <f t="array" aca="1" ref="H2291" ca="1">IF(I2291&lt;&gt;"",INDIRECT("'"&amp;I2291&amp;"'!"&amp;J2291),"")</f>
        <v/>
      </c>
      <c r="I2291" s="1440"/>
      <c r="J2291" s="1436"/>
      <c r="K2291" s="4"/>
    </row>
    <row r="2292" spans="1:11" ht="15" x14ac:dyDescent="0.2">
      <c r="A2292" s="5">
        <v>2233</v>
      </c>
      <c r="B2292" s="660"/>
      <c r="F2292" s="4" t="s">
        <v>3784</v>
      </c>
      <c r="G2292" s="1" t="b">
        <f t="shared" ca="1" si="36"/>
        <v>1</v>
      </c>
      <c r="H2292" s="1435" t="str" cm="1">
        <f t="array" aca="1" ref="H2292" ca="1">IF(I2292&lt;&gt;"",INDIRECT("'"&amp;I2292&amp;"'!"&amp;J2292),"")</f>
        <v/>
      </c>
      <c r="I2292" s="1440"/>
      <c r="J2292" s="1436"/>
      <c r="K2292" s="4"/>
    </row>
    <row r="2293" spans="1:11" ht="15" x14ac:dyDescent="0.2">
      <c r="A2293" s="5">
        <v>2234</v>
      </c>
      <c r="B2293" s="660"/>
      <c r="F2293" s="4" t="s">
        <v>3784</v>
      </c>
      <c r="G2293" s="1" t="b">
        <f t="shared" ca="1" si="36"/>
        <v>1</v>
      </c>
      <c r="H2293" s="1435" t="str" cm="1">
        <f t="array" aca="1" ref="H2293" ca="1">IF(I2293&lt;&gt;"",INDIRECT("'"&amp;I2293&amp;"'!"&amp;J2293),"")</f>
        <v/>
      </c>
      <c r="I2293" s="1440"/>
      <c r="J2293" s="1436"/>
      <c r="K2293" s="4"/>
    </row>
    <row r="2294" spans="1:11" ht="15" x14ac:dyDescent="0.2">
      <c r="A2294" s="5">
        <v>2235</v>
      </c>
      <c r="B2294" s="660"/>
      <c r="F2294" s="4" t="s">
        <v>3784</v>
      </c>
      <c r="G2294" s="1" t="b">
        <f t="shared" ca="1" si="36"/>
        <v>1</v>
      </c>
      <c r="H2294" s="1435" t="str" cm="1">
        <f t="array" aca="1" ref="H2294" ca="1">IF(I2294&lt;&gt;"",INDIRECT("'"&amp;I2294&amp;"'!"&amp;J2294),"")</f>
        <v/>
      </c>
      <c r="I2294" s="1440"/>
      <c r="J2294" s="1436"/>
      <c r="K2294" s="4"/>
    </row>
    <row r="2295" spans="1:11" ht="15" x14ac:dyDescent="0.2">
      <c r="A2295" s="5">
        <v>2236</v>
      </c>
      <c r="B2295" s="660"/>
      <c r="F2295" s="4" t="s">
        <v>3784</v>
      </c>
      <c r="G2295" s="1" t="b">
        <f t="shared" ca="1" si="36"/>
        <v>1</v>
      </c>
      <c r="H2295" s="1435" t="str" cm="1">
        <f t="array" aca="1" ref="H2295" ca="1">IF(I2295&lt;&gt;"",INDIRECT("'"&amp;I2295&amp;"'!"&amp;J2295),"")</f>
        <v/>
      </c>
      <c r="I2295" s="1440"/>
      <c r="J2295" s="1436"/>
      <c r="K2295" s="4"/>
    </row>
    <row r="2296" spans="1:11" ht="15" x14ac:dyDescent="0.2">
      <c r="A2296" s="5">
        <v>2237</v>
      </c>
      <c r="B2296" s="660"/>
      <c r="F2296" s="4" t="s">
        <v>3784</v>
      </c>
      <c r="G2296" s="1" t="b">
        <f t="shared" ca="1" si="36"/>
        <v>1</v>
      </c>
      <c r="H2296" s="1435" t="str" cm="1">
        <f t="array" aca="1" ref="H2296" ca="1">IF(I2296&lt;&gt;"",INDIRECT("'"&amp;I2296&amp;"'!"&amp;J2296),"")</f>
        <v/>
      </c>
      <c r="I2296" s="1440"/>
      <c r="J2296" s="1436"/>
      <c r="K2296" s="4"/>
    </row>
    <row r="2297" spans="1:11" ht="15" x14ac:dyDescent="0.2">
      <c r="A2297" s="5">
        <v>2238</v>
      </c>
      <c r="B2297" s="660"/>
      <c r="F2297" s="4" t="s">
        <v>3784</v>
      </c>
      <c r="G2297" s="1" t="b">
        <f t="shared" ca="1" si="36"/>
        <v>1</v>
      </c>
      <c r="H2297" s="1435" t="str" cm="1">
        <f t="array" aca="1" ref="H2297" ca="1">IF(I2297&lt;&gt;"",INDIRECT("'"&amp;I2297&amp;"'!"&amp;J2297),"")</f>
        <v/>
      </c>
      <c r="I2297" s="1440"/>
      <c r="J2297" s="1436"/>
      <c r="K2297" s="4"/>
    </row>
    <row r="2298" spans="1:11" ht="15" x14ac:dyDescent="0.2">
      <c r="A2298" s="5">
        <v>2239</v>
      </c>
      <c r="B2298" s="660"/>
      <c r="F2298" s="4" t="s">
        <v>3784</v>
      </c>
      <c r="G2298" s="1" t="b">
        <f t="shared" ca="1" si="36"/>
        <v>1</v>
      </c>
      <c r="H2298" s="1435" t="str" cm="1">
        <f t="array" aca="1" ref="H2298" ca="1">IF(I2298&lt;&gt;"",INDIRECT("'"&amp;I2298&amp;"'!"&amp;J2298),"")</f>
        <v/>
      </c>
      <c r="I2298" s="1440"/>
      <c r="J2298" s="1436"/>
      <c r="K2298" s="4"/>
    </row>
    <row r="2299" spans="1:11" ht="15" x14ac:dyDescent="0.2">
      <c r="A2299" s="5">
        <v>2240</v>
      </c>
      <c r="B2299" s="660"/>
      <c r="F2299" s="4" t="s">
        <v>3784</v>
      </c>
      <c r="G2299" s="1" t="b">
        <f t="shared" ca="1" si="36"/>
        <v>1</v>
      </c>
      <c r="H2299" s="1435" t="str" cm="1">
        <f t="array" aca="1" ref="H2299" ca="1">IF(I2299&lt;&gt;"",INDIRECT("'"&amp;I2299&amp;"'!"&amp;J2299),"")</f>
        <v/>
      </c>
      <c r="I2299" s="1440"/>
      <c r="J2299" s="1436"/>
      <c r="K2299" s="4"/>
    </row>
    <row r="2300" spans="1:11" ht="15" x14ac:dyDescent="0.2">
      <c r="A2300" s="5">
        <v>2241</v>
      </c>
      <c r="B2300" s="660"/>
      <c r="F2300" s="4" t="s">
        <v>3784</v>
      </c>
      <c r="G2300" s="1" t="b">
        <f t="shared" ca="1" si="36"/>
        <v>1</v>
      </c>
      <c r="H2300" s="1435" t="str" cm="1">
        <f t="array" aca="1" ref="H2300" ca="1">IF(I2300&lt;&gt;"",INDIRECT("'"&amp;I2300&amp;"'!"&amp;J2300),"")</f>
        <v/>
      </c>
      <c r="I2300" s="1440"/>
      <c r="J2300" s="1436"/>
      <c r="K2300" s="4"/>
    </row>
    <row r="2301" spans="1:11" ht="15" x14ac:dyDescent="0.2">
      <c r="A2301" s="5">
        <v>2242</v>
      </c>
      <c r="B2301" s="660"/>
      <c r="F2301" s="4" t="s">
        <v>3784</v>
      </c>
      <c r="G2301" s="1" t="b">
        <f t="shared" ca="1" si="36"/>
        <v>1</v>
      </c>
      <c r="H2301" s="1435" t="str" cm="1">
        <f t="array" aca="1" ref="H2301" ca="1">IF(I2301&lt;&gt;"",INDIRECT("'"&amp;I2301&amp;"'!"&amp;J2301),"")</f>
        <v/>
      </c>
      <c r="I2301" s="1440"/>
      <c r="J2301" s="1436"/>
      <c r="K2301" s="4"/>
    </row>
    <row r="2302" spans="1:11" ht="15" x14ac:dyDescent="0.2">
      <c r="A2302" s="5">
        <v>2243</v>
      </c>
      <c r="B2302" s="660"/>
      <c r="F2302" s="4" t="s">
        <v>3784</v>
      </c>
      <c r="G2302" s="1" t="b">
        <f t="shared" ca="1" si="36"/>
        <v>1</v>
      </c>
      <c r="H2302" s="1435" t="str" cm="1">
        <f t="array" aca="1" ref="H2302" ca="1">IF(I2302&lt;&gt;"",INDIRECT("'"&amp;I2302&amp;"'!"&amp;J2302),"")</f>
        <v/>
      </c>
      <c r="I2302" s="1440"/>
      <c r="J2302" s="1436"/>
      <c r="K2302" s="4"/>
    </row>
    <row r="2303" spans="1:11" ht="15" x14ac:dyDescent="0.2">
      <c r="A2303" s="5">
        <v>2244</v>
      </c>
      <c r="B2303" s="660"/>
      <c r="F2303" s="4" t="s">
        <v>3784</v>
      </c>
      <c r="G2303" s="1" t="b">
        <f t="shared" ca="1" si="36"/>
        <v>1</v>
      </c>
      <c r="H2303" s="1435" t="str" cm="1">
        <f t="array" aca="1" ref="H2303" ca="1">IF(I2303&lt;&gt;"",INDIRECT("'"&amp;I2303&amp;"'!"&amp;J2303),"")</f>
        <v/>
      </c>
      <c r="I2303" s="1440"/>
      <c r="J2303" s="1436"/>
      <c r="K2303" s="4"/>
    </row>
    <row r="2304" spans="1:11" ht="15" x14ac:dyDescent="0.2">
      <c r="A2304" s="5">
        <v>2245</v>
      </c>
      <c r="B2304" s="660"/>
      <c r="F2304" s="4" t="s">
        <v>3784</v>
      </c>
      <c r="G2304" s="1" t="b">
        <f t="shared" ca="1" si="36"/>
        <v>1</v>
      </c>
      <c r="H2304" s="1435" t="str" cm="1">
        <f t="array" aca="1" ref="H2304" ca="1">IF(I2304&lt;&gt;"",INDIRECT("'"&amp;I2304&amp;"'!"&amp;J2304),"")</f>
        <v/>
      </c>
      <c r="I2304" s="1440"/>
      <c r="J2304" s="1436"/>
      <c r="K2304" s="4"/>
    </row>
    <row r="2305" spans="1:11" ht="15" x14ac:dyDescent="0.2">
      <c r="A2305" s="5">
        <v>2246</v>
      </c>
      <c r="B2305" s="660"/>
      <c r="F2305" s="4" t="s">
        <v>3784</v>
      </c>
      <c r="G2305" s="1" t="b">
        <f t="shared" ca="1" si="36"/>
        <v>1</v>
      </c>
      <c r="H2305" s="1435" t="str" cm="1">
        <f t="array" aca="1" ref="H2305" ca="1">IF(I2305&lt;&gt;"",INDIRECT("'"&amp;I2305&amp;"'!"&amp;J2305),"")</f>
        <v/>
      </c>
      <c r="I2305" s="1440"/>
      <c r="J2305" s="1436"/>
      <c r="K2305" s="4"/>
    </row>
    <row r="2306" spans="1:11" ht="15" x14ac:dyDescent="0.2">
      <c r="A2306" s="5">
        <v>2247</v>
      </c>
      <c r="B2306" s="660"/>
      <c r="F2306" s="4" t="s">
        <v>3784</v>
      </c>
      <c r="G2306" s="1" t="b">
        <f t="shared" ca="1" si="36"/>
        <v>1</v>
      </c>
      <c r="H2306" s="1435" t="str" cm="1">
        <f t="array" aca="1" ref="H2306" ca="1">IF(I2306&lt;&gt;"",INDIRECT("'"&amp;I2306&amp;"'!"&amp;J2306),"")</f>
        <v/>
      </c>
      <c r="I2306" s="1440"/>
      <c r="J2306" s="1436"/>
      <c r="K2306" s="4"/>
    </row>
    <row r="2307" spans="1:11" ht="15" x14ac:dyDescent="0.2">
      <c r="A2307" s="5">
        <v>2248</v>
      </c>
      <c r="B2307" s="660"/>
      <c r="F2307" s="4" t="s">
        <v>3784</v>
      </c>
      <c r="G2307" s="1" t="b">
        <f t="shared" ca="1" si="36"/>
        <v>1</v>
      </c>
      <c r="H2307" s="1435" t="str" cm="1">
        <f t="array" aca="1" ref="H2307" ca="1">IF(I2307&lt;&gt;"",INDIRECT("'"&amp;I2307&amp;"'!"&amp;J2307),"")</f>
        <v/>
      </c>
      <c r="I2307" s="1440"/>
      <c r="J2307" s="1436"/>
      <c r="K2307" s="4"/>
    </row>
    <row r="2308" spans="1:11" ht="15" x14ac:dyDescent="0.2">
      <c r="A2308" s="5">
        <v>2249</v>
      </c>
      <c r="B2308" s="660"/>
      <c r="F2308" s="4" t="s">
        <v>3784</v>
      </c>
      <c r="G2308" s="1" t="b">
        <f t="shared" ca="1" si="36"/>
        <v>1</v>
      </c>
      <c r="H2308" s="1435" t="str" cm="1">
        <f t="array" aca="1" ref="H2308" ca="1">IF(I2308&lt;&gt;"",INDIRECT("'"&amp;I2308&amp;"'!"&amp;J2308),"")</f>
        <v/>
      </c>
      <c r="I2308" s="1440"/>
      <c r="J2308" s="1436"/>
      <c r="K2308" s="4"/>
    </row>
    <row r="2309" spans="1:11" ht="15" x14ac:dyDescent="0.2">
      <c r="A2309" s="5">
        <v>2250</v>
      </c>
      <c r="B2309" s="660"/>
      <c r="F2309" s="4" t="s">
        <v>3784</v>
      </c>
      <c r="G2309" s="1" t="b">
        <f t="shared" ca="1" si="36"/>
        <v>1</v>
      </c>
      <c r="H2309" s="1435" t="str" cm="1">
        <f t="array" aca="1" ref="H2309" ca="1">IF(I2309&lt;&gt;"",INDIRECT("'"&amp;I2309&amp;"'!"&amp;J2309),"")</f>
        <v/>
      </c>
      <c r="I2309" s="1440"/>
      <c r="J2309" s="1436"/>
      <c r="K2309" s="4"/>
    </row>
    <row r="2310" spans="1:11" ht="15" x14ac:dyDescent="0.2">
      <c r="A2310" s="5">
        <v>2251</v>
      </c>
      <c r="B2310" s="660"/>
      <c r="F2310" s="4" t="s">
        <v>3784</v>
      </c>
      <c r="G2310" s="1" t="b">
        <f t="shared" ca="1" si="36"/>
        <v>1</v>
      </c>
      <c r="H2310" s="1435" t="str" cm="1">
        <f t="array" aca="1" ref="H2310" ca="1">IF(I2310&lt;&gt;"",INDIRECT("'"&amp;I2310&amp;"'!"&amp;J2310),"")</f>
        <v/>
      </c>
      <c r="I2310" s="1440"/>
      <c r="J2310" s="1436"/>
      <c r="K2310" s="4"/>
    </row>
    <row r="2311" spans="1:11" ht="15" x14ac:dyDescent="0.2">
      <c r="A2311" s="5">
        <v>2252</v>
      </c>
      <c r="B2311" s="660"/>
      <c r="F2311" s="4" t="s">
        <v>3784</v>
      </c>
      <c r="G2311" s="1" t="b">
        <f t="shared" ca="1" si="36"/>
        <v>1</v>
      </c>
      <c r="H2311" s="1435" t="str" cm="1">
        <f t="array" aca="1" ref="H2311" ca="1">IF(I2311&lt;&gt;"",INDIRECT("'"&amp;I2311&amp;"'!"&amp;J2311),"")</f>
        <v/>
      </c>
      <c r="I2311" s="1440"/>
      <c r="J2311" s="1436"/>
      <c r="K2311" s="4"/>
    </row>
    <row r="2312" spans="1:11" ht="15" x14ac:dyDescent="0.2">
      <c r="A2312" s="5">
        <v>2253</v>
      </c>
      <c r="B2312" s="660"/>
      <c r="F2312" s="4" t="s">
        <v>3784</v>
      </c>
      <c r="G2312" s="1" t="b">
        <f t="shared" ca="1" si="36"/>
        <v>1</v>
      </c>
      <c r="H2312" s="1435" t="str" cm="1">
        <f t="array" aca="1" ref="H2312" ca="1">IF(I2312&lt;&gt;"",INDIRECT("'"&amp;I2312&amp;"'!"&amp;J2312),"")</f>
        <v/>
      </c>
      <c r="I2312" s="1440"/>
      <c r="J2312" s="1436"/>
      <c r="K2312" s="4"/>
    </row>
    <row r="2313" spans="1:11" ht="15" x14ac:dyDescent="0.2">
      <c r="A2313" s="5">
        <v>2254</v>
      </c>
      <c r="B2313" s="660"/>
      <c r="F2313" s="4" t="s">
        <v>3784</v>
      </c>
      <c r="G2313" s="1" t="b">
        <f t="shared" ca="1" si="36"/>
        <v>1</v>
      </c>
      <c r="H2313" s="1435" t="str" cm="1">
        <f t="array" aca="1" ref="H2313" ca="1">IF(I2313&lt;&gt;"",INDIRECT("'"&amp;I2313&amp;"'!"&amp;J2313),"")</f>
        <v/>
      </c>
      <c r="I2313" s="1440"/>
      <c r="J2313" s="1436"/>
      <c r="K2313" s="4"/>
    </row>
    <row r="2314" spans="1:11" ht="15" x14ac:dyDescent="0.2">
      <c r="A2314" s="5">
        <v>2255</v>
      </c>
      <c r="B2314" s="660"/>
      <c r="F2314" s="4" t="s">
        <v>3784</v>
      </c>
      <c r="G2314" s="1" t="b">
        <f t="shared" ca="1" si="36"/>
        <v>1</v>
      </c>
      <c r="H2314" s="1435" t="str" cm="1">
        <f t="array" aca="1" ref="H2314" ca="1">IF(I2314&lt;&gt;"",INDIRECT("'"&amp;I2314&amp;"'!"&amp;J2314),"")</f>
        <v/>
      </c>
      <c r="I2314" s="1440"/>
      <c r="J2314" s="1436"/>
      <c r="K2314" s="4"/>
    </row>
    <row r="2315" spans="1:11" ht="15" x14ac:dyDescent="0.2">
      <c r="A2315" s="5">
        <v>2256</v>
      </c>
      <c r="B2315" s="660"/>
      <c r="F2315" s="4" t="s">
        <v>3784</v>
      </c>
      <c r="G2315" s="1" t="b">
        <f t="shared" ca="1" si="36"/>
        <v>1</v>
      </c>
      <c r="H2315" s="1435" t="str" cm="1">
        <f t="array" aca="1" ref="H2315" ca="1">IF(I2315&lt;&gt;"",INDIRECT("'"&amp;I2315&amp;"'!"&amp;J2315),"")</f>
        <v/>
      </c>
      <c r="I2315" s="1440"/>
      <c r="J2315" s="1436"/>
      <c r="K2315" s="4"/>
    </row>
    <row r="2316" spans="1:11" ht="15" x14ac:dyDescent="0.2">
      <c r="A2316" s="5">
        <v>2257</v>
      </c>
      <c r="B2316" s="660"/>
      <c r="F2316" s="4" t="s">
        <v>3784</v>
      </c>
      <c r="G2316" s="1" t="b">
        <f t="shared" ca="1" si="36"/>
        <v>1</v>
      </c>
      <c r="H2316" s="1435" t="str" cm="1">
        <f t="array" aca="1" ref="H2316" ca="1">IF(I2316&lt;&gt;"",INDIRECT("'"&amp;I2316&amp;"'!"&amp;J2316),"")</f>
        <v/>
      </c>
      <c r="I2316" s="1440"/>
      <c r="J2316" s="1436"/>
      <c r="K2316" s="4"/>
    </row>
    <row r="2317" spans="1:11" ht="15" x14ac:dyDescent="0.2">
      <c r="A2317" s="5">
        <v>2258</v>
      </c>
      <c r="B2317" s="660"/>
      <c r="F2317" s="4" t="s">
        <v>3784</v>
      </c>
      <c r="G2317" s="1" t="b">
        <f t="shared" ca="1" si="36"/>
        <v>1</v>
      </c>
      <c r="H2317" s="1435" t="str" cm="1">
        <f t="array" aca="1" ref="H2317" ca="1">IF(I2317&lt;&gt;"",INDIRECT("'"&amp;I2317&amp;"'!"&amp;J2317),"")</f>
        <v/>
      </c>
      <c r="I2317" s="1440"/>
      <c r="J2317" s="1436"/>
      <c r="K2317" s="4"/>
    </row>
    <row r="2318" spans="1:11" ht="15" x14ac:dyDescent="0.2">
      <c r="A2318" s="5">
        <v>2259</v>
      </c>
      <c r="B2318" s="660"/>
      <c r="F2318" s="4" t="s">
        <v>3784</v>
      </c>
      <c r="G2318" s="1" t="b">
        <f t="shared" ca="1" si="36"/>
        <v>1</v>
      </c>
      <c r="H2318" s="1435" t="str" cm="1">
        <f t="array" aca="1" ref="H2318" ca="1">IF(I2318&lt;&gt;"",INDIRECT("'"&amp;I2318&amp;"'!"&amp;J2318),"")</f>
        <v/>
      </c>
      <c r="I2318" s="1440"/>
      <c r="J2318" s="1436"/>
      <c r="K2318" s="4"/>
    </row>
    <row r="2319" spans="1:11" ht="15" x14ac:dyDescent="0.2">
      <c r="A2319" s="5">
        <v>2260</v>
      </c>
      <c r="B2319" s="660"/>
      <c r="F2319" s="4" t="s">
        <v>3784</v>
      </c>
      <c r="G2319" s="1" t="b">
        <f t="shared" ca="1" si="36"/>
        <v>1</v>
      </c>
      <c r="H2319" s="1435" t="str" cm="1">
        <f t="array" aca="1" ref="H2319" ca="1">IF(I2319&lt;&gt;"",INDIRECT("'"&amp;I2319&amp;"'!"&amp;J2319),"")</f>
        <v/>
      </c>
      <c r="I2319" s="1440"/>
      <c r="J2319" s="1436"/>
      <c r="K2319" s="4"/>
    </row>
    <row r="2320" spans="1:11" ht="15" x14ac:dyDescent="0.2">
      <c r="A2320" s="5">
        <v>2261</v>
      </c>
      <c r="B2320" s="660"/>
      <c r="F2320" s="4" t="s">
        <v>3784</v>
      </c>
      <c r="G2320" s="1" t="b">
        <f t="shared" ca="1" si="36"/>
        <v>1</v>
      </c>
      <c r="H2320" s="1435" t="str" cm="1">
        <f t="array" aca="1" ref="H2320" ca="1">IF(I2320&lt;&gt;"",INDIRECT("'"&amp;I2320&amp;"'!"&amp;J2320),"")</f>
        <v/>
      </c>
      <c r="I2320" s="1440"/>
      <c r="J2320" s="1436"/>
      <c r="K2320" s="4"/>
    </row>
    <row r="2321" spans="1:11" ht="15" x14ac:dyDescent="0.2">
      <c r="A2321" s="5">
        <v>2262</v>
      </c>
      <c r="B2321" s="660"/>
      <c r="F2321" s="4" t="s">
        <v>3784</v>
      </c>
      <c r="G2321" s="1" t="b">
        <f t="shared" ca="1" si="36"/>
        <v>1</v>
      </c>
      <c r="H2321" s="1435" t="str" cm="1">
        <f t="array" aca="1" ref="H2321" ca="1">IF(I2321&lt;&gt;"",INDIRECT("'"&amp;I2321&amp;"'!"&amp;J2321),"")</f>
        <v/>
      </c>
      <c r="I2321" s="1440"/>
      <c r="J2321" s="1436"/>
      <c r="K2321" s="4"/>
    </row>
    <row r="2322" spans="1:11" ht="15" x14ac:dyDescent="0.2">
      <c r="A2322" s="5">
        <v>2263</v>
      </c>
      <c r="B2322" s="660"/>
      <c r="F2322" s="4" t="s">
        <v>3784</v>
      </c>
      <c r="G2322" s="1" t="b">
        <f t="shared" ca="1" si="36"/>
        <v>1</v>
      </c>
      <c r="H2322" s="1435" t="str" cm="1">
        <f t="array" aca="1" ref="H2322" ca="1">IF(I2322&lt;&gt;"",INDIRECT("'"&amp;I2322&amp;"'!"&amp;J2322),"")</f>
        <v/>
      </c>
      <c r="I2322" s="1440"/>
      <c r="J2322" s="1436"/>
      <c r="K2322" s="4"/>
    </row>
    <row r="2323" spans="1:11" ht="15" x14ac:dyDescent="0.2">
      <c r="A2323" s="5">
        <v>2264</v>
      </c>
      <c r="B2323" s="660"/>
      <c r="F2323" s="4" t="s">
        <v>3784</v>
      </c>
      <c r="G2323" s="1" t="b">
        <f t="shared" ca="1" si="36"/>
        <v>1</v>
      </c>
      <c r="H2323" s="1435" t="str" cm="1">
        <f t="array" aca="1" ref="H2323" ca="1">IF(I2323&lt;&gt;"",INDIRECT("'"&amp;I2323&amp;"'!"&amp;J2323),"")</f>
        <v/>
      </c>
      <c r="I2323" s="1440"/>
      <c r="J2323" s="1436"/>
      <c r="K2323" s="4"/>
    </row>
    <row r="2324" spans="1:11" ht="15" x14ac:dyDescent="0.2">
      <c r="A2324" s="5">
        <v>2265</v>
      </c>
      <c r="B2324" s="660"/>
      <c r="F2324" s="4" t="s">
        <v>3784</v>
      </c>
      <c r="G2324" s="1" t="b">
        <f t="shared" ca="1" si="36"/>
        <v>1</v>
      </c>
      <c r="H2324" s="1435" t="str" cm="1">
        <f t="array" aca="1" ref="H2324" ca="1">IF(I2324&lt;&gt;"",INDIRECT("'"&amp;I2324&amp;"'!"&amp;J2324),"")</f>
        <v/>
      </c>
      <c r="I2324" s="1440"/>
      <c r="J2324" s="1436"/>
      <c r="K2324" s="4"/>
    </row>
    <row r="2325" spans="1:11" ht="15" x14ac:dyDescent="0.2">
      <c r="A2325" s="5">
        <v>2266</v>
      </c>
      <c r="B2325" s="660"/>
      <c r="F2325" s="4" t="s">
        <v>3784</v>
      </c>
      <c r="G2325" s="1" t="b">
        <f t="shared" ca="1" si="36"/>
        <v>1</v>
      </c>
      <c r="H2325" s="1435" t="str" cm="1">
        <f t="array" aca="1" ref="H2325" ca="1">IF(I2325&lt;&gt;"",INDIRECT("'"&amp;I2325&amp;"'!"&amp;J2325),"")</f>
        <v/>
      </c>
      <c r="I2325" s="1440"/>
      <c r="J2325" s="1436"/>
      <c r="K2325" s="4"/>
    </row>
    <row r="2326" spans="1:11" ht="15" x14ac:dyDescent="0.2">
      <c r="A2326" s="5">
        <v>2267</v>
      </c>
      <c r="B2326" s="660"/>
      <c r="F2326" s="4" t="s">
        <v>3784</v>
      </c>
      <c r="G2326" s="1" t="b">
        <f t="shared" ca="1" si="36"/>
        <v>1</v>
      </c>
      <c r="H2326" s="1435" t="str" cm="1">
        <f t="array" aca="1" ref="H2326" ca="1">IF(I2326&lt;&gt;"",INDIRECT("'"&amp;I2326&amp;"'!"&amp;J2326),"")</f>
        <v/>
      </c>
      <c r="I2326" s="1440"/>
      <c r="J2326" s="1436"/>
      <c r="K2326" s="4"/>
    </row>
    <row r="2327" spans="1:11" ht="15" x14ac:dyDescent="0.2">
      <c r="A2327" s="5">
        <v>2268</v>
      </c>
      <c r="B2327" s="660"/>
      <c r="F2327" s="4" t="s">
        <v>3784</v>
      </c>
      <c r="G2327" s="1" t="b">
        <f t="shared" ca="1" si="36"/>
        <v>1</v>
      </c>
      <c r="H2327" s="1435" t="str" cm="1">
        <f t="array" aca="1" ref="H2327" ca="1">IF(I2327&lt;&gt;"",INDIRECT("'"&amp;I2327&amp;"'!"&amp;J2327),"")</f>
        <v/>
      </c>
      <c r="I2327" s="1440"/>
      <c r="J2327" s="1436"/>
      <c r="K2327" s="4"/>
    </row>
    <row r="2328" spans="1:11" ht="15" x14ac:dyDescent="0.2">
      <c r="A2328" s="5">
        <v>2269</v>
      </c>
      <c r="B2328" s="660"/>
      <c r="F2328" s="4" t="s">
        <v>3784</v>
      </c>
      <c r="G2328" s="1" t="b">
        <f t="shared" ca="1" si="36"/>
        <v>1</v>
      </c>
      <c r="H2328" s="1435" t="str" cm="1">
        <f t="array" aca="1" ref="H2328" ca="1">IF(I2328&lt;&gt;"",INDIRECT("'"&amp;I2328&amp;"'!"&amp;J2328),"")</f>
        <v/>
      </c>
      <c r="I2328" s="1440"/>
      <c r="J2328" s="1436"/>
      <c r="K2328" s="4"/>
    </row>
    <row r="2329" spans="1:11" ht="15" x14ac:dyDescent="0.2">
      <c r="A2329" s="5">
        <v>2270</v>
      </c>
      <c r="B2329" s="660"/>
      <c r="F2329" s="4" t="s">
        <v>3784</v>
      </c>
      <c r="G2329" s="1" t="b">
        <f t="shared" ca="1" si="36"/>
        <v>1</v>
      </c>
      <c r="H2329" s="1435" t="str" cm="1">
        <f t="array" aca="1" ref="H2329" ca="1">IF(I2329&lt;&gt;"",INDIRECT("'"&amp;I2329&amp;"'!"&amp;J2329),"")</f>
        <v/>
      </c>
      <c r="I2329" s="1440"/>
      <c r="J2329" s="1436"/>
      <c r="K2329" s="4"/>
    </row>
    <row r="2330" spans="1:11" ht="15" x14ac:dyDescent="0.2">
      <c r="A2330" s="5">
        <v>2271</v>
      </c>
      <c r="B2330" s="660"/>
      <c r="F2330" s="4" t="s">
        <v>3784</v>
      </c>
      <c r="G2330" s="1" t="b">
        <f t="shared" ca="1" si="36"/>
        <v>1</v>
      </c>
      <c r="H2330" s="1435" t="str" cm="1">
        <f t="array" aca="1" ref="H2330" ca="1">IF(I2330&lt;&gt;"",INDIRECT("'"&amp;I2330&amp;"'!"&amp;J2330),"")</f>
        <v/>
      </c>
      <c r="I2330" s="1440"/>
      <c r="J2330" s="1436"/>
      <c r="K2330" s="4"/>
    </row>
    <row r="2331" spans="1:11" ht="15" x14ac:dyDescent="0.2">
      <c r="A2331" s="5">
        <v>2272</v>
      </c>
      <c r="B2331" s="660"/>
      <c r="F2331" s="4" t="s">
        <v>3784</v>
      </c>
      <c r="G2331" s="1" t="b">
        <f t="shared" ca="1" si="36"/>
        <v>1</v>
      </c>
      <c r="H2331" s="1435" t="str" cm="1">
        <f t="array" aca="1" ref="H2331" ca="1">IF(I2331&lt;&gt;"",INDIRECT("'"&amp;I2331&amp;"'!"&amp;J2331),"")</f>
        <v/>
      </c>
      <c r="I2331" s="1440"/>
      <c r="J2331" s="1436"/>
      <c r="K2331" s="4"/>
    </row>
    <row r="2332" spans="1:11" ht="15" x14ac:dyDescent="0.2">
      <c r="A2332" s="5">
        <v>2273</v>
      </c>
      <c r="B2332" s="660"/>
      <c r="F2332" s="4" t="s">
        <v>3784</v>
      </c>
      <c r="G2332" s="1" t="b">
        <f t="shared" ca="1" si="36"/>
        <v>1</v>
      </c>
      <c r="H2332" s="1435" t="str" cm="1">
        <f t="array" aca="1" ref="H2332" ca="1">IF(I2332&lt;&gt;"",INDIRECT("'"&amp;I2332&amp;"'!"&amp;J2332),"")</f>
        <v/>
      </c>
      <c r="I2332" s="1440"/>
      <c r="J2332" s="1436"/>
      <c r="K2332" s="4"/>
    </row>
    <row r="2333" spans="1:11" ht="15" x14ac:dyDescent="0.2">
      <c r="A2333" s="5">
        <v>2274</v>
      </c>
      <c r="B2333" s="660"/>
      <c r="F2333" s="4" t="s">
        <v>3784</v>
      </c>
      <c r="G2333" s="1" t="b">
        <f t="shared" ca="1" si="36"/>
        <v>1</v>
      </c>
      <c r="H2333" s="1435" t="str" cm="1">
        <f t="array" aca="1" ref="H2333" ca="1">IF(I2333&lt;&gt;"",INDIRECT("'"&amp;I2333&amp;"'!"&amp;J2333),"")</f>
        <v/>
      </c>
      <c r="I2333" s="1440"/>
      <c r="J2333" s="1436"/>
      <c r="K2333" s="4"/>
    </row>
    <row r="2334" spans="1:11" ht="15" x14ac:dyDescent="0.2">
      <c r="A2334" s="5">
        <v>2275</v>
      </c>
      <c r="B2334" s="660"/>
      <c r="F2334" s="4" t="s">
        <v>3784</v>
      </c>
      <c r="G2334" s="1" t="b">
        <f t="shared" ca="1" si="36"/>
        <v>1</v>
      </c>
      <c r="H2334" s="1435" t="str" cm="1">
        <f t="array" aca="1" ref="H2334" ca="1">IF(I2334&lt;&gt;"",INDIRECT("'"&amp;I2334&amp;"'!"&amp;J2334),"")</f>
        <v/>
      </c>
      <c r="I2334" s="1440"/>
      <c r="J2334" s="1436"/>
      <c r="K2334" s="4"/>
    </row>
    <row r="2335" spans="1:11" ht="15" x14ac:dyDescent="0.2">
      <c r="A2335" s="5">
        <v>2276</v>
      </c>
      <c r="B2335" s="660"/>
      <c r="F2335" s="4" t="s">
        <v>3784</v>
      </c>
      <c r="G2335" s="1" t="b">
        <f t="shared" ca="1" si="36"/>
        <v>1</v>
      </c>
      <c r="H2335" s="1435" t="str" cm="1">
        <f t="array" aca="1" ref="H2335" ca="1">IF(I2335&lt;&gt;"",INDIRECT("'"&amp;I2335&amp;"'!"&amp;J2335),"")</f>
        <v/>
      </c>
      <c r="I2335" s="1440"/>
      <c r="J2335" s="1436"/>
      <c r="K2335" s="4"/>
    </row>
    <row r="2336" spans="1:11" ht="15" x14ac:dyDescent="0.2">
      <c r="A2336" s="5">
        <v>2277</v>
      </c>
      <c r="B2336" s="660"/>
      <c r="F2336" s="4" t="s">
        <v>3784</v>
      </c>
      <c r="G2336" s="1" t="b">
        <f t="shared" ref="G2336:G2399" ca="1" si="37">H2336=B2336</f>
        <v>1</v>
      </c>
      <c r="H2336" s="1435" t="str" cm="1">
        <f t="array" aca="1" ref="H2336" ca="1">IF(I2336&lt;&gt;"",INDIRECT("'"&amp;I2336&amp;"'!"&amp;J2336),"")</f>
        <v/>
      </c>
      <c r="I2336" s="1440"/>
      <c r="J2336" s="1436"/>
      <c r="K2336" s="4"/>
    </row>
    <row r="2337" spans="1:11" ht="15" x14ac:dyDescent="0.2">
      <c r="A2337" s="5">
        <v>2278</v>
      </c>
      <c r="B2337" s="660"/>
      <c r="F2337" s="4" t="s">
        <v>3784</v>
      </c>
      <c r="G2337" s="1" t="b">
        <f t="shared" ca="1" si="37"/>
        <v>1</v>
      </c>
      <c r="H2337" s="1435" t="str" cm="1">
        <f t="array" aca="1" ref="H2337" ca="1">IF(I2337&lt;&gt;"",INDIRECT("'"&amp;I2337&amp;"'!"&amp;J2337),"")</f>
        <v/>
      </c>
      <c r="I2337" s="1440"/>
      <c r="J2337" s="1436"/>
      <c r="K2337" s="4"/>
    </row>
    <row r="2338" spans="1:11" ht="15" x14ac:dyDescent="0.2">
      <c r="A2338" s="5">
        <v>2279</v>
      </c>
      <c r="B2338" s="660"/>
      <c r="F2338" s="4" t="s">
        <v>3784</v>
      </c>
      <c r="G2338" s="1" t="b">
        <f t="shared" ca="1" si="37"/>
        <v>1</v>
      </c>
      <c r="H2338" s="1435" t="str" cm="1">
        <f t="array" aca="1" ref="H2338" ca="1">IF(I2338&lt;&gt;"",INDIRECT("'"&amp;I2338&amp;"'!"&amp;J2338),"")</f>
        <v/>
      </c>
      <c r="I2338" s="1440"/>
      <c r="J2338" s="1436"/>
      <c r="K2338" s="4"/>
    </row>
    <row r="2339" spans="1:11" ht="15" x14ac:dyDescent="0.2">
      <c r="A2339" s="5">
        <v>2280</v>
      </c>
      <c r="B2339" s="660"/>
      <c r="F2339" s="4" t="s">
        <v>3784</v>
      </c>
      <c r="G2339" s="1" t="b">
        <f t="shared" ca="1" si="37"/>
        <v>1</v>
      </c>
      <c r="H2339" s="1435" t="str" cm="1">
        <f t="array" aca="1" ref="H2339" ca="1">IF(I2339&lt;&gt;"",INDIRECT("'"&amp;I2339&amp;"'!"&amp;J2339),"")</f>
        <v/>
      </c>
      <c r="I2339" s="1440"/>
      <c r="J2339" s="1436"/>
      <c r="K2339" s="4"/>
    </row>
    <row r="2340" spans="1:11" ht="15" x14ac:dyDescent="0.2">
      <c r="A2340" s="5">
        <v>2281</v>
      </c>
      <c r="B2340" s="660"/>
      <c r="F2340" s="4" t="s">
        <v>3784</v>
      </c>
      <c r="G2340" s="1" t="b">
        <f t="shared" ca="1" si="37"/>
        <v>1</v>
      </c>
      <c r="H2340" s="1435" t="str" cm="1">
        <f t="array" aca="1" ref="H2340" ca="1">IF(I2340&lt;&gt;"",INDIRECT("'"&amp;I2340&amp;"'!"&amp;J2340),"")</f>
        <v/>
      </c>
      <c r="I2340" s="1440"/>
      <c r="J2340" s="1436"/>
      <c r="K2340" s="4"/>
    </row>
    <row r="2341" spans="1:11" ht="15" x14ac:dyDescent="0.2">
      <c r="A2341" s="5">
        <v>2282</v>
      </c>
      <c r="B2341" s="660"/>
      <c r="F2341" s="4" t="s">
        <v>3784</v>
      </c>
      <c r="G2341" s="1" t="b">
        <f t="shared" ca="1" si="37"/>
        <v>1</v>
      </c>
      <c r="H2341" s="1435" t="str" cm="1">
        <f t="array" aca="1" ref="H2341" ca="1">IF(I2341&lt;&gt;"",INDIRECT("'"&amp;I2341&amp;"'!"&amp;J2341),"")</f>
        <v/>
      </c>
      <c r="I2341" s="1440"/>
      <c r="J2341" s="1436"/>
      <c r="K2341" s="4"/>
    </row>
    <row r="2342" spans="1:11" ht="15" x14ac:dyDescent="0.2">
      <c r="A2342" s="5">
        <v>2283</v>
      </c>
      <c r="B2342" s="660"/>
      <c r="F2342" s="4" t="s">
        <v>3784</v>
      </c>
      <c r="G2342" s="1" t="b">
        <f t="shared" ca="1" si="37"/>
        <v>1</v>
      </c>
      <c r="H2342" s="1435" t="str" cm="1">
        <f t="array" aca="1" ref="H2342" ca="1">IF(I2342&lt;&gt;"",INDIRECT("'"&amp;I2342&amp;"'!"&amp;J2342),"")</f>
        <v/>
      </c>
      <c r="I2342" s="1440"/>
      <c r="J2342" s="1436"/>
      <c r="K2342" s="4"/>
    </row>
    <row r="2343" spans="1:11" ht="15" x14ac:dyDescent="0.2">
      <c r="A2343" s="5">
        <v>2284</v>
      </c>
      <c r="B2343" s="660"/>
      <c r="F2343" s="4" t="s">
        <v>3784</v>
      </c>
      <c r="G2343" s="1" t="b">
        <f t="shared" ca="1" si="37"/>
        <v>1</v>
      </c>
      <c r="H2343" s="1435" t="str" cm="1">
        <f t="array" aca="1" ref="H2343" ca="1">IF(I2343&lt;&gt;"",INDIRECT("'"&amp;I2343&amp;"'!"&amp;J2343),"")</f>
        <v/>
      </c>
      <c r="I2343" s="1440"/>
      <c r="J2343" s="1436"/>
      <c r="K2343" s="4"/>
    </row>
    <row r="2344" spans="1:11" ht="15" x14ac:dyDescent="0.2">
      <c r="A2344" s="5">
        <v>2285</v>
      </c>
      <c r="B2344" s="660"/>
      <c r="F2344" s="4" t="s">
        <v>3784</v>
      </c>
      <c r="G2344" s="1" t="b">
        <f t="shared" ca="1" si="37"/>
        <v>1</v>
      </c>
      <c r="H2344" s="1435" t="str" cm="1">
        <f t="array" aca="1" ref="H2344" ca="1">IF(I2344&lt;&gt;"",INDIRECT("'"&amp;I2344&amp;"'!"&amp;J2344),"")</f>
        <v/>
      </c>
      <c r="I2344" s="1440"/>
      <c r="J2344" s="1436"/>
      <c r="K2344" s="4"/>
    </row>
    <row r="2345" spans="1:11" ht="15" x14ac:dyDescent="0.2">
      <c r="A2345" s="5">
        <v>2286</v>
      </c>
      <c r="B2345" s="660"/>
      <c r="F2345" s="4" t="s">
        <v>3784</v>
      </c>
      <c r="G2345" s="1" t="b">
        <f t="shared" ca="1" si="37"/>
        <v>1</v>
      </c>
      <c r="H2345" s="1435" t="str" cm="1">
        <f t="array" aca="1" ref="H2345" ca="1">IF(I2345&lt;&gt;"",INDIRECT("'"&amp;I2345&amp;"'!"&amp;J2345),"")</f>
        <v/>
      </c>
      <c r="I2345" s="1440"/>
      <c r="J2345" s="1436"/>
      <c r="K2345" s="4"/>
    </row>
    <row r="2346" spans="1:11" ht="15" x14ac:dyDescent="0.2">
      <c r="A2346" s="5">
        <v>2287</v>
      </c>
      <c r="B2346" s="660"/>
      <c r="F2346" s="4" t="s">
        <v>3784</v>
      </c>
      <c r="G2346" s="1" t="b">
        <f t="shared" ca="1" si="37"/>
        <v>1</v>
      </c>
      <c r="H2346" s="1435" t="str" cm="1">
        <f t="array" aca="1" ref="H2346" ca="1">IF(I2346&lt;&gt;"",INDIRECT("'"&amp;I2346&amp;"'!"&amp;J2346),"")</f>
        <v/>
      </c>
      <c r="I2346" s="1440"/>
      <c r="J2346" s="1436"/>
      <c r="K2346" s="4"/>
    </row>
    <row r="2347" spans="1:11" ht="15" x14ac:dyDescent="0.2">
      <c r="A2347" s="5">
        <v>2288</v>
      </c>
      <c r="B2347" s="660"/>
      <c r="F2347" s="4" t="s">
        <v>3784</v>
      </c>
      <c r="G2347" s="1" t="b">
        <f t="shared" ca="1" si="37"/>
        <v>1</v>
      </c>
      <c r="H2347" s="1435" t="str" cm="1">
        <f t="array" aca="1" ref="H2347" ca="1">IF(I2347&lt;&gt;"",INDIRECT("'"&amp;I2347&amp;"'!"&amp;J2347),"")</f>
        <v/>
      </c>
      <c r="I2347" s="1440"/>
      <c r="J2347" s="1436"/>
      <c r="K2347" s="4"/>
    </row>
    <row r="2348" spans="1:11" ht="15" x14ac:dyDescent="0.2">
      <c r="A2348" s="5">
        <v>2289</v>
      </c>
      <c r="B2348" s="660"/>
      <c r="F2348" s="4" t="s">
        <v>3784</v>
      </c>
      <c r="G2348" s="1" t="b">
        <f t="shared" ca="1" si="37"/>
        <v>1</v>
      </c>
      <c r="H2348" s="1435" t="str" cm="1">
        <f t="array" aca="1" ref="H2348" ca="1">IF(I2348&lt;&gt;"",INDIRECT("'"&amp;I2348&amp;"'!"&amp;J2348),"")</f>
        <v/>
      </c>
      <c r="I2348" s="1440"/>
      <c r="J2348" s="1436"/>
      <c r="K2348" s="4"/>
    </row>
    <row r="2349" spans="1:11" ht="15" x14ac:dyDescent="0.2">
      <c r="A2349" s="5">
        <v>2290</v>
      </c>
      <c r="B2349" s="660"/>
      <c r="F2349" s="4" t="s">
        <v>3784</v>
      </c>
      <c r="G2349" s="1" t="b">
        <f t="shared" ca="1" si="37"/>
        <v>1</v>
      </c>
      <c r="H2349" s="1435" t="str" cm="1">
        <f t="array" aca="1" ref="H2349" ca="1">IF(I2349&lt;&gt;"",INDIRECT("'"&amp;I2349&amp;"'!"&amp;J2349),"")</f>
        <v/>
      </c>
      <c r="I2349" s="1440"/>
      <c r="J2349" s="1436"/>
      <c r="K2349" s="4"/>
    </row>
    <row r="2350" spans="1:11" ht="15" x14ac:dyDescent="0.2">
      <c r="A2350" s="5">
        <v>2291</v>
      </c>
      <c r="B2350" s="660"/>
      <c r="F2350" s="4" t="s">
        <v>3784</v>
      </c>
      <c r="G2350" s="1" t="b">
        <f t="shared" ca="1" si="37"/>
        <v>1</v>
      </c>
      <c r="H2350" s="1435" t="str" cm="1">
        <f t="array" aca="1" ref="H2350" ca="1">IF(I2350&lt;&gt;"",INDIRECT("'"&amp;I2350&amp;"'!"&amp;J2350),"")</f>
        <v/>
      </c>
      <c r="I2350" s="1440"/>
      <c r="J2350" s="1436"/>
      <c r="K2350" s="4"/>
    </row>
    <row r="2351" spans="1:11" ht="15" x14ac:dyDescent="0.2">
      <c r="A2351" s="5">
        <v>2292</v>
      </c>
      <c r="B2351" s="660"/>
      <c r="F2351" s="4" t="s">
        <v>3784</v>
      </c>
      <c r="G2351" s="1" t="b">
        <f t="shared" ca="1" si="37"/>
        <v>1</v>
      </c>
      <c r="H2351" s="1435" t="str" cm="1">
        <f t="array" aca="1" ref="H2351" ca="1">IF(I2351&lt;&gt;"",INDIRECT("'"&amp;I2351&amp;"'!"&amp;J2351),"")</f>
        <v/>
      </c>
      <c r="I2351" s="1440"/>
      <c r="J2351" s="1436"/>
      <c r="K2351" s="4"/>
    </row>
    <row r="2352" spans="1:11" ht="15" x14ac:dyDescent="0.2">
      <c r="A2352" s="5">
        <v>2293</v>
      </c>
      <c r="B2352" s="660"/>
      <c r="F2352" s="4" t="s">
        <v>3784</v>
      </c>
      <c r="G2352" s="1" t="b">
        <f t="shared" ca="1" si="37"/>
        <v>1</v>
      </c>
      <c r="H2352" s="1435" t="str" cm="1">
        <f t="array" aca="1" ref="H2352" ca="1">IF(I2352&lt;&gt;"",INDIRECT("'"&amp;I2352&amp;"'!"&amp;J2352),"")</f>
        <v/>
      </c>
      <c r="I2352" s="1440"/>
      <c r="J2352" s="1436"/>
      <c r="K2352" s="4"/>
    </row>
    <row r="2353" spans="1:11" ht="15" x14ac:dyDescent="0.2">
      <c r="A2353" s="5">
        <v>2294</v>
      </c>
      <c r="B2353" s="660"/>
      <c r="F2353" s="4" t="s">
        <v>3784</v>
      </c>
      <c r="G2353" s="1" t="b">
        <f t="shared" ca="1" si="37"/>
        <v>1</v>
      </c>
      <c r="H2353" s="1435" t="str" cm="1">
        <f t="array" aca="1" ref="H2353" ca="1">IF(I2353&lt;&gt;"",INDIRECT("'"&amp;I2353&amp;"'!"&amp;J2353),"")</f>
        <v/>
      </c>
      <c r="I2353" s="1440"/>
      <c r="J2353" s="1436"/>
      <c r="K2353" s="4"/>
    </row>
    <row r="2354" spans="1:11" ht="15" x14ac:dyDescent="0.2">
      <c r="A2354" s="5">
        <v>2295</v>
      </c>
      <c r="B2354" s="660"/>
      <c r="F2354" s="4" t="s">
        <v>3784</v>
      </c>
      <c r="G2354" s="1" t="b">
        <f t="shared" ca="1" si="37"/>
        <v>1</v>
      </c>
      <c r="H2354" s="1435" t="str" cm="1">
        <f t="array" aca="1" ref="H2354" ca="1">IF(I2354&lt;&gt;"",INDIRECT("'"&amp;I2354&amp;"'!"&amp;J2354),"")</f>
        <v/>
      </c>
      <c r="I2354" s="1440"/>
      <c r="J2354" s="1436"/>
      <c r="K2354" s="4"/>
    </row>
    <row r="2355" spans="1:11" ht="15" x14ac:dyDescent="0.2">
      <c r="A2355" s="5">
        <v>2296</v>
      </c>
      <c r="B2355" s="660"/>
      <c r="F2355" s="4" t="s">
        <v>3784</v>
      </c>
      <c r="G2355" s="1" t="b">
        <f t="shared" ca="1" si="37"/>
        <v>1</v>
      </c>
      <c r="H2355" s="1435" t="str" cm="1">
        <f t="array" aca="1" ref="H2355" ca="1">IF(I2355&lt;&gt;"",INDIRECT("'"&amp;I2355&amp;"'!"&amp;J2355),"")</f>
        <v/>
      </c>
      <c r="I2355" s="1440"/>
      <c r="J2355" s="1436"/>
      <c r="K2355" s="4"/>
    </row>
    <row r="2356" spans="1:11" ht="15" x14ac:dyDescent="0.2">
      <c r="A2356" s="5">
        <v>2297</v>
      </c>
      <c r="B2356" s="660"/>
      <c r="F2356" s="4" t="s">
        <v>3784</v>
      </c>
      <c r="G2356" s="1" t="b">
        <f t="shared" ca="1" si="37"/>
        <v>1</v>
      </c>
      <c r="H2356" s="1435" t="str" cm="1">
        <f t="array" aca="1" ref="H2356" ca="1">IF(I2356&lt;&gt;"",INDIRECT("'"&amp;I2356&amp;"'!"&amp;J2356),"")</f>
        <v/>
      </c>
      <c r="I2356" s="1440"/>
      <c r="J2356" s="1436"/>
      <c r="K2356" s="4"/>
    </row>
    <row r="2357" spans="1:11" ht="15" x14ac:dyDescent="0.2">
      <c r="A2357" s="5">
        <v>2298</v>
      </c>
      <c r="B2357" s="660"/>
      <c r="F2357" s="4" t="s">
        <v>3784</v>
      </c>
      <c r="G2357" s="1" t="b">
        <f t="shared" ca="1" si="37"/>
        <v>1</v>
      </c>
      <c r="H2357" s="1435" t="str" cm="1">
        <f t="array" aca="1" ref="H2357" ca="1">IF(I2357&lt;&gt;"",INDIRECT("'"&amp;I2357&amp;"'!"&amp;J2357),"")</f>
        <v/>
      </c>
      <c r="I2357" s="1440"/>
      <c r="J2357" s="1436"/>
      <c r="K2357" s="4"/>
    </row>
    <row r="2358" spans="1:11" ht="15" x14ac:dyDescent="0.2">
      <c r="A2358" s="5">
        <v>2299</v>
      </c>
      <c r="B2358" s="660"/>
      <c r="F2358" s="4" t="s">
        <v>3784</v>
      </c>
      <c r="G2358" s="1" t="b">
        <f t="shared" ca="1" si="37"/>
        <v>1</v>
      </c>
      <c r="H2358" s="1435" t="str" cm="1">
        <f t="array" aca="1" ref="H2358" ca="1">IF(I2358&lt;&gt;"",INDIRECT("'"&amp;I2358&amp;"'!"&amp;J2358),"")</f>
        <v/>
      </c>
      <c r="I2358" s="1440"/>
      <c r="J2358" s="1436"/>
      <c r="K2358" s="4"/>
    </row>
    <row r="2359" spans="1:11" ht="15" x14ac:dyDescent="0.2">
      <c r="A2359" s="5">
        <v>2300</v>
      </c>
      <c r="B2359" s="660"/>
      <c r="F2359" s="4" t="s">
        <v>3784</v>
      </c>
      <c r="G2359" s="1" t="b">
        <f t="shared" ca="1" si="37"/>
        <v>1</v>
      </c>
      <c r="H2359" s="1435" t="str" cm="1">
        <f t="array" aca="1" ref="H2359" ca="1">IF(I2359&lt;&gt;"",INDIRECT("'"&amp;I2359&amp;"'!"&amp;J2359),"")</f>
        <v/>
      </c>
      <c r="I2359" s="1440"/>
      <c r="J2359" s="1436"/>
      <c r="K2359" s="4"/>
    </row>
    <row r="2360" spans="1:11" ht="15" x14ac:dyDescent="0.2">
      <c r="A2360" s="5">
        <v>2301</v>
      </c>
      <c r="B2360" s="660"/>
      <c r="F2360" s="4" t="s">
        <v>3784</v>
      </c>
      <c r="G2360" s="1" t="b">
        <f t="shared" ca="1" si="37"/>
        <v>1</v>
      </c>
      <c r="H2360" s="1435" t="str" cm="1">
        <f t="array" aca="1" ref="H2360" ca="1">IF(I2360&lt;&gt;"",INDIRECT("'"&amp;I2360&amp;"'!"&amp;J2360),"")</f>
        <v/>
      </c>
      <c r="I2360" s="1440"/>
      <c r="J2360" s="1436"/>
      <c r="K2360" s="4"/>
    </row>
    <row r="2361" spans="1:11" ht="15" x14ac:dyDescent="0.2">
      <c r="A2361" s="5">
        <v>2302</v>
      </c>
      <c r="B2361" s="660"/>
      <c r="F2361" s="4" t="s">
        <v>3784</v>
      </c>
      <c r="G2361" s="1" t="b">
        <f t="shared" ca="1" si="37"/>
        <v>1</v>
      </c>
      <c r="H2361" s="1435" t="str" cm="1">
        <f t="array" aca="1" ref="H2361" ca="1">IF(I2361&lt;&gt;"",INDIRECT("'"&amp;I2361&amp;"'!"&amp;J2361),"")</f>
        <v/>
      </c>
      <c r="I2361" s="1440"/>
      <c r="J2361" s="1436"/>
      <c r="K2361" s="4"/>
    </row>
    <row r="2362" spans="1:11" ht="15" x14ac:dyDescent="0.2">
      <c r="A2362" s="5">
        <v>2303</v>
      </c>
      <c r="B2362" s="660"/>
      <c r="F2362" s="4" t="s">
        <v>3784</v>
      </c>
      <c r="G2362" s="1" t="b">
        <f t="shared" ca="1" si="37"/>
        <v>1</v>
      </c>
      <c r="H2362" s="1435" t="str" cm="1">
        <f t="array" aca="1" ref="H2362" ca="1">IF(I2362&lt;&gt;"",INDIRECT("'"&amp;I2362&amp;"'!"&amp;J2362),"")</f>
        <v/>
      </c>
      <c r="I2362" s="1440"/>
      <c r="J2362" s="1436"/>
      <c r="K2362" s="4"/>
    </row>
    <row r="2363" spans="1:11" ht="15" x14ac:dyDescent="0.2">
      <c r="A2363" s="5">
        <v>2304</v>
      </c>
      <c r="B2363" s="660"/>
      <c r="F2363" s="4" t="s">
        <v>3784</v>
      </c>
      <c r="G2363" s="1" t="b">
        <f t="shared" ca="1" si="37"/>
        <v>1</v>
      </c>
      <c r="H2363" s="1435" t="str" cm="1">
        <f t="array" aca="1" ref="H2363" ca="1">IF(I2363&lt;&gt;"",INDIRECT("'"&amp;I2363&amp;"'!"&amp;J2363),"")</f>
        <v/>
      </c>
      <c r="I2363" s="1440"/>
      <c r="J2363" s="1436"/>
      <c r="K2363" s="4"/>
    </row>
    <row r="2364" spans="1:11" ht="15" x14ac:dyDescent="0.2">
      <c r="A2364" s="5">
        <v>2305</v>
      </c>
      <c r="B2364" s="660"/>
      <c r="F2364" s="4" t="s">
        <v>3784</v>
      </c>
      <c r="G2364" s="1" t="b">
        <f t="shared" ca="1" si="37"/>
        <v>1</v>
      </c>
      <c r="H2364" s="1435" t="str" cm="1">
        <f t="array" aca="1" ref="H2364" ca="1">IF(I2364&lt;&gt;"",INDIRECT("'"&amp;I2364&amp;"'!"&amp;J2364),"")</f>
        <v/>
      </c>
      <c r="I2364" s="1440"/>
      <c r="J2364" s="1436"/>
      <c r="K2364" s="4"/>
    </row>
    <row r="2365" spans="1:11" ht="15" x14ac:dyDescent="0.2">
      <c r="A2365" s="5">
        <v>2306</v>
      </c>
      <c r="B2365" s="660"/>
      <c r="F2365" s="4" t="s">
        <v>3784</v>
      </c>
      <c r="G2365" s="1" t="b">
        <f t="shared" ca="1" si="37"/>
        <v>1</v>
      </c>
      <c r="H2365" s="1435" t="str" cm="1">
        <f t="array" aca="1" ref="H2365" ca="1">IF(I2365&lt;&gt;"",INDIRECT("'"&amp;I2365&amp;"'!"&amp;J2365),"")</f>
        <v/>
      </c>
      <c r="I2365" s="1440"/>
      <c r="J2365" s="1436"/>
      <c r="K2365" s="4"/>
    </row>
    <row r="2366" spans="1:11" ht="15" x14ac:dyDescent="0.2">
      <c r="A2366" s="5">
        <v>2307</v>
      </c>
      <c r="B2366" s="660"/>
      <c r="F2366" s="4" t="s">
        <v>3784</v>
      </c>
      <c r="G2366" s="1" t="b">
        <f t="shared" ca="1" si="37"/>
        <v>1</v>
      </c>
      <c r="H2366" s="1435" t="str" cm="1">
        <f t="array" aca="1" ref="H2366" ca="1">IF(I2366&lt;&gt;"",INDIRECT("'"&amp;I2366&amp;"'!"&amp;J2366),"")</f>
        <v/>
      </c>
      <c r="I2366" s="1440"/>
      <c r="J2366" s="1436"/>
      <c r="K2366" s="4"/>
    </row>
    <row r="2367" spans="1:11" ht="15" x14ac:dyDescent="0.2">
      <c r="A2367" s="5">
        <v>2308</v>
      </c>
      <c r="B2367" s="660"/>
      <c r="F2367" s="4" t="s">
        <v>3784</v>
      </c>
      <c r="G2367" s="1" t="b">
        <f t="shared" ca="1" si="37"/>
        <v>1</v>
      </c>
      <c r="H2367" s="1435" t="str" cm="1">
        <f t="array" aca="1" ref="H2367" ca="1">IF(I2367&lt;&gt;"",INDIRECT("'"&amp;I2367&amp;"'!"&amp;J2367),"")</f>
        <v/>
      </c>
      <c r="I2367" s="1440"/>
      <c r="J2367" s="1436"/>
      <c r="K2367" s="4"/>
    </row>
    <row r="2368" spans="1:11" ht="15" x14ac:dyDescent="0.2">
      <c r="A2368" s="5">
        <v>2309</v>
      </c>
      <c r="B2368" s="660"/>
      <c r="F2368" s="4" t="s">
        <v>3784</v>
      </c>
      <c r="G2368" s="1" t="b">
        <f t="shared" ca="1" si="37"/>
        <v>1</v>
      </c>
      <c r="H2368" s="1435" t="str" cm="1">
        <f t="array" aca="1" ref="H2368" ca="1">IF(I2368&lt;&gt;"",INDIRECT("'"&amp;I2368&amp;"'!"&amp;J2368),"")</f>
        <v/>
      </c>
      <c r="I2368" s="1440"/>
      <c r="J2368" s="1436"/>
      <c r="K2368" s="4"/>
    </row>
    <row r="2369" spans="1:11" ht="15" x14ac:dyDescent="0.2">
      <c r="A2369" s="5">
        <v>2310</v>
      </c>
      <c r="B2369" s="660"/>
      <c r="F2369" s="4" t="s">
        <v>3784</v>
      </c>
      <c r="G2369" s="1" t="b">
        <f t="shared" ca="1" si="37"/>
        <v>1</v>
      </c>
      <c r="H2369" s="1435" t="str" cm="1">
        <f t="array" aca="1" ref="H2369" ca="1">IF(I2369&lt;&gt;"",INDIRECT("'"&amp;I2369&amp;"'!"&amp;J2369),"")</f>
        <v/>
      </c>
      <c r="I2369" s="1440"/>
      <c r="J2369" s="1436"/>
      <c r="K2369" s="4"/>
    </row>
    <row r="2370" spans="1:11" ht="15" x14ac:dyDescent="0.2">
      <c r="A2370" s="5">
        <v>2311</v>
      </c>
      <c r="B2370" s="660"/>
      <c r="F2370" s="4" t="s">
        <v>3784</v>
      </c>
      <c r="G2370" s="1" t="b">
        <f t="shared" ca="1" si="37"/>
        <v>1</v>
      </c>
      <c r="H2370" s="1435" t="str" cm="1">
        <f t="array" aca="1" ref="H2370" ca="1">IF(I2370&lt;&gt;"",INDIRECT("'"&amp;I2370&amp;"'!"&amp;J2370),"")</f>
        <v/>
      </c>
      <c r="I2370" s="1440"/>
      <c r="J2370" s="1436"/>
      <c r="K2370" s="4"/>
    </row>
    <row r="2371" spans="1:11" ht="15" x14ac:dyDescent="0.2">
      <c r="A2371" s="5">
        <v>2312</v>
      </c>
      <c r="B2371" s="660"/>
      <c r="F2371" s="4" t="s">
        <v>3784</v>
      </c>
      <c r="G2371" s="1" t="b">
        <f t="shared" ca="1" si="37"/>
        <v>1</v>
      </c>
      <c r="H2371" s="1435" t="str" cm="1">
        <f t="array" aca="1" ref="H2371" ca="1">IF(I2371&lt;&gt;"",INDIRECT("'"&amp;I2371&amp;"'!"&amp;J2371),"")</f>
        <v/>
      </c>
      <c r="I2371" s="1440"/>
      <c r="J2371" s="1436"/>
      <c r="K2371" s="4"/>
    </row>
    <row r="2372" spans="1:11" ht="15" x14ac:dyDescent="0.2">
      <c r="A2372" s="5">
        <v>2313</v>
      </c>
      <c r="B2372" s="660"/>
      <c r="F2372" s="4" t="s">
        <v>3784</v>
      </c>
      <c r="G2372" s="1" t="b">
        <f t="shared" ca="1" si="37"/>
        <v>1</v>
      </c>
      <c r="H2372" s="1435" t="str" cm="1">
        <f t="array" aca="1" ref="H2372" ca="1">IF(I2372&lt;&gt;"",INDIRECT("'"&amp;I2372&amp;"'!"&amp;J2372),"")</f>
        <v/>
      </c>
      <c r="I2372" s="1440"/>
      <c r="J2372" s="1436"/>
      <c r="K2372" s="4"/>
    </row>
    <row r="2373" spans="1:11" ht="15" x14ac:dyDescent="0.2">
      <c r="A2373" s="5">
        <v>2314</v>
      </c>
      <c r="B2373" s="660"/>
      <c r="F2373" s="4" t="s">
        <v>3784</v>
      </c>
      <c r="G2373" s="1" t="b">
        <f t="shared" ca="1" si="37"/>
        <v>1</v>
      </c>
      <c r="H2373" s="1435" t="str" cm="1">
        <f t="array" aca="1" ref="H2373" ca="1">IF(I2373&lt;&gt;"",INDIRECT("'"&amp;I2373&amp;"'!"&amp;J2373),"")</f>
        <v/>
      </c>
      <c r="I2373" s="1440"/>
      <c r="J2373" s="1436"/>
      <c r="K2373" s="4"/>
    </row>
    <row r="2374" spans="1:11" ht="15" x14ac:dyDescent="0.2">
      <c r="A2374" s="5">
        <v>2315</v>
      </c>
      <c r="B2374" s="660"/>
      <c r="F2374" s="4" t="s">
        <v>3784</v>
      </c>
      <c r="G2374" s="1" t="b">
        <f t="shared" ca="1" si="37"/>
        <v>1</v>
      </c>
      <c r="H2374" s="1435" t="str" cm="1">
        <f t="array" aca="1" ref="H2374" ca="1">IF(I2374&lt;&gt;"",INDIRECT("'"&amp;I2374&amp;"'!"&amp;J2374),"")</f>
        <v/>
      </c>
      <c r="I2374" s="1440"/>
      <c r="J2374" s="1436"/>
      <c r="K2374" s="4"/>
    </row>
    <row r="2375" spans="1:11" ht="15" x14ac:dyDescent="0.2">
      <c r="A2375" s="5">
        <v>2316</v>
      </c>
      <c r="B2375" s="660"/>
      <c r="F2375" s="4" t="s">
        <v>3784</v>
      </c>
      <c r="G2375" s="1" t="b">
        <f t="shared" ca="1" si="37"/>
        <v>1</v>
      </c>
      <c r="H2375" s="1435" t="str" cm="1">
        <f t="array" aca="1" ref="H2375" ca="1">IF(I2375&lt;&gt;"",INDIRECT("'"&amp;I2375&amp;"'!"&amp;J2375),"")</f>
        <v/>
      </c>
      <c r="I2375" s="1440"/>
      <c r="J2375" s="1436"/>
      <c r="K2375" s="4"/>
    </row>
    <row r="2376" spans="1:11" ht="15" x14ac:dyDescent="0.2">
      <c r="A2376" s="5">
        <v>2317</v>
      </c>
      <c r="B2376" s="660"/>
      <c r="F2376" s="4" t="s">
        <v>3784</v>
      </c>
      <c r="G2376" s="1" t="b">
        <f t="shared" ca="1" si="37"/>
        <v>1</v>
      </c>
      <c r="H2376" s="1435" t="str" cm="1">
        <f t="array" aca="1" ref="H2376" ca="1">IF(I2376&lt;&gt;"",INDIRECT("'"&amp;I2376&amp;"'!"&amp;J2376),"")</f>
        <v/>
      </c>
      <c r="I2376" s="1440"/>
      <c r="J2376" s="1436"/>
      <c r="K2376" s="4"/>
    </row>
    <row r="2377" spans="1:11" ht="15" x14ac:dyDescent="0.2">
      <c r="A2377" s="5">
        <v>2318</v>
      </c>
      <c r="B2377" s="660"/>
      <c r="F2377" s="4" t="s">
        <v>3784</v>
      </c>
      <c r="G2377" s="1" t="b">
        <f t="shared" ca="1" si="37"/>
        <v>1</v>
      </c>
      <c r="H2377" s="1435" t="str" cm="1">
        <f t="array" aca="1" ref="H2377" ca="1">IF(I2377&lt;&gt;"",INDIRECT("'"&amp;I2377&amp;"'!"&amp;J2377),"")</f>
        <v/>
      </c>
      <c r="I2377" s="1440"/>
      <c r="J2377" s="1436"/>
      <c r="K2377" s="4"/>
    </row>
    <row r="2378" spans="1:11" ht="15" x14ac:dyDescent="0.2">
      <c r="A2378" s="5">
        <v>2319</v>
      </c>
      <c r="B2378" s="660"/>
      <c r="F2378" s="4" t="s">
        <v>3784</v>
      </c>
      <c r="G2378" s="1" t="b">
        <f t="shared" ca="1" si="37"/>
        <v>1</v>
      </c>
      <c r="H2378" s="1435" t="str" cm="1">
        <f t="array" aca="1" ref="H2378" ca="1">IF(I2378&lt;&gt;"",INDIRECT("'"&amp;I2378&amp;"'!"&amp;J2378),"")</f>
        <v/>
      </c>
      <c r="I2378" s="1440"/>
      <c r="J2378" s="1436"/>
      <c r="K2378" s="4"/>
    </row>
    <row r="2379" spans="1:11" ht="15" x14ac:dyDescent="0.2">
      <c r="A2379" s="5">
        <v>2320</v>
      </c>
      <c r="B2379" s="660"/>
      <c r="F2379" s="4" t="s">
        <v>3784</v>
      </c>
      <c r="G2379" s="1" t="b">
        <f t="shared" ca="1" si="37"/>
        <v>1</v>
      </c>
      <c r="H2379" s="1435" t="str" cm="1">
        <f t="array" aca="1" ref="H2379" ca="1">IF(I2379&lt;&gt;"",INDIRECT("'"&amp;I2379&amp;"'!"&amp;J2379),"")</f>
        <v/>
      </c>
      <c r="I2379" s="1440"/>
      <c r="J2379" s="1436"/>
      <c r="K2379" s="4"/>
    </row>
    <row r="2380" spans="1:11" ht="15" x14ac:dyDescent="0.2">
      <c r="A2380" s="5">
        <v>2321</v>
      </c>
      <c r="B2380" s="660"/>
      <c r="F2380" s="4" t="s">
        <v>3784</v>
      </c>
      <c r="G2380" s="1" t="b">
        <f t="shared" ca="1" si="37"/>
        <v>1</v>
      </c>
      <c r="H2380" s="1435" t="str" cm="1">
        <f t="array" aca="1" ref="H2380" ca="1">IF(I2380&lt;&gt;"",INDIRECT("'"&amp;I2380&amp;"'!"&amp;J2380),"")</f>
        <v/>
      </c>
      <c r="I2380" s="1440"/>
      <c r="J2380" s="1436"/>
      <c r="K2380" s="4"/>
    </row>
    <row r="2381" spans="1:11" ht="15" x14ac:dyDescent="0.2">
      <c r="A2381" s="5">
        <v>2322</v>
      </c>
      <c r="B2381" s="660"/>
      <c r="F2381" s="4" t="s">
        <v>3784</v>
      </c>
      <c r="G2381" s="1" t="b">
        <f t="shared" ca="1" si="37"/>
        <v>1</v>
      </c>
      <c r="H2381" s="1435" t="str" cm="1">
        <f t="array" aca="1" ref="H2381" ca="1">IF(I2381&lt;&gt;"",INDIRECT("'"&amp;I2381&amp;"'!"&amp;J2381),"")</f>
        <v/>
      </c>
      <c r="I2381" s="1440"/>
      <c r="J2381" s="1436"/>
      <c r="K2381" s="4"/>
    </row>
    <row r="2382" spans="1:11" ht="15" x14ac:dyDescent="0.2">
      <c r="A2382" s="5">
        <v>2323</v>
      </c>
      <c r="B2382" s="660"/>
      <c r="F2382" s="4" t="s">
        <v>3784</v>
      </c>
      <c r="G2382" s="1" t="b">
        <f t="shared" ca="1" si="37"/>
        <v>1</v>
      </c>
      <c r="H2382" s="1435" t="str" cm="1">
        <f t="array" aca="1" ref="H2382" ca="1">IF(I2382&lt;&gt;"",INDIRECT("'"&amp;I2382&amp;"'!"&amp;J2382),"")</f>
        <v/>
      </c>
      <c r="I2382" s="1440"/>
      <c r="J2382" s="1436"/>
      <c r="K2382" s="4"/>
    </row>
    <row r="2383" spans="1:11" ht="15" x14ac:dyDescent="0.2">
      <c r="A2383" s="5">
        <v>2324</v>
      </c>
      <c r="B2383" s="660"/>
      <c r="F2383" s="4" t="s">
        <v>3784</v>
      </c>
      <c r="G2383" s="1" t="b">
        <f t="shared" ca="1" si="37"/>
        <v>1</v>
      </c>
      <c r="H2383" s="1435" t="str" cm="1">
        <f t="array" aca="1" ref="H2383" ca="1">IF(I2383&lt;&gt;"",INDIRECT("'"&amp;I2383&amp;"'!"&amp;J2383),"")</f>
        <v/>
      </c>
      <c r="I2383" s="1440"/>
      <c r="J2383" s="1436"/>
      <c r="K2383" s="4"/>
    </row>
    <row r="2384" spans="1:11" ht="15" x14ac:dyDescent="0.2">
      <c r="A2384" s="5">
        <v>2325</v>
      </c>
      <c r="B2384" s="660"/>
      <c r="F2384" s="4" t="s">
        <v>3784</v>
      </c>
      <c r="G2384" s="1" t="b">
        <f t="shared" ca="1" si="37"/>
        <v>1</v>
      </c>
      <c r="H2384" s="1435" t="str" cm="1">
        <f t="array" aca="1" ref="H2384" ca="1">IF(I2384&lt;&gt;"",INDIRECT("'"&amp;I2384&amp;"'!"&amp;J2384),"")</f>
        <v/>
      </c>
      <c r="I2384" s="1440"/>
      <c r="J2384" s="1436"/>
      <c r="K2384" s="4"/>
    </row>
    <row r="2385" spans="1:11" ht="15" x14ac:dyDescent="0.2">
      <c r="A2385" s="5">
        <v>2326</v>
      </c>
      <c r="B2385" s="660"/>
      <c r="F2385" s="4" t="s">
        <v>3784</v>
      </c>
      <c r="G2385" s="1" t="b">
        <f t="shared" ca="1" si="37"/>
        <v>1</v>
      </c>
      <c r="H2385" s="1435" t="str" cm="1">
        <f t="array" aca="1" ref="H2385" ca="1">IF(I2385&lt;&gt;"",INDIRECT("'"&amp;I2385&amp;"'!"&amp;J2385),"")</f>
        <v/>
      </c>
      <c r="I2385" s="1440"/>
      <c r="J2385" s="1436"/>
      <c r="K2385" s="4"/>
    </row>
    <row r="2386" spans="1:11" ht="15" x14ac:dyDescent="0.2">
      <c r="A2386" s="5">
        <v>2327</v>
      </c>
      <c r="B2386" s="660"/>
      <c r="F2386" s="4" t="s">
        <v>3784</v>
      </c>
      <c r="G2386" s="1" t="b">
        <f t="shared" ca="1" si="37"/>
        <v>1</v>
      </c>
      <c r="H2386" s="1435" t="str" cm="1">
        <f t="array" aca="1" ref="H2386" ca="1">IF(I2386&lt;&gt;"",INDIRECT("'"&amp;I2386&amp;"'!"&amp;J2386),"")</f>
        <v/>
      </c>
      <c r="I2386" s="1440"/>
      <c r="J2386" s="1436"/>
      <c r="K2386" s="4"/>
    </row>
    <row r="2387" spans="1:11" ht="15" x14ac:dyDescent="0.2">
      <c r="A2387" s="5">
        <v>2328</v>
      </c>
      <c r="B2387" s="660"/>
      <c r="F2387" s="4" t="s">
        <v>3784</v>
      </c>
      <c r="G2387" s="1" t="b">
        <f t="shared" ca="1" si="37"/>
        <v>1</v>
      </c>
      <c r="H2387" s="1435" t="str" cm="1">
        <f t="array" aca="1" ref="H2387" ca="1">IF(I2387&lt;&gt;"",INDIRECT("'"&amp;I2387&amp;"'!"&amp;J2387),"")</f>
        <v/>
      </c>
      <c r="I2387" s="1440"/>
      <c r="J2387" s="1436"/>
      <c r="K2387" s="4"/>
    </row>
    <row r="2388" spans="1:11" ht="15" x14ac:dyDescent="0.2">
      <c r="A2388" s="5">
        <v>2329</v>
      </c>
      <c r="B2388" s="660"/>
      <c r="F2388" s="4" t="s">
        <v>3784</v>
      </c>
      <c r="G2388" s="1" t="b">
        <f t="shared" ca="1" si="37"/>
        <v>1</v>
      </c>
      <c r="H2388" s="1435" t="str" cm="1">
        <f t="array" aca="1" ref="H2388" ca="1">IF(I2388&lt;&gt;"",INDIRECT("'"&amp;I2388&amp;"'!"&amp;J2388),"")</f>
        <v/>
      </c>
      <c r="I2388" s="1440"/>
      <c r="J2388" s="1436"/>
      <c r="K2388" s="4"/>
    </row>
    <row r="2389" spans="1:11" ht="15" x14ac:dyDescent="0.2">
      <c r="A2389" s="5">
        <v>2330</v>
      </c>
      <c r="B2389" s="660"/>
      <c r="F2389" s="4" t="s">
        <v>3784</v>
      </c>
      <c r="G2389" s="1" t="b">
        <f t="shared" ca="1" si="37"/>
        <v>1</v>
      </c>
      <c r="H2389" s="1435" t="str" cm="1">
        <f t="array" aca="1" ref="H2389" ca="1">IF(I2389&lt;&gt;"",INDIRECT("'"&amp;I2389&amp;"'!"&amp;J2389),"")</f>
        <v/>
      </c>
      <c r="I2389" s="1440"/>
      <c r="J2389" s="1436"/>
      <c r="K2389" s="4"/>
    </row>
    <row r="2390" spans="1:11" ht="15" x14ac:dyDescent="0.2">
      <c r="A2390" s="5">
        <v>2331</v>
      </c>
      <c r="B2390" s="660"/>
      <c r="F2390" s="4" t="s">
        <v>3784</v>
      </c>
      <c r="G2390" s="1" t="b">
        <f t="shared" ca="1" si="37"/>
        <v>1</v>
      </c>
      <c r="H2390" s="1435" t="str" cm="1">
        <f t="array" aca="1" ref="H2390" ca="1">IF(I2390&lt;&gt;"",INDIRECT("'"&amp;I2390&amp;"'!"&amp;J2390),"")</f>
        <v/>
      </c>
      <c r="I2390" s="1440"/>
      <c r="J2390" s="1436"/>
      <c r="K2390" s="4"/>
    </row>
    <row r="2391" spans="1:11" ht="15" x14ac:dyDescent="0.2">
      <c r="A2391" s="5">
        <v>2332</v>
      </c>
      <c r="B2391" s="660"/>
      <c r="F2391" s="4" t="s">
        <v>3784</v>
      </c>
      <c r="G2391" s="1" t="b">
        <f t="shared" ca="1" si="37"/>
        <v>1</v>
      </c>
      <c r="H2391" s="1435" t="str" cm="1">
        <f t="array" aca="1" ref="H2391" ca="1">IF(I2391&lt;&gt;"",INDIRECT("'"&amp;I2391&amp;"'!"&amp;J2391),"")</f>
        <v/>
      </c>
      <c r="I2391" s="1440"/>
      <c r="J2391" s="1436"/>
      <c r="K2391" s="4"/>
    </row>
    <row r="2392" spans="1:11" ht="15" x14ac:dyDescent="0.2">
      <c r="A2392" s="5">
        <v>2333</v>
      </c>
      <c r="B2392" s="660"/>
      <c r="F2392" s="4" t="s">
        <v>3784</v>
      </c>
      <c r="G2392" s="1" t="b">
        <f t="shared" ca="1" si="37"/>
        <v>1</v>
      </c>
      <c r="H2392" s="1435" t="str" cm="1">
        <f t="array" aca="1" ref="H2392" ca="1">IF(I2392&lt;&gt;"",INDIRECT("'"&amp;I2392&amp;"'!"&amp;J2392),"")</f>
        <v/>
      </c>
      <c r="I2392" s="1440"/>
      <c r="J2392" s="1436"/>
      <c r="K2392" s="4"/>
    </row>
    <row r="2393" spans="1:11" ht="15" x14ac:dyDescent="0.2">
      <c r="A2393" s="5">
        <v>2334</v>
      </c>
      <c r="B2393" s="660"/>
      <c r="F2393" s="4" t="s">
        <v>3784</v>
      </c>
      <c r="G2393" s="1" t="b">
        <f t="shared" ca="1" si="37"/>
        <v>1</v>
      </c>
      <c r="H2393" s="1435" t="str" cm="1">
        <f t="array" aca="1" ref="H2393" ca="1">IF(I2393&lt;&gt;"",INDIRECT("'"&amp;I2393&amp;"'!"&amp;J2393),"")</f>
        <v/>
      </c>
      <c r="I2393" s="1440"/>
      <c r="J2393" s="1436"/>
      <c r="K2393" s="4"/>
    </row>
    <row r="2394" spans="1:11" ht="15" x14ac:dyDescent="0.2">
      <c r="A2394" s="5">
        <v>2335</v>
      </c>
      <c r="B2394" s="660"/>
      <c r="F2394" s="4" t="s">
        <v>3784</v>
      </c>
      <c r="G2394" s="1" t="b">
        <f t="shared" ca="1" si="37"/>
        <v>1</v>
      </c>
      <c r="H2394" s="1435" t="str" cm="1">
        <f t="array" aca="1" ref="H2394" ca="1">IF(I2394&lt;&gt;"",INDIRECT("'"&amp;I2394&amp;"'!"&amp;J2394),"")</f>
        <v/>
      </c>
      <c r="I2394" s="1440"/>
      <c r="J2394" s="1436"/>
      <c r="K2394" s="4"/>
    </row>
    <row r="2395" spans="1:11" ht="15" x14ac:dyDescent="0.2">
      <c r="A2395" s="5">
        <v>2336</v>
      </c>
      <c r="B2395" s="660"/>
      <c r="F2395" s="4" t="s">
        <v>3784</v>
      </c>
      <c r="G2395" s="1" t="b">
        <f t="shared" ca="1" si="37"/>
        <v>1</v>
      </c>
      <c r="H2395" s="1435" t="str" cm="1">
        <f t="array" aca="1" ref="H2395" ca="1">IF(I2395&lt;&gt;"",INDIRECT("'"&amp;I2395&amp;"'!"&amp;J2395),"")</f>
        <v/>
      </c>
      <c r="I2395" s="1440"/>
      <c r="J2395" s="1436"/>
      <c r="K2395" s="4"/>
    </row>
    <row r="2396" spans="1:11" ht="15" x14ac:dyDescent="0.2">
      <c r="A2396" s="5">
        <v>2337</v>
      </c>
      <c r="B2396" s="660"/>
      <c r="F2396" s="4" t="s">
        <v>3784</v>
      </c>
      <c r="G2396" s="1" t="b">
        <f t="shared" ca="1" si="37"/>
        <v>1</v>
      </c>
      <c r="H2396" s="1435" t="str" cm="1">
        <f t="array" aca="1" ref="H2396" ca="1">IF(I2396&lt;&gt;"",INDIRECT("'"&amp;I2396&amp;"'!"&amp;J2396),"")</f>
        <v/>
      </c>
      <c r="I2396" s="1440"/>
      <c r="J2396" s="1436"/>
      <c r="K2396" s="4"/>
    </row>
    <row r="2397" spans="1:11" ht="15" x14ac:dyDescent="0.2">
      <c r="A2397" s="5">
        <v>2338</v>
      </c>
      <c r="B2397" s="660"/>
      <c r="F2397" s="4" t="s">
        <v>3784</v>
      </c>
      <c r="G2397" s="1" t="b">
        <f t="shared" ca="1" si="37"/>
        <v>1</v>
      </c>
      <c r="H2397" s="1435" t="str" cm="1">
        <f t="array" aca="1" ref="H2397" ca="1">IF(I2397&lt;&gt;"",INDIRECT("'"&amp;I2397&amp;"'!"&amp;J2397),"")</f>
        <v/>
      </c>
      <c r="I2397" s="1440"/>
      <c r="J2397" s="1436"/>
      <c r="K2397" s="4"/>
    </row>
    <row r="2398" spans="1:11" ht="15" x14ac:dyDescent="0.2">
      <c r="A2398" s="5">
        <v>2339</v>
      </c>
      <c r="B2398" s="660"/>
      <c r="F2398" s="4" t="s">
        <v>3784</v>
      </c>
      <c r="G2398" s="1" t="b">
        <f t="shared" ca="1" si="37"/>
        <v>1</v>
      </c>
      <c r="H2398" s="1435" t="str" cm="1">
        <f t="array" aca="1" ref="H2398" ca="1">IF(I2398&lt;&gt;"",INDIRECT("'"&amp;I2398&amp;"'!"&amp;J2398),"")</f>
        <v/>
      </c>
      <c r="I2398" s="1440"/>
      <c r="J2398" s="1436"/>
      <c r="K2398" s="4"/>
    </row>
    <row r="2399" spans="1:11" ht="15" x14ac:dyDescent="0.2">
      <c r="A2399" s="5">
        <v>2340</v>
      </c>
      <c r="B2399" s="660"/>
      <c r="F2399" s="4" t="s">
        <v>3784</v>
      </c>
      <c r="G2399" s="1" t="b">
        <f t="shared" ca="1" si="37"/>
        <v>1</v>
      </c>
      <c r="H2399" s="1435" t="str" cm="1">
        <f t="array" aca="1" ref="H2399" ca="1">IF(I2399&lt;&gt;"",INDIRECT("'"&amp;I2399&amp;"'!"&amp;J2399),"")</f>
        <v/>
      </c>
      <c r="I2399" s="1440"/>
      <c r="J2399" s="1436"/>
      <c r="K2399" s="4"/>
    </row>
    <row r="2400" spans="1:11" ht="15" x14ac:dyDescent="0.2">
      <c r="A2400" s="5">
        <v>2341</v>
      </c>
      <c r="B2400" s="660"/>
      <c r="F2400" s="4" t="s">
        <v>3784</v>
      </c>
      <c r="G2400" s="1" t="b">
        <f t="shared" ref="G2400:G2463" ca="1" si="38">H2400=B2400</f>
        <v>1</v>
      </c>
      <c r="H2400" s="1435" t="str" cm="1">
        <f t="array" aca="1" ref="H2400" ca="1">IF(I2400&lt;&gt;"",INDIRECT("'"&amp;I2400&amp;"'!"&amp;J2400),"")</f>
        <v/>
      </c>
      <c r="I2400" s="1440"/>
      <c r="J2400" s="1436"/>
      <c r="K2400" s="4"/>
    </row>
    <row r="2401" spans="1:11" ht="15" x14ac:dyDescent="0.2">
      <c r="A2401" s="5">
        <v>2342</v>
      </c>
      <c r="B2401" s="660"/>
      <c r="F2401" s="4" t="s">
        <v>3784</v>
      </c>
      <c r="G2401" s="1" t="b">
        <f t="shared" ca="1" si="38"/>
        <v>1</v>
      </c>
      <c r="H2401" s="1435" t="str" cm="1">
        <f t="array" aca="1" ref="H2401" ca="1">IF(I2401&lt;&gt;"",INDIRECT("'"&amp;I2401&amp;"'!"&amp;J2401),"")</f>
        <v/>
      </c>
      <c r="I2401" s="1440"/>
      <c r="J2401" s="1436"/>
      <c r="K2401" s="4"/>
    </row>
    <row r="2402" spans="1:11" ht="15" x14ac:dyDescent="0.2">
      <c r="A2402" s="5">
        <v>2343</v>
      </c>
      <c r="B2402" s="660"/>
      <c r="F2402" s="4" t="s">
        <v>3784</v>
      </c>
      <c r="G2402" s="1" t="b">
        <f t="shared" ca="1" si="38"/>
        <v>1</v>
      </c>
      <c r="H2402" s="1435" t="str" cm="1">
        <f t="array" aca="1" ref="H2402" ca="1">IF(I2402&lt;&gt;"",INDIRECT("'"&amp;I2402&amp;"'!"&amp;J2402),"")</f>
        <v/>
      </c>
      <c r="I2402" s="1440"/>
      <c r="J2402" s="1436"/>
      <c r="K2402" s="4"/>
    </row>
    <row r="2403" spans="1:11" ht="15" x14ac:dyDescent="0.2">
      <c r="A2403" s="5">
        <v>2344</v>
      </c>
      <c r="B2403" s="660"/>
      <c r="F2403" s="4" t="s">
        <v>3784</v>
      </c>
      <c r="G2403" s="1" t="b">
        <f t="shared" ca="1" si="38"/>
        <v>1</v>
      </c>
      <c r="H2403" s="1435" t="str" cm="1">
        <f t="array" aca="1" ref="H2403" ca="1">IF(I2403&lt;&gt;"",INDIRECT("'"&amp;I2403&amp;"'!"&amp;J2403),"")</f>
        <v/>
      </c>
      <c r="I2403" s="1440"/>
      <c r="J2403" s="1436"/>
      <c r="K2403" s="4"/>
    </row>
    <row r="2404" spans="1:11" ht="15" x14ac:dyDescent="0.2">
      <c r="A2404" s="5">
        <v>2345</v>
      </c>
      <c r="B2404" s="660"/>
      <c r="F2404" s="4" t="s">
        <v>3784</v>
      </c>
      <c r="G2404" s="1" t="b">
        <f t="shared" ca="1" si="38"/>
        <v>1</v>
      </c>
      <c r="H2404" s="1435" t="str" cm="1">
        <f t="array" aca="1" ref="H2404" ca="1">IF(I2404&lt;&gt;"",INDIRECT("'"&amp;I2404&amp;"'!"&amp;J2404),"")</f>
        <v/>
      </c>
      <c r="I2404" s="1440"/>
      <c r="J2404" s="1436"/>
      <c r="K2404" s="4"/>
    </row>
    <row r="2405" spans="1:11" ht="15" x14ac:dyDescent="0.2">
      <c r="A2405" s="5">
        <v>2346</v>
      </c>
      <c r="B2405" s="660"/>
      <c r="F2405" s="4" t="s">
        <v>3784</v>
      </c>
      <c r="G2405" s="1" t="b">
        <f t="shared" ca="1" si="38"/>
        <v>1</v>
      </c>
      <c r="H2405" s="1435" t="str" cm="1">
        <f t="array" aca="1" ref="H2405" ca="1">IF(I2405&lt;&gt;"",INDIRECT("'"&amp;I2405&amp;"'!"&amp;J2405),"")</f>
        <v/>
      </c>
      <c r="I2405" s="1440"/>
      <c r="J2405" s="1436"/>
      <c r="K2405" s="4"/>
    </row>
    <row r="2406" spans="1:11" ht="15" x14ac:dyDescent="0.2">
      <c r="A2406" s="5">
        <v>2347</v>
      </c>
      <c r="B2406" s="660"/>
      <c r="F2406" s="4" t="s">
        <v>3784</v>
      </c>
      <c r="G2406" s="1" t="b">
        <f t="shared" ca="1" si="38"/>
        <v>1</v>
      </c>
      <c r="H2406" s="1435" t="str" cm="1">
        <f t="array" aca="1" ref="H2406" ca="1">IF(I2406&lt;&gt;"",INDIRECT("'"&amp;I2406&amp;"'!"&amp;J2406),"")</f>
        <v/>
      </c>
      <c r="I2406" s="1440"/>
      <c r="J2406" s="1436"/>
      <c r="K2406" s="4"/>
    </row>
    <row r="2407" spans="1:11" ht="15" x14ac:dyDescent="0.2">
      <c r="A2407" s="5">
        <v>2348</v>
      </c>
      <c r="B2407" s="660"/>
      <c r="F2407" s="4" t="s">
        <v>3784</v>
      </c>
      <c r="G2407" s="1" t="b">
        <f t="shared" ca="1" si="38"/>
        <v>1</v>
      </c>
      <c r="H2407" s="1435" t="str" cm="1">
        <f t="array" aca="1" ref="H2407" ca="1">IF(I2407&lt;&gt;"",INDIRECT("'"&amp;I2407&amp;"'!"&amp;J2407),"")</f>
        <v/>
      </c>
      <c r="I2407" s="1440"/>
      <c r="J2407" s="1436"/>
      <c r="K2407" s="4"/>
    </row>
    <row r="2408" spans="1:11" ht="15" x14ac:dyDescent="0.2">
      <c r="A2408" s="5">
        <v>2349</v>
      </c>
      <c r="B2408" s="660"/>
      <c r="F2408" s="4" t="s">
        <v>3784</v>
      </c>
      <c r="G2408" s="1" t="b">
        <f t="shared" ca="1" si="38"/>
        <v>1</v>
      </c>
      <c r="H2408" s="1435" t="str" cm="1">
        <f t="array" aca="1" ref="H2408" ca="1">IF(I2408&lt;&gt;"",INDIRECT("'"&amp;I2408&amp;"'!"&amp;J2408),"")</f>
        <v/>
      </c>
      <c r="I2408" s="1440"/>
      <c r="J2408" s="1436"/>
      <c r="K2408" s="4"/>
    </row>
    <row r="2409" spans="1:11" ht="15" x14ac:dyDescent="0.2">
      <c r="A2409" s="5">
        <v>2350</v>
      </c>
      <c r="B2409" s="660"/>
      <c r="F2409" s="4" t="s">
        <v>3784</v>
      </c>
      <c r="G2409" s="1" t="b">
        <f t="shared" ca="1" si="38"/>
        <v>1</v>
      </c>
      <c r="H2409" s="1435" t="str" cm="1">
        <f t="array" aca="1" ref="H2409" ca="1">IF(I2409&lt;&gt;"",INDIRECT("'"&amp;I2409&amp;"'!"&amp;J2409),"")</f>
        <v/>
      </c>
      <c r="I2409" s="1440"/>
      <c r="J2409" s="1436"/>
      <c r="K2409" s="4"/>
    </row>
    <row r="2410" spans="1:11" ht="15" x14ac:dyDescent="0.2">
      <c r="A2410" s="5">
        <v>2351</v>
      </c>
      <c r="B2410" s="660"/>
      <c r="F2410" s="4" t="s">
        <v>3784</v>
      </c>
      <c r="G2410" s="1" t="b">
        <f t="shared" ca="1" si="38"/>
        <v>1</v>
      </c>
      <c r="H2410" s="1435" t="str" cm="1">
        <f t="array" aca="1" ref="H2410" ca="1">IF(I2410&lt;&gt;"",INDIRECT("'"&amp;I2410&amp;"'!"&amp;J2410),"")</f>
        <v/>
      </c>
      <c r="I2410" s="1440"/>
      <c r="J2410" s="1436"/>
      <c r="K2410" s="4"/>
    </row>
    <row r="2411" spans="1:11" ht="15" x14ac:dyDescent="0.2">
      <c r="A2411" s="5">
        <v>2352</v>
      </c>
      <c r="B2411" s="660"/>
      <c r="F2411" s="4" t="s">
        <v>3784</v>
      </c>
      <c r="G2411" s="1" t="b">
        <f t="shared" ca="1" si="38"/>
        <v>1</v>
      </c>
      <c r="H2411" s="1435" t="str" cm="1">
        <f t="array" aca="1" ref="H2411" ca="1">IF(I2411&lt;&gt;"",INDIRECT("'"&amp;I2411&amp;"'!"&amp;J2411),"")</f>
        <v/>
      </c>
      <c r="I2411" s="1440"/>
      <c r="J2411" s="1436"/>
      <c r="K2411" s="4"/>
    </row>
    <row r="2412" spans="1:11" ht="15" x14ac:dyDescent="0.2">
      <c r="A2412" s="5">
        <v>2353</v>
      </c>
      <c r="B2412" s="660"/>
      <c r="F2412" s="4" t="s">
        <v>3784</v>
      </c>
      <c r="G2412" s="1" t="b">
        <f t="shared" ca="1" si="38"/>
        <v>1</v>
      </c>
      <c r="H2412" s="1435" t="str" cm="1">
        <f t="array" aca="1" ref="H2412" ca="1">IF(I2412&lt;&gt;"",INDIRECT("'"&amp;I2412&amp;"'!"&amp;J2412),"")</f>
        <v/>
      </c>
      <c r="I2412" s="1440"/>
      <c r="J2412" s="1436"/>
      <c r="K2412" s="4"/>
    </row>
    <row r="2413" spans="1:11" ht="15" x14ac:dyDescent="0.2">
      <c r="A2413" s="5">
        <v>2354</v>
      </c>
      <c r="B2413" s="660"/>
      <c r="F2413" s="4" t="s">
        <v>3784</v>
      </c>
      <c r="G2413" s="1" t="b">
        <f t="shared" ca="1" si="38"/>
        <v>1</v>
      </c>
      <c r="H2413" s="1435" t="str" cm="1">
        <f t="array" aca="1" ref="H2413" ca="1">IF(I2413&lt;&gt;"",INDIRECT("'"&amp;I2413&amp;"'!"&amp;J2413),"")</f>
        <v/>
      </c>
      <c r="I2413" s="1440"/>
      <c r="J2413" s="1436"/>
      <c r="K2413" s="4"/>
    </row>
    <row r="2414" spans="1:11" ht="15" x14ac:dyDescent="0.2">
      <c r="A2414" s="5">
        <v>2355</v>
      </c>
      <c r="B2414" s="660"/>
      <c r="F2414" s="4" t="s">
        <v>3784</v>
      </c>
      <c r="G2414" s="1" t="b">
        <f t="shared" ca="1" si="38"/>
        <v>1</v>
      </c>
      <c r="H2414" s="1435" t="str" cm="1">
        <f t="array" aca="1" ref="H2414" ca="1">IF(I2414&lt;&gt;"",INDIRECT("'"&amp;I2414&amp;"'!"&amp;J2414),"")</f>
        <v/>
      </c>
      <c r="I2414" s="1440"/>
      <c r="J2414" s="1436"/>
      <c r="K2414" s="4"/>
    </row>
    <row r="2415" spans="1:11" ht="15" x14ac:dyDescent="0.2">
      <c r="A2415" s="5">
        <v>2356</v>
      </c>
      <c r="B2415" s="660"/>
      <c r="F2415" s="4" t="s">
        <v>3784</v>
      </c>
      <c r="G2415" s="1" t="b">
        <f t="shared" ca="1" si="38"/>
        <v>1</v>
      </c>
      <c r="H2415" s="1435" t="str" cm="1">
        <f t="array" aca="1" ref="H2415" ca="1">IF(I2415&lt;&gt;"",INDIRECT("'"&amp;I2415&amp;"'!"&amp;J2415),"")</f>
        <v/>
      </c>
      <c r="I2415" s="1440"/>
      <c r="J2415" s="1436"/>
      <c r="K2415" s="4"/>
    </row>
    <row r="2416" spans="1:11" ht="15" x14ac:dyDescent="0.2">
      <c r="A2416" s="5">
        <v>2357</v>
      </c>
      <c r="B2416" s="660"/>
      <c r="F2416" s="4" t="s">
        <v>3784</v>
      </c>
      <c r="G2416" s="1" t="b">
        <f t="shared" ca="1" si="38"/>
        <v>1</v>
      </c>
      <c r="H2416" s="1435" t="str" cm="1">
        <f t="array" aca="1" ref="H2416" ca="1">IF(I2416&lt;&gt;"",INDIRECT("'"&amp;I2416&amp;"'!"&amp;J2416),"")</f>
        <v/>
      </c>
      <c r="I2416" s="1440"/>
      <c r="J2416" s="1436"/>
      <c r="K2416" s="4"/>
    </row>
    <row r="2417" spans="1:11" ht="15" x14ac:dyDescent="0.2">
      <c r="A2417" s="5">
        <v>2358</v>
      </c>
      <c r="B2417" s="660"/>
      <c r="F2417" s="4" t="s">
        <v>3784</v>
      </c>
      <c r="G2417" s="1" t="b">
        <f t="shared" ca="1" si="38"/>
        <v>1</v>
      </c>
      <c r="H2417" s="1435" t="str" cm="1">
        <f t="array" aca="1" ref="H2417" ca="1">IF(I2417&lt;&gt;"",INDIRECT("'"&amp;I2417&amp;"'!"&amp;J2417),"")</f>
        <v/>
      </c>
      <c r="I2417" s="1440"/>
      <c r="J2417" s="1436"/>
      <c r="K2417" s="4"/>
    </row>
    <row r="2418" spans="1:11" ht="15" x14ac:dyDescent="0.2">
      <c r="A2418" s="5">
        <v>2359</v>
      </c>
      <c r="B2418" s="660"/>
      <c r="F2418" s="4" t="s">
        <v>3784</v>
      </c>
      <c r="G2418" s="1" t="b">
        <f t="shared" ca="1" si="38"/>
        <v>1</v>
      </c>
      <c r="H2418" s="1435" t="str" cm="1">
        <f t="array" aca="1" ref="H2418" ca="1">IF(I2418&lt;&gt;"",INDIRECT("'"&amp;I2418&amp;"'!"&amp;J2418),"")</f>
        <v/>
      </c>
      <c r="I2418" s="1440"/>
      <c r="J2418" s="1436"/>
      <c r="K2418" s="4"/>
    </row>
    <row r="2419" spans="1:11" ht="15" x14ac:dyDescent="0.2">
      <c r="A2419" s="5">
        <v>2360</v>
      </c>
      <c r="B2419" s="660"/>
      <c r="F2419" s="4" t="s">
        <v>3784</v>
      </c>
      <c r="G2419" s="1" t="b">
        <f t="shared" ca="1" si="38"/>
        <v>1</v>
      </c>
      <c r="H2419" s="1435" t="str" cm="1">
        <f t="array" aca="1" ref="H2419" ca="1">IF(I2419&lt;&gt;"",INDIRECT("'"&amp;I2419&amp;"'!"&amp;J2419),"")</f>
        <v/>
      </c>
      <c r="I2419" s="1440"/>
      <c r="J2419" s="1436"/>
      <c r="K2419" s="4"/>
    </row>
    <row r="2420" spans="1:11" ht="15" x14ac:dyDescent="0.2">
      <c r="A2420" s="5">
        <v>2361</v>
      </c>
      <c r="B2420" s="660"/>
      <c r="F2420" s="4" t="s">
        <v>3784</v>
      </c>
      <c r="G2420" s="1" t="b">
        <f t="shared" ca="1" si="38"/>
        <v>1</v>
      </c>
      <c r="H2420" s="1435" t="str" cm="1">
        <f t="array" aca="1" ref="H2420" ca="1">IF(I2420&lt;&gt;"",INDIRECT("'"&amp;I2420&amp;"'!"&amp;J2420),"")</f>
        <v/>
      </c>
      <c r="I2420" s="1440"/>
      <c r="J2420" s="1436"/>
      <c r="K2420" s="4"/>
    </row>
    <row r="2421" spans="1:11" ht="15" x14ac:dyDescent="0.2">
      <c r="A2421" s="5">
        <v>2362</v>
      </c>
      <c r="B2421" s="660"/>
      <c r="F2421" s="4" t="s">
        <v>3784</v>
      </c>
      <c r="G2421" s="1" t="b">
        <f t="shared" ca="1" si="38"/>
        <v>1</v>
      </c>
      <c r="H2421" s="1435" t="str" cm="1">
        <f t="array" aca="1" ref="H2421" ca="1">IF(I2421&lt;&gt;"",INDIRECT("'"&amp;I2421&amp;"'!"&amp;J2421),"")</f>
        <v/>
      </c>
      <c r="I2421" s="1440"/>
      <c r="J2421" s="1436"/>
      <c r="K2421" s="4"/>
    </row>
    <row r="2422" spans="1:11" ht="15" x14ac:dyDescent="0.2">
      <c r="A2422" s="5">
        <v>2363</v>
      </c>
      <c r="B2422" s="660"/>
      <c r="F2422" s="4" t="s">
        <v>3784</v>
      </c>
      <c r="G2422" s="1" t="b">
        <f t="shared" ca="1" si="38"/>
        <v>1</v>
      </c>
      <c r="H2422" s="1435" t="str" cm="1">
        <f t="array" aca="1" ref="H2422" ca="1">IF(I2422&lt;&gt;"",INDIRECT("'"&amp;I2422&amp;"'!"&amp;J2422),"")</f>
        <v/>
      </c>
      <c r="I2422" s="1440"/>
      <c r="J2422" s="1436"/>
      <c r="K2422" s="4"/>
    </row>
    <row r="2423" spans="1:11" ht="15" x14ac:dyDescent="0.2">
      <c r="A2423" s="5">
        <v>2364</v>
      </c>
      <c r="B2423" s="660"/>
      <c r="F2423" s="4" t="s">
        <v>3784</v>
      </c>
      <c r="G2423" s="1" t="b">
        <f t="shared" ca="1" si="38"/>
        <v>1</v>
      </c>
      <c r="H2423" s="1435" t="str" cm="1">
        <f t="array" aca="1" ref="H2423" ca="1">IF(I2423&lt;&gt;"",INDIRECT("'"&amp;I2423&amp;"'!"&amp;J2423),"")</f>
        <v/>
      </c>
      <c r="I2423" s="1440"/>
      <c r="J2423" s="1436"/>
      <c r="K2423" s="4"/>
    </row>
    <row r="2424" spans="1:11" ht="15" x14ac:dyDescent="0.2">
      <c r="A2424" s="5">
        <v>2365</v>
      </c>
      <c r="B2424" s="660"/>
      <c r="F2424" s="4" t="s">
        <v>3784</v>
      </c>
      <c r="G2424" s="1" t="b">
        <f t="shared" ca="1" si="38"/>
        <v>1</v>
      </c>
      <c r="H2424" s="1435" t="str" cm="1">
        <f t="array" aca="1" ref="H2424" ca="1">IF(I2424&lt;&gt;"",INDIRECT("'"&amp;I2424&amp;"'!"&amp;J2424),"")</f>
        <v/>
      </c>
      <c r="I2424" s="1440"/>
      <c r="J2424" s="1436"/>
      <c r="K2424" s="4"/>
    </row>
    <row r="2425" spans="1:11" ht="15" x14ac:dyDescent="0.2">
      <c r="A2425" s="5">
        <v>2366</v>
      </c>
      <c r="B2425" s="660"/>
      <c r="F2425" s="4" t="s">
        <v>3784</v>
      </c>
      <c r="G2425" s="1" t="b">
        <f t="shared" ca="1" si="38"/>
        <v>1</v>
      </c>
      <c r="H2425" s="1435" t="str" cm="1">
        <f t="array" aca="1" ref="H2425" ca="1">IF(I2425&lt;&gt;"",INDIRECT("'"&amp;I2425&amp;"'!"&amp;J2425),"")</f>
        <v/>
      </c>
      <c r="I2425" s="1440"/>
      <c r="J2425" s="1436"/>
      <c r="K2425" s="4"/>
    </row>
    <row r="2426" spans="1:11" ht="15" x14ac:dyDescent="0.2">
      <c r="A2426" s="5">
        <v>2367</v>
      </c>
      <c r="B2426" s="660"/>
      <c r="F2426" s="4" t="s">
        <v>3784</v>
      </c>
      <c r="G2426" s="1" t="b">
        <f t="shared" ca="1" si="38"/>
        <v>1</v>
      </c>
      <c r="H2426" s="1435" t="str" cm="1">
        <f t="array" aca="1" ref="H2426" ca="1">IF(I2426&lt;&gt;"",INDIRECT("'"&amp;I2426&amp;"'!"&amp;J2426),"")</f>
        <v/>
      </c>
      <c r="I2426" s="1440"/>
      <c r="J2426" s="1436"/>
      <c r="K2426" s="4"/>
    </row>
    <row r="2427" spans="1:11" ht="15" x14ac:dyDescent="0.2">
      <c r="A2427" s="5">
        <v>2368</v>
      </c>
      <c r="B2427" s="660"/>
      <c r="F2427" s="4" t="s">
        <v>3784</v>
      </c>
      <c r="G2427" s="1" t="b">
        <f t="shared" ca="1" si="38"/>
        <v>1</v>
      </c>
      <c r="H2427" s="1435" t="str" cm="1">
        <f t="array" aca="1" ref="H2427" ca="1">IF(I2427&lt;&gt;"",INDIRECT("'"&amp;I2427&amp;"'!"&amp;J2427),"")</f>
        <v/>
      </c>
      <c r="I2427" s="1440"/>
      <c r="J2427" s="1436"/>
      <c r="K2427" s="4"/>
    </row>
    <row r="2428" spans="1:11" ht="15" x14ac:dyDescent="0.2">
      <c r="A2428" s="5">
        <v>2369</v>
      </c>
      <c r="B2428" s="660"/>
      <c r="F2428" s="4" t="s">
        <v>3784</v>
      </c>
      <c r="G2428" s="1" t="b">
        <f t="shared" ca="1" si="38"/>
        <v>1</v>
      </c>
      <c r="H2428" s="1435" t="str" cm="1">
        <f t="array" aca="1" ref="H2428" ca="1">IF(I2428&lt;&gt;"",INDIRECT("'"&amp;I2428&amp;"'!"&amp;J2428),"")</f>
        <v/>
      </c>
      <c r="I2428" s="1440"/>
      <c r="J2428" s="1436"/>
      <c r="K2428" s="4"/>
    </row>
    <row r="2429" spans="1:11" ht="15" x14ac:dyDescent="0.2">
      <c r="A2429" s="5">
        <v>2370</v>
      </c>
      <c r="B2429" s="660"/>
      <c r="F2429" s="4" t="s">
        <v>3784</v>
      </c>
      <c r="G2429" s="1" t="b">
        <f t="shared" ca="1" si="38"/>
        <v>1</v>
      </c>
      <c r="H2429" s="1435" t="str" cm="1">
        <f t="array" aca="1" ref="H2429" ca="1">IF(I2429&lt;&gt;"",INDIRECT("'"&amp;I2429&amp;"'!"&amp;J2429),"")</f>
        <v/>
      </c>
      <c r="I2429" s="1440"/>
      <c r="J2429" s="1436"/>
      <c r="K2429" s="4"/>
    </row>
    <row r="2430" spans="1:11" ht="15" x14ac:dyDescent="0.2">
      <c r="A2430" s="5">
        <v>2371</v>
      </c>
      <c r="B2430" s="660"/>
      <c r="F2430" s="4" t="s">
        <v>3784</v>
      </c>
      <c r="G2430" s="1" t="b">
        <f t="shared" ca="1" si="38"/>
        <v>1</v>
      </c>
      <c r="H2430" s="1435" t="str" cm="1">
        <f t="array" aca="1" ref="H2430" ca="1">IF(I2430&lt;&gt;"",INDIRECT("'"&amp;I2430&amp;"'!"&amp;J2430),"")</f>
        <v/>
      </c>
      <c r="I2430" s="1440"/>
      <c r="J2430" s="1436"/>
      <c r="K2430" s="4"/>
    </row>
    <row r="2431" spans="1:11" ht="15" x14ac:dyDescent="0.2">
      <c r="A2431" s="5">
        <v>2372</v>
      </c>
      <c r="B2431" s="660"/>
      <c r="F2431" s="4" t="s">
        <v>3784</v>
      </c>
      <c r="G2431" s="1" t="b">
        <f t="shared" ca="1" si="38"/>
        <v>1</v>
      </c>
      <c r="H2431" s="1435" t="str" cm="1">
        <f t="array" aca="1" ref="H2431" ca="1">IF(I2431&lt;&gt;"",INDIRECT("'"&amp;I2431&amp;"'!"&amp;J2431),"")</f>
        <v/>
      </c>
      <c r="I2431" s="1440"/>
      <c r="J2431" s="1436"/>
      <c r="K2431" s="4"/>
    </row>
    <row r="2432" spans="1:11" ht="15" x14ac:dyDescent="0.2">
      <c r="A2432" s="5">
        <v>2373</v>
      </c>
      <c r="B2432" s="660"/>
      <c r="F2432" s="4" t="s">
        <v>3784</v>
      </c>
      <c r="G2432" s="1" t="b">
        <f t="shared" ca="1" si="38"/>
        <v>1</v>
      </c>
      <c r="H2432" s="1435" t="str" cm="1">
        <f t="array" aca="1" ref="H2432" ca="1">IF(I2432&lt;&gt;"",INDIRECT("'"&amp;I2432&amp;"'!"&amp;J2432),"")</f>
        <v/>
      </c>
      <c r="I2432" s="1440"/>
      <c r="J2432" s="1436"/>
      <c r="K2432" s="4"/>
    </row>
    <row r="2433" spans="1:11" ht="15" x14ac:dyDescent="0.2">
      <c r="A2433">
        <v>2374</v>
      </c>
      <c r="B2433" s="660">
        <f>'Assets-Liab 5-6'!C38</f>
        <v>0</v>
      </c>
      <c r="F2433" s="4"/>
      <c r="G2433" s="1" t="b">
        <f t="shared" ca="1" si="38"/>
        <v>1</v>
      </c>
      <c r="H2433" s="1435" cm="1">
        <f t="array" aca="1" ref="H2433" ca="1">IF(I2433&lt;&gt;"",INDIRECT("'"&amp;I2433&amp;"'!"&amp;J2433),"")</f>
        <v>0</v>
      </c>
      <c r="I2433" s="1440" t="s">
        <v>3786</v>
      </c>
      <c r="J2433" s="1436" t="s">
        <v>3873</v>
      </c>
      <c r="K2433" s="4"/>
    </row>
    <row r="2434" spans="1:11" ht="15" x14ac:dyDescent="0.2">
      <c r="A2434" s="5">
        <v>2375</v>
      </c>
      <c r="B2434" s="660"/>
      <c r="F2434" s="4" t="s">
        <v>3784</v>
      </c>
      <c r="G2434" s="1" t="b">
        <f t="shared" ca="1" si="38"/>
        <v>1</v>
      </c>
      <c r="H2434" s="1435" t="str" cm="1">
        <f t="array" aca="1" ref="H2434" ca="1">IF(I2434&lt;&gt;"",INDIRECT("'"&amp;I2434&amp;"'!"&amp;J2434),"")</f>
        <v/>
      </c>
      <c r="I2434" s="1440"/>
      <c r="J2434" s="1436"/>
      <c r="K2434" s="4"/>
    </row>
    <row r="2435" spans="1:11" ht="15" x14ac:dyDescent="0.2">
      <c r="A2435">
        <v>2376</v>
      </c>
      <c r="B2435" s="660">
        <f>'Assets-Liab 5-6'!D38</f>
        <v>0</v>
      </c>
      <c r="F2435" s="4"/>
      <c r="G2435" s="1" t="b">
        <f t="shared" ca="1" si="38"/>
        <v>1</v>
      </c>
      <c r="H2435" s="1435" cm="1">
        <f t="array" aca="1" ref="H2435" ca="1">IF(I2435&lt;&gt;"",INDIRECT("'"&amp;I2435&amp;"'!"&amp;J2435),"")</f>
        <v>0</v>
      </c>
      <c r="I2435" s="1440" t="s">
        <v>3786</v>
      </c>
      <c r="J2435" s="1436" t="s">
        <v>3909</v>
      </c>
      <c r="K2435" s="4"/>
    </row>
    <row r="2436" spans="1:11" ht="15" x14ac:dyDescent="0.2">
      <c r="A2436" s="5">
        <v>2377</v>
      </c>
      <c r="B2436" s="660"/>
      <c r="F2436" s="4" t="s">
        <v>3784</v>
      </c>
      <c r="G2436" s="1" t="b">
        <f t="shared" ca="1" si="38"/>
        <v>1</v>
      </c>
      <c r="H2436" s="1435" t="str" cm="1">
        <f t="array" aca="1" ref="H2436" ca="1">IF(I2436&lt;&gt;"",INDIRECT("'"&amp;I2436&amp;"'!"&amp;J2436),"")</f>
        <v/>
      </c>
      <c r="I2436" s="1440"/>
      <c r="J2436" s="1436"/>
      <c r="K2436" s="4"/>
    </row>
    <row r="2437" spans="1:11" ht="15" x14ac:dyDescent="0.2">
      <c r="A2437" s="5">
        <v>2378</v>
      </c>
      <c r="B2437" s="660"/>
      <c r="F2437" s="4" t="s">
        <v>3784</v>
      </c>
      <c r="G2437" s="1" t="b">
        <f t="shared" ca="1" si="38"/>
        <v>1</v>
      </c>
      <c r="H2437" s="1435" t="str" cm="1">
        <f t="array" aca="1" ref="H2437" ca="1">IF(I2437&lt;&gt;"",INDIRECT("'"&amp;I2437&amp;"'!"&amp;J2437),"")</f>
        <v/>
      </c>
      <c r="I2437" s="1440"/>
      <c r="J2437" s="1436"/>
      <c r="K2437" s="4"/>
    </row>
    <row r="2438" spans="1:11" ht="15" x14ac:dyDescent="0.2">
      <c r="A2438" s="5">
        <v>2379</v>
      </c>
      <c r="B2438" s="660"/>
      <c r="F2438" s="4" t="s">
        <v>3784</v>
      </c>
      <c r="G2438" s="1" t="b">
        <f t="shared" ca="1" si="38"/>
        <v>1</v>
      </c>
      <c r="H2438" s="1435" t="str" cm="1">
        <f t="array" aca="1" ref="H2438" ca="1">IF(I2438&lt;&gt;"",INDIRECT("'"&amp;I2438&amp;"'!"&amp;J2438),"")</f>
        <v/>
      </c>
      <c r="I2438" s="1440"/>
      <c r="J2438" s="1436"/>
      <c r="K2438" s="4"/>
    </row>
    <row r="2439" spans="1:11" ht="15" x14ac:dyDescent="0.2">
      <c r="A2439" s="5">
        <v>2380</v>
      </c>
      <c r="B2439" s="660"/>
      <c r="F2439" s="4" t="s">
        <v>3784</v>
      </c>
      <c r="G2439" s="1" t="b">
        <f t="shared" ca="1" si="38"/>
        <v>1</v>
      </c>
      <c r="H2439" s="1435" t="str" cm="1">
        <f t="array" aca="1" ref="H2439" ca="1">IF(I2439&lt;&gt;"",INDIRECT("'"&amp;I2439&amp;"'!"&amp;J2439),"")</f>
        <v/>
      </c>
      <c r="I2439" s="1440"/>
      <c r="J2439" s="1436"/>
      <c r="K2439" s="4"/>
    </row>
    <row r="2440" spans="1:11" ht="15" x14ac:dyDescent="0.2">
      <c r="A2440" s="5">
        <v>2381</v>
      </c>
      <c r="B2440" s="660"/>
      <c r="F2440" s="4" t="s">
        <v>3784</v>
      </c>
      <c r="G2440" s="1" t="b">
        <f t="shared" ca="1" si="38"/>
        <v>1</v>
      </c>
      <c r="H2440" s="1435" t="str" cm="1">
        <f t="array" aca="1" ref="H2440" ca="1">IF(I2440&lt;&gt;"",INDIRECT("'"&amp;I2440&amp;"'!"&amp;J2440),"")</f>
        <v/>
      </c>
      <c r="I2440" s="1440"/>
      <c r="J2440" s="1436"/>
      <c r="K2440" s="4"/>
    </row>
    <row r="2441" spans="1:11" ht="15" x14ac:dyDescent="0.2">
      <c r="A2441" s="5">
        <v>2382</v>
      </c>
      <c r="B2441" s="660"/>
      <c r="F2441" s="4" t="s">
        <v>3784</v>
      </c>
      <c r="G2441" s="1" t="b">
        <f t="shared" ca="1" si="38"/>
        <v>1</v>
      </c>
      <c r="H2441" s="1435" t="str" cm="1">
        <f t="array" aca="1" ref="H2441" ca="1">IF(I2441&lt;&gt;"",INDIRECT("'"&amp;I2441&amp;"'!"&amp;J2441),"")</f>
        <v/>
      </c>
      <c r="I2441" s="1440"/>
      <c r="J2441" s="1436"/>
      <c r="K2441" s="4"/>
    </row>
    <row r="2442" spans="1:11" ht="15" x14ac:dyDescent="0.2">
      <c r="A2442" s="5">
        <v>2383</v>
      </c>
      <c r="B2442" s="660"/>
      <c r="F2442" s="4" t="s">
        <v>3784</v>
      </c>
      <c r="G2442" s="1" t="b">
        <f t="shared" ca="1" si="38"/>
        <v>1</v>
      </c>
      <c r="H2442" s="1435" t="str" cm="1">
        <f t="array" aca="1" ref="H2442" ca="1">IF(I2442&lt;&gt;"",INDIRECT("'"&amp;I2442&amp;"'!"&amp;J2442),"")</f>
        <v/>
      </c>
      <c r="I2442" s="1440"/>
      <c r="J2442" s="1436"/>
      <c r="K2442" s="4"/>
    </row>
    <row r="2443" spans="1:11" ht="15" x14ac:dyDescent="0.2">
      <c r="A2443" s="5">
        <v>2384</v>
      </c>
      <c r="B2443" s="660"/>
      <c r="F2443" s="4" t="s">
        <v>3784</v>
      </c>
      <c r="G2443" s="1" t="b">
        <f t="shared" ca="1" si="38"/>
        <v>1</v>
      </c>
      <c r="H2443" s="1435" t="str" cm="1">
        <f t="array" aca="1" ref="H2443" ca="1">IF(I2443&lt;&gt;"",INDIRECT("'"&amp;I2443&amp;"'!"&amp;J2443),"")</f>
        <v/>
      </c>
      <c r="I2443" s="1440"/>
      <c r="J2443" s="1436"/>
      <c r="K2443" s="4"/>
    </row>
    <row r="2444" spans="1:11" ht="15" x14ac:dyDescent="0.2">
      <c r="A2444" s="5">
        <v>2385</v>
      </c>
      <c r="B2444" s="660"/>
      <c r="F2444" s="4" t="s">
        <v>3784</v>
      </c>
      <c r="G2444" s="1" t="b">
        <f t="shared" ca="1" si="38"/>
        <v>1</v>
      </c>
      <c r="H2444" s="1435" t="str" cm="1">
        <f t="array" aca="1" ref="H2444" ca="1">IF(I2444&lt;&gt;"",INDIRECT("'"&amp;I2444&amp;"'!"&amp;J2444),"")</f>
        <v/>
      </c>
      <c r="I2444" s="1440"/>
      <c r="J2444" s="1436"/>
      <c r="K2444" s="4"/>
    </row>
    <row r="2445" spans="1:11" ht="15" x14ac:dyDescent="0.2">
      <c r="A2445" s="5">
        <v>2386</v>
      </c>
      <c r="B2445" s="660"/>
      <c r="F2445" s="4" t="s">
        <v>3784</v>
      </c>
      <c r="G2445" s="1" t="b">
        <f t="shared" ca="1" si="38"/>
        <v>1</v>
      </c>
      <c r="H2445" s="1435" t="str" cm="1">
        <f t="array" aca="1" ref="H2445" ca="1">IF(I2445&lt;&gt;"",INDIRECT("'"&amp;I2445&amp;"'!"&amp;J2445),"")</f>
        <v/>
      </c>
      <c r="I2445" s="1440"/>
      <c r="J2445" s="1436"/>
      <c r="K2445" s="4"/>
    </row>
    <row r="2446" spans="1:11" ht="15" x14ac:dyDescent="0.2">
      <c r="A2446" s="5">
        <v>2387</v>
      </c>
      <c r="B2446" s="660"/>
      <c r="F2446" s="4" t="s">
        <v>3784</v>
      </c>
      <c r="G2446" s="1" t="b">
        <f t="shared" ca="1" si="38"/>
        <v>1</v>
      </c>
      <c r="H2446" s="1435" t="str" cm="1">
        <f t="array" aca="1" ref="H2446" ca="1">IF(I2446&lt;&gt;"",INDIRECT("'"&amp;I2446&amp;"'!"&amp;J2446),"")</f>
        <v/>
      </c>
      <c r="I2446" s="1440"/>
      <c r="J2446" s="1436"/>
      <c r="K2446" s="4"/>
    </row>
    <row r="2447" spans="1:11" ht="15" x14ac:dyDescent="0.2">
      <c r="A2447" s="5">
        <v>2388</v>
      </c>
      <c r="B2447" s="660"/>
      <c r="F2447" s="4" t="s">
        <v>3784</v>
      </c>
      <c r="G2447" s="1" t="b">
        <f t="shared" ca="1" si="38"/>
        <v>1</v>
      </c>
      <c r="H2447" s="1435" t="str" cm="1">
        <f t="array" aca="1" ref="H2447" ca="1">IF(I2447&lt;&gt;"",INDIRECT("'"&amp;I2447&amp;"'!"&amp;J2447),"")</f>
        <v/>
      </c>
      <c r="I2447" s="1440"/>
      <c r="J2447" s="1436"/>
      <c r="K2447" s="4"/>
    </row>
    <row r="2448" spans="1:11" ht="15" x14ac:dyDescent="0.2">
      <c r="A2448" s="5">
        <v>2389</v>
      </c>
      <c r="B2448" s="660"/>
      <c r="F2448" s="4" t="s">
        <v>3784</v>
      </c>
      <c r="G2448" s="1" t="b">
        <f t="shared" ca="1" si="38"/>
        <v>1</v>
      </c>
      <c r="H2448" s="1435" t="str" cm="1">
        <f t="array" aca="1" ref="H2448" ca="1">IF(I2448&lt;&gt;"",INDIRECT("'"&amp;I2448&amp;"'!"&amp;J2448),"")</f>
        <v/>
      </c>
      <c r="I2448" s="1440"/>
      <c r="J2448" s="1436"/>
      <c r="K2448" s="4"/>
    </row>
    <row r="2449" spans="1:11" ht="15" x14ac:dyDescent="0.2">
      <c r="A2449" s="5">
        <v>2390</v>
      </c>
      <c r="B2449" s="660"/>
      <c r="F2449" s="4" t="s">
        <v>3784</v>
      </c>
      <c r="G2449" s="1" t="b">
        <f t="shared" ca="1" si="38"/>
        <v>1</v>
      </c>
      <c r="H2449" s="1435" t="str" cm="1">
        <f t="array" aca="1" ref="H2449" ca="1">IF(I2449&lt;&gt;"",INDIRECT("'"&amp;I2449&amp;"'!"&amp;J2449),"")</f>
        <v/>
      </c>
      <c r="I2449" s="1440"/>
      <c r="J2449" s="1436"/>
      <c r="K2449" s="4"/>
    </row>
    <row r="2450" spans="1:11" ht="15" x14ac:dyDescent="0.2">
      <c r="A2450" s="5">
        <v>2391</v>
      </c>
      <c r="B2450" s="660"/>
      <c r="F2450" s="4" t="s">
        <v>3784</v>
      </c>
      <c r="G2450" s="1" t="b">
        <f t="shared" ca="1" si="38"/>
        <v>1</v>
      </c>
      <c r="H2450" s="1435" t="str" cm="1">
        <f t="array" aca="1" ref="H2450" ca="1">IF(I2450&lt;&gt;"",INDIRECT("'"&amp;I2450&amp;"'!"&amp;J2450),"")</f>
        <v/>
      </c>
      <c r="I2450" s="1440"/>
      <c r="J2450" s="1436"/>
      <c r="K2450" s="4"/>
    </row>
    <row r="2451" spans="1:11" ht="15" x14ac:dyDescent="0.2">
      <c r="A2451" s="5">
        <v>2392</v>
      </c>
      <c r="B2451" s="660"/>
      <c r="F2451" s="4" t="s">
        <v>3784</v>
      </c>
      <c r="G2451" s="1" t="b">
        <f t="shared" ca="1" si="38"/>
        <v>1</v>
      </c>
      <c r="H2451" s="1435" t="str" cm="1">
        <f t="array" aca="1" ref="H2451" ca="1">IF(I2451&lt;&gt;"",INDIRECT("'"&amp;I2451&amp;"'!"&amp;J2451),"")</f>
        <v/>
      </c>
      <c r="I2451" s="1440"/>
      <c r="J2451" s="1436"/>
      <c r="K2451" s="4"/>
    </row>
    <row r="2452" spans="1:11" ht="15" x14ac:dyDescent="0.2">
      <c r="A2452" s="5">
        <v>2393</v>
      </c>
      <c r="B2452" s="660"/>
      <c r="F2452" s="4" t="s">
        <v>3784</v>
      </c>
      <c r="G2452" s="1" t="b">
        <f t="shared" ca="1" si="38"/>
        <v>1</v>
      </c>
      <c r="H2452" s="1435" t="str" cm="1">
        <f t="array" aca="1" ref="H2452" ca="1">IF(I2452&lt;&gt;"",INDIRECT("'"&amp;I2452&amp;"'!"&amp;J2452),"")</f>
        <v/>
      </c>
      <c r="I2452" s="1440"/>
      <c r="J2452" s="1436"/>
      <c r="K2452" s="4"/>
    </row>
    <row r="2453" spans="1:11" ht="15" x14ac:dyDescent="0.2">
      <c r="A2453" s="5">
        <v>2394</v>
      </c>
      <c r="B2453" s="660"/>
      <c r="F2453" s="4" t="s">
        <v>3784</v>
      </c>
      <c r="G2453" s="1" t="b">
        <f t="shared" ca="1" si="38"/>
        <v>1</v>
      </c>
      <c r="H2453" s="1435" t="str" cm="1">
        <f t="array" aca="1" ref="H2453" ca="1">IF(I2453&lt;&gt;"",INDIRECT("'"&amp;I2453&amp;"'!"&amp;J2453),"")</f>
        <v/>
      </c>
      <c r="I2453" s="1440"/>
      <c r="J2453" s="1436"/>
      <c r="K2453" s="4"/>
    </row>
    <row r="2454" spans="1:11" ht="15" x14ac:dyDescent="0.2">
      <c r="A2454" s="5">
        <v>2395</v>
      </c>
      <c r="B2454" s="660"/>
      <c r="F2454" s="4" t="s">
        <v>3784</v>
      </c>
      <c r="G2454" s="1" t="b">
        <f t="shared" ca="1" si="38"/>
        <v>1</v>
      </c>
      <c r="H2454" s="1435" t="str" cm="1">
        <f t="array" aca="1" ref="H2454" ca="1">IF(I2454&lt;&gt;"",INDIRECT("'"&amp;I2454&amp;"'!"&amp;J2454),"")</f>
        <v/>
      </c>
      <c r="I2454" s="1440"/>
      <c r="J2454" s="1436"/>
      <c r="K2454" s="4"/>
    </row>
    <row r="2455" spans="1:11" ht="15" x14ac:dyDescent="0.2">
      <c r="A2455" s="5">
        <v>2396</v>
      </c>
      <c r="B2455" s="660"/>
      <c r="F2455" s="4" t="s">
        <v>3784</v>
      </c>
      <c r="G2455" s="1" t="b">
        <f t="shared" ca="1" si="38"/>
        <v>1</v>
      </c>
      <c r="H2455" s="1435" t="str" cm="1">
        <f t="array" aca="1" ref="H2455" ca="1">IF(I2455&lt;&gt;"",INDIRECT("'"&amp;I2455&amp;"'!"&amp;J2455),"")</f>
        <v/>
      </c>
      <c r="I2455" s="1440"/>
      <c r="J2455" s="1436"/>
      <c r="K2455" s="4"/>
    </row>
    <row r="2456" spans="1:11" ht="15" x14ac:dyDescent="0.2">
      <c r="A2456" s="5">
        <v>2397</v>
      </c>
      <c r="B2456" s="660"/>
      <c r="F2456" s="4" t="s">
        <v>3784</v>
      </c>
      <c r="G2456" s="1" t="b">
        <f t="shared" ca="1" si="38"/>
        <v>1</v>
      </c>
      <c r="H2456" s="1435" t="str" cm="1">
        <f t="array" aca="1" ref="H2456" ca="1">IF(I2456&lt;&gt;"",INDIRECT("'"&amp;I2456&amp;"'!"&amp;J2456),"")</f>
        <v/>
      </c>
      <c r="I2456" s="1440"/>
      <c r="J2456" s="1436"/>
      <c r="K2456" s="4"/>
    </row>
    <row r="2457" spans="1:11" ht="15" x14ac:dyDescent="0.2">
      <c r="A2457" s="5">
        <v>2398</v>
      </c>
      <c r="B2457" s="660"/>
      <c r="F2457" s="4" t="s">
        <v>3784</v>
      </c>
      <c r="G2457" s="1" t="b">
        <f t="shared" ca="1" si="38"/>
        <v>1</v>
      </c>
      <c r="H2457" s="1435" t="str" cm="1">
        <f t="array" aca="1" ref="H2457" ca="1">IF(I2457&lt;&gt;"",INDIRECT("'"&amp;I2457&amp;"'!"&amp;J2457),"")</f>
        <v/>
      </c>
      <c r="I2457" s="1440"/>
      <c r="J2457" s="1436"/>
      <c r="K2457" s="4"/>
    </row>
    <row r="2458" spans="1:11" ht="15" x14ac:dyDescent="0.2">
      <c r="A2458" s="5">
        <v>2399</v>
      </c>
      <c r="B2458" s="660"/>
      <c r="F2458" s="4" t="s">
        <v>3784</v>
      </c>
      <c r="G2458" s="1" t="b">
        <f t="shared" ca="1" si="38"/>
        <v>1</v>
      </c>
      <c r="H2458" s="1435" t="str" cm="1">
        <f t="array" aca="1" ref="H2458" ca="1">IF(I2458&lt;&gt;"",INDIRECT("'"&amp;I2458&amp;"'!"&amp;J2458),"")</f>
        <v/>
      </c>
      <c r="I2458" s="1440"/>
      <c r="J2458" s="1436"/>
      <c r="K2458" s="4"/>
    </row>
    <row r="2459" spans="1:11" ht="15" x14ac:dyDescent="0.2">
      <c r="A2459" s="5">
        <v>2400</v>
      </c>
      <c r="B2459" s="660"/>
      <c r="F2459" s="4" t="s">
        <v>3784</v>
      </c>
      <c r="G2459" s="1" t="b">
        <f t="shared" ca="1" si="38"/>
        <v>1</v>
      </c>
      <c r="H2459" s="1435" t="str" cm="1">
        <f t="array" aca="1" ref="H2459" ca="1">IF(I2459&lt;&gt;"",INDIRECT("'"&amp;I2459&amp;"'!"&amp;J2459),"")</f>
        <v/>
      </c>
      <c r="I2459" s="1440"/>
      <c r="J2459" s="1436"/>
      <c r="K2459" s="4"/>
    </row>
    <row r="2460" spans="1:11" ht="15" x14ac:dyDescent="0.2">
      <c r="A2460" s="5">
        <v>2401</v>
      </c>
      <c r="B2460" s="660"/>
      <c r="F2460" s="4" t="s">
        <v>3784</v>
      </c>
      <c r="G2460" s="1" t="b">
        <f t="shared" ca="1" si="38"/>
        <v>1</v>
      </c>
      <c r="H2460" s="1435" t="str" cm="1">
        <f t="array" aca="1" ref="H2460" ca="1">IF(I2460&lt;&gt;"",INDIRECT("'"&amp;I2460&amp;"'!"&amp;J2460),"")</f>
        <v/>
      </c>
      <c r="I2460" s="1440"/>
      <c r="J2460" s="1436"/>
      <c r="K2460" s="4"/>
    </row>
    <row r="2461" spans="1:11" ht="15" x14ac:dyDescent="0.2">
      <c r="A2461" s="5">
        <v>2402</v>
      </c>
      <c r="B2461" s="660"/>
      <c r="F2461" s="4" t="s">
        <v>3784</v>
      </c>
      <c r="G2461" s="1" t="b">
        <f t="shared" ca="1" si="38"/>
        <v>1</v>
      </c>
      <c r="H2461" s="1435" t="str" cm="1">
        <f t="array" aca="1" ref="H2461" ca="1">IF(I2461&lt;&gt;"",INDIRECT("'"&amp;I2461&amp;"'!"&amp;J2461),"")</f>
        <v/>
      </c>
      <c r="I2461" s="1440"/>
      <c r="J2461" s="1436"/>
      <c r="K2461" s="4"/>
    </row>
    <row r="2462" spans="1:11" ht="15" x14ac:dyDescent="0.2">
      <c r="A2462" s="5">
        <v>2403</v>
      </c>
      <c r="B2462" s="660"/>
      <c r="F2462" s="4" t="s">
        <v>3784</v>
      </c>
      <c r="G2462" s="1" t="b">
        <f t="shared" ca="1" si="38"/>
        <v>1</v>
      </c>
      <c r="H2462" s="1435" t="str" cm="1">
        <f t="array" aca="1" ref="H2462" ca="1">IF(I2462&lt;&gt;"",INDIRECT("'"&amp;I2462&amp;"'!"&amp;J2462),"")</f>
        <v/>
      </c>
      <c r="I2462" s="1440"/>
      <c r="J2462" s="1436"/>
      <c r="K2462" s="4"/>
    </row>
    <row r="2463" spans="1:11" ht="15" x14ac:dyDescent="0.2">
      <c r="A2463" s="5">
        <v>2404</v>
      </c>
      <c r="B2463" s="660"/>
      <c r="F2463" s="4" t="s">
        <v>3784</v>
      </c>
      <c r="G2463" s="1" t="b">
        <f t="shared" ca="1" si="38"/>
        <v>1</v>
      </c>
      <c r="H2463" s="1435" t="str" cm="1">
        <f t="array" aca="1" ref="H2463" ca="1">IF(I2463&lt;&gt;"",INDIRECT("'"&amp;I2463&amp;"'!"&amp;J2463),"")</f>
        <v/>
      </c>
      <c r="I2463" s="1440"/>
      <c r="J2463" s="1436"/>
      <c r="K2463" s="4"/>
    </row>
    <row r="2464" spans="1:11" ht="15" x14ac:dyDescent="0.2">
      <c r="A2464" s="5">
        <v>2405</v>
      </c>
      <c r="B2464" s="660"/>
      <c r="F2464" s="4" t="s">
        <v>3784</v>
      </c>
      <c r="G2464" s="1" t="b">
        <f t="shared" ref="G2464:G2527" ca="1" si="39">H2464=B2464</f>
        <v>1</v>
      </c>
      <c r="H2464" s="1435" t="str" cm="1">
        <f t="array" aca="1" ref="H2464" ca="1">IF(I2464&lt;&gt;"",INDIRECT("'"&amp;I2464&amp;"'!"&amp;J2464),"")</f>
        <v/>
      </c>
      <c r="I2464" s="1440"/>
      <c r="J2464" s="1436"/>
      <c r="K2464" s="4"/>
    </row>
    <row r="2465" spans="1:11" ht="15" x14ac:dyDescent="0.2">
      <c r="A2465" s="5">
        <v>2406</v>
      </c>
      <c r="B2465" s="660"/>
      <c r="F2465" s="4" t="s">
        <v>3784</v>
      </c>
      <c r="G2465" s="1" t="b">
        <f t="shared" ca="1" si="39"/>
        <v>1</v>
      </c>
      <c r="H2465" s="1435" t="str" cm="1">
        <f t="array" aca="1" ref="H2465" ca="1">IF(I2465&lt;&gt;"",INDIRECT("'"&amp;I2465&amp;"'!"&amp;J2465),"")</f>
        <v/>
      </c>
      <c r="I2465" s="1440"/>
      <c r="J2465" s="1436"/>
      <c r="K2465" s="4"/>
    </row>
    <row r="2466" spans="1:11" ht="15" x14ac:dyDescent="0.2">
      <c r="A2466" s="5">
        <v>2407</v>
      </c>
      <c r="B2466" s="660"/>
      <c r="F2466" s="4" t="s">
        <v>3784</v>
      </c>
      <c r="G2466" s="1" t="b">
        <f t="shared" ca="1" si="39"/>
        <v>1</v>
      </c>
      <c r="H2466" s="1435" t="str" cm="1">
        <f t="array" aca="1" ref="H2466" ca="1">IF(I2466&lt;&gt;"",INDIRECT("'"&amp;I2466&amp;"'!"&amp;J2466),"")</f>
        <v/>
      </c>
      <c r="I2466" s="1440"/>
      <c r="J2466" s="1436"/>
      <c r="K2466" s="4"/>
    </row>
    <row r="2467" spans="1:11" ht="15" x14ac:dyDescent="0.2">
      <c r="A2467" s="5">
        <v>2408</v>
      </c>
      <c r="B2467" s="660"/>
      <c r="F2467" s="4" t="s">
        <v>3784</v>
      </c>
      <c r="G2467" s="1" t="b">
        <f t="shared" ca="1" si="39"/>
        <v>1</v>
      </c>
      <c r="H2467" s="1435" t="str" cm="1">
        <f t="array" aca="1" ref="H2467" ca="1">IF(I2467&lt;&gt;"",INDIRECT("'"&amp;I2467&amp;"'!"&amp;J2467),"")</f>
        <v/>
      </c>
      <c r="I2467" s="1440"/>
      <c r="J2467" s="1436"/>
      <c r="K2467" s="4"/>
    </row>
    <row r="2468" spans="1:11" ht="15" x14ac:dyDescent="0.2">
      <c r="A2468" s="5">
        <v>2409</v>
      </c>
      <c r="B2468" s="660"/>
      <c r="F2468" s="4" t="s">
        <v>3784</v>
      </c>
      <c r="G2468" s="1" t="b">
        <f t="shared" ca="1" si="39"/>
        <v>1</v>
      </c>
      <c r="H2468" s="1435" t="str" cm="1">
        <f t="array" aca="1" ref="H2468" ca="1">IF(I2468&lt;&gt;"",INDIRECT("'"&amp;I2468&amp;"'!"&amp;J2468),"")</f>
        <v/>
      </c>
      <c r="I2468" s="1440"/>
      <c r="J2468" s="1436"/>
      <c r="K2468" s="4"/>
    </row>
    <row r="2469" spans="1:11" ht="15" x14ac:dyDescent="0.2">
      <c r="A2469" s="5">
        <v>2410</v>
      </c>
      <c r="B2469" s="660"/>
      <c r="F2469" s="4" t="s">
        <v>3784</v>
      </c>
      <c r="G2469" s="1" t="b">
        <f t="shared" ca="1" si="39"/>
        <v>1</v>
      </c>
      <c r="H2469" s="1435" t="str" cm="1">
        <f t="array" aca="1" ref="H2469" ca="1">IF(I2469&lt;&gt;"",INDIRECT("'"&amp;I2469&amp;"'!"&amp;J2469),"")</f>
        <v/>
      </c>
      <c r="I2469" s="1440"/>
      <c r="J2469" s="1436"/>
      <c r="K2469" s="4"/>
    </row>
    <row r="2470" spans="1:11" ht="15" x14ac:dyDescent="0.2">
      <c r="A2470" s="5">
        <v>2411</v>
      </c>
      <c r="B2470" s="660"/>
      <c r="F2470" s="4" t="s">
        <v>3784</v>
      </c>
      <c r="G2470" s="1" t="b">
        <f t="shared" ca="1" si="39"/>
        <v>1</v>
      </c>
      <c r="H2470" s="1435" t="str" cm="1">
        <f t="array" aca="1" ref="H2470" ca="1">IF(I2470&lt;&gt;"",INDIRECT("'"&amp;I2470&amp;"'!"&amp;J2470),"")</f>
        <v/>
      </c>
      <c r="I2470" s="1440"/>
      <c r="J2470" s="1436"/>
      <c r="K2470" s="4"/>
    </row>
    <row r="2471" spans="1:11" ht="15" x14ac:dyDescent="0.2">
      <c r="A2471" s="5">
        <v>2412</v>
      </c>
      <c r="B2471" s="660"/>
      <c r="F2471" s="4" t="s">
        <v>3784</v>
      </c>
      <c r="G2471" s="1" t="b">
        <f t="shared" ca="1" si="39"/>
        <v>1</v>
      </c>
      <c r="H2471" s="1435" t="str" cm="1">
        <f t="array" aca="1" ref="H2471" ca="1">IF(I2471&lt;&gt;"",INDIRECT("'"&amp;I2471&amp;"'!"&amp;J2471),"")</f>
        <v/>
      </c>
      <c r="I2471" s="1440"/>
      <c r="J2471" s="1436"/>
      <c r="K2471" s="4"/>
    </row>
    <row r="2472" spans="1:11" ht="15" x14ac:dyDescent="0.2">
      <c r="A2472" s="5">
        <v>2413</v>
      </c>
      <c r="B2472" s="660"/>
      <c r="F2472" s="4" t="s">
        <v>3784</v>
      </c>
      <c r="G2472" s="1" t="b">
        <f t="shared" ca="1" si="39"/>
        <v>1</v>
      </c>
      <c r="H2472" s="1435" t="str" cm="1">
        <f t="array" aca="1" ref="H2472" ca="1">IF(I2472&lt;&gt;"",INDIRECT("'"&amp;I2472&amp;"'!"&amp;J2472),"")</f>
        <v/>
      </c>
      <c r="I2472" s="1440"/>
      <c r="J2472" s="1436"/>
      <c r="K2472" s="4"/>
    </row>
    <row r="2473" spans="1:11" ht="15" x14ac:dyDescent="0.2">
      <c r="A2473">
        <v>2414</v>
      </c>
      <c r="B2473" s="660">
        <f>'Assets-Liab 5-6'!F38</f>
        <v>0</v>
      </c>
      <c r="F2473" s="4"/>
      <c r="G2473" s="1" t="b">
        <f t="shared" ca="1" si="39"/>
        <v>1</v>
      </c>
      <c r="H2473" s="1435" cm="1">
        <f t="array" aca="1" ref="H2473" ca="1">IF(I2473&lt;&gt;"",INDIRECT("'"&amp;I2473&amp;"'!"&amp;J2473),"")</f>
        <v>0</v>
      </c>
      <c r="I2473" s="1440" t="s">
        <v>3786</v>
      </c>
      <c r="J2473" s="1436" t="s">
        <v>3981</v>
      </c>
      <c r="K2473" s="4"/>
    </row>
    <row r="2474" spans="1:11" ht="15" x14ac:dyDescent="0.2">
      <c r="A2474" s="5">
        <v>2415</v>
      </c>
      <c r="B2474" s="660"/>
      <c r="F2474" s="4" t="s">
        <v>3784</v>
      </c>
      <c r="G2474" s="1" t="b">
        <f t="shared" ca="1" si="39"/>
        <v>1</v>
      </c>
      <c r="H2474" s="1435" t="str" cm="1">
        <f t="array" aca="1" ref="H2474" ca="1">IF(I2474&lt;&gt;"",INDIRECT("'"&amp;I2474&amp;"'!"&amp;J2474),"")</f>
        <v/>
      </c>
      <c r="I2474" s="1440"/>
      <c r="J2474" s="1436"/>
      <c r="K2474" s="4"/>
    </row>
    <row r="2475" spans="1:11" ht="15" x14ac:dyDescent="0.2">
      <c r="A2475">
        <v>2416</v>
      </c>
      <c r="B2475" s="660">
        <f>'Assets-Liab 5-6'!G38</f>
        <v>0</v>
      </c>
      <c r="F2475" s="4"/>
      <c r="G2475" s="1" t="b">
        <f t="shared" ca="1" si="39"/>
        <v>1</v>
      </c>
      <c r="H2475" s="1435" cm="1">
        <f t="array" aca="1" ref="H2475" ca="1">IF(I2475&lt;&gt;"",INDIRECT("'"&amp;I2475&amp;"'!"&amp;J2475),"")</f>
        <v>0</v>
      </c>
      <c r="I2475" s="1440" t="s">
        <v>3786</v>
      </c>
      <c r="J2475" s="1436" t="s">
        <v>4017</v>
      </c>
      <c r="K2475" s="4"/>
    </row>
    <row r="2476" spans="1:11" ht="15" x14ac:dyDescent="0.2">
      <c r="A2476" s="5">
        <v>2417</v>
      </c>
      <c r="B2476" s="660"/>
      <c r="F2476" s="4" t="s">
        <v>3784</v>
      </c>
      <c r="G2476" s="1" t="b">
        <f t="shared" ca="1" si="39"/>
        <v>1</v>
      </c>
      <c r="H2476" s="1435" t="str" cm="1">
        <f t="array" aca="1" ref="H2476" ca="1">IF(I2476&lt;&gt;"",INDIRECT("'"&amp;I2476&amp;"'!"&amp;J2476),"")</f>
        <v/>
      </c>
      <c r="I2476" s="1440"/>
      <c r="J2476" s="1436"/>
      <c r="K2476" s="4"/>
    </row>
    <row r="2477" spans="1:11" ht="15" x14ac:dyDescent="0.2">
      <c r="A2477" s="5">
        <v>2418</v>
      </c>
      <c r="B2477" s="660"/>
      <c r="F2477" s="4" t="s">
        <v>3784</v>
      </c>
      <c r="G2477" s="1" t="b">
        <f t="shared" ca="1" si="39"/>
        <v>1</v>
      </c>
      <c r="H2477" s="1435" t="str" cm="1">
        <f t="array" aca="1" ref="H2477" ca="1">IF(I2477&lt;&gt;"",INDIRECT("'"&amp;I2477&amp;"'!"&amp;J2477),"")</f>
        <v/>
      </c>
      <c r="I2477" s="1440"/>
      <c r="J2477" s="1436"/>
      <c r="K2477" s="4"/>
    </row>
    <row r="2478" spans="1:11" ht="15" x14ac:dyDescent="0.2">
      <c r="A2478" s="5">
        <v>2419</v>
      </c>
      <c r="B2478" s="660"/>
      <c r="F2478" s="4" t="s">
        <v>3784</v>
      </c>
      <c r="G2478" s="1" t="b">
        <f t="shared" ca="1" si="39"/>
        <v>1</v>
      </c>
      <c r="H2478" s="1435" t="str" cm="1">
        <f t="array" aca="1" ref="H2478" ca="1">IF(I2478&lt;&gt;"",INDIRECT("'"&amp;I2478&amp;"'!"&amp;J2478),"")</f>
        <v/>
      </c>
      <c r="I2478" s="1440"/>
      <c r="J2478" s="1436"/>
      <c r="K2478" s="4"/>
    </row>
    <row r="2479" spans="1:11" ht="15" x14ac:dyDescent="0.2">
      <c r="A2479" s="5">
        <v>2420</v>
      </c>
      <c r="B2479" s="660"/>
      <c r="F2479" s="4" t="s">
        <v>3784</v>
      </c>
      <c r="G2479" s="1" t="b">
        <f t="shared" ca="1" si="39"/>
        <v>1</v>
      </c>
      <c r="H2479" s="1435" t="str" cm="1">
        <f t="array" aca="1" ref="H2479" ca="1">IF(I2479&lt;&gt;"",INDIRECT("'"&amp;I2479&amp;"'!"&amp;J2479),"")</f>
        <v/>
      </c>
      <c r="I2479" s="1440"/>
      <c r="J2479" s="1436"/>
      <c r="K2479" s="4"/>
    </row>
    <row r="2480" spans="1:11" ht="15" x14ac:dyDescent="0.2">
      <c r="A2480" s="5">
        <v>2421</v>
      </c>
      <c r="B2480" s="660"/>
      <c r="F2480" s="4" t="s">
        <v>3784</v>
      </c>
      <c r="G2480" s="1" t="b">
        <f t="shared" ca="1" si="39"/>
        <v>1</v>
      </c>
      <c r="H2480" s="1435" t="str" cm="1">
        <f t="array" aca="1" ref="H2480" ca="1">IF(I2480&lt;&gt;"",INDIRECT("'"&amp;I2480&amp;"'!"&amp;J2480),"")</f>
        <v/>
      </c>
      <c r="I2480" s="1440"/>
      <c r="J2480" s="1436"/>
      <c r="K2480" s="4"/>
    </row>
    <row r="2481" spans="1:11" ht="15" x14ac:dyDescent="0.2">
      <c r="A2481" s="5">
        <v>2422</v>
      </c>
      <c r="B2481" s="660"/>
      <c r="F2481" s="4" t="s">
        <v>3784</v>
      </c>
      <c r="G2481" s="1" t="b">
        <f t="shared" ca="1" si="39"/>
        <v>1</v>
      </c>
      <c r="H2481" s="1435" t="str" cm="1">
        <f t="array" aca="1" ref="H2481" ca="1">IF(I2481&lt;&gt;"",INDIRECT("'"&amp;I2481&amp;"'!"&amp;J2481),"")</f>
        <v/>
      </c>
      <c r="I2481" s="1440"/>
      <c r="J2481" s="1436"/>
      <c r="K2481" s="4"/>
    </row>
    <row r="2482" spans="1:11" ht="15" x14ac:dyDescent="0.2">
      <c r="A2482" s="5">
        <v>2423</v>
      </c>
      <c r="B2482" s="660"/>
      <c r="F2482" s="4" t="s">
        <v>3784</v>
      </c>
      <c r="G2482" s="1" t="b">
        <f t="shared" ca="1" si="39"/>
        <v>1</v>
      </c>
      <c r="H2482" s="1435" t="str" cm="1">
        <f t="array" aca="1" ref="H2482" ca="1">IF(I2482&lt;&gt;"",INDIRECT("'"&amp;I2482&amp;"'!"&amp;J2482),"")</f>
        <v/>
      </c>
      <c r="I2482" s="1440"/>
      <c r="J2482" s="1436"/>
      <c r="K2482" s="4"/>
    </row>
    <row r="2483" spans="1:11" ht="15" x14ac:dyDescent="0.2">
      <c r="A2483" s="5">
        <v>2424</v>
      </c>
      <c r="B2483" s="660"/>
      <c r="F2483" s="4" t="s">
        <v>3784</v>
      </c>
      <c r="G2483" s="1" t="b">
        <f t="shared" ca="1" si="39"/>
        <v>1</v>
      </c>
      <c r="H2483" s="1435" t="str" cm="1">
        <f t="array" aca="1" ref="H2483" ca="1">IF(I2483&lt;&gt;"",INDIRECT("'"&amp;I2483&amp;"'!"&amp;J2483),"")</f>
        <v/>
      </c>
      <c r="I2483" s="1440"/>
      <c r="J2483" s="1436"/>
      <c r="K2483" s="4"/>
    </row>
    <row r="2484" spans="1:11" ht="15" x14ac:dyDescent="0.2">
      <c r="A2484" s="5">
        <v>2425</v>
      </c>
      <c r="B2484" s="660"/>
      <c r="F2484" s="4" t="s">
        <v>3784</v>
      </c>
      <c r="G2484" s="1" t="b">
        <f t="shared" ca="1" si="39"/>
        <v>1</v>
      </c>
      <c r="H2484" s="1435" t="str" cm="1">
        <f t="array" aca="1" ref="H2484" ca="1">IF(I2484&lt;&gt;"",INDIRECT("'"&amp;I2484&amp;"'!"&amp;J2484),"")</f>
        <v/>
      </c>
      <c r="I2484" s="1440"/>
      <c r="J2484" s="1436"/>
      <c r="K2484" s="4"/>
    </row>
    <row r="2485" spans="1:11" ht="15" x14ac:dyDescent="0.2">
      <c r="A2485" s="5">
        <v>2426</v>
      </c>
      <c r="B2485" s="660"/>
      <c r="F2485" s="4" t="s">
        <v>3784</v>
      </c>
      <c r="G2485" s="1" t="b">
        <f t="shared" ca="1" si="39"/>
        <v>1</v>
      </c>
      <c r="H2485" s="1435" t="str" cm="1">
        <f t="array" aca="1" ref="H2485" ca="1">IF(I2485&lt;&gt;"",INDIRECT("'"&amp;I2485&amp;"'!"&amp;J2485),"")</f>
        <v/>
      </c>
      <c r="I2485" s="1440"/>
      <c r="J2485" s="1436"/>
      <c r="K2485" s="4"/>
    </row>
    <row r="2486" spans="1:11" ht="15" x14ac:dyDescent="0.2">
      <c r="A2486" s="5">
        <v>2427</v>
      </c>
      <c r="B2486" s="660"/>
      <c r="F2486" s="4" t="s">
        <v>3784</v>
      </c>
      <c r="G2486" s="1" t="b">
        <f t="shared" ca="1" si="39"/>
        <v>1</v>
      </c>
      <c r="H2486" s="1435" t="str" cm="1">
        <f t="array" aca="1" ref="H2486" ca="1">IF(I2486&lt;&gt;"",INDIRECT("'"&amp;I2486&amp;"'!"&amp;J2486),"")</f>
        <v/>
      </c>
      <c r="I2486" s="1440"/>
      <c r="J2486" s="1436"/>
      <c r="K2486" s="4"/>
    </row>
    <row r="2487" spans="1:11" ht="15" x14ac:dyDescent="0.2">
      <c r="A2487" s="5">
        <v>2428</v>
      </c>
      <c r="B2487" s="660"/>
      <c r="F2487" s="4" t="s">
        <v>3784</v>
      </c>
      <c r="G2487" s="1" t="b">
        <f t="shared" ca="1" si="39"/>
        <v>1</v>
      </c>
      <c r="H2487" s="1435" t="str" cm="1">
        <f t="array" aca="1" ref="H2487" ca="1">IF(I2487&lt;&gt;"",INDIRECT("'"&amp;I2487&amp;"'!"&amp;J2487),"")</f>
        <v/>
      </c>
      <c r="I2487" s="1440"/>
      <c r="J2487" s="1436"/>
      <c r="K2487" s="4"/>
    </row>
    <row r="2488" spans="1:11" ht="15" x14ac:dyDescent="0.2">
      <c r="A2488" s="5">
        <v>2429</v>
      </c>
      <c r="B2488" s="660"/>
      <c r="F2488" s="4" t="s">
        <v>3784</v>
      </c>
      <c r="G2488" s="1" t="b">
        <f t="shared" ca="1" si="39"/>
        <v>1</v>
      </c>
      <c r="H2488" s="1435" t="str" cm="1">
        <f t="array" aca="1" ref="H2488" ca="1">IF(I2488&lt;&gt;"",INDIRECT("'"&amp;I2488&amp;"'!"&amp;J2488),"")</f>
        <v/>
      </c>
      <c r="I2488" s="1440"/>
      <c r="J2488" s="1436"/>
      <c r="K2488" s="4"/>
    </row>
    <row r="2489" spans="1:11" ht="15" x14ac:dyDescent="0.2">
      <c r="A2489" s="5">
        <v>2430</v>
      </c>
      <c r="B2489" s="660"/>
      <c r="F2489" s="4" t="s">
        <v>3784</v>
      </c>
      <c r="G2489" s="1" t="b">
        <f t="shared" ca="1" si="39"/>
        <v>1</v>
      </c>
      <c r="H2489" s="1435" t="str" cm="1">
        <f t="array" aca="1" ref="H2489" ca="1">IF(I2489&lt;&gt;"",INDIRECT("'"&amp;I2489&amp;"'!"&amp;J2489),"")</f>
        <v/>
      </c>
      <c r="I2489" s="1440"/>
      <c r="J2489" s="1436"/>
      <c r="K2489" s="4"/>
    </row>
    <row r="2490" spans="1:11" ht="15" x14ac:dyDescent="0.2">
      <c r="A2490" s="5">
        <v>2431</v>
      </c>
      <c r="B2490" s="660"/>
      <c r="F2490" s="4" t="s">
        <v>3784</v>
      </c>
      <c r="G2490" s="1" t="b">
        <f t="shared" ca="1" si="39"/>
        <v>1</v>
      </c>
      <c r="H2490" s="1435" t="str" cm="1">
        <f t="array" aca="1" ref="H2490" ca="1">IF(I2490&lt;&gt;"",INDIRECT("'"&amp;I2490&amp;"'!"&amp;J2490),"")</f>
        <v/>
      </c>
      <c r="I2490" s="1440"/>
      <c r="J2490" s="1436"/>
      <c r="K2490" s="4"/>
    </row>
    <row r="2491" spans="1:11" ht="15" x14ac:dyDescent="0.2">
      <c r="A2491" s="5">
        <v>2432</v>
      </c>
      <c r="B2491" s="660"/>
      <c r="F2491" s="4" t="s">
        <v>3784</v>
      </c>
      <c r="G2491" s="1" t="b">
        <f t="shared" ca="1" si="39"/>
        <v>1</v>
      </c>
      <c r="H2491" s="1435" t="str" cm="1">
        <f t="array" aca="1" ref="H2491" ca="1">IF(I2491&lt;&gt;"",INDIRECT("'"&amp;I2491&amp;"'!"&amp;J2491),"")</f>
        <v/>
      </c>
      <c r="I2491" s="1440"/>
      <c r="J2491" s="1436"/>
      <c r="K2491" s="4"/>
    </row>
    <row r="2492" spans="1:11" ht="15" x14ac:dyDescent="0.2">
      <c r="A2492" s="5">
        <v>2433</v>
      </c>
      <c r="B2492" s="660"/>
      <c r="F2492" s="4" t="s">
        <v>3784</v>
      </c>
      <c r="G2492" s="1" t="b">
        <f t="shared" ca="1" si="39"/>
        <v>1</v>
      </c>
      <c r="H2492" s="1435" t="str" cm="1">
        <f t="array" aca="1" ref="H2492" ca="1">IF(I2492&lt;&gt;"",INDIRECT("'"&amp;I2492&amp;"'!"&amp;J2492),"")</f>
        <v/>
      </c>
      <c r="I2492" s="1440"/>
      <c r="J2492" s="1436"/>
      <c r="K2492" s="4"/>
    </row>
    <row r="2493" spans="1:11" ht="15" x14ac:dyDescent="0.2">
      <c r="A2493" s="5">
        <v>2434</v>
      </c>
      <c r="B2493" s="660"/>
      <c r="F2493" s="4" t="s">
        <v>3784</v>
      </c>
      <c r="G2493" s="1" t="b">
        <f t="shared" ca="1" si="39"/>
        <v>1</v>
      </c>
      <c r="H2493" s="1435" t="str" cm="1">
        <f t="array" aca="1" ref="H2493" ca="1">IF(I2493&lt;&gt;"",INDIRECT("'"&amp;I2493&amp;"'!"&amp;J2493),"")</f>
        <v/>
      </c>
      <c r="I2493" s="1440"/>
      <c r="J2493" s="1436"/>
      <c r="K2493" s="4"/>
    </row>
    <row r="2494" spans="1:11" ht="15" x14ac:dyDescent="0.2">
      <c r="A2494" s="5">
        <v>2435</v>
      </c>
      <c r="B2494" s="660"/>
      <c r="F2494" s="4" t="s">
        <v>3784</v>
      </c>
      <c r="G2494" s="1" t="b">
        <f t="shared" ca="1" si="39"/>
        <v>1</v>
      </c>
      <c r="H2494" s="1435" t="str" cm="1">
        <f t="array" aca="1" ref="H2494" ca="1">IF(I2494&lt;&gt;"",INDIRECT("'"&amp;I2494&amp;"'!"&amp;J2494),"")</f>
        <v/>
      </c>
      <c r="I2494" s="1440"/>
      <c r="J2494" s="1436"/>
      <c r="K2494" s="4"/>
    </row>
    <row r="2495" spans="1:11" ht="15" x14ac:dyDescent="0.2">
      <c r="A2495" s="5">
        <v>2436</v>
      </c>
      <c r="B2495" s="660"/>
      <c r="F2495" s="4" t="s">
        <v>3784</v>
      </c>
      <c r="G2495" s="1" t="b">
        <f t="shared" ca="1" si="39"/>
        <v>1</v>
      </c>
      <c r="H2495" s="1435" t="str" cm="1">
        <f t="array" aca="1" ref="H2495" ca="1">IF(I2495&lt;&gt;"",INDIRECT("'"&amp;I2495&amp;"'!"&amp;J2495),"")</f>
        <v/>
      </c>
      <c r="I2495" s="1440"/>
      <c r="J2495" s="1436"/>
      <c r="K2495" s="4"/>
    </row>
    <row r="2496" spans="1:11" ht="15" x14ac:dyDescent="0.2">
      <c r="A2496" s="5">
        <v>2437</v>
      </c>
      <c r="B2496" s="660"/>
      <c r="F2496" s="4" t="s">
        <v>3784</v>
      </c>
      <c r="G2496" s="1" t="b">
        <f t="shared" ca="1" si="39"/>
        <v>1</v>
      </c>
      <c r="H2496" s="1435" t="str" cm="1">
        <f t="array" aca="1" ref="H2496" ca="1">IF(I2496&lt;&gt;"",INDIRECT("'"&amp;I2496&amp;"'!"&amp;J2496),"")</f>
        <v/>
      </c>
      <c r="I2496" s="1440"/>
      <c r="J2496" s="1436"/>
      <c r="K2496" s="4"/>
    </row>
    <row r="2497" spans="1:11" ht="15" x14ac:dyDescent="0.2">
      <c r="A2497" s="5">
        <v>2438</v>
      </c>
      <c r="B2497" s="660"/>
      <c r="F2497" s="4" t="s">
        <v>3784</v>
      </c>
      <c r="G2497" s="1" t="b">
        <f t="shared" ca="1" si="39"/>
        <v>1</v>
      </c>
      <c r="H2497" s="1435" t="str" cm="1">
        <f t="array" aca="1" ref="H2497" ca="1">IF(I2497&lt;&gt;"",INDIRECT("'"&amp;I2497&amp;"'!"&amp;J2497),"")</f>
        <v/>
      </c>
      <c r="I2497" s="1440"/>
      <c r="J2497" s="1436"/>
      <c r="K2497" s="4"/>
    </row>
    <row r="2498" spans="1:11" ht="15" x14ac:dyDescent="0.2">
      <c r="A2498" s="5">
        <v>2439</v>
      </c>
      <c r="B2498" s="660"/>
      <c r="F2498" s="4" t="s">
        <v>3784</v>
      </c>
      <c r="G2498" s="1" t="b">
        <f t="shared" ca="1" si="39"/>
        <v>1</v>
      </c>
      <c r="H2498" s="1435" t="str" cm="1">
        <f t="array" aca="1" ref="H2498" ca="1">IF(I2498&lt;&gt;"",INDIRECT("'"&amp;I2498&amp;"'!"&amp;J2498),"")</f>
        <v/>
      </c>
      <c r="I2498" s="1440"/>
      <c r="J2498" s="1436"/>
      <c r="K2498" s="4"/>
    </row>
    <row r="2499" spans="1:11" ht="15" x14ac:dyDescent="0.2">
      <c r="A2499" s="5">
        <v>2440</v>
      </c>
      <c r="B2499" s="660"/>
      <c r="F2499" s="4" t="s">
        <v>3784</v>
      </c>
      <c r="G2499" s="1" t="b">
        <f t="shared" ca="1" si="39"/>
        <v>1</v>
      </c>
      <c r="H2499" s="1435" t="str" cm="1">
        <f t="array" aca="1" ref="H2499" ca="1">IF(I2499&lt;&gt;"",INDIRECT("'"&amp;I2499&amp;"'!"&amp;J2499),"")</f>
        <v/>
      </c>
      <c r="I2499" s="1440"/>
      <c r="J2499" s="1436"/>
      <c r="K2499" s="4"/>
    </row>
    <row r="2500" spans="1:11" ht="15" x14ac:dyDescent="0.2">
      <c r="A2500" s="5">
        <v>2441</v>
      </c>
      <c r="B2500" s="660"/>
      <c r="F2500" s="4" t="s">
        <v>3784</v>
      </c>
      <c r="G2500" s="1" t="b">
        <f t="shared" ca="1" si="39"/>
        <v>1</v>
      </c>
      <c r="H2500" s="1435" t="str" cm="1">
        <f t="array" aca="1" ref="H2500" ca="1">IF(I2500&lt;&gt;"",INDIRECT("'"&amp;I2500&amp;"'!"&amp;J2500),"")</f>
        <v/>
      </c>
      <c r="I2500" s="1440"/>
      <c r="J2500" s="1436"/>
      <c r="K2500" s="4"/>
    </row>
    <row r="2501" spans="1:11" ht="15" x14ac:dyDescent="0.2">
      <c r="A2501" s="5">
        <v>2442</v>
      </c>
      <c r="B2501" s="660"/>
      <c r="F2501" s="4" t="s">
        <v>3784</v>
      </c>
      <c r="G2501" s="1" t="b">
        <f t="shared" ca="1" si="39"/>
        <v>1</v>
      </c>
      <c r="H2501" s="1435" t="str" cm="1">
        <f t="array" aca="1" ref="H2501" ca="1">IF(I2501&lt;&gt;"",INDIRECT("'"&amp;I2501&amp;"'!"&amp;J2501),"")</f>
        <v/>
      </c>
      <c r="I2501" s="1440"/>
      <c r="J2501" s="1436"/>
      <c r="K2501" s="4"/>
    </row>
    <row r="2502" spans="1:11" ht="15" x14ac:dyDescent="0.2">
      <c r="A2502">
        <v>2443</v>
      </c>
      <c r="B2502" s="660">
        <f>'Assets-Liab 5-6'!E38</f>
        <v>0</v>
      </c>
      <c r="F2502" s="4"/>
      <c r="G2502" s="1" t="b">
        <f t="shared" ca="1" si="39"/>
        <v>1</v>
      </c>
      <c r="H2502" s="1435" cm="1">
        <f t="array" aca="1" ref="H2502" ca="1">IF(I2502&lt;&gt;"",INDIRECT("'"&amp;I2502&amp;"'!"&amp;J2502),"")</f>
        <v>0</v>
      </c>
      <c r="I2502" s="1440" t="s">
        <v>3786</v>
      </c>
      <c r="J2502" s="1436" t="s">
        <v>3945</v>
      </c>
      <c r="K2502" s="4"/>
    </row>
    <row r="2503" spans="1:11" ht="15" x14ac:dyDescent="0.2">
      <c r="A2503" s="5">
        <v>2444</v>
      </c>
      <c r="B2503" s="660"/>
      <c r="F2503" s="4" t="s">
        <v>3784</v>
      </c>
      <c r="G2503" s="1" t="b">
        <f t="shared" ca="1" si="39"/>
        <v>1</v>
      </c>
      <c r="H2503" s="1435" t="str" cm="1">
        <f t="array" aca="1" ref="H2503" ca="1">IF(I2503&lt;&gt;"",INDIRECT("'"&amp;I2503&amp;"'!"&amp;J2503),"")</f>
        <v/>
      </c>
      <c r="I2503" s="1440"/>
      <c r="J2503" s="1436"/>
      <c r="K2503" s="4"/>
    </row>
    <row r="2504" spans="1:11" ht="15" x14ac:dyDescent="0.2">
      <c r="A2504" s="5">
        <v>2445</v>
      </c>
      <c r="B2504" s="660"/>
      <c r="F2504" s="4" t="s">
        <v>3784</v>
      </c>
      <c r="G2504" s="1" t="b">
        <f t="shared" ca="1" si="39"/>
        <v>1</v>
      </c>
      <c r="H2504" s="1435" t="str" cm="1">
        <f t="array" aca="1" ref="H2504" ca="1">IF(I2504&lt;&gt;"",INDIRECT("'"&amp;I2504&amp;"'!"&amp;J2504),"")</f>
        <v/>
      </c>
      <c r="I2504" s="1440"/>
      <c r="J2504" s="1436"/>
      <c r="K2504" s="4"/>
    </row>
    <row r="2505" spans="1:11" ht="15" x14ac:dyDescent="0.2">
      <c r="A2505" s="5">
        <v>2446</v>
      </c>
      <c r="B2505" s="660"/>
      <c r="F2505" s="4" t="s">
        <v>3784</v>
      </c>
      <c r="G2505" s="1" t="b">
        <f t="shared" ca="1" si="39"/>
        <v>1</v>
      </c>
      <c r="H2505" s="1435" t="str" cm="1">
        <f t="array" aca="1" ref="H2505" ca="1">IF(I2505&lt;&gt;"",INDIRECT("'"&amp;I2505&amp;"'!"&amp;J2505),"")</f>
        <v/>
      </c>
      <c r="I2505" s="1440"/>
      <c r="J2505" s="1436"/>
      <c r="K2505" s="4"/>
    </row>
    <row r="2506" spans="1:11" ht="15" x14ac:dyDescent="0.2">
      <c r="A2506" s="5">
        <v>2447</v>
      </c>
      <c r="B2506" s="660"/>
      <c r="F2506" s="4" t="s">
        <v>3784</v>
      </c>
      <c r="G2506" s="1" t="b">
        <f t="shared" ca="1" si="39"/>
        <v>1</v>
      </c>
      <c r="H2506" s="1435" t="str" cm="1">
        <f t="array" aca="1" ref="H2506" ca="1">IF(I2506&lt;&gt;"",INDIRECT("'"&amp;I2506&amp;"'!"&amp;J2506),"")</f>
        <v/>
      </c>
      <c r="I2506" s="1440"/>
      <c r="J2506" s="1436"/>
      <c r="K2506" s="4"/>
    </row>
    <row r="2507" spans="1:11" ht="15" x14ac:dyDescent="0.2">
      <c r="A2507" s="5">
        <v>2448</v>
      </c>
      <c r="B2507" s="660"/>
      <c r="F2507" s="4" t="s">
        <v>3784</v>
      </c>
      <c r="G2507" s="1" t="b">
        <f t="shared" ca="1" si="39"/>
        <v>1</v>
      </c>
      <c r="H2507" s="1435" t="str" cm="1">
        <f t="array" aca="1" ref="H2507" ca="1">IF(I2507&lt;&gt;"",INDIRECT("'"&amp;I2507&amp;"'!"&amp;J2507),"")</f>
        <v/>
      </c>
      <c r="I2507" s="1440"/>
      <c r="J2507" s="1436"/>
      <c r="K2507" s="4"/>
    </row>
    <row r="2508" spans="1:11" ht="15" x14ac:dyDescent="0.2">
      <c r="A2508" s="5">
        <v>2449</v>
      </c>
      <c r="B2508" s="660"/>
      <c r="F2508" s="4" t="s">
        <v>3784</v>
      </c>
      <c r="G2508" s="1" t="b">
        <f t="shared" ca="1" si="39"/>
        <v>1</v>
      </c>
      <c r="H2508" s="1435" t="str" cm="1">
        <f t="array" aca="1" ref="H2508" ca="1">IF(I2508&lt;&gt;"",INDIRECT("'"&amp;I2508&amp;"'!"&amp;J2508),"")</f>
        <v/>
      </c>
      <c r="I2508" s="1440"/>
      <c r="J2508" s="1436"/>
      <c r="K2508" s="4"/>
    </row>
    <row r="2509" spans="1:11" ht="15" x14ac:dyDescent="0.2">
      <c r="A2509" s="5">
        <v>2450</v>
      </c>
      <c r="B2509" s="660"/>
      <c r="F2509" s="4" t="s">
        <v>3784</v>
      </c>
      <c r="G2509" s="1" t="b">
        <f t="shared" ca="1" si="39"/>
        <v>1</v>
      </c>
      <c r="H2509" s="1435" t="str" cm="1">
        <f t="array" aca="1" ref="H2509" ca="1">IF(I2509&lt;&gt;"",INDIRECT("'"&amp;I2509&amp;"'!"&amp;J2509),"")</f>
        <v/>
      </c>
      <c r="I2509" s="1440"/>
      <c r="J2509" s="1436"/>
      <c r="K2509" s="4"/>
    </row>
    <row r="2510" spans="1:11" ht="15" x14ac:dyDescent="0.2">
      <c r="A2510" s="5">
        <v>2451</v>
      </c>
      <c r="B2510" s="660"/>
      <c r="F2510" s="4" t="s">
        <v>3784</v>
      </c>
      <c r="G2510" s="1" t="b">
        <f t="shared" ca="1" si="39"/>
        <v>1</v>
      </c>
      <c r="H2510" s="1435" t="str" cm="1">
        <f t="array" aca="1" ref="H2510" ca="1">IF(I2510&lt;&gt;"",INDIRECT("'"&amp;I2510&amp;"'!"&amp;J2510),"")</f>
        <v/>
      </c>
      <c r="I2510" s="1440"/>
      <c r="J2510" s="1436"/>
      <c r="K2510" s="4"/>
    </row>
    <row r="2511" spans="1:11" ht="15" x14ac:dyDescent="0.2">
      <c r="A2511" s="5">
        <v>2452</v>
      </c>
      <c r="B2511" s="660"/>
      <c r="F2511" s="4" t="s">
        <v>3784</v>
      </c>
      <c r="G2511" s="1" t="b">
        <f t="shared" ca="1" si="39"/>
        <v>1</v>
      </c>
      <c r="H2511" s="1435" t="str" cm="1">
        <f t="array" aca="1" ref="H2511" ca="1">IF(I2511&lt;&gt;"",INDIRECT("'"&amp;I2511&amp;"'!"&amp;J2511),"")</f>
        <v/>
      </c>
      <c r="I2511" s="1440"/>
      <c r="J2511" s="1436"/>
      <c r="K2511" s="4"/>
    </row>
    <row r="2512" spans="1:11" ht="15" x14ac:dyDescent="0.2">
      <c r="A2512" s="5">
        <v>2453</v>
      </c>
      <c r="B2512" s="660"/>
      <c r="F2512" s="4" t="s">
        <v>3784</v>
      </c>
      <c r="G2512" s="1" t="b">
        <f t="shared" ca="1" si="39"/>
        <v>1</v>
      </c>
      <c r="H2512" s="1435" t="str" cm="1">
        <f t="array" aca="1" ref="H2512" ca="1">IF(I2512&lt;&gt;"",INDIRECT("'"&amp;I2512&amp;"'!"&amp;J2512),"")</f>
        <v/>
      </c>
      <c r="I2512" s="1440"/>
      <c r="J2512" s="1436"/>
      <c r="K2512" s="4"/>
    </row>
    <row r="2513" spans="1:11" ht="15" x14ac:dyDescent="0.2">
      <c r="A2513" s="5">
        <v>2454</v>
      </c>
      <c r="B2513" s="660"/>
      <c r="F2513" s="4" t="s">
        <v>3784</v>
      </c>
      <c r="G2513" s="1" t="b">
        <f t="shared" ca="1" si="39"/>
        <v>1</v>
      </c>
      <c r="H2513" s="1435" t="str" cm="1">
        <f t="array" aca="1" ref="H2513" ca="1">IF(I2513&lt;&gt;"",INDIRECT("'"&amp;I2513&amp;"'!"&amp;J2513),"")</f>
        <v/>
      </c>
      <c r="I2513" s="1440"/>
      <c r="J2513" s="1436"/>
      <c r="K2513" s="4"/>
    </row>
    <row r="2514" spans="1:11" ht="15" x14ac:dyDescent="0.2">
      <c r="A2514" s="5">
        <v>2455</v>
      </c>
      <c r="B2514" s="660"/>
      <c r="F2514" s="4" t="s">
        <v>3784</v>
      </c>
      <c r="G2514" s="1" t="b">
        <f t="shared" ca="1" si="39"/>
        <v>1</v>
      </c>
      <c r="H2514" s="1435" t="str" cm="1">
        <f t="array" aca="1" ref="H2514" ca="1">IF(I2514&lt;&gt;"",INDIRECT("'"&amp;I2514&amp;"'!"&amp;J2514),"")</f>
        <v/>
      </c>
      <c r="I2514" s="1440"/>
      <c r="J2514" s="1436"/>
      <c r="K2514" s="4"/>
    </row>
    <row r="2515" spans="1:11" ht="15" x14ac:dyDescent="0.2">
      <c r="A2515" s="5">
        <v>2456</v>
      </c>
      <c r="B2515" s="660"/>
      <c r="F2515" s="4" t="s">
        <v>3784</v>
      </c>
      <c r="G2515" s="1" t="b">
        <f t="shared" ca="1" si="39"/>
        <v>1</v>
      </c>
      <c r="H2515" s="1435" t="str" cm="1">
        <f t="array" aca="1" ref="H2515" ca="1">IF(I2515&lt;&gt;"",INDIRECT("'"&amp;I2515&amp;"'!"&amp;J2515),"")</f>
        <v/>
      </c>
      <c r="I2515" s="1440"/>
      <c r="J2515" s="1436"/>
      <c r="K2515" s="4"/>
    </row>
    <row r="2516" spans="1:11" ht="15" x14ac:dyDescent="0.2">
      <c r="A2516" s="5">
        <v>2457</v>
      </c>
      <c r="B2516" s="660"/>
      <c r="F2516" s="4" t="s">
        <v>3784</v>
      </c>
      <c r="G2516" s="1" t="b">
        <f t="shared" ca="1" si="39"/>
        <v>1</v>
      </c>
      <c r="H2516" s="1435" t="str" cm="1">
        <f t="array" aca="1" ref="H2516" ca="1">IF(I2516&lt;&gt;"",INDIRECT("'"&amp;I2516&amp;"'!"&amp;J2516),"")</f>
        <v/>
      </c>
      <c r="I2516" s="1440"/>
      <c r="J2516" s="1436"/>
      <c r="K2516" s="4"/>
    </row>
    <row r="2517" spans="1:11" ht="15" x14ac:dyDescent="0.2">
      <c r="A2517" s="5">
        <v>2458</v>
      </c>
      <c r="B2517" s="660"/>
      <c r="F2517" s="4" t="s">
        <v>3784</v>
      </c>
      <c r="G2517" s="1" t="b">
        <f t="shared" ca="1" si="39"/>
        <v>1</v>
      </c>
      <c r="H2517" s="1435" t="str" cm="1">
        <f t="array" aca="1" ref="H2517" ca="1">IF(I2517&lt;&gt;"",INDIRECT("'"&amp;I2517&amp;"'!"&amp;J2517),"")</f>
        <v/>
      </c>
      <c r="I2517" s="1440"/>
      <c r="J2517" s="1436"/>
      <c r="K2517" s="4"/>
    </row>
    <row r="2518" spans="1:11" ht="15" x14ac:dyDescent="0.2">
      <c r="A2518" s="5">
        <v>2459</v>
      </c>
      <c r="B2518" s="660"/>
      <c r="F2518" s="4" t="s">
        <v>3784</v>
      </c>
      <c r="G2518" s="1" t="b">
        <f t="shared" ca="1" si="39"/>
        <v>1</v>
      </c>
      <c r="H2518" s="1435" t="str" cm="1">
        <f t="array" aca="1" ref="H2518" ca="1">IF(I2518&lt;&gt;"",INDIRECT("'"&amp;I2518&amp;"'!"&amp;J2518),"")</f>
        <v/>
      </c>
      <c r="I2518" s="1440"/>
      <c r="J2518" s="1436"/>
      <c r="K2518" s="4"/>
    </row>
    <row r="2519" spans="1:11" ht="15" x14ac:dyDescent="0.2">
      <c r="A2519" s="5">
        <v>2460</v>
      </c>
      <c r="B2519" s="660"/>
      <c r="F2519" s="4" t="s">
        <v>3784</v>
      </c>
      <c r="G2519" s="1" t="b">
        <f t="shared" ca="1" si="39"/>
        <v>1</v>
      </c>
      <c r="H2519" s="1435" t="str" cm="1">
        <f t="array" aca="1" ref="H2519" ca="1">IF(I2519&lt;&gt;"",INDIRECT("'"&amp;I2519&amp;"'!"&amp;J2519),"")</f>
        <v/>
      </c>
      <c r="I2519" s="1440"/>
      <c r="J2519" s="1436"/>
      <c r="K2519" s="4"/>
    </row>
    <row r="2520" spans="1:11" ht="15" x14ac:dyDescent="0.2">
      <c r="A2520" s="5">
        <v>2461</v>
      </c>
      <c r="B2520" s="660"/>
      <c r="F2520" s="4" t="s">
        <v>3784</v>
      </c>
      <c r="G2520" s="1" t="b">
        <f t="shared" ca="1" si="39"/>
        <v>1</v>
      </c>
      <c r="H2520" s="1435" t="str" cm="1">
        <f t="array" aca="1" ref="H2520" ca="1">IF(I2520&lt;&gt;"",INDIRECT("'"&amp;I2520&amp;"'!"&amp;J2520),"")</f>
        <v/>
      </c>
      <c r="I2520" s="1440"/>
      <c r="J2520" s="1436"/>
      <c r="K2520" s="4"/>
    </row>
    <row r="2521" spans="1:11" ht="15" x14ac:dyDescent="0.2">
      <c r="A2521" s="5">
        <v>2462</v>
      </c>
      <c r="B2521" s="660"/>
      <c r="F2521" s="4" t="s">
        <v>3784</v>
      </c>
      <c r="G2521" s="1" t="b">
        <f t="shared" ca="1" si="39"/>
        <v>1</v>
      </c>
      <c r="H2521" s="1435" t="str" cm="1">
        <f t="array" aca="1" ref="H2521" ca="1">IF(I2521&lt;&gt;"",INDIRECT("'"&amp;I2521&amp;"'!"&amp;J2521),"")</f>
        <v/>
      </c>
      <c r="I2521" s="1440"/>
      <c r="J2521" s="1436"/>
      <c r="K2521" s="4"/>
    </row>
    <row r="2522" spans="1:11" ht="15" x14ac:dyDescent="0.2">
      <c r="A2522" s="5">
        <v>2463</v>
      </c>
      <c r="B2522" s="660"/>
      <c r="F2522" s="4" t="s">
        <v>3784</v>
      </c>
      <c r="G2522" s="1" t="b">
        <f t="shared" ca="1" si="39"/>
        <v>1</v>
      </c>
      <c r="H2522" s="1435" t="str" cm="1">
        <f t="array" aca="1" ref="H2522" ca="1">IF(I2522&lt;&gt;"",INDIRECT("'"&amp;I2522&amp;"'!"&amp;J2522),"")</f>
        <v/>
      </c>
      <c r="I2522" s="1440"/>
      <c r="J2522" s="1436"/>
      <c r="K2522" s="4"/>
    </row>
    <row r="2523" spans="1:11" ht="15" x14ac:dyDescent="0.2">
      <c r="A2523" s="5">
        <v>2464</v>
      </c>
      <c r="B2523" s="660"/>
      <c r="F2523" s="4" t="s">
        <v>3784</v>
      </c>
      <c r="G2523" s="1" t="b">
        <f t="shared" ca="1" si="39"/>
        <v>1</v>
      </c>
      <c r="H2523" s="1435" t="str" cm="1">
        <f t="array" aca="1" ref="H2523" ca="1">IF(I2523&lt;&gt;"",INDIRECT("'"&amp;I2523&amp;"'!"&amp;J2523),"")</f>
        <v/>
      </c>
      <c r="I2523" s="1440"/>
      <c r="J2523" s="1436"/>
      <c r="K2523" s="4"/>
    </row>
    <row r="2524" spans="1:11" ht="15" x14ac:dyDescent="0.2">
      <c r="A2524" s="5">
        <v>2465</v>
      </c>
      <c r="B2524" s="660"/>
      <c r="F2524" s="4" t="s">
        <v>3784</v>
      </c>
      <c r="G2524" s="1" t="b">
        <f t="shared" ca="1" si="39"/>
        <v>1</v>
      </c>
      <c r="H2524" s="1435" t="str" cm="1">
        <f t="array" aca="1" ref="H2524" ca="1">IF(I2524&lt;&gt;"",INDIRECT("'"&amp;I2524&amp;"'!"&amp;J2524),"")</f>
        <v/>
      </c>
      <c r="I2524" s="1440"/>
      <c r="J2524" s="1436"/>
      <c r="K2524" s="4"/>
    </row>
    <row r="2525" spans="1:11" ht="15" x14ac:dyDescent="0.2">
      <c r="A2525" s="5">
        <v>2466</v>
      </c>
      <c r="B2525" s="660"/>
      <c r="F2525" s="4" t="s">
        <v>3784</v>
      </c>
      <c r="G2525" s="1" t="b">
        <f t="shared" ca="1" si="39"/>
        <v>1</v>
      </c>
      <c r="H2525" s="1435" t="str" cm="1">
        <f t="array" aca="1" ref="H2525" ca="1">IF(I2525&lt;&gt;"",INDIRECT("'"&amp;I2525&amp;"'!"&amp;J2525),"")</f>
        <v/>
      </c>
      <c r="I2525" s="1440"/>
      <c r="J2525" s="1436"/>
      <c r="K2525" s="4"/>
    </row>
    <row r="2526" spans="1:11" ht="15" x14ac:dyDescent="0.2">
      <c r="A2526" s="5">
        <v>2467</v>
      </c>
      <c r="B2526" s="660"/>
      <c r="F2526" s="4" t="s">
        <v>3784</v>
      </c>
      <c r="G2526" s="1" t="b">
        <f t="shared" ca="1" si="39"/>
        <v>1</v>
      </c>
      <c r="H2526" s="1435" t="str" cm="1">
        <f t="array" aca="1" ref="H2526" ca="1">IF(I2526&lt;&gt;"",INDIRECT("'"&amp;I2526&amp;"'!"&amp;J2526),"")</f>
        <v/>
      </c>
      <c r="I2526" s="1440"/>
      <c r="J2526" s="1436"/>
      <c r="K2526" s="4"/>
    </row>
    <row r="2527" spans="1:11" ht="15" x14ac:dyDescent="0.2">
      <c r="A2527" s="5">
        <v>2468</v>
      </c>
      <c r="B2527" s="660"/>
      <c r="F2527" s="4" t="s">
        <v>3784</v>
      </c>
      <c r="G2527" s="1" t="b">
        <f t="shared" ca="1" si="39"/>
        <v>1</v>
      </c>
      <c r="H2527" s="1435" t="str" cm="1">
        <f t="array" aca="1" ref="H2527" ca="1">IF(I2527&lt;&gt;"",INDIRECT("'"&amp;I2527&amp;"'!"&amp;J2527),"")</f>
        <v/>
      </c>
      <c r="I2527" s="1440"/>
      <c r="J2527" s="1436"/>
      <c r="K2527" s="4"/>
    </row>
    <row r="2528" spans="1:11" ht="15" x14ac:dyDescent="0.2">
      <c r="A2528" s="5">
        <v>2469</v>
      </c>
      <c r="B2528" s="660"/>
      <c r="F2528" s="4" t="s">
        <v>3784</v>
      </c>
      <c r="G2528" s="1" t="b">
        <f t="shared" ref="G2528:G2591" ca="1" si="40">H2528=B2528</f>
        <v>1</v>
      </c>
      <c r="H2528" s="1435" t="str" cm="1">
        <f t="array" aca="1" ref="H2528" ca="1">IF(I2528&lt;&gt;"",INDIRECT("'"&amp;I2528&amp;"'!"&amp;J2528),"")</f>
        <v/>
      </c>
      <c r="I2528" s="1440"/>
      <c r="J2528" s="1436"/>
      <c r="K2528" s="4"/>
    </row>
    <row r="2529" spans="1:11" ht="15" x14ac:dyDescent="0.2">
      <c r="A2529" s="5">
        <v>2470</v>
      </c>
      <c r="B2529" s="660"/>
      <c r="F2529" s="4" t="s">
        <v>3784</v>
      </c>
      <c r="G2529" s="1" t="b">
        <f t="shared" ca="1" si="40"/>
        <v>1</v>
      </c>
      <c r="H2529" s="1435" t="str" cm="1">
        <f t="array" aca="1" ref="H2529" ca="1">IF(I2529&lt;&gt;"",INDIRECT("'"&amp;I2529&amp;"'!"&amp;J2529),"")</f>
        <v/>
      </c>
      <c r="I2529" s="1440"/>
      <c r="J2529" s="1436"/>
      <c r="K2529" s="4"/>
    </row>
    <row r="2530" spans="1:11" ht="15" x14ac:dyDescent="0.2">
      <c r="A2530" s="5">
        <v>2471</v>
      </c>
      <c r="B2530" s="660"/>
      <c r="F2530" s="4" t="s">
        <v>3784</v>
      </c>
      <c r="G2530" s="1" t="b">
        <f t="shared" ca="1" si="40"/>
        <v>1</v>
      </c>
      <c r="H2530" s="1435" t="str" cm="1">
        <f t="array" aca="1" ref="H2530" ca="1">IF(I2530&lt;&gt;"",INDIRECT("'"&amp;I2530&amp;"'!"&amp;J2530),"")</f>
        <v/>
      </c>
      <c r="I2530" s="1440"/>
      <c r="J2530" s="1436"/>
      <c r="K2530" s="4"/>
    </row>
    <row r="2531" spans="1:11" ht="15" x14ac:dyDescent="0.2">
      <c r="A2531" s="5">
        <v>2472</v>
      </c>
      <c r="B2531" s="660"/>
      <c r="F2531" s="4" t="s">
        <v>3784</v>
      </c>
      <c r="G2531" s="1" t="b">
        <f t="shared" ca="1" si="40"/>
        <v>1</v>
      </c>
      <c r="H2531" s="1435" t="str" cm="1">
        <f t="array" aca="1" ref="H2531" ca="1">IF(I2531&lt;&gt;"",INDIRECT("'"&amp;I2531&amp;"'!"&amp;J2531),"")</f>
        <v/>
      </c>
      <c r="I2531" s="1440"/>
      <c r="J2531" s="1436"/>
      <c r="K2531" s="4"/>
    </row>
    <row r="2532" spans="1:11" ht="15" x14ac:dyDescent="0.2">
      <c r="A2532" s="5">
        <v>2473</v>
      </c>
      <c r="B2532" s="660"/>
      <c r="F2532" s="4" t="s">
        <v>3784</v>
      </c>
      <c r="G2532" s="1" t="b">
        <f t="shared" ca="1" si="40"/>
        <v>1</v>
      </c>
      <c r="H2532" s="1435" t="str" cm="1">
        <f t="array" aca="1" ref="H2532" ca="1">IF(I2532&lt;&gt;"",INDIRECT("'"&amp;I2532&amp;"'!"&amp;J2532),"")</f>
        <v/>
      </c>
      <c r="I2532" s="1440"/>
      <c r="J2532" s="1436"/>
      <c r="K2532" s="4"/>
    </row>
    <row r="2533" spans="1:11" ht="15" x14ac:dyDescent="0.2">
      <c r="A2533">
        <v>2474</v>
      </c>
      <c r="B2533" s="660">
        <f>'Assets-Liab 5-6'!H38</f>
        <v>0</v>
      </c>
      <c r="F2533" s="4"/>
      <c r="G2533" s="1" t="b">
        <f t="shared" ca="1" si="40"/>
        <v>1</v>
      </c>
      <c r="H2533" s="1435" cm="1">
        <f t="array" aca="1" ref="H2533" ca="1">IF(I2533&lt;&gt;"",INDIRECT("'"&amp;I2533&amp;"'!"&amp;J2533),"")</f>
        <v>0</v>
      </c>
      <c r="I2533" s="1440" t="s">
        <v>3786</v>
      </c>
      <c r="J2533" s="1436" t="s">
        <v>4053</v>
      </c>
      <c r="K2533" s="4"/>
    </row>
    <row r="2534" spans="1:11" ht="15" x14ac:dyDescent="0.2">
      <c r="A2534" s="5">
        <v>2475</v>
      </c>
      <c r="B2534" s="660"/>
      <c r="F2534" s="4" t="s">
        <v>3784</v>
      </c>
      <c r="G2534" s="1" t="b">
        <f t="shared" ca="1" si="40"/>
        <v>1</v>
      </c>
      <c r="H2534" s="1435" t="str" cm="1">
        <f t="array" aca="1" ref="H2534" ca="1">IF(I2534&lt;&gt;"",INDIRECT("'"&amp;I2534&amp;"'!"&amp;J2534),"")</f>
        <v/>
      </c>
      <c r="I2534" s="1440"/>
      <c r="J2534" s="1436"/>
      <c r="K2534" s="4"/>
    </row>
    <row r="2535" spans="1:11" ht="15" x14ac:dyDescent="0.2">
      <c r="A2535" s="5">
        <v>2476</v>
      </c>
      <c r="B2535" s="660"/>
      <c r="F2535" s="4" t="s">
        <v>3784</v>
      </c>
      <c r="G2535" s="1" t="b">
        <f t="shared" ca="1" si="40"/>
        <v>1</v>
      </c>
      <c r="H2535" s="1435" t="str" cm="1">
        <f t="array" aca="1" ref="H2535" ca="1">IF(I2535&lt;&gt;"",INDIRECT("'"&amp;I2535&amp;"'!"&amp;J2535),"")</f>
        <v/>
      </c>
      <c r="I2535" s="1440"/>
      <c r="J2535" s="1436"/>
      <c r="K2535" s="4"/>
    </row>
    <row r="2536" spans="1:11" ht="15" x14ac:dyDescent="0.2">
      <c r="A2536" s="5">
        <v>2477</v>
      </c>
      <c r="B2536" s="660"/>
      <c r="F2536" s="4" t="s">
        <v>3784</v>
      </c>
      <c r="G2536" s="1" t="b">
        <f t="shared" ca="1" si="40"/>
        <v>1</v>
      </c>
      <c r="H2536" s="1435" t="str" cm="1">
        <f t="array" aca="1" ref="H2536" ca="1">IF(I2536&lt;&gt;"",INDIRECT("'"&amp;I2536&amp;"'!"&amp;J2536),"")</f>
        <v/>
      </c>
      <c r="I2536" s="1440"/>
      <c r="J2536" s="1436"/>
      <c r="K2536" s="4"/>
    </row>
    <row r="2537" spans="1:11" ht="15" x14ac:dyDescent="0.2">
      <c r="A2537" s="5">
        <v>2478</v>
      </c>
      <c r="B2537" s="660"/>
      <c r="F2537" s="4" t="s">
        <v>3784</v>
      </c>
      <c r="G2537" s="1" t="b">
        <f t="shared" ca="1" si="40"/>
        <v>1</v>
      </c>
      <c r="H2537" s="1435" t="str" cm="1">
        <f t="array" aca="1" ref="H2537" ca="1">IF(I2537&lt;&gt;"",INDIRECT("'"&amp;I2537&amp;"'!"&amp;J2537),"")</f>
        <v/>
      </c>
      <c r="I2537" s="1440"/>
      <c r="J2537" s="1436"/>
      <c r="K2537" s="4"/>
    </row>
    <row r="2538" spans="1:11" ht="15" x14ac:dyDescent="0.2">
      <c r="A2538" s="5">
        <v>2479</v>
      </c>
      <c r="B2538" s="660"/>
      <c r="F2538" s="4" t="s">
        <v>3784</v>
      </c>
      <c r="G2538" s="1" t="b">
        <f t="shared" ca="1" si="40"/>
        <v>1</v>
      </c>
      <c r="H2538" s="1435" t="str" cm="1">
        <f t="array" aca="1" ref="H2538" ca="1">IF(I2538&lt;&gt;"",INDIRECT("'"&amp;I2538&amp;"'!"&amp;J2538),"")</f>
        <v/>
      </c>
      <c r="I2538" s="1440"/>
      <c r="J2538" s="1436"/>
      <c r="K2538" s="4"/>
    </row>
    <row r="2539" spans="1:11" ht="15" x14ac:dyDescent="0.2">
      <c r="A2539" s="5">
        <v>2480</v>
      </c>
      <c r="B2539" s="660"/>
      <c r="F2539" s="4" t="s">
        <v>3784</v>
      </c>
      <c r="G2539" s="1" t="b">
        <f t="shared" ca="1" si="40"/>
        <v>1</v>
      </c>
      <c r="H2539" s="1435" t="str" cm="1">
        <f t="array" aca="1" ref="H2539" ca="1">IF(I2539&lt;&gt;"",INDIRECT("'"&amp;I2539&amp;"'!"&amp;J2539),"")</f>
        <v/>
      </c>
      <c r="I2539" s="1440"/>
      <c r="J2539" s="1436"/>
      <c r="K2539" s="4"/>
    </row>
    <row r="2540" spans="1:11" ht="15" x14ac:dyDescent="0.2">
      <c r="A2540" s="5">
        <v>2481</v>
      </c>
      <c r="B2540" s="660"/>
      <c r="F2540" s="4" t="s">
        <v>3784</v>
      </c>
      <c r="G2540" s="1" t="b">
        <f t="shared" ca="1" si="40"/>
        <v>1</v>
      </c>
      <c r="H2540" s="1435" t="str" cm="1">
        <f t="array" aca="1" ref="H2540" ca="1">IF(I2540&lt;&gt;"",INDIRECT("'"&amp;I2540&amp;"'!"&amp;J2540),"")</f>
        <v/>
      </c>
      <c r="I2540" s="1440"/>
      <c r="J2540" s="1436"/>
      <c r="K2540" s="4"/>
    </row>
    <row r="2541" spans="1:11" ht="15" x14ac:dyDescent="0.2">
      <c r="A2541" s="5">
        <v>2482</v>
      </c>
      <c r="B2541" s="660"/>
      <c r="F2541" s="4" t="s">
        <v>3784</v>
      </c>
      <c r="G2541" s="1" t="b">
        <f t="shared" ca="1" si="40"/>
        <v>1</v>
      </c>
      <c r="H2541" s="1435" t="str" cm="1">
        <f t="array" aca="1" ref="H2541" ca="1">IF(I2541&lt;&gt;"",INDIRECT("'"&amp;I2541&amp;"'!"&amp;J2541),"")</f>
        <v/>
      </c>
      <c r="I2541" s="1440"/>
      <c r="J2541" s="1436"/>
      <c r="K2541" s="4"/>
    </row>
    <row r="2542" spans="1:11" ht="15" x14ac:dyDescent="0.2">
      <c r="A2542" s="5">
        <v>2483</v>
      </c>
      <c r="B2542" s="660"/>
      <c r="F2542" s="4" t="s">
        <v>3784</v>
      </c>
      <c r="G2542" s="1" t="b">
        <f t="shared" ca="1" si="40"/>
        <v>1</v>
      </c>
      <c r="H2542" s="1435" t="str" cm="1">
        <f t="array" aca="1" ref="H2542" ca="1">IF(I2542&lt;&gt;"",INDIRECT("'"&amp;I2542&amp;"'!"&amp;J2542),"")</f>
        <v/>
      </c>
      <c r="I2542" s="1440"/>
      <c r="J2542" s="1436"/>
      <c r="K2542" s="4"/>
    </row>
    <row r="2543" spans="1:11" ht="15" x14ac:dyDescent="0.2">
      <c r="A2543" s="5">
        <v>2484</v>
      </c>
      <c r="B2543" s="660"/>
      <c r="F2543" s="4" t="s">
        <v>3784</v>
      </c>
      <c r="G2543" s="1" t="b">
        <f t="shared" ca="1" si="40"/>
        <v>1</v>
      </c>
      <c r="H2543" s="1435" t="str" cm="1">
        <f t="array" aca="1" ref="H2543" ca="1">IF(I2543&lt;&gt;"",INDIRECT("'"&amp;I2543&amp;"'!"&amp;J2543),"")</f>
        <v/>
      </c>
      <c r="I2543" s="1440"/>
      <c r="J2543" s="1436"/>
      <c r="K2543" s="4"/>
    </row>
    <row r="2544" spans="1:11" ht="15" x14ac:dyDescent="0.2">
      <c r="A2544" s="5">
        <v>2485</v>
      </c>
      <c r="B2544" s="660"/>
      <c r="F2544" s="4" t="s">
        <v>3784</v>
      </c>
      <c r="G2544" s="1" t="b">
        <f t="shared" ca="1" si="40"/>
        <v>1</v>
      </c>
      <c r="H2544" s="1435" t="str" cm="1">
        <f t="array" aca="1" ref="H2544" ca="1">IF(I2544&lt;&gt;"",INDIRECT("'"&amp;I2544&amp;"'!"&amp;J2544),"")</f>
        <v/>
      </c>
      <c r="I2544" s="1440"/>
      <c r="J2544" s="1436"/>
      <c r="K2544" s="4"/>
    </row>
    <row r="2545" spans="1:11" ht="15" x14ac:dyDescent="0.2">
      <c r="A2545" s="5">
        <v>2486</v>
      </c>
      <c r="B2545" s="660"/>
      <c r="F2545" s="4" t="s">
        <v>3784</v>
      </c>
      <c r="G2545" s="1" t="b">
        <f t="shared" ca="1" si="40"/>
        <v>1</v>
      </c>
      <c r="H2545" s="1435" t="str" cm="1">
        <f t="array" aca="1" ref="H2545" ca="1">IF(I2545&lt;&gt;"",INDIRECT("'"&amp;I2545&amp;"'!"&amp;J2545),"")</f>
        <v/>
      </c>
      <c r="I2545" s="1440"/>
      <c r="J2545" s="1436"/>
      <c r="K2545" s="4"/>
    </row>
    <row r="2546" spans="1:11" ht="15" x14ac:dyDescent="0.2">
      <c r="A2546" s="5">
        <v>2487</v>
      </c>
      <c r="B2546" s="660"/>
      <c r="F2546" s="4" t="s">
        <v>3784</v>
      </c>
      <c r="G2546" s="1" t="b">
        <f t="shared" ca="1" si="40"/>
        <v>1</v>
      </c>
      <c r="H2546" s="1435" t="str" cm="1">
        <f t="array" aca="1" ref="H2546" ca="1">IF(I2546&lt;&gt;"",INDIRECT("'"&amp;I2546&amp;"'!"&amp;J2546),"")</f>
        <v/>
      </c>
      <c r="I2546" s="1440"/>
      <c r="J2546" s="1436"/>
      <c r="K2546" s="4"/>
    </row>
    <row r="2547" spans="1:11" ht="15" x14ac:dyDescent="0.2">
      <c r="A2547" s="5">
        <v>2488</v>
      </c>
      <c r="B2547" s="660"/>
      <c r="F2547" s="4" t="s">
        <v>3784</v>
      </c>
      <c r="G2547" s="1" t="b">
        <f t="shared" ca="1" si="40"/>
        <v>1</v>
      </c>
      <c r="H2547" s="1435" t="str" cm="1">
        <f t="array" aca="1" ref="H2547" ca="1">IF(I2547&lt;&gt;"",INDIRECT("'"&amp;I2547&amp;"'!"&amp;J2547),"")</f>
        <v/>
      </c>
      <c r="I2547" s="1440"/>
      <c r="J2547" s="1436"/>
      <c r="K2547" s="4"/>
    </row>
    <row r="2548" spans="1:11" ht="15" x14ac:dyDescent="0.2">
      <c r="A2548" s="5">
        <v>2489</v>
      </c>
      <c r="B2548" s="660"/>
      <c r="F2548" s="4" t="s">
        <v>3784</v>
      </c>
      <c r="G2548" s="1" t="b">
        <f t="shared" ca="1" si="40"/>
        <v>1</v>
      </c>
      <c r="H2548" s="1435" t="str" cm="1">
        <f t="array" aca="1" ref="H2548" ca="1">IF(I2548&lt;&gt;"",INDIRECT("'"&amp;I2548&amp;"'!"&amp;J2548),"")</f>
        <v/>
      </c>
      <c r="I2548" s="1440"/>
      <c r="J2548" s="1436"/>
      <c r="K2548" s="4"/>
    </row>
    <row r="2549" spans="1:11" ht="15" x14ac:dyDescent="0.2">
      <c r="A2549">
        <v>2490</v>
      </c>
      <c r="B2549" s="660">
        <f>'Acct Summary 7-9'!C4</f>
        <v>1887074</v>
      </c>
      <c r="F2549" s="4"/>
      <c r="G2549" s="1" t="b">
        <f t="shared" ca="1" si="40"/>
        <v>1</v>
      </c>
      <c r="H2549" s="1435" cm="1">
        <f t="array" aca="1" ref="H2549" ca="1">IF(I2549&lt;&gt;"",INDIRECT("'"&amp;I2549&amp;"'!"&amp;J2549),"")</f>
        <v>1887074</v>
      </c>
      <c r="I2549" s="1440" t="s">
        <v>3856</v>
      </c>
      <c r="J2549" s="1436" t="s">
        <v>4416</v>
      </c>
      <c r="K2549" s="4"/>
    </row>
    <row r="2550" spans="1:11" ht="15" x14ac:dyDescent="0.2">
      <c r="A2550" s="5">
        <v>2491</v>
      </c>
      <c r="B2550" s="660"/>
      <c r="F2550" s="4" t="s">
        <v>3784</v>
      </c>
      <c r="G2550" s="1" t="b">
        <f t="shared" ca="1" si="40"/>
        <v>1</v>
      </c>
      <c r="H2550" s="1435" t="str" cm="1">
        <f t="array" aca="1" ref="H2550" ca="1">IF(I2550&lt;&gt;"",INDIRECT("'"&amp;I2550&amp;"'!"&amp;J2550),"")</f>
        <v/>
      </c>
      <c r="I2550" s="1440"/>
      <c r="J2550" s="1436"/>
      <c r="K2550" s="4"/>
    </row>
    <row r="2551" spans="1:11" ht="15" x14ac:dyDescent="0.2">
      <c r="A2551">
        <v>2492</v>
      </c>
      <c r="B2551" s="660">
        <f>'Acct Summary 7-9'!C6</f>
        <v>1372664</v>
      </c>
      <c r="C2551" s="2" t="s">
        <v>490</v>
      </c>
      <c r="F2551" s="4"/>
      <c r="G2551" s="1" t="b">
        <f t="shared" ca="1" si="40"/>
        <v>1</v>
      </c>
      <c r="H2551" s="1435" cm="1">
        <f t="array" aca="1" ref="H2551" ca="1">IF(I2551&lt;&gt;"",INDIRECT("'"&amp;I2551&amp;"'!"&amp;J2551),"")</f>
        <v>1372664</v>
      </c>
      <c r="I2551" s="1440" t="s">
        <v>3856</v>
      </c>
      <c r="J2551" s="1436" t="s">
        <v>3787</v>
      </c>
      <c r="K2551" s="4"/>
    </row>
    <row r="2552" spans="1:11" ht="15" x14ac:dyDescent="0.2">
      <c r="A2552">
        <v>2493</v>
      </c>
      <c r="B2552" s="660">
        <f>'Acct Summary 7-9'!C7</f>
        <v>404772</v>
      </c>
      <c r="F2552" s="4"/>
      <c r="G2552" s="1" t="b">
        <f t="shared" ca="1" si="40"/>
        <v>1</v>
      </c>
      <c r="H2552" s="1435" cm="1">
        <f t="array" aca="1" ref="H2552" ca="1">IF(I2552&lt;&gt;"",INDIRECT("'"&amp;I2552&amp;"'!"&amp;J2552),"")</f>
        <v>404772</v>
      </c>
      <c r="I2552" s="1440" t="s">
        <v>3856</v>
      </c>
      <c r="J2552" s="1436" t="s">
        <v>4417</v>
      </c>
      <c r="K2552" s="4"/>
    </row>
    <row r="2553" spans="1:11" ht="15" x14ac:dyDescent="0.2">
      <c r="A2553">
        <v>2494</v>
      </c>
      <c r="B2553" s="660">
        <f>'Acct Summary 7-9'!C8</f>
        <v>3664510</v>
      </c>
      <c r="C2553" s="2" t="s">
        <v>490</v>
      </c>
      <c r="F2553" s="4"/>
      <c r="G2553" s="1" t="b">
        <f t="shared" ca="1" si="40"/>
        <v>1</v>
      </c>
      <c r="H2553" s="1435" cm="1">
        <f t="array" aca="1" ref="H2553" ca="1">IF(I2553&lt;&gt;"",INDIRECT("'"&amp;I2553&amp;"'!"&amp;J2553),"")</f>
        <v>3664510</v>
      </c>
      <c r="I2553" s="1440" t="s">
        <v>3856</v>
      </c>
      <c r="J2553" s="1436" t="s">
        <v>4418</v>
      </c>
      <c r="K2553" s="4"/>
    </row>
    <row r="2554" spans="1:11" ht="15" x14ac:dyDescent="0.2">
      <c r="A2554">
        <v>2495</v>
      </c>
      <c r="B2554" s="660">
        <f>'Acct Summary 7-9'!C12</f>
        <v>1474714</v>
      </c>
      <c r="C2554" s="2" t="s">
        <v>490</v>
      </c>
      <c r="F2554" s="4"/>
      <c r="G2554" s="1" t="b">
        <f t="shared" ca="1" si="40"/>
        <v>1</v>
      </c>
      <c r="H2554" s="1435" cm="1">
        <f t="array" aca="1" ref="H2554" ca="1">IF(I2554&lt;&gt;"",INDIRECT("'"&amp;I2554&amp;"'!"&amp;J2554),"")</f>
        <v>1474714</v>
      </c>
      <c r="I2554" s="1440" t="s">
        <v>3856</v>
      </c>
      <c r="J2554" s="1436" t="s">
        <v>3790</v>
      </c>
      <c r="K2554" s="4"/>
    </row>
    <row r="2555" spans="1:11" ht="15" x14ac:dyDescent="0.2">
      <c r="A2555">
        <v>2496</v>
      </c>
      <c r="B2555" s="660">
        <f>'Acct Summary 7-9'!C13</f>
        <v>723413</v>
      </c>
      <c r="C2555" s="2" t="s">
        <v>490</v>
      </c>
      <c r="F2555" s="4"/>
      <c r="G2555" s="1" t="b">
        <f t="shared" ca="1" si="40"/>
        <v>1</v>
      </c>
      <c r="H2555" s="1435" cm="1">
        <f t="array" aca="1" ref="H2555" ca="1">IF(I2555&lt;&gt;"",INDIRECT("'"&amp;I2555&amp;"'!"&amp;J2555),"")</f>
        <v>723413</v>
      </c>
      <c r="I2555" s="1440" t="s">
        <v>3856</v>
      </c>
      <c r="J2555" s="1436" t="s">
        <v>3791</v>
      </c>
      <c r="K2555" s="4"/>
    </row>
    <row r="2556" spans="1:11" ht="15" x14ac:dyDescent="0.2">
      <c r="A2556">
        <v>2497</v>
      </c>
      <c r="B2556" s="660">
        <f>'Acct Summary 7-9'!C14</f>
        <v>0</v>
      </c>
      <c r="C2556" s="2" t="s">
        <v>490</v>
      </c>
      <c r="F2556" s="4"/>
      <c r="G2556" s="1" t="b">
        <f t="shared" ca="1" si="40"/>
        <v>1</v>
      </c>
      <c r="H2556" s="1435" cm="1">
        <f t="array" aca="1" ref="H2556" ca="1">IF(I2556&lt;&gt;"",INDIRECT("'"&amp;I2556&amp;"'!"&amp;J2556),"")</f>
        <v>0</v>
      </c>
      <c r="I2556" s="1440" t="s">
        <v>3856</v>
      </c>
      <c r="J2556" s="1436" t="s">
        <v>3871</v>
      </c>
      <c r="K2556" s="4"/>
    </row>
    <row r="2557" spans="1:11" ht="15" x14ac:dyDescent="0.2">
      <c r="A2557">
        <v>2498</v>
      </c>
      <c r="B2557" s="660">
        <f>'Acct Summary 7-9'!C15</f>
        <v>971486</v>
      </c>
      <c r="C2557" s="2" t="s">
        <v>490</v>
      </c>
      <c r="F2557" s="4"/>
      <c r="G2557" s="1" t="b">
        <f t="shared" ca="1" si="40"/>
        <v>1</v>
      </c>
      <c r="H2557" s="1435" cm="1">
        <f t="array" aca="1" ref="H2557" ca="1">IF(I2557&lt;&gt;"",INDIRECT("'"&amp;I2557&amp;"'!"&amp;J2557),"")</f>
        <v>971486</v>
      </c>
      <c r="I2557" s="1440" t="s">
        <v>3856</v>
      </c>
      <c r="J2557" s="1436" t="s">
        <v>3872</v>
      </c>
      <c r="K2557" s="4"/>
    </row>
    <row r="2558" spans="1:11" ht="15" x14ac:dyDescent="0.2">
      <c r="A2558">
        <v>2499</v>
      </c>
      <c r="B2558" s="660">
        <f>'Acct Summary 7-9'!C16</f>
        <v>0</v>
      </c>
      <c r="C2558" s="2" t="s">
        <v>490</v>
      </c>
      <c r="F2558" s="4"/>
      <c r="G2558" s="1" t="b">
        <f t="shared" ca="1" si="40"/>
        <v>1</v>
      </c>
      <c r="H2558" s="1435" cm="1">
        <f t="array" aca="1" ref="H2558" ca="1">IF(I2558&lt;&gt;"",INDIRECT("'"&amp;I2558&amp;"'!"&amp;J2558),"")</f>
        <v>0</v>
      </c>
      <c r="I2558" s="1440" t="s">
        <v>3856</v>
      </c>
      <c r="J2558" s="1436" t="s">
        <v>3869</v>
      </c>
      <c r="K2558" s="4"/>
    </row>
    <row r="2559" spans="1:11" ht="15" x14ac:dyDescent="0.2">
      <c r="A2559">
        <v>2500</v>
      </c>
      <c r="B2559" s="660">
        <f>'Acct Summary 7-9'!C17</f>
        <v>3169613</v>
      </c>
      <c r="C2559" s="2" t="s">
        <v>490</v>
      </c>
      <c r="F2559" s="4"/>
      <c r="G2559" s="1" t="b">
        <f t="shared" ca="1" si="40"/>
        <v>1</v>
      </c>
      <c r="H2559" s="1435" cm="1">
        <f t="array" aca="1" ref="H2559" ca="1">IF(I2559&lt;&gt;"",INDIRECT("'"&amp;I2559&amp;"'!"&amp;J2559),"")</f>
        <v>3169613</v>
      </c>
      <c r="I2559" s="1440" t="s">
        <v>3856</v>
      </c>
      <c r="J2559" s="1436" t="s">
        <v>4436</v>
      </c>
      <c r="K2559" s="4"/>
    </row>
    <row r="2560" spans="1:11" ht="15" x14ac:dyDescent="0.2">
      <c r="A2560">
        <v>2501</v>
      </c>
      <c r="B2560" s="660">
        <f>'Acct Summary 7-9'!C20</f>
        <v>494897</v>
      </c>
      <c r="C2560" s="2" t="s">
        <v>490</v>
      </c>
      <c r="F2560" s="4"/>
      <c r="G2560" s="1" t="b">
        <f t="shared" ca="1" si="40"/>
        <v>1</v>
      </c>
      <c r="H2560" s="1435" cm="1">
        <f t="array" aca="1" ref="H2560" ca="1">IF(I2560&lt;&gt;"",INDIRECT("'"&amp;I2560&amp;"'!"&amp;J2560),"")</f>
        <v>494897</v>
      </c>
      <c r="I2560" s="1440" t="s">
        <v>3856</v>
      </c>
      <c r="J2560" s="1436" t="s">
        <v>4437</v>
      </c>
      <c r="K2560" s="4"/>
    </row>
    <row r="2561" spans="1:11" ht="15" x14ac:dyDescent="0.2">
      <c r="A2561">
        <v>2502</v>
      </c>
      <c r="B2561" s="660">
        <f>'Acct Summary 7-9'!C80</f>
        <v>0</v>
      </c>
      <c r="C2561" s="2" t="s">
        <v>490</v>
      </c>
      <c r="F2561" s="4"/>
      <c r="G2561" s="1" t="b">
        <f t="shared" ca="1" si="40"/>
        <v>1</v>
      </c>
      <c r="H2561" s="1435" cm="1">
        <f t="array" aca="1" ref="H2561" ca="1">IF(I2561&lt;&gt;"",INDIRECT("'"&amp;I2561&amp;"'!"&amp;J2561),"")</f>
        <v>0</v>
      </c>
      <c r="I2561" s="1440" t="s">
        <v>3856</v>
      </c>
      <c r="J2561" s="1436" t="s">
        <v>4504</v>
      </c>
      <c r="K2561" s="4"/>
    </row>
    <row r="2562" spans="1:11" ht="15" x14ac:dyDescent="0.2">
      <c r="A2562">
        <v>2503</v>
      </c>
      <c r="B2562" s="660">
        <f>'Acct Summary 7-9'!D4</f>
        <v>326588</v>
      </c>
      <c r="C2562" s="2" t="s">
        <v>490</v>
      </c>
      <c r="F2562" s="4"/>
      <c r="G2562" s="1" t="b">
        <f t="shared" ca="1" si="40"/>
        <v>1</v>
      </c>
      <c r="H2562" s="1435" cm="1">
        <f t="array" aca="1" ref="H2562" ca="1">IF(I2562&lt;&gt;"",INDIRECT("'"&amp;I2562&amp;"'!"&amp;J2562),"")</f>
        <v>326588</v>
      </c>
      <c r="I2562" s="1440" t="s">
        <v>3856</v>
      </c>
      <c r="J2562" s="1436" t="s">
        <v>4410</v>
      </c>
      <c r="K2562" s="4"/>
    </row>
    <row r="2563" spans="1:11" ht="15" x14ac:dyDescent="0.2">
      <c r="A2563" s="5">
        <v>2504</v>
      </c>
      <c r="B2563" s="660"/>
      <c r="F2563" s="4" t="s">
        <v>3784</v>
      </c>
      <c r="G2563" s="1" t="b">
        <f t="shared" ca="1" si="40"/>
        <v>1</v>
      </c>
      <c r="H2563" s="1435" t="str" cm="1">
        <f t="array" aca="1" ref="H2563" ca="1">IF(I2563&lt;&gt;"",INDIRECT("'"&amp;I2563&amp;"'!"&amp;J2563),"")</f>
        <v/>
      </c>
      <c r="I2563" s="1440"/>
      <c r="J2563" s="1436"/>
      <c r="K2563" s="4"/>
    </row>
    <row r="2564" spans="1:11" ht="15" x14ac:dyDescent="0.2">
      <c r="A2564">
        <v>2505</v>
      </c>
      <c r="B2564" s="660">
        <f>'Acct Summary 7-9'!D6</f>
        <v>150000</v>
      </c>
      <c r="C2564" s="2" t="s">
        <v>490</v>
      </c>
      <c r="F2564" s="4"/>
      <c r="G2564" s="1" t="b">
        <f t="shared" ca="1" si="40"/>
        <v>1</v>
      </c>
      <c r="H2564" s="1435" cm="1">
        <f t="array" aca="1" ref="H2564" ca="1">IF(I2564&lt;&gt;"",INDIRECT("'"&amp;I2564&amp;"'!"&amp;J2564),"")</f>
        <v>150000</v>
      </c>
      <c r="I2564" s="1440" t="s">
        <v>3856</v>
      </c>
      <c r="J2564" s="1436" t="s">
        <v>3797</v>
      </c>
      <c r="K2564" s="4"/>
    </row>
    <row r="2565" spans="1:11" ht="15" x14ac:dyDescent="0.2">
      <c r="A2565">
        <v>2506</v>
      </c>
      <c r="B2565" s="660">
        <f>'Acct Summary 7-9'!D7</f>
        <v>0</v>
      </c>
      <c r="F2565" s="4"/>
      <c r="G2565" s="1" t="b">
        <f t="shared" ca="1" si="40"/>
        <v>1</v>
      </c>
      <c r="H2565" s="1435" cm="1">
        <f t="array" aca="1" ref="H2565" ca="1">IF(I2565&lt;&gt;"",INDIRECT("'"&amp;I2565&amp;"'!"&amp;J2565),"")</f>
        <v>0</v>
      </c>
      <c r="I2565" s="1440" t="s">
        <v>3856</v>
      </c>
      <c r="J2565" s="1436" t="s">
        <v>4411</v>
      </c>
      <c r="K2565" s="4"/>
    </row>
    <row r="2566" spans="1:11" ht="15" x14ac:dyDescent="0.2">
      <c r="A2566">
        <v>2507</v>
      </c>
      <c r="B2566" s="660">
        <f>'Acct Summary 7-9'!D8</f>
        <v>476588</v>
      </c>
      <c r="C2566" s="2" t="s">
        <v>490</v>
      </c>
      <c r="F2566" s="4"/>
      <c r="G2566" s="1" t="b">
        <f t="shared" ca="1" si="40"/>
        <v>1</v>
      </c>
      <c r="H2566" s="1435" cm="1">
        <f t="array" aca="1" ref="H2566" ca="1">IF(I2566&lt;&gt;"",INDIRECT("'"&amp;I2566&amp;"'!"&amp;J2566),"")</f>
        <v>476588</v>
      </c>
      <c r="I2566" s="1440" t="s">
        <v>3856</v>
      </c>
      <c r="J2566" s="1436" t="s">
        <v>4412</v>
      </c>
      <c r="K2566" s="4"/>
    </row>
    <row r="2567" spans="1:11" ht="15" x14ac:dyDescent="0.2">
      <c r="A2567">
        <v>2508</v>
      </c>
      <c r="B2567" s="660">
        <f>'Acct Summary 7-9'!D13</f>
        <v>417882</v>
      </c>
      <c r="C2567" s="2" t="s">
        <v>490</v>
      </c>
      <c r="F2567" s="4"/>
      <c r="G2567" s="1" t="b">
        <f t="shared" ca="1" si="40"/>
        <v>1</v>
      </c>
      <c r="H2567" s="1435" cm="1">
        <f t="array" aca="1" ref="H2567" ca="1">IF(I2567&lt;&gt;"",INDIRECT("'"&amp;I2567&amp;"'!"&amp;J2567),"")</f>
        <v>417882</v>
      </c>
      <c r="I2567" s="1440" t="s">
        <v>3856</v>
      </c>
      <c r="J2567" s="1436" t="s">
        <v>3801</v>
      </c>
      <c r="K2567" s="4"/>
    </row>
    <row r="2568" spans="1:11" ht="15" x14ac:dyDescent="0.2">
      <c r="A2568">
        <v>2509</v>
      </c>
      <c r="B2568" s="660">
        <f>'Acct Summary 7-9'!D14</f>
        <v>0</v>
      </c>
      <c r="C2568" s="2" t="s">
        <v>490</v>
      </c>
      <c r="F2568" s="4"/>
      <c r="G2568" s="1" t="b">
        <f t="shared" ca="1" si="40"/>
        <v>1</v>
      </c>
      <c r="H2568" s="1435" cm="1">
        <f t="array" aca="1" ref="H2568" ca="1">IF(I2568&lt;&gt;"",INDIRECT("'"&amp;I2568&amp;"'!"&amp;J2568),"")</f>
        <v>0</v>
      </c>
      <c r="I2568" s="1440" t="s">
        <v>3856</v>
      </c>
      <c r="J2568" s="1436" t="s">
        <v>3907</v>
      </c>
      <c r="K2568" s="4"/>
    </row>
    <row r="2569" spans="1:11" ht="15" x14ac:dyDescent="0.2">
      <c r="A2569">
        <v>2510</v>
      </c>
      <c r="B2569" s="660">
        <f>'Acct Summary 7-9'!D15</f>
        <v>0</v>
      </c>
      <c r="C2569" s="2" t="s">
        <v>490</v>
      </c>
      <c r="F2569" s="4"/>
      <c r="G2569" s="1" t="b">
        <f t="shared" ca="1" si="40"/>
        <v>1</v>
      </c>
      <c r="H2569" s="1435" cm="1">
        <f t="array" aca="1" ref="H2569" ca="1">IF(I2569&lt;&gt;"",INDIRECT("'"&amp;I2569&amp;"'!"&amp;J2569),"")</f>
        <v>0</v>
      </c>
      <c r="I2569" s="1440" t="s">
        <v>3856</v>
      </c>
      <c r="J2569" s="1436" t="s">
        <v>3908</v>
      </c>
      <c r="K2569" s="4"/>
    </row>
    <row r="2570" spans="1:11" ht="15" x14ac:dyDescent="0.2">
      <c r="A2570">
        <v>2511</v>
      </c>
      <c r="B2570" s="660">
        <f>'Acct Summary 7-9'!D16</f>
        <v>0</v>
      </c>
      <c r="C2570" s="2" t="s">
        <v>490</v>
      </c>
      <c r="F2570" s="4"/>
      <c r="G2570" s="1" t="b">
        <f t="shared" ca="1" si="40"/>
        <v>1</v>
      </c>
      <c r="H2570" s="1435" cm="1">
        <f t="array" aca="1" ref="H2570" ca="1">IF(I2570&lt;&gt;"",INDIRECT("'"&amp;I2570&amp;"'!"&amp;J2570),"")</f>
        <v>0</v>
      </c>
      <c r="I2570" s="1440" t="s">
        <v>3856</v>
      </c>
      <c r="J2570" s="1436" t="s">
        <v>3905</v>
      </c>
      <c r="K2570" s="4"/>
    </row>
    <row r="2571" spans="1:11" ht="15" x14ac:dyDescent="0.2">
      <c r="A2571">
        <v>2512</v>
      </c>
      <c r="B2571" s="660">
        <f>'Acct Summary 7-9'!D17</f>
        <v>417882</v>
      </c>
      <c r="C2571" s="2" t="s">
        <v>490</v>
      </c>
      <c r="F2571" s="4"/>
      <c r="G2571" s="1" t="b">
        <f t="shared" ca="1" si="40"/>
        <v>1</v>
      </c>
      <c r="H2571" s="1435" cm="1">
        <f t="array" aca="1" ref="H2571" ca="1">IF(I2571&lt;&gt;"",INDIRECT("'"&amp;I2571&amp;"'!"&amp;J2571),"")</f>
        <v>417882</v>
      </c>
      <c r="I2571" s="1440" t="s">
        <v>3856</v>
      </c>
      <c r="J2571" s="1436" t="s">
        <v>4440</v>
      </c>
      <c r="K2571" s="4"/>
    </row>
    <row r="2572" spans="1:11" ht="15" x14ac:dyDescent="0.2">
      <c r="A2572">
        <v>2513</v>
      </c>
      <c r="B2572" s="660">
        <f>'Acct Summary 7-9'!D20</f>
        <v>58706</v>
      </c>
      <c r="C2572" s="2" t="s">
        <v>490</v>
      </c>
      <c r="F2572" s="4"/>
      <c r="G2572" s="1" t="b">
        <f t="shared" ca="1" si="40"/>
        <v>1</v>
      </c>
      <c r="H2572" s="1435" cm="1">
        <f t="array" aca="1" ref="H2572" ca="1">IF(I2572&lt;&gt;"",INDIRECT("'"&amp;I2572&amp;"'!"&amp;J2572),"")</f>
        <v>58706</v>
      </c>
      <c r="I2572" s="1440" t="s">
        <v>3856</v>
      </c>
      <c r="J2572" s="1436" t="s">
        <v>4441</v>
      </c>
      <c r="K2572" s="4"/>
    </row>
    <row r="2573" spans="1:11" ht="15" x14ac:dyDescent="0.2">
      <c r="A2573">
        <v>2514</v>
      </c>
      <c r="B2573" s="660">
        <f>'Acct Summary 7-9'!D80</f>
        <v>0</v>
      </c>
      <c r="C2573" s="2" t="s">
        <v>490</v>
      </c>
      <c r="F2573" s="4"/>
      <c r="G2573" s="1" t="b">
        <f t="shared" ca="1" si="40"/>
        <v>1</v>
      </c>
      <c r="H2573" s="1435" cm="1">
        <f t="array" aca="1" ref="H2573" ca="1">IF(I2573&lt;&gt;"",INDIRECT("'"&amp;I2573&amp;"'!"&amp;J2573),"")</f>
        <v>0</v>
      </c>
      <c r="I2573" s="1440" t="s">
        <v>3856</v>
      </c>
      <c r="J2573" s="1436" t="s">
        <v>4505</v>
      </c>
      <c r="K2573" s="4"/>
    </row>
    <row r="2574" spans="1:11" ht="15" x14ac:dyDescent="0.2">
      <c r="A2574" s="5">
        <v>2515</v>
      </c>
      <c r="B2574" s="660"/>
      <c r="C2574" s="2" t="s">
        <v>490</v>
      </c>
      <c r="F2574" s="4" t="s">
        <v>3784</v>
      </c>
      <c r="G2574" s="1" t="b">
        <f t="shared" ca="1" si="40"/>
        <v>1</v>
      </c>
      <c r="H2574" s="1435" t="str" cm="1">
        <f t="array" aca="1" ref="H2574" ca="1">IF(I2574&lt;&gt;"",INDIRECT("'"&amp;I2574&amp;"'!"&amp;J2574),"")</f>
        <v/>
      </c>
      <c r="I2574" s="1440"/>
      <c r="J2574" s="1436"/>
      <c r="K2574" s="4"/>
    </row>
    <row r="2575" spans="1:11" ht="15" x14ac:dyDescent="0.2">
      <c r="A2575" s="5">
        <v>2516</v>
      </c>
      <c r="B2575" s="660"/>
      <c r="F2575" s="4" t="s">
        <v>3784</v>
      </c>
      <c r="G2575" s="1" t="b">
        <f t="shared" ca="1" si="40"/>
        <v>1</v>
      </c>
      <c r="H2575" s="1435" t="str" cm="1">
        <f t="array" aca="1" ref="H2575" ca="1">IF(I2575&lt;&gt;"",INDIRECT("'"&amp;I2575&amp;"'!"&amp;J2575),"")</f>
        <v/>
      </c>
      <c r="I2575" s="1440"/>
      <c r="J2575" s="1436"/>
      <c r="K2575" s="4"/>
    </row>
    <row r="2576" spans="1:11" ht="15" x14ac:dyDescent="0.2">
      <c r="A2576" s="5">
        <v>2517</v>
      </c>
      <c r="B2576" s="660"/>
      <c r="F2576" s="4" t="s">
        <v>3784</v>
      </c>
      <c r="G2576" s="1" t="b">
        <f t="shared" ca="1" si="40"/>
        <v>1</v>
      </c>
      <c r="H2576" s="1435" t="str" cm="1">
        <f t="array" aca="1" ref="H2576" ca="1">IF(I2576&lt;&gt;"",INDIRECT("'"&amp;I2576&amp;"'!"&amp;J2576),"")</f>
        <v/>
      </c>
      <c r="I2576" s="1440"/>
      <c r="J2576" s="1436"/>
      <c r="K2576" s="4"/>
    </row>
    <row r="2577" spans="1:11" ht="15" x14ac:dyDescent="0.2">
      <c r="A2577" s="5">
        <v>2518</v>
      </c>
      <c r="B2577" s="660"/>
      <c r="F2577" s="4" t="s">
        <v>3784</v>
      </c>
      <c r="G2577" s="1" t="b">
        <f t="shared" ca="1" si="40"/>
        <v>1</v>
      </c>
      <c r="H2577" s="1435" t="str" cm="1">
        <f t="array" aca="1" ref="H2577" ca="1">IF(I2577&lt;&gt;"",INDIRECT("'"&amp;I2577&amp;"'!"&amp;J2577),"")</f>
        <v/>
      </c>
      <c r="I2577" s="1440"/>
      <c r="J2577" s="1436"/>
      <c r="K2577" s="4"/>
    </row>
    <row r="2578" spans="1:11" ht="15" x14ac:dyDescent="0.2">
      <c r="A2578" s="5">
        <v>2519</v>
      </c>
      <c r="B2578" s="660"/>
      <c r="F2578" s="4" t="s">
        <v>3784</v>
      </c>
      <c r="G2578" s="1" t="b">
        <f t="shared" ca="1" si="40"/>
        <v>1</v>
      </c>
      <c r="H2578" s="1435" t="str" cm="1">
        <f t="array" aca="1" ref="H2578" ca="1">IF(I2578&lt;&gt;"",INDIRECT("'"&amp;I2578&amp;"'!"&amp;J2578),"")</f>
        <v/>
      </c>
      <c r="I2578" s="1440"/>
      <c r="J2578" s="1436"/>
      <c r="K2578" s="4"/>
    </row>
    <row r="2579" spans="1:11" ht="15" x14ac:dyDescent="0.2">
      <c r="A2579" s="5">
        <v>2520</v>
      </c>
      <c r="B2579" s="660"/>
      <c r="F2579" s="4" t="s">
        <v>3784</v>
      </c>
      <c r="G2579" s="1" t="b">
        <f t="shared" ca="1" si="40"/>
        <v>1</v>
      </c>
      <c r="H2579" s="1435" t="str" cm="1">
        <f t="array" aca="1" ref="H2579" ca="1">IF(I2579&lt;&gt;"",INDIRECT("'"&amp;I2579&amp;"'!"&amp;J2579),"")</f>
        <v/>
      </c>
      <c r="I2579" s="1440"/>
      <c r="J2579" s="1436"/>
      <c r="K2579" s="4"/>
    </row>
    <row r="2580" spans="1:11" ht="15" x14ac:dyDescent="0.2">
      <c r="A2580" s="5">
        <v>2521</v>
      </c>
      <c r="B2580" s="660"/>
      <c r="F2580" s="4" t="s">
        <v>3784</v>
      </c>
      <c r="G2580" s="1" t="b">
        <f t="shared" ca="1" si="40"/>
        <v>1</v>
      </c>
      <c r="H2580" s="1435" t="str" cm="1">
        <f t="array" aca="1" ref="H2580" ca="1">IF(I2580&lt;&gt;"",INDIRECT("'"&amp;I2580&amp;"'!"&amp;J2580),"")</f>
        <v/>
      </c>
      <c r="I2580" s="1440"/>
      <c r="J2580" s="1436"/>
      <c r="K2580" s="4"/>
    </row>
    <row r="2581" spans="1:11" ht="15" x14ac:dyDescent="0.2">
      <c r="A2581" s="5">
        <v>2522</v>
      </c>
      <c r="B2581" s="660"/>
      <c r="F2581" s="4" t="s">
        <v>3784</v>
      </c>
      <c r="G2581" s="1" t="b">
        <f t="shared" ca="1" si="40"/>
        <v>1</v>
      </c>
      <c r="H2581" s="1435" t="str" cm="1">
        <f t="array" aca="1" ref="H2581" ca="1">IF(I2581&lt;&gt;"",INDIRECT("'"&amp;I2581&amp;"'!"&amp;J2581),"")</f>
        <v/>
      </c>
      <c r="I2581" s="1440"/>
      <c r="J2581" s="1436"/>
      <c r="K2581" s="4"/>
    </row>
    <row r="2582" spans="1:11" ht="15" x14ac:dyDescent="0.2">
      <c r="A2582" s="5">
        <v>2523</v>
      </c>
      <c r="B2582" s="660"/>
      <c r="F2582" s="4" t="s">
        <v>3784</v>
      </c>
      <c r="G2582" s="1" t="b">
        <f t="shared" ca="1" si="40"/>
        <v>1</v>
      </c>
      <c r="H2582" s="1435" t="str" cm="1">
        <f t="array" aca="1" ref="H2582" ca="1">IF(I2582&lt;&gt;"",INDIRECT("'"&amp;I2582&amp;"'!"&amp;J2582),"")</f>
        <v/>
      </c>
      <c r="I2582" s="1440"/>
      <c r="J2582" s="1436"/>
      <c r="K2582" s="4"/>
    </row>
    <row r="2583" spans="1:11" ht="15" x14ac:dyDescent="0.2">
      <c r="A2583" s="5">
        <v>2524</v>
      </c>
      <c r="B2583" s="660"/>
      <c r="F2583" s="4" t="s">
        <v>3784</v>
      </c>
      <c r="G2583" s="1" t="b">
        <f t="shared" ca="1" si="40"/>
        <v>1</v>
      </c>
      <c r="H2583" s="1435" t="str" cm="1">
        <f t="array" aca="1" ref="H2583" ca="1">IF(I2583&lt;&gt;"",INDIRECT("'"&amp;I2583&amp;"'!"&amp;J2583),"")</f>
        <v/>
      </c>
      <c r="I2583" s="1440"/>
      <c r="J2583" s="1436"/>
      <c r="K2583" s="4"/>
    </row>
    <row r="2584" spans="1:11" ht="15" x14ac:dyDescent="0.2">
      <c r="A2584" s="5">
        <v>2525</v>
      </c>
      <c r="B2584" s="660"/>
      <c r="F2584" s="4" t="s">
        <v>3784</v>
      </c>
      <c r="G2584" s="1" t="b">
        <f t="shared" ca="1" si="40"/>
        <v>1</v>
      </c>
      <c r="H2584" s="1435" t="str" cm="1">
        <f t="array" aca="1" ref="H2584" ca="1">IF(I2584&lt;&gt;"",INDIRECT("'"&amp;I2584&amp;"'!"&amp;J2584),"")</f>
        <v/>
      </c>
      <c r="I2584" s="1440"/>
      <c r="J2584" s="1436"/>
      <c r="K2584" s="4"/>
    </row>
    <row r="2585" spans="1:11" ht="15" x14ac:dyDescent="0.2">
      <c r="A2585" s="5">
        <v>2526</v>
      </c>
      <c r="B2585" s="660"/>
      <c r="F2585" s="4" t="s">
        <v>3784</v>
      </c>
      <c r="G2585" s="1" t="b">
        <f t="shared" ca="1" si="40"/>
        <v>1</v>
      </c>
      <c r="H2585" s="1435" t="str" cm="1">
        <f t="array" aca="1" ref="H2585" ca="1">IF(I2585&lt;&gt;"",INDIRECT("'"&amp;I2585&amp;"'!"&amp;J2585),"")</f>
        <v/>
      </c>
      <c r="I2585" s="1440"/>
      <c r="J2585" s="1436"/>
      <c r="K2585" s="4"/>
    </row>
    <row r="2586" spans="1:11" ht="15" x14ac:dyDescent="0.2">
      <c r="A2586" s="5">
        <v>2527</v>
      </c>
      <c r="B2586" s="660"/>
      <c r="F2586" s="4" t="s">
        <v>3784</v>
      </c>
      <c r="G2586" s="1" t="b">
        <f t="shared" ca="1" si="40"/>
        <v>1</v>
      </c>
      <c r="H2586" s="1435" t="str" cm="1">
        <f t="array" aca="1" ref="H2586" ca="1">IF(I2586&lt;&gt;"",INDIRECT("'"&amp;I2586&amp;"'!"&amp;J2586),"")</f>
        <v/>
      </c>
      <c r="I2586" s="1440"/>
      <c r="J2586" s="1436"/>
      <c r="K2586" s="4"/>
    </row>
    <row r="2587" spans="1:11" ht="15" x14ac:dyDescent="0.2">
      <c r="A2587" s="5">
        <v>2528</v>
      </c>
      <c r="B2587" s="660"/>
      <c r="F2587" s="4" t="s">
        <v>3784</v>
      </c>
      <c r="G2587" s="1" t="b">
        <f t="shared" ca="1" si="40"/>
        <v>1</v>
      </c>
      <c r="H2587" s="1435" t="str" cm="1">
        <f t="array" aca="1" ref="H2587" ca="1">IF(I2587&lt;&gt;"",INDIRECT("'"&amp;I2587&amp;"'!"&amp;J2587),"")</f>
        <v/>
      </c>
      <c r="I2587" s="1440"/>
      <c r="J2587" s="1436"/>
      <c r="K2587" s="4"/>
    </row>
    <row r="2588" spans="1:11" ht="15" x14ac:dyDescent="0.2">
      <c r="A2588" s="5">
        <v>2529</v>
      </c>
      <c r="B2588" s="660"/>
      <c r="F2588" s="4" t="s">
        <v>3784</v>
      </c>
      <c r="G2588" s="1" t="b">
        <f t="shared" ca="1" si="40"/>
        <v>1</v>
      </c>
      <c r="H2588" s="1435" t="str" cm="1">
        <f t="array" aca="1" ref="H2588" ca="1">IF(I2588&lt;&gt;"",INDIRECT("'"&amp;I2588&amp;"'!"&amp;J2588),"")</f>
        <v/>
      </c>
      <c r="I2588" s="1440"/>
      <c r="J2588" s="1436"/>
      <c r="K2588" s="4"/>
    </row>
    <row r="2589" spans="1:11" ht="15" x14ac:dyDescent="0.2">
      <c r="A2589">
        <v>2530</v>
      </c>
      <c r="B2589" s="660">
        <f>'Acct Summary 7-9'!F4</f>
        <v>192721</v>
      </c>
      <c r="F2589" s="4"/>
      <c r="G2589" s="1" t="b">
        <f t="shared" ca="1" si="40"/>
        <v>1</v>
      </c>
      <c r="H2589" s="1435" cm="1">
        <f t="array" aca="1" ref="H2589" ca="1">IF(I2589&lt;&gt;"",INDIRECT("'"&amp;I2589&amp;"'!"&amp;J2589),"")</f>
        <v>192721</v>
      </c>
      <c r="I2589" s="1440" t="s">
        <v>3856</v>
      </c>
      <c r="J2589" s="1436" t="s">
        <v>4422</v>
      </c>
      <c r="K2589" s="4"/>
    </row>
    <row r="2590" spans="1:11" ht="15" x14ac:dyDescent="0.2">
      <c r="A2590" s="5">
        <v>2531</v>
      </c>
      <c r="B2590" s="660"/>
      <c r="F2590" s="4" t="s">
        <v>3784</v>
      </c>
      <c r="G2590" s="1" t="b">
        <f t="shared" ca="1" si="40"/>
        <v>1</v>
      </c>
      <c r="H2590" s="1435" t="str" cm="1">
        <f t="array" aca="1" ref="H2590" ca="1">IF(I2590&lt;&gt;"",INDIRECT("'"&amp;I2590&amp;"'!"&amp;J2590),"")</f>
        <v/>
      </c>
      <c r="I2590" s="1440"/>
      <c r="J2590" s="1436"/>
      <c r="K2590" s="4"/>
    </row>
    <row r="2591" spans="1:11" ht="15" x14ac:dyDescent="0.2">
      <c r="A2591">
        <v>2532</v>
      </c>
      <c r="B2591" s="660">
        <f>'Acct Summary 7-9'!F6</f>
        <v>310553</v>
      </c>
      <c r="C2591" s="2" t="s">
        <v>490</v>
      </c>
      <c r="F2591" s="4"/>
      <c r="G2591" s="1" t="b">
        <f t="shared" ca="1" si="40"/>
        <v>1</v>
      </c>
      <c r="H2591" s="1435" cm="1">
        <f t="array" aca="1" ref="H2591" ca="1">IF(I2591&lt;&gt;"",INDIRECT("'"&amp;I2591&amp;"'!"&amp;J2591),"")</f>
        <v>310553</v>
      </c>
      <c r="I2591" s="1440" t="s">
        <v>3856</v>
      </c>
      <c r="J2591" s="1436" t="s">
        <v>3815</v>
      </c>
      <c r="K2591" s="4"/>
    </row>
    <row r="2592" spans="1:11" ht="15" x14ac:dyDescent="0.2">
      <c r="A2592">
        <v>2533</v>
      </c>
      <c r="B2592" s="660">
        <f>'Acct Summary 7-9'!F7</f>
        <v>0</v>
      </c>
      <c r="F2592" s="4"/>
      <c r="G2592" s="1" t="b">
        <f t="shared" ref="G2592:G2655" ca="1" si="41">H2592=B2592</f>
        <v>1</v>
      </c>
      <c r="H2592" s="1435" cm="1">
        <f t="array" aca="1" ref="H2592" ca="1">IF(I2592&lt;&gt;"",INDIRECT("'"&amp;I2592&amp;"'!"&amp;J2592),"")</f>
        <v>0</v>
      </c>
      <c r="I2592" s="1440" t="s">
        <v>3856</v>
      </c>
      <c r="J2592" s="1436" t="s">
        <v>4423</v>
      </c>
      <c r="K2592" s="4"/>
    </row>
    <row r="2593" spans="1:11" ht="15" x14ac:dyDescent="0.2">
      <c r="A2593">
        <v>2534</v>
      </c>
      <c r="B2593" s="660">
        <f>'Acct Summary 7-9'!F8</f>
        <v>503274</v>
      </c>
      <c r="C2593" s="2" t="s">
        <v>490</v>
      </c>
      <c r="F2593" s="4"/>
      <c r="G2593" s="1" t="b">
        <f t="shared" ca="1" si="41"/>
        <v>1</v>
      </c>
      <c r="H2593" s="1435" cm="1">
        <f t="array" aca="1" ref="H2593" ca="1">IF(I2593&lt;&gt;"",INDIRECT("'"&amp;I2593&amp;"'!"&amp;J2593),"")</f>
        <v>503274</v>
      </c>
      <c r="I2593" s="1440" t="s">
        <v>3856</v>
      </c>
      <c r="J2593" s="1436" t="s">
        <v>4424</v>
      </c>
      <c r="K2593" s="4"/>
    </row>
    <row r="2594" spans="1:11" ht="15" x14ac:dyDescent="0.2">
      <c r="A2594">
        <v>2535</v>
      </c>
      <c r="B2594" s="660">
        <f>'Acct Summary 7-9'!F13</f>
        <v>483052</v>
      </c>
      <c r="C2594" s="2" t="s">
        <v>490</v>
      </c>
      <c r="F2594" s="4"/>
      <c r="G2594" s="1" t="b">
        <f t="shared" ca="1" si="41"/>
        <v>1</v>
      </c>
      <c r="H2594" s="1435" cm="1">
        <f t="array" aca="1" ref="H2594" ca="1">IF(I2594&lt;&gt;"",INDIRECT("'"&amp;I2594&amp;"'!"&amp;J2594),"")</f>
        <v>483052</v>
      </c>
      <c r="I2594" s="1440" t="s">
        <v>3856</v>
      </c>
      <c r="J2594" s="1436" t="s">
        <v>3819</v>
      </c>
      <c r="K2594" s="4"/>
    </row>
    <row r="2595" spans="1:11" ht="15" x14ac:dyDescent="0.2">
      <c r="A2595">
        <v>2536</v>
      </c>
      <c r="B2595" s="660">
        <f>'Acct Summary 7-9'!F14</f>
        <v>0</v>
      </c>
      <c r="C2595" s="2" t="s">
        <v>490</v>
      </c>
      <c r="F2595" s="4"/>
      <c r="G2595" s="1" t="b">
        <f t="shared" ca="1" si="41"/>
        <v>1</v>
      </c>
      <c r="H2595" s="1435" cm="1">
        <f t="array" aca="1" ref="H2595" ca="1">IF(I2595&lt;&gt;"",INDIRECT("'"&amp;I2595&amp;"'!"&amp;J2595),"")</f>
        <v>0</v>
      </c>
      <c r="I2595" s="1440" t="s">
        <v>3856</v>
      </c>
      <c r="J2595" s="1436" t="s">
        <v>3979</v>
      </c>
      <c r="K2595" s="4"/>
    </row>
    <row r="2596" spans="1:11" ht="15" x14ac:dyDescent="0.2">
      <c r="A2596">
        <v>2537</v>
      </c>
      <c r="B2596" s="660">
        <f>'Acct Summary 7-9'!F15</f>
        <v>0</v>
      </c>
      <c r="C2596" s="2" t="s">
        <v>490</v>
      </c>
      <c r="F2596" s="4"/>
      <c r="G2596" s="1" t="b">
        <f t="shared" ca="1" si="41"/>
        <v>1</v>
      </c>
      <c r="H2596" s="1435" cm="1">
        <f t="array" aca="1" ref="H2596" ca="1">IF(I2596&lt;&gt;"",INDIRECT("'"&amp;I2596&amp;"'!"&amp;J2596),"")</f>
        <v>0</v>
      </c>
      <c r="I2596" s="1440" t="s">
        <v>3856</v>
      </c>
      <c r="J2596" s="1436" t="s">
        <v>3980</v>
      </c>
      <c r="K2596" s="4"/>
    </row>
    <row r="2597" spans="1:11" ht="15" x14ac:dyDescent="0.2">
      <c r="A2597">
        <v>2538</v>
      </c>
      <c r="B2597" s="660">
        <f>'Acct Summary 7-9'!F16</f>
        <v>0</v>
      </c>
      <c r="C2597" s="2" t="s">
        <v>490</v>
      </c>
      <c r="F2597" s="4"/>
      <c r="G2597" s="1" t="b">
        <f t="shared" ca="1" si="41"/>
        <v>1</v>
      </c>
      <c r="H2597" s="1435" cm="1">
        <f t="array" aca="1" ref="H2597" ca="1">IF(I2597&lt;&gt;"",INDIRECT("'"&amp;I2597&amp;"'!"&amp;J2597),"")</f>
        <v>0</v>
      </c>
      <c r="I2597" s="1440" t="s">
        <v>3856</v>
      </c>
      <c r="J2597" s="1436" t="s">
        <v>3977</v>
      </c>
      <c r="K2597" s="4"/>
    </row>
    <row r="2598" spans="1:11" ht="15" x14ac:dyDescent="0.2">
      <c r="A2598">
        <v>2539</v>
      </c>
      <c r="B2598" s="660">
        <f>'Acct Summary 7-9'!F17</f>
        <v>483052</v>
      </c>
      <c r="C2598" s="2" t="s">
        <v>490</v>
      </c>
      <c r="F2598" s="4"/>
      <c r="G2598" s="1" t="b">
        <f t="shared" ca="1" si="41"/>
        <v>1</v>
      </c>
      <c r="H2598" s="1435" cm="1">
        <f t="array" aca="1" ref="H2598" ca="1">IF(I2598&lt;&gt;"",INDIRECT("'"&amp;I2598&amp;"'!"&amp;J2598),"")</f>
        <v>483052</v>
      </c>
      <c r="I2598" s="1440" t="s">
        <v>3856</v>
      </c>
      <c r="J2598" s="1436" t="s">
        <v>4448</v>
      </c>
      <c r="K2598" s="4"/>
    </row>
    <row r="2599" spans="1:11" ht="15" x14ac:dyDescent="0.2">
      <c r="A2599">
        <v>2540</v>
      </c>
      <c r="B2599" s="660">
        <f>'Acct Summary 7-9'!F20</f>
        <v>20222</v>
      </c>
      <c r="C2599" s="2" t="s">
        <v>490</v>
      </c>
      <c r="F2599" s="4"/>
      <c r="G2599" s="1" t="b">
        <f t="shared" ca="1" si="41"/>
        <v>1</v>
      </c>
      <c r="H2599" s="1435" cm="1">
        <f t="array" aca="1" ref="H2599" ca="1">IF(I2599&lt;&gt;"",INDIRECT("'"&amp;I2599&amp;"'!"&amp;J2599),"")</f>
        <v>20222</v>
      </c>
      <c r="I2599" s="1440" t="s">
        <v>3856</v>
      </c>
      <c r="J2599" s="1436" t="s">
        <v>4449</v>
      </c>
      <c r="K2599" s="4"/>
    </row>
    <row r="2600" spans="1:11" ht="15" x14ac:dyDescent="0.2">
      <c r="A2600">
        <v>2541</v>
      </c>
      <c r="B2600" s="660">
        <f>'Acct Summary 7-9'!F80</f>
        <v>0</v>
      </c>
      <c r="C2600" s="2" t="s">
        <v>490</v>
      </c>
      <c r="F2600" s="4"/>
      <c r="G2600" s="1" t="b">
        <f t="shared" ca="1" si="41"/>
        <v>1</v>
      </c>
      <c r="H2600" s="1435" cm="1">
        <f t="array" aca="1" ref="H2600" ca="1">IF(I2600&lt;&gt;"",INDIRECT("'"&amp;I2600&amp;"'!"&amp;J2600),"")</f>
        <v>0</v>
      </c>
      <c r="I2600" s="1440" t="s">
        <v>3856</v>
      </c>
      <c r="J2600" s="1436" t="s">
        <v>4506</v>
      </c>
      <c r="K2600" s="4"/>
    </row>
    <row r="2601" spans="1:11" ht="15" x14ac:dyDescent="0.2">
      <c r="A2601">
        <v>2542</v>
      </c>
      <c r="B2601" s="660">
        <f>'Acct Summary 7-9'!G4</f>
        <v>71583</v>
      </c>
      <c r="C2601" s="2" t="s">
        <v>490</v>
      </c>
      <c r="F2601" s="4"/>
      <c r="G2601" s="1" t="b">
        <f t="shared" ca="1" si="41"/>
        <v>1</v>
      </c>
      <c r="H2601" s="1435" cm="1">
        <f t="array" aca="1" ref="H2601" ca="1">IF(I2601&lt;&gt;"",INDIRECT("'"&amp;I2601&amp;"'!"&amp;J2601),"")</f>
        <v>71583</v>
      </c>
      <c r="I2601" s="1440" t="s">
        <v>3856</v>
      </c>
      <c r="J2601" s="1436" t="s">
        <v>4507</v>
      </c>
      <c r="K2601" s="4"/>
    </row>
    <row r="2602" spans="1:11" ht="15" x14ac:dyDescent="0.2">
      <c r="A2602">
        <v>2543</v>
      </c>
      <c r="B2602" s="660">
        <f>'Acct Summary 7-9'!G6</f>
        <v>0</v>
      </c>
      <c r="F2602" s="4"/>
      <c r="G2602" s="1" t="b">
        <f t="shared" ca="1" si="41"/>
        <v>1</v>
      </c>
      <c r="H2602" s="1435" cm="1">
        <f t="array" aca="1" ref="H2602" ca="1">IF(I2602&lt;&gt;"",INDIRECT("'"&amp;I2602&amp;"'!"&amp;J2602),"")</f>
        <v>0</v>
      </c>
      <c r="I2602" s="1440" t="s">
        <v>3856</v>
      </c>
      <c r="J2602" s="1436" t="s">
        <v>3825</v>
      </c>
      <c r="K2602" s="4"/>
    </row>
    <row r="2603" spans="1:11" ht="15" x14ac:dyDescent="0.2">
      <c r="A2603">
        <v>2544</v>
      </c>
      <c r="B2603" s="660">
        <f>'Acct Summary 7-9'!G7</f>
        <v>0</v>
      </c>
      <c r="C2603" s="2" t="s">
        <v>490</v>
      </c>
      <c r="F2603" s="4"/>
      <c r="G2603" s="1" t="b">
        <f t="shared" ca="1" si="41"/>
        <v>1</v>
      </c>
      <c r="H2603" s="1435" cm="1">
        <f t="array" aca="1" ref="H2603" ca="1">IF(I2603&lt;&gt;"",INDIRECT("'"&amp;I2603&amp;"'!"&amp;J2603),"")</f>
        <v>0</v>
      </c>
      <c r="I2603" s="1440" t="s">
        <v>3856</v>
      </c>
      <c r="J2603" s="1436" t="s">
        <v>4508</v>
      </c>
      <c r="K2603" s="4"/>
    </row>
    <row r="2604" spans="1:11" ht="15" x14ac:dyDescent="0.2">
      <c r="A2604">
        <v>2545</v>
      </c>
      <c r="B2604" s="660">
        <f>'Acct Summary 7-9'!G8</f>
        <v>71583</v>
      </c>
      <c r="C2604" s="2" t="s">
        <v>490</v>
      </c>
      <c r="F2604" s="4"/>
      <c r="G2604" s="1" t="b">
        <f t="shared" ca="1" si="41"/>
        <v>1</v>
      </c>
      <c r="H2604" s="1435" cm="1">
        <f t="array" aca="1" ref="H2604" ca="1">IF(I2604&lt;&gt;"",INDIRECT("'"&amp;I2604&amp;"'!"&amp;J2604),"")</f>
        <v>71583</v>
      </c>
      <c r="I2604" s="1440" t="s">
        <v>3856</v>
      </c>
      <c r="J2604" s="1436" t="s">
        <v>4454</v>
      </c>
      <c r="K2604" s="4"/>
    </row>
    <row r="2605" spans="1:11" ht="15" x14ac:dyDescent="0.2">
      <c r="A2605">
        <v>2546</v>
      </c>
      <c r="B2605" s="660">
        <f>'Acct Summary 7-9'!G12</f>
        <v>18042</v>
      </c>
      <c r="C2605" s="2" t="s">
        <v>490</v>
      </c>
      <c r="F2605" s="4"/>
      <c r="G2605" s="1" t="b">
        <f t="shared" ca="1" si="41"/>
        <v>1</v>
      </c>
      <c r="H2605" s="1435" cm="1">
        <f t="array" aca="1" ref="H2605" ca="1">IF(I2605&lt;&gt;"",INDIRECT("'"&amp;I2605&amp;"'!"&amp;J2605),"")</f>
        <v>18042</v>
      </c>
      <c r="I2605" s="1440" t="s">
        <v>3856</v>
      </c>
      <c r="J2605" s="1436" t="s">
        <v>3827</v>
      </c>
      <c r="K2605" s="4"/>
    </row>
    <row r="2606" spans="1:11" ht="15" x14ac:dyDescent="0.2">
      <c r="A2606">
        <v>2547</v>
      </c>
      <c r="B2606" s="660">
        <f>'Acct Summary 7-9'!G13</f>
        <v>25496</v>
      </c>
      <c r="C2606" s="2" t="s">
        <v>490</v>
      </c>
      <c r="F2606" s="4"/>
      <c r="G2606" s="1" t="b">
        <f t="shared" ca="1" si="41"/>
        <v>1</v>
      </c>
      <c r="H2606" s="1435" cm="1">
        <f t="array" aca="1" ref="H2606" ca="1">IF(I2606&lt;&gt;"",INDIRECT("'"&amp;I2606&amp;"'!"&amp;J2606),"")</f>
        <v>25496</v>
      </c>
      <c r="I2606" s="1440" t="s">
        <v>3856</v>
      </c>
      <c r="J2606" s="1436" t="s">
        <v>3828</v>
      </c>
      <c r="K2606" s="4"/>
    </row>
    <row r="2607" spans="1:11" ht="15" x14ac:dyDescent="0.2">
      <c r="A2607">
        <v>2548</v>
      </c>
      <c r="B2607" s="660">
        <f>'Acct Summary 7-9'!G14</f>
        <v>0</v>
      </c>
      <c r="C2607" s="2" t="s">
        <v>490</v>
      </c>
      <c r="F2607" s="4"/>
      <c r="G2607" s="1" t="b">
        <f t="shared" ca="1" si="41"/>
        <v>1</v>
      </c>
      <c r="H2607" s="1435" cm="1">
        <f t="array" aca="1" ref="H2607" ca="1">IF(I2607&lt;&gt;"",INDIRECT("'"&amp;I2607&amp;"'!"&amp;J2607),"")</f>
        <v>0</v>
      </c>
      <c r="I2607" s="1440" t="s">
        <v>3856</v>
      </c>
      <c r="J2607" s="1436" t="s">
        <v>4015</v>
      </c>
      <c r="K2607" s="4"/>
    </row>
    <row r="2608" spans="1:11" ht="15" x14ac:dyDescent="0.2">
      <c r="A2608" s="5">
        <v>2549</v>
      </c>
      <c r="B2608" s="660"/>
      <c r="C2608" s="2" t="s">
        <v>490</v>
      </c>
      <c r="F2608" s="4" t="s">
        <v>3784</v>
      </c>
      <c r="G2608" s="1" t="b">
        <f t="shared" ca="1" si="41"/>
        <v>1</v>
      </c>
      <c r="H2608" s="1435" t="str" cm="1">
        <f t="array" aca="1" ref="H2608" ca="1">IF(I2608&lt;&gt;"",INDIRECT("'"&amp;I2608&amp;"'!"&amp;J2608),"")</f>
        <v/>
      </c>
      <c r="I2608" s="1440"/>
      <c r="J2608" s="1436"/>
      <c r="K2608" s="4"/>
    </row>
    <row r="2609" spans="1:11" ht="15" x14ac:dyDescent="0.2">
      <c r="A2609">
        <v>2550</v>
      </c>
      <c r="B2609" s="660">
        <f>'Acct Summary 7-9'!G16</f>
        <v>0</v>
      </c>
      <c r="C2609" s="2" t="s">
        <v>490</v>
      </c>
      <c r="F2609" s="4"/>
      <c r="G2609" s="1" t="b">
        <f t="shared" ca="1" si="41"/>
        <v>1</v>
      </c>
      <c r="H2609" s="1435" cm="1">
        <f t="array" aca="1" ref="H2609" ca="1">IF(I2609&lt;&gt;"",INDIRECT("'"&amp;I2609&amp;"'!"&amp;J2609),"")</f>
        <v>0</v>
      </c>
      <c r="I2609" s="1440" t="s">
        <v>3856</v>
      </c>
      <c r="J2609" s="1436" t="s">
        <v>4013</v>
      </c>
      <c r="K2609" s="4"/>
    </row>
    <row r="2610" spans="1:11" ht="15" x14ac:dyDescent="0.2">
      <c r="A2610">
        <v>2551</v>
      </c>
      <c r="B2610" s="660">
        <f>'Acct Summary 7-9'!G17</f>
        <v>43538</v>
      </c>
      <c r="F2610" s="4"/>
      <c r="G2610" s="1" t="b">
        <f t="shared" ca="1" si="41"/>
        <v>1</v>
      </c>
      <c r="H2610" s="1435" cm="1">
        <f t="array" aca="1" ref="H2610" ca="1">IF(I2610&lt;&gt;"",INDIRECT("'"&amp;I2610&amp;"'!"&amp;J2610),"")</f>
        <v>43538</v>
      </c>
      <c r="I2610" s="1440" t="s">
        <v>3856</v>
      </c>
      <c r="J2610" s="1436" t="s">
        <v>4509</v>
      </c>
      <c r="K2610" s="4"/>
    </row>
    <row r="2611" spans="1:11" ht="15" x14ac:dyDescent="0.2">
      <c r="A2611">
        <v>2552</v>
      </c>
      <c r="B2611" s="660">
        <f>'Acct Summary 7-9'!G20</f>
        <v>28045</v>
      </c>
      <c r="C2611" s="2" t="s">
        <v>490</v>
      </c>
      <c r="F2611" s="4"/>
      <c r="G2611" s="1" t="b">
        <f t="shared" ca="1" si="41"/>
        <v>1</v>
      </c>
      <c r="H2611" s="1435" cm="1">
        <f t="array" aca="1" ref="H2611" ca="1">IF(I2611&lt;&gt;"",INDIRECT("'"&amp;I2611&amp;"'!"&amp;J2611),"")</f>
        <v>28045</v>
      </c>
      <c r="I2611" s="1440" t="s">
        <v>3856</v>
      </c>
      <c r="J2611" s="1436" t="s">
        <v>4510</v>
      </c>
      <c r="K2611" s="4"/>
    </row>
    <row r="2612" spans="1:11" ht="15" x14ac:dyDescent="0.2">
      <c r="A2612">
        <v>2553</v>
      </c>
      <c r="B2612" s="660">
        <f>'Acct Summary 7-9'!G80</f>
        <v>0</v>
      </c>
      <c r="C2612" s="2" t="s">
        <v>490</v>
      </c>
      <c r="F2612" s="4"/>
      <c r="G2612" s="1" t="b">
        <f t="shared" ca="1" si="41"/>
        <v>1</v>
      </c>
      <c r="H2612" s="1435" cm="1">
        <f t="array" aca="1" ref="H2612" ca="1">IF(I2612&lt;&gt;"",INDIRECT("'"&amp;I2612&amp;"'!"&amp;J2612),"")</f>
        <v>0</v>
      </c>
      <c r="I2612" s="1440" t="s">
        <v>3856</v>
      </c>
      <c r="J2612" s="1436" t="s">
        <v>4511</v>
      </c>
      <c r="K2612" s="4"/>
    </row>
    <row r="2613" spans="1:11" ht="15" x14ac:dyDescent="0.2">
      <c r="A2613" s="5">
        <v>2554</v>
      </c>
      <c r="B2613" s="660"/>
      <c r="C2613" s="2" t="s">
        <v>490</v>
      </c>
      <c r="F2613" s="4" t="s">
        <v>3784</v>
      </c>
      <c r="G2613" s="1" t="b">
        <f t="shared" ca="1" si="41"/>
        <v>1</v>
      </c>
      <c r="H2613" s="1435" t="str" cm="1">
        <f t="array" aca="1" ref="H2613" ca="1">IF(I2613&lt;&gt;"",INDIRECT("'"&amp;I2613&amp;"'!"&amp;J2613),"")</f>
        <v/>
      </c>
      <c r="I2613" s="1440"/>
      <c r="J2613" s="1436"/>
      <c r="K2613" s="4"/>
    </row>
    <row r="2614" spans="1:11" ht="15" x14ac:dyDescent="0.2">
      <c r="A2614" s="5">
        <v>2555</v>
      </c>
      <c r="B2614" s="660"/>
      <c r="F2614" s="4" t="s">
        <v>3784</v>
      </c>
      <c r="G2614" s="1" t="b">
        <f t="shared" ca="1" si="41"/>
        <v>1</v>
      </c>
      <c r="H2614" s="1435" t="str" cm="1">
        <f t="array" aca="1" ref="H2614" ca="1">IF(I2614&lt;&gt;"",INDIRECT("'"&amp;I2614&amp;"'!"&amp;J2614),"")</f>
        <v/>
      </c>
      <c r="I2614" s="1440"/>
      <c r="J2614" s="1436"/>
      <c r="K2614" s="4"/>
    </row>
    <row r="2615" spans="1:11" ht="15" x14ac:dyDescent="0.2">
      <c r="A2615" s="5">
        <v>2556</v>
      </c>
      <c r="B2615" s="660"/>
      <c r="F2615" s="4" t="s">
        <v>3784</v>
      </c>
      <c r="G2615" s="1" t="b">
        <f t="shared" ca="1" si="41"/>
        <v>1</v>
      </c>
      <c r="H2615" s="1435" t="str" cm="1">
        <f t="array" aca="1" ref="H2615" ca="1">IF(I2615&lt;&gt;"",INDIRECT("'"&amp;I2615&amp;"'!"&amp;J2615),"")</f>
        <v/>
      </c>
      <c r="I2615" s="1440"/>
      <c r="J2615" s="1436"/>
      <c r="K2615" s="4"/>
    </row>
    <row r="2616" spans="1:11" ht="15" x14ac:dyDescent="0.2">
      <c r="A2616" s="5">
        <v>2557</v>
      </c>
      <c r="B2616" s="660"/>
      <c r="F2616" s="4" t="s">
        <v>3784</v>
      </c>
      <c r="G2616" s="1" t="b">
        <f t="shared" ca="1" si="41"/>
        <v>1</v>
      </c>
      <c r="H2616" s="1435" t="str" cm="1">
        <f t="array" aca="1" ref="H2616" ca="1">IF(I2616&lt;&gt;"",INDIRECT("'"&amp;I2616&amp;"'!"&amp;J2616),"")</f>
        <v/>
      </c>
      <c r="I2616" s="1440"/>
      <c r="J2616" s="1436"/>
      <c r="K2616" s="4"/>
    </row>
    <row r="2617" spans="1:11" ht="15" x14ac:dyDescent="0.2">
      <c r="A2617" s="5">
        <v>2558</v>
      </c>
      <c r="B2617" s="660"/>
      <c r="F2617" s="4" t="s">
        <v>3784</v>
      </c>
      <c r="G2617" s="1" t="b">
        <f t="shared" ca="1" si="41"/>
        <v>1</v>
      </c>
      <c r="H2617" s="1435" t="str" cm="1">
        <f t="array" aca="1" ref="H2617" ca="1">IF(I2617&lt;&gt;"",INDIRECT("'"&amp;I2617&amp;"'!"&amp;J2617),"")</f>
        <v/>
      </c>
      <c r="I2617" s="1440"/>
      <c r="J2617" s="1436"/>
      <c r="K2617" s="4"/>
    </row>
    <row r="2618" spans="1:11" ht="15" x14ac:dyDescent="0.2">
      <c r="A2618" s="5">
        <v>2559</v>
      </c>
      <c r="B2618" s="660"/>
      <c r="F2618" s="4" t="s">
        <v>3784</v>
      </c>
      <c r="G2618" s="1" t="b">
        <f t="shared" ca="1" si="41"/>
        <v>1</v>
      </c>
      <c r="H2618" s="1435" t="str" cm="1">
        <f t="array" aca="1" ref="H2618" ca="1">IF(I2618&lt;&gt;"",INDIRECT("'"&amp;I2618&amp;"'!"&amp;J2618),"")</f>
        <v/>
      </c>
      <c r="I2618" s="1440"/>
      <c r="J2618" s="1436"/>
      <c r="K2618" s="4"/>
    </row>
    <row r="2619" spans="1:11" ht="15" x14ac:dyDescent="0.2">
      <c r="A2619" s="5">
        <v>2560</v>
      </c>
      <c r="B2619" s="660"/>
      <c r="F2619" s="4" t="s">
        <v>3784</v>
      </c>
      <c r="G2619" s="1" t="b">
        <f t="shared" ca="1" si="41"/>
        <v>1</v>
      </c>
      <c r="H2619" s="1435" t="str" cm="1">
        <f t="array" aca="1" ref="H2619" ca="1">IF(I2619&lt;&gt;"",INDIRECT("'"&amp;I2619&amp;"'!"&amp;J2619),"")</f>
        <v/>
      </c>
      <c r="I2619" s="1440"/>
      <c r="J2619" s="1436"/>
      <c r="K2619" s="4"/>
    </row>
    <row r="2620" spans="1:11" ht="15" x14ac:dyDescent="0.2">
      <c r="A2620" s="5">
        <v>2561</v>
      </c>
      <c r="B2620" s="660"/>
      <c r="F2620" s="4" t="s">
        <v>3784</v>
      </c>
      <c r="G2620" s="1" t="b">
        <f t="shared" ca="1" si="41"/>
        <v>1</v>
      </c>
      <c r="H2620" s="1435" t="str" cm="1">
        <f t="array" aca="1" ref="H2620" ca="1">IF(I2620&lt;&gt;"",INDIRECT("'"&amp;I2620&amp;"'!"&amp;J2620),"")</f>
        <v/>
      </c>
      <c r="I2620" s="1440"/>
      <c r="J2620" s="1436"/>
      <c r="K2620" s="4"/>
    </row>
    <row r="2621" spans="1:11" ht="15" x14ac:dyDescent="0.2">
      <c r="A2621" s="5">
        <v>2562</v>
      </c>
      <c r="B2621" s="660"/>
      <c r="F2621" s="4" t="s">
        <v>3784</v>
      </c>
      <c r="G2621" s="1" t="b">
        <f t="shared" ca="1" si="41"/>
        <v>1</v>
      </c>
      <c r="H2621" s="1435" t="str" cm="1">
        <f t="array" aca="1" ref="H2621" ca="1">IF(I2621&lt;&gt;"",INDIRECT("'"&amp;I2621&amp;"'!"&amp;J2621),"")</f>
        <v/>
      </c>
      <c r="I2621" s="1440"/>
      <c r="J2621" s="1436"/>
      <c r="K2621" s="4"/>
    </row>
    <row r="2622" spans="1:11" ht="15" x14ac:dyDescent="0.2">
      <c r="A2622" s="5">
        <v>2563</v>
      </c>
      <c r="B2622" s="660"/>
      <c r="F2622" s="4" t="s">
        <v>3784</v>
      </c>
      <c r="G2622" s="1" t="b">
        <f t="shared" ca="1" si="41"/>
        <v>1</v>
      </c>
      <c r="H2622" s="1435" t="str" cm="1">
        <f t="array" aca="1" ref="H2622" ca="1">IF(I2622&lt;&gt;"",INDIRECT("'"&amp;I2622&amp;"'!"&amp;J2622),"")</f>
        <v/>
      </c>
      <c r="I2622" s="1440"/>
      <c r="J2622" s="1436"/>
      <c r="K2622" s="4"/>
    </row>
    <row r="2623" spans="1:11" ht="15" x14ac:dyDescent="0.2">
      <c r="A2623" s="5">
        <v>2564</v>
      </c>
      <c r="B2623" s="660"/>
      <c r="F2623" s="4" t="s">
        <v>3784</v>
      </c>
      <c r="G2623" s="1" t="b">
        <f t="shared" ca="1" si="41"/>
        <v>1</v>
      </c>
      <c r="H2623" s="1435" t="str" cm="1">
        <f t="array" aca="1" ref="H2623" ca="1">IF(I2623&lt;&gt;"",INDIRECT("'"&amp;I2623&amp;"'!"&amp;J2623),"")</f>
        <v/>
      </c>
      <c r="I2623" s="1440"/>
      <c r="J2623" s="1436"/>
      <c r="K2623" s="4"/>
    </row>
    <row r="2624" spans="1:11" ht="15" x14ac:dyDescent="0.2">
      <c r="A2624" s="5">
        <v>2565</v>
      </c>
      <c r="B2624" s="660"/>
      <c r="F2624" s="4" t="s">
        <v>3784</v>
      </c>
      <c r="G2624" s="1" t="b">
        <f t="shared" ca="1" si="41"/>
        <v>1</v>
      </c>
      <c r="H2624" s="1435" t="str" cm="1">
        <f t="array" aca="1" ref="H2624" ca="1">IF(I2624&lt;&gt;"",INDIRECT("'"&amp;I2624&amp;"'!"&amp;J2624),"")</f>
        <v/>
      </c>
      <c r="I2624" s="1440"/>
      <c r="J2624" s="1436"/>
      <c r="K2624" s="4"/>
    </row>
    <row r="2625" spans="1:11" ht="15" x14ac:dyDescent="0.2">
      <c r="A2625" s="5">
        <v>2566</v>
      </c>
      <c r="B2625" s="660"/>
      <c r="F2625" s="4" t="s">
        <v>3784</v>
      </c>
      <c r="G2625" s="1" t="b">
        <f t="shared" ca="1" si="41"/>
        <v>1</v>
      </c>
      <c r="H2625" s="1435" t="str" cm="1">
        <f t="array" aca="1" ref="H2625" ca="1">IF(I2625&lt;&gt;"",INDIRECT("'"&amp;I2625&amp;"'!"&amp;J2625),"")</f>
        <v/>
      </c>
      <c r="I2625" s="1440"/>
      <c r="J2625" s="1436"/>
      <c r="K2625" s="4"/>
    </row>
    <row r="2626" spans="1:11" ht="15" x14ac:dyDescent="0.2">
      <c r="A2626" s="5">
        <v>2567</v>
      </c>
      <c r="B2626" s="660"/>
      <c r="F2626" s="4" t="s">
        <v>3784</v>
      </c>
      <c r="G2626" s="1" t="b">
        <f t="shared" ca="1" si="41"/>
        <v>1</v>
      </c>
      <c r="H2626" s="1435" t="str" cm="1">
        <f t="array" aca="1" ref="H2626" ca="1">IF(I2626&lt;&gt;"",INDIRECT("'"&amp;I2626&amp;"'!"&amp;J2626),"")</f>
        <v/>
      </c>
      <c r="I2626" s="1440"/>
      <c r="J2626" s="1436"/>
      <c r="K2626" s="4"/>
    </row>
    <row r="2627" spans="1:11" ht="15" x14ac:dyDescent="0.2">
      <c r="A2627" s="5">
        <v>2568</v>
      </c>
      <c r="B2627" s="660"/>
      <c r="F2627" s="4" t="s">
        <v>3784</v>
      </c>
      <c r="G2627" s="1" t="b">
        <f t="shared" ca="1" si="41"/>
        <v>1</v>
      </c>
      <c r="H2627" s="1435" t="str" cm="1">
        <f t="array" aca="1" ref="H2627" ca="1">IF(I2627&lt;&gt;"",INDIRECT("'"&amp;I2627&amp;"'!"&amp;J2627),"")</f>
        <v/>
      </c>
      <c r="I2627" s="1440"/>
      <c r="J2627" s="1436"/>
      <c r="K2627" s="4"/>
    </row>
    <row r="2628" spans="1:11" ht="15" x14ac:dyDescent="0.2">
      <c r="A2628">
        <v>2569</v>
      </c>
      <c r="B2628" s="660">
        <f>'Acct Summary 7-9'!E4</f>
        <v>375946</v>
      </c>
      <c r="F2628" s="4"/>
      <c r="G2628" s="1" t="b">
        <f t="shared" ca="1" si="41"/>
        <v>1</v>
      </c>
      <c r="H2628" s="1435" cm="1">
        <f t="array" aca="1" ref="H2628" ca="1">IF(I2628&lt;&gt;"",INDIRECT("'"&amp;I2628&amp;"'!"&amp;J2628),"")</f>
        <v>375946</v>
      </c>
      <c r="I2628" s="1440" t="s">
        <v>3856</v>
      </c>
      <c r="J2628" s="1436" t="s">
        <v>4428</v>
      </c>
      <c r="K2628" s="4"/>
    </row>
    <row r="2629" spans="1:11" ht="15" x14ac:dyDescent="0.2">
      <c r="A2629">
        <v>2570</v>
      </c>
      <c r="B2629" s="660">
        <f>'Acct Summary 7-9'!E6</f>
        <v>0</v>
      </c>
      <c r="F2629" s="4"/>
      <c r="G2629" s="1" t="b">
        <f t="shared" ca="1" si="41"/>
        <v>1</v>
      </c>
      <c r="H2629" s="1435" cm="1">
        <f t="array" aca="1" ref="H2629" ca="1">IF(I2629&lt;&gt;"",INDIRECT("'"&amp;I2629&amp;"'!"&amp;J2629),"")</f>
        <v>0</v>
      </c>
      <c r="I2629" s="1440" t="s">
        <v>3856</v>
      </c>
      <c r="J2629" s="1436" t="s">
        <v>3807</v>
      </c>
      <c r="K2629" s="4"/>
    </row>
    <row r="2630" spans="1:11" ht="15" x14ac:dyDescent="0.2">
      <c r="A2630">
        <v>2571</v>
      </c>
      <c r="B2630" s="660">
        <f>'Acct Summary 7-9'!E8</f>
        <v>375946</v>
      </c>
      <c r="C2630" s="2" t="s">
        <v>490</v>
      </c>
      <c r="F2630" s="4"/>
      <c r="G2630" s="1" t="b">
        <f t="shared" ca="1" si="41"/>
        <v>1</v>
      </c>
      <c r="H2630" s="1435" cm="1">
        <f t="array" aca="1" ref="H2630" ca="1">IF(I2630&lt;&gt;"",INDIRECT("'"&amp;I2630&amp;"'!"&amp;J2630),"")</f>
        <v>375946</v>
      </c>
      <c r="I2630" s="1440" t="s">
        <v>3856</v>
      </c>
      <c r="J2630" s="1436" t="s">
        <v>4430</v>
      </c>
      <c r="K2630" s="4"/>
    </row>
    <row r="2631" spans="1:11" ht="15" x14ac:dyDescent="0.2">
      <c r="A2631">
        <v>2572</v>
      </c>
      <c r="B2631" s="660">
        <f>'Acct Summary 7-9'!E15</f>
        <v>0</v>
      </c>
      <c r="C2631" s="2" t="s">
        <v>490</v>
      </c>
      <c r="F2631" s="4"/>
      <c r="G2631" s="1" t="b">
        <f t="shared" ca="1" si="41"/>
        <v>1</v>
      </c>
      <c r="H2631" s="1435" cm="1">
        <f t="array" aca="1" ref="H2631" ca="1">IF(I2631&lt;&gt;"",INDIRECT("'"&amp;I2631&amp;"'!"&amp;J2631),"")</f>
        <v>0</v>
      </c>
      <c r="I2631" s="1440" t="s">
        <v>3856</v>
      </c>
      <c r="J2631" s="1436" t="s">
        <v>3944</v>
      </c>
      <c r="K2631" s="4"/>
    </row>
    <row r="2632" spans="1:11" ht="15" x14ac:dyDescent="0.2">
      <c r="A2632">
        <v>2573</v>
      </c>
      <c r="B2632" s="660">
        <f>'Acct Summary 7-9'!E16</f>
        <v>366634</v>
      </c>
      <c r="C2632" s="2" t="s">
        <v>490</v>
      </c>
      <c r="F2632" s="4"/>
      <c r="G2632" s="1" t="b">
        <f t="shared" ca="1" si="41"/>
        <v>1</v>
      </c>
      <c r="H2632" s="1435" cm="1">
        <f t="array" aca="1" ref="H2632" ca="1">IF(I2632&lt;&gt;"",INDIRECT("'"&amp;I2632&amp;"'!"&amp;J2632),"")</f>
        <v>366634</v>
      </c>
      <c r="I2632" s="1440" t="s">
        <v>3856</v>
      </c>
      <c r="J2632" s="1436" t="s">
        <v>3941</v>
      </c>
      <c r="K2632" s="4"/>
    </row>
    <row r="2633" spans="1:11" ht="15" x14ac:dyDescent="0.2">
      <c r="A2633">
        <v>2574</v>
      </c>
      <c r="B2633" s="660">
        <f>'Acct Summary 7-9'!E17</f>
        <v>366634</v>
      </c>
      <c r="C2633" s="2" t="s">
        <v>490</v>
      </c>
      <c r="F2633" s="4"/>
      <c r="G2633" s="1" t="b">
        <f t="shared" ca="1" si="41"/>
        <v>1</v>
      </c>
      <c r="H2633" s="1435" cm="1">
        <f t="array" aca="1" ref="H2633" ca="1">IF(I2633&lt;&gt;"",INDIRECT("'"&amp;I2633&amp;"'!"&amp;J2633),"")</f>
        <v>366634</v>
      </c>
      <c r="I2633" s="1440" t="s">
        <v>3856</v>
      </c>
      <c r="J2633" s="1436" t="s">
        <v>4444</v>
      </c>
      <c r="K2633" s="4"/>
    </row>
    <row r="2634" spans="1:11" ht="15" x14ac:dyDescent="0.2">
      <c r="A2634">
        <v>2575</v>
      </c>
      <c r="B2634" s="660">
        <f>'Acct Summary 7-9'!E20</f>
        <v>9312</v>
      </c>
      <c r="C2634" s="2" t="s">
        <v>490</v>
      </c>
      <c r="F2634" s="4"/>
      <c r="G2634" s="1" t="b">
        <f t="shared" ca="1" si="41"/>
        <v>1</v>
      </c>
      <c r="H2634" s="1435" cm="1">
        <f t="array" aca="1" ref="H2634" ca="1">IF(I2634&lt;&gt;"",INDIRECT("'"&amp;I2634&amp;"'!"&amp;J2634),"")</f>
        <v>9312</v>
      </c>
      <c r="I2634" s="1440" t="s">
        <v>3856</v>
      </c>
      <c r="J2634" s="1436" t="s">
        <v>4445</v>
      </c>
      <c r="K2634" s="4"/>
    </row>
    <row r="2635" spans="1:11" ht="15" x14ac:dyDescent="0.2">
      <c r="A2635">
        <v>2576</v>
      </c>
      <c r="B2635" s="660">
        <f>'Acct Summary 7-9'!E80</f>
        <v>0</v>
      </c>
      <c r="C2635" s="2" t="s">
        <v>490</v>
      </c>
      <c r="F2635" s="4"/>
      <c r="G2635" s="1" t="b">
        <f t="shared" ca="1" si="41"/>
        <v>1</v>
      </c>
      <c r="H2635" s="1435" cm="1">
        <f t="array" aca="1" ref="H2635" ca="1">IF(I2635&lt;&gt;"",INDIRECT("'"&amp;I2635&amp;"'!"&amp;J2635),"")</f>
        <v>0</v>
      </c>
      <c r="I2635" s="1440" t="s">
        <v>3856</v>
      </c>
      <c r="J2635" s="1436" t="s">
        <v>4512</v>
      </c>
      <c r="K2635" s="4"/>
    </row>
    <row r="2636" spans="1:11" ht="15" x14ac:dyDescent="0.2">
      <c r="A2636" s="5">
        <v>2577</v>
      </c>
      <c r="B2636" s="660"/>
      <c r="C2636" s="2" t="s">
        <v>490</v>
      </c>
      <c r="F2636" s="4" t="s">
        <v>3784</v>
      </c>
      <c r="G2636" s="1" t="b">
        <f t="shared" ca="1" si="41"/>
        <v>1</v>
      </c>
      <c r="H2636" s="1435" t="str" cm="1">
        <f t="array" aca="1" ref="H2636" ca="1">IF(I2636&lt;&gt;"",INDIRECT("'"&amp;I2636&amp;"'!"&amp;J2636),"")</f>
        <v/>
      </c>
      <c r="I2636" s="1440"/>
      <c r="J2636" s="1436"/>
      <c r="K2636" s="4"/>
    </row>
    <row r="2637" spans="1:11" ht="15" x14ac:dyDescent="0.2">
      <c r="A2637" s="5">
        <v>2578</v>
      </c>
      <c r="B2637" s="660"/>
      <c r="F2637" s="4" t="s">
        <v>3784</v>
      </c>
      <c r="G2637" s="1" t="b">
        <f t="shared" ca="1" si="41"/>
        <v>1</v>
      </c>
      <c r="H2637" s="1435" t="str" cm="1">
        <f t="array" aca="1" ref="H2637" ca="1">IF(I2637&lt;&gt;"",INDIRECT("'"&amp;I2637&amp;"'!"&amp;J2637),"")</f>
        <v/>
      </c>
      <c r="I2637" s="1440"/>
      <c r="J2637" s="1436"/>
      <c r="K2637" s="4"/>
    </row>
    <row r="2638" spans="1:11" ht="15" x14ac:dyDescent="0.2">
      <c r="A2638" s="5">
        <v>2579</v>
      </c>
      <c r="B2638" s="660"/>
      <c r="C2638" s="2" t="s">
        <v>490</v>
      </c>
      <c r="F2638" s="4" t="s">
        <v>3784</v>
      </c>
      <c r="G2638" s="1" t="b">
        <f t="shared" ca="1" si="41"/>
        <v>1</v>
      </c>
      <c r="H2638" s="1435" t="str" cm="1">
        <f t="array" aca="1" ref="H2638" ca="1">IF(I2638&lt;&gt;"",INDIRECT("'"&amp;I2638&amp;"'!"&amp;J2638),"")</f>
        <v/>
      </c>
      <c r="I2638" s="1440"/>
      <c r="J2638" s="1436"/>
      <c r="K2638" s="4"/>
    </row>
    <row r="2639" spans="1:11" ht="15" x14ac:dyDescent="0.2">
      <c r="A2639" s="5">
        <v>2580</v>
      </c>
      <c r="B2639" s="660"/>
      <c r="C2639" s="2" t="s">
        <v>490</v>
      </c>
      <c r="F2639" s="4" t="s">
        <v>3784</v>
      </c>
      <c r="G2639" s="1" t="b">
        <f t="shared" ca="1" si="41"/>
        <v>1</v>
      </c>
      <c r="H2639" s="1435" t="str" cm="1">
        <f t="array" aca="1" ref="H2639" ca="1">IF(I2639&lt;&gt;"",INDIRECT("'"&amp;I2639&amp;"'!"&amp;J2639),"")</f>
        <v/>
      </c>
      <c r="I2639" s="1440"/>
      <c r="J2639" s="1436"/>
      <c r="K2639" s="4"/>
    </row>
    <row r="2640" spans="1:11" ht="15" x14ac:dyDescent="0.2">
      <c r="A2640" s="5">
        <v>2581</v>
      </c>
      <c r="B2640" s="660"/>
      <c r="C2640" s="2" t="s">
        <v>490</v>
      </c>
      <c r="F2640" s="4" t="s">
        <v>3784</v>
      </c>
      <c r="G2640" s="1" t="b">
        <f t="shared" ca="1" si="41"/>
        <v>1</v>
      </c>
      <c r="H2640" s="1435" t="str" cm="1">
        <f t="array" aca="1" ref="H2640" ca="1">IF(I2640&lt;&gt;"",INDIRECT("'"&amp;I2640&amp;"'!"&amp;J2640),"")</f>
        <v/>
      </c>
      <c r="I2640" s="1440"/>
      <c r="J2640" s="1436"/>
      <c r="K2640" s="4"/>
    </row>
    <row r="2641" spans="1:11" ht="15" x14ac:dyDescent="0.2">
      <c r="A2641" s="5">
        <v>2582</v>
      </c>
      <c r="B2641" s="660"/>
      <c r="C2641" s="2" t="s">
        <v>490</v>
      </c>
      <c r="F2641" s="4" t="s">
        <v>3784</v>
      </c>
      <c r="G2641" s="1" t="b">
        <f t="shared" ca="1" si="41"/>
        <v>1</v>
      </c>
      <c r="H2641" s="1435" t="str" cm="1">
        <f t="array" aca="1" ref="H2641" ca="1">IF(I2641&lt;&gt;"",INDIRECT("'"&amp;I2641&amp;"'!"&amp;J2641),"")</f>
        <v/>
      </c>
      <c r="I2641" s="1440"/>
      <c r="J2641" s="1436"/>
      <c r="K2641" s="4"/>
    </row>
    <row r="2642" spans="1:11" ht="15" x14ac:dyDescent="0.2">
      <c r="A2642" s="5">
        <v>2583</v>
      </c>
      <c r="B2642" s="660"/>
      <c r="C2642" s="2" t="s">
        <v>490</v>
      </c>
      <c r="F2642" s="4" t="s">
        <v>3784</v>
      </c>
      <c r="G2642" s="1" t="b">
        <f t="shared" ca="1" si="41"/>
        <v>1</v>
      </c>
      <c r="H2642" s="1435" t="str" cm="1">
        <f t="array" aca="1" ref="H2642" ca="1">IF(I2642&lt;&gt;"",INDIRECT("'"&amp;I2642&amp;"'!"&amp;J2642),"")</f>
        <v/>
      </c>
      <c r="I2642" s="1440"/>
      <c r="J2642" s="1436"/>
      <c r="K2642" s="4"/>
    </row>
    <row r="2643" spans="1:11" ht="15" x14ac:dyDescent="0.2">
      <c r="A2643" s="5">
        <v>2584</v>
      </c>
      <c r="B2643" s="660"/>
      <c r="C2643" s="2" t="s">
        <v>490</v>
      </c>
      <c r="F2643" s="4" t="s">
        <v>3784</v>
      </c>
      <c r="G2643" s="1" t="b">
        <f t="shared" ca="1" si="41"/>
        <v>1</v>
      </c>
      <c r="H2643" s="1435" t="str" cm="1">
        <f t="array" aca="1" ref="H2643" ca="1">IF(I2643&lt;&gt;"",INDIRECT("'"&amp;I2643&amp;"'!"&amp;J2643),"")</f>
        <v/>
      </c>
      <c r="I2643" s="1440"/>
      <c r="J2643" s="1436"/>
      <c r="K2643" s="4"/>
    </row>
    <row r="2644" spans="1:11" ht="15" x14ac:dyDescent="0.2">
      <c r="A2644" s="5">
        <v>2585</v>
      </c>
      <c r="B2644" s="660"/>
      <c r="F2644" s="4" t="s">
        <v>3784</v>
      </c>
      <c r="G2644" s="1" t="b">
        <f t="shared" ca="1" si="41"/>
        <v>1</v>
      </c>
      <c r="H2644" s="1435" t="str" cm="1">
        <f t="array" aca="1" ref="H2644" ca="1">IF(I2644&lt;&gt;"",INDIRECT("'"&amp;I2644&amp;"'!"&amp;J2644),"")</f>
        <v/>
      </c>
      <c r="I2644" s="1440"/>
      <c r="J2644" s="1436"/>
      <c r="K2644" s="4"/>
    </row>
    <row r="2645" spans="1:11" ht="15" x14ac:dyDescent="0.2">
      <c r="A2645" s="5">
        <v>2586</v>
      </c>
      <c r="B2645" s="660"/>
      <c r="F2645" s="4" t="s">
        <v>3784</v>
      </c>
      <c r="G2645" s="1" t="b">
        <f t="shared" ca="1" si="41"/>
        <v>1</v>
      </c>
      <c r="H2645" s="1435" t="str" cm="1">
        <f t="array" aca="1" ref="H2645" ca="1">IF(I2645&lt;&gt;"",INDIRECT("'"&amp;I2645&amp;"'!"&amp;J2645),"")</f>
        <v/>
      </c>
      <c r="I2645" s="1440"/>
      <c r="J2645" s="1436"/>
      <c r="K2645" s="4"/>
    </row>
    <row r="2646" spans="1:11" ht="15" x14ac:dyDescent="0.2">
      <c r="A2646" s="5">
        <v>2587</v>
      </c>
      <c r="B2646" s="660"/>
      <c r="F2646" s="4" t="s">
        <v>3784</v>
      </c>
      <c r="G2646" s="1" t="b">
        <f t="shared" ca="1" si="41"/>
        <v>1</v>
      </c>
      <c r="H2646" s="1435" t="str" cm="1">
        <f t="array" aca="1" ref="H2646" ca="1">IF(I2646&lt;&gt;"",INDIRECT("'"&amp;I2646&amp;"'!"&amp;J2646),"")</f>
        <v/>
      </c>
      <c r="I2646" s="1440"/>
      <c r="J2646" s="1436"/>
      <c r="K2646" s="4"/>
    </row>
    <row r="2647" spans="1:11" ht="15" x14ac:dyDescent="0.2">
      <c r="A2647" s="5">
        <v>2588</v>
      </c>
      <c r="B2647" s="660"/>
      <c r="F2647" s="4" t="s">
        <v>3784</v>
      </c>
      <c r="G2647" s="1" t="b">
        <f t="shared" ca="1" si="41"/>
        <v>1</v>
      </c>
      <c r="H2647" s="1435" t="str" cm="1">
        <f t="array" aca="1" ref="H2647" ca="1">IF(I2647&lt;&gt;"",INDIRECT("'"&amp;I2647&amp;"'!"&amp;J2647),"")</f>
        <v/>
      </c>
      <c r="I2647" s="1440"/>
      <c r="J2647" s="1436"/>
      <c r="K2647" s="4"/>
    </row>
    <row r="2648" spans="1:11" ht="15" x14ac:dyDescent="0.2">
      <c r="A2648" s="5">
        <v>2589</v>
      </c>
      <c r="B2648" s="660"/>
      <c r="F2648" s="4" t="s">
        <v>3784</v>
      </c>
      <c r="G2648" s="1" t="b">
        <f t="shared" ca="1" si="41"/>
        <v>1</v>
      </c>
      <c r="H2648" s="1435" t="str" cm="1">
        <f t="array" aca="1" ref="H2648" ca="1">IF(I2648&lt;&gt;"",INDIRECT("'"&amp;I2648&amp;"'!"&amp;J2648),"")</f>
        <v/>
      </c>
      <c r="I2648" s="1440"/>
      <c r="J2648" s="1436"/>
      <c r="K2648" s="4"/>
    </row>
    <row r="2649" spans="1:11" ht="15" x14ac:dyDescent="0.2">
      <c r="A2649" s="5">
        <v>2590</v>
      </c>
      <c r="B2649" s="660"/>
      <c r="F2649" s="4" t="s">
        <v>3784</v>
      </c>
      <c r="G2649" s="1" t="b">
        <f t="shared" ca="1" si="41"/>
        <v>1</v>
      </c>
      <c r="H2649" s="1435" t="str" cm="1">
        <f t="array" aca="1" ref="H2649" ca="1">IF(I2649&lt;&gt;"",INDIRECT("'"&amp;I2649&amp;"'!"&amp;J2649),"")</f>
        <v/>
      </c>
      <c r="I2649" s="1440"/>
      <c r="J2649" s="1436"/>
      <c r="K2649" s="4"/>
    </row>
    <row r="2650" spans="1:11" ht="15" x14ac:dyDescent="0.2">
      <c r="A2650" s="5">
        <v>2591</v>
      </c>
      <c r="B2650" s="660"/>
      <c r="F2650" s="4" t="s">
        <v>3784</v>
      </c>
      <c r="G2650" s="1" t="b">
        <f t="shared" ca="1" si="41"/>
        <v>1</v>
      </c>
      <c r="H2650" s="1435" t="str" cm="1">
        <f t="array" aca="1" ref="H2650" ca="1">IF(I2650&lt;&gt;"",INDIRECT("'"&amp;I2650&amp;"'!"&amp;J2650),"")</f>
        <v/>
      </c>
      <c r="I2650" s="1440"/>
      <c r="J2650" s="1436"/>
      <c r="K2650" s="4"/>
    </row>
    <row r="2651" spans="1:11" ht="15" x14ac:dyDescent="0.2">
      <c r="A2651" s="5">
        <v>2592</v>
      </c>
      <c r="B2651" s="660"/>
      <c r="F2651" s="4" t="s">
        <v>3784</v>
      </c>
      <c r="G2651" s="1" t="b">
        <f t="shared" ca="1" si="41"/>
        <v>1</v>
      </c>
      <c r="H2651" s="1435" t="str" cm="1">
        <f t="array" aca="1" ref="H2651" ca="1">IF(I2651&lt;&gt;"",INDIRECT("'"&amp;I2651&amp;"'!"&amp;J2651),"")</f>
        <v/>
      </c>
      <c r="I2651" s="1440"/>
      <c r="J2651" s="1436"/>
      <c r="K2651" s="4"/>
    </row>
    <row r="2652" spans="1:11" ht="15" x14ac:dyDescent="0.2">
      <c r="A2652" s="5">
        <v>2593</v>
      </c>
      <c r="B2652" s="660"/>
      <c r="F2652" s="4" t="s">
        <v>3784</v>
      </c>
      <c r="G2652" s="1" t="b">
        <f t="shared" ca="1" si="41"/>
        <v>1</v>
      </c>
      <c r="H2652" s="1435" t="str" cm="1">
        <f t="array" aca="1" ref="H2652" ca="1">IF(I2652&lt;&gt;"",INDIRECT("'"&amp;I2652&amp;"'!"&amp;J2652),"")</f>
        <v/>
      </c>
      <c r="I2652" s="1440"/>
      <c r="J2652" s="1436"/>
      <c r="K2652" s="4"/>
    </row>
    <row r="2653" spans="1:11" ht="15" x14ac:dyDescent="0.2">
      <c r="A2653">
        <v>2594</v>
      </c>
      <c r="B2653" s="660">
        <f>'Acct Summary 7-9'!H4</f>
        <v>0</v>
      </c>
      <c r="F2653" s="4"/>
      <c r="G2653" s="1" t="b">
        <f t="shared" ca="1" si="41"/>
        <v>1</v>
      </c>
      <c r="H2653" s="1435" cm="1">
        <f t="array" aca="1" ref="H2653" ca="1">IF(I2653&lt;&gt;"",INDIRECT("'"&amp;I2653&amp;"'!"&amp;J2653),"")</f>
        <v>0</v>
      </c>
      <c r="I2653" s="1440" t="s">
        <v>3856</v>
      </c>
      <c r="J2653" s="1436" t="s">
        <v>4513</v>
      </c>
      <c r="K2653" s="4"/>
    </row>
    <row r="2654" spans="1:11" ht="15" x14ac:dyDescent="0.2">
      <c r="A2654">
        <v>2595</v>
      </c>
      <c r="B2654" s="660">
        <f>'Acct Summary 7-9'!H6</f>
        <v>0</v>
      </c>
      <c r="F2654" s="4"/>
      <c r="G2654" s="1" t="b">
        <f t="shared" ca="1" si="41"/>
        <v>1</v>
      </c>
      <c r="H2654" s="1435" cm="1">
        <f t="array" aca="1" ref="H2654" ca="1">IF(I2654&lt;&gt;"",INDIRECT("'"&amp;I2654&amp;"'!"&amp;J2654),"")</f>
        <v>0</v>
      </c>
      <c r="I2654" s="1440" t="s">
        <v>3856</v>
      </c>
      <c r="J2654" s="1436" t="s">
        <v>4460</v>
      </c>
      <c r="K2654" s="4"/>
    </row>
    <row r="2655" spans="1:11" ht="15" x14ac:dyDescent="0.2">
      <c r="A2655">
        <v>2596</v>
      </c>
      <c r="B2655" s="660">
        <f>'Acct Summary 7-9'!H7</f>
        <v>0</v>
      </c>
      <c r="C2655" s="2" t="s">
        <v>490</v>
      </c>
      <c r="F2655" s="4"/>
      <c r="G2655" s="1" t="b">
        <f t="shared" ca="1" si="41"/>
        <v>1</v>
      </c>
      <c r="H2655" s="1435" cm="1">
        <f t="array" aca="1" ref="H2655" ca="1">IF(I2655&lt;&gt;"",INDIRECT("'"&amp;I2655&amp;"'!"&amp;J2655),"")</f>
        <v>0</v>
      </c>
      <c r="I2655" s="1440" t="s">
        <v>3856</v>
      </c>
      <c r="J2655" s="1436" t="s">
        <v>4514</v>
      </c>
      <c r="K2655" s="4"/>
    </row>
    <row r="2656" spans="1:11" ht="15" x14ac:dyDescent="0.2">
      <c r="A2656">
        <v>2597</v>
      </c>
      <c r="B2656" s="660">
        <f>'Acct Summary 7-9'!H8</f>
        <v>0</v>
      </c>
      <c r="C2656" s="2" t="s">
        <v>490</v>
      </c>
      <c r="F2656" s="4"/>
      <c r="G2656" s="1" t="b">
        <f t="shared" ref="G2656:G2719" ca="1" si="42">H2656=B2656</f>
        <v>1</v>
      </c>
      <c r="H2656" s="1435" cm="1">
        <f t="array" aca="1" ref="H2656" ca="1">IF(I2656&lt;&gt;"",INDIRECT("'"&amp;I2656&amp;"'!"&amp;J2656),"")</f>
        <v>0</v>
      </c>
      <c r="I2656" s="1440" t="s">
        <v>3856</v>
      </c>
      <c r="J2656" s="1436" t="s">
        <v>4476</v>
      </c>
      <c r="K2656" s="4"/>
    </row>
    <row r="2657" spans="1:11" ht="15" x14ac:dyDescent="0.2">
      <c r="A2657">
        <v>2598</v>
      </c>
      <c r="B2657" s="660">
        <f>'Acct Summary 7-9'!H13</f>
        <v>0</v>
      </c>
      <c r="C2657" s="2" t="s">
        <v>490</v>
      </c>
      <c r="F2657" s="4"/>
      <c r="G2657" s="1" t="b">
        <f t="shared" ca="1" si="42"/>
        <v>1</v>
      </c>
      <c r="H2657" s="1435" cm="1">
        <f t="array" aca="1" ref="H2657" ca="1">IF(I2657&lt;&gt;"",INDIRECT("'"&amp;I2657&amp;"'!"&amp;J2657),"")</f>
        <v>0</v>
      </c>
      <c r="I2657" s="1440" t="s">
        <v>3856</v>
      </c>
      <c r="J2657" s="1436" t="s">
        <v>3837</v>
      </c>
      <c r="K2657" s="4"/>
    </row>
    <row r="2658" spans="1:11" ht="15" x14ac:dyDescent="0.2">
      <c r="A2658">
        <v>2599</v>
      </c>
      <c r="B2658" s="660">
        <f>'Acct Summary 7-9'!H15</f>
        <v>0</v>
      </c>
      <c r="C2658" s="2" t="s">
        <v>490</v>
      </c>
      <c r="F2658" s="4"/>
      <c r="G2658" s="1" t="b">
        <f t="shared" ca="1" si="42"/>
        <v>1</v>
      </c>
      <c r="H2658" s="1435" cm="1">
        <f t="array" aca="1" ref="H2658" ca="1">IF(I2658&lt;&gt;"",INDIRECT("'"&amp;I2658&amp;"'!"&amp;J2658),"")</f>
        <v>0</v>
      </c>
      <c r="I2658" s="1440" t="s">
        <v>3856</v>
      </c>
      <c r="J2658" s="1436" t="s">
        <v>4052</v>
      </c>
      <c r="K2658" s="4"/>
    </row>
    <row r="2659" spans="1:11" ht="15" x14ac:dyDescent="0.2">
      <c r="A2659">
        <v>2600</v>
      </c>
      <c r="B2659" s="660">
        <f>'Acct Summary 7-9'!H17</f>
        <v>0</v>
      </c>
      <c r="C2659" s="2" t="s">
        <v>490</v>
      </c>
      <c r="F2659" s="4"/>
      <c r="G2659" s="1" t="b">
        <f t="shared" ca="1" si="42"/>
        <v>1</v>
      </c>
      <c r="H2659" s="1435" cm="1">
        <f t="array" aca="1" ref="H2659" ca="1">IF(I2659&lt;&gt;"",INDIRECT("'"&amp;I2659&amp;"'!"&amp;J2659),"")</f>
        <v>0</v>
      </c>
      <c r="I2659" s="1440" t="s">
        <v>3856</v>
      </c>
      <c r="J2659" s="1436" t="s">
        <v>4515</v>
      </c>
      <c r="K2659" s="4"/>
    </row>
    <row r="2660" spans="1:11" ht="15" x14ac:dyDescent="0.2">
      <c r="A2660">
        <v>2601</v>
      </c>
      <c r="B2660" s="660">
        <f>'Acct Summary 7-9'!H20</f>
        <v>0</v>
      </c>
      <c r="C2660" s="2" t="s">
        <v>490</v>
      </c>
      <c r="F2660" s="4"/>
      <c r="G2660" s="1" t="b">
        <f t="shared" ca="1" si="42"/>
        <v>1</v>
      </c>
      <c r="H2660" s="1435" cm="1">
        <f t="array" aca="1" ref="H2660" ca="1">IF(I2660&lt;&gt;"",INDIRECT("'"&amp;I2660&amp;"'!"&amp;J2660),"")</f>
        <v>0</v>
      </c>
      <c r="I2660" s="1440" t="s">
        <v>3856</v>
      </c>
      <c r="J2660" s="1436" t="s">
        <v>4516</v>
      </c>
      <c r="K2660" s="4"/>
    </row>
    <row r="2661" spans="1:11" ht="15" x14ac:dyDescent="0.2">
      <c r="A2661">
        <v>2602</v>
      </c>
      <c r="B2661" s="660">
        <f>'Acct Summary 7-9'!H80</f>
        <v>0</v>
      </c>
      <c r="C2661" s="2" t="s">
        <v>490</v>
      </c>
      <c r="F2661" s="4"/>
      <c r="G2661" s="1" t="b">
        <f t="shared" ca="1" si="42"/>
        <v>1</v>
      </c>
      <c r="H2661" s="1435" cm="1">
        <f t="array" aca="1" ref="H2661" ca="1">IF(I2661&lt;&gt;"",INDIRECT("'"&amp;I2661&amp;"'!"&amp;J2661),"")</f>
        <v>0</v>
      </c>
      <c r="I2661" s="1440" t="s">
        <v>3856</v>
      </c>
      <c r="J2661" s="1436" t="s">
        <v>4517</v>
      </c>
      <c r="K2661" s="4"/>
    </row>
    <row r="2662" spans="1:11" ht="15" x14ac:dyDescent="0.2">
      <c r="A2662" s="5">
        <v>2603</v>
      </c>
      <c r="B2662" s="660"/>
      <c r="C2662" s="2" t="s">
        <v>490</v>
      </c>
      <c r="F2662" s="4" t="s">
        <v>3784</v>
      </c>
      <c r="G2662" s="1" t="b">
        <f t="shared" ca="1" si="42"/>
        <v>1</v>
      </c>
      <c r="H2662" s="1435" t="str" cm="1">
        <f t="array" aca="1" ref="H2662" ca="1">IF(I2662&lt;&gt;"",INDIRECT("'"&amp;I2662&amp;"'!"&amp;J2662),"")</f>
        <v/>
      </c>
      <c r="I2662" s="1440"/>
      <c r="J2662" s="1436"/>
      <c r="K2662" s="4"/>
    </row>
    <row r="2663" spans="1:11" ht="15" x14ac:dyDescent="0.2">
      <c r="A2663" s="5">
        <v>2604</v>
      </c>
      <c r="B2663" s="660"/>
      <c r="F2663" s="4" t="s">
        <v>3784</v>
      </c>
      <c r="G2663" s="1" t="b">
        <f t="shared" ca="1" si="42"/>
        <v>1</v>
      </c>
      <c r="H2663" s="1435" t="str" cm="1">
        <f t="array" aca="1" ref="H2663" ca="1">IF(I2663&lt;&gt;"",INDIRECT("'"&amp;I2663&amp;"'!"&amp;J2663),"")</f>
        <v/>
      </c>
      <c r="I2663" s="1440"/>
      <c r="J2663" s="1436"/>
      <c r="K2663" s="4"/>
    </row>
    <row r="2664" spans="1:11" ht="15" x14ac:dyDescent="0.2">
      <c r="A2664" s="5">
        <v>2605</v>
      </c>
      <c r="B2664" s="660"/>
      <c r="F2664" s="4" t="s">
        <v>3784</v>
      </c>
      <c r="G2664" s="1" t="b">
        <f t="shared" ca="1" si="42"/>
        <v>1</v>
      </c>
      <c r="H2664" s="1435" t="str" cm="1">
        <f t="array" aca="1" ref="H2664" ca="1">IF(I2664&lt;&gt;"",INDIRECT("'"&amp;I2664&amp;"'!"&amp;J2664),"")</f>
        <v/>
      </c>
      <c r="I2664" s="1440"/>
      <c r="J2664" s="1436"/>
      <c r="K2664" s="4"/>
    </row>
    <row r="2665" spans="1:11" ht="15" x14ac:dyDescent="0.2">
      <c r="A2665" s="5">
        <v>2606</v>
      </c>
      <c r="B2665" s="660"/>
      <c r="F2665" s="4" t="s">
        <v>3784</v>
      </c>
      <c r="G2665" s="1" t="b">
        <f t="shared" ca="1" si="42"/>
        <v>1</v>
      </c>
      <c r="H2665" s="1435" t="str" cm="1">
        <f t="array" aca="1" ref="H2665" ca="1">IF(I2665&lt;&gt;"",INDIRECT("'"&amp;I2665&amp;"'!"&amp;J2665),"")</f>
        <v/>
      </c>
      <c r="I2665" s="1440"/>
      <c r="J2665" s="1436"/>
      <c r="K2665" s="4"/>
    </row>
    <row r="2666" spans="1:11" ht="15" x14ac:dyDescent="0.2">
      <c r="A2666" s="5">
        <v>2607</v>
      </c>
      <c r="B2666" s="660"/>
      <c r="F2666" s="4" t="s">
        <v>3784</v>
      </c>
      <c r="G2666" s="1" t="b">
        <f t="shared" ca="1" si="42"/>
        <v>1</v>
      </c>
      <c r="H2666" s="1435" t="str" cm="1">
        <f t="array" aca="1" ref="H2666" ca="1">IF(I2666&lt;&gt;"",INDIRECT("'"&amp;I2666&amp;"'!"&amp;J2666),"")</f>
        <v/>
      </c>
      <c r="I2666" s="1440"/>
      <c r="J2666" s="1436"/>
      <c r="K2666" s="4"/>
    </row>
    <row r="2667" spans="1:11" ht="15" x14ac:dyDescent="0.2">
      <c r="A2667" s="5">
        <v>2608</v>
      </c>
      <c r="B2667" s="660"/>
      <c r="F2667" s="4" t="s">
        <v>3784</v>
      </c>
      <c r="G2667" s="1" t="b">
        <f t="shared" ca="1" si="42"/>
        <v>1</v>
      </c>
      <c r="H2667" s="1435" t="str" cm="1">
        <f t="array" aca="1" ref="H2667" ca="1">IF(I2667&lt;&gt;"",INDIRECT("'"&amp;I2667&amp;"'!"&amp;J2667),"")</f>
        <v/>
      </c>
      <c r="I2667" s="1440"/>
      <c r="J2667" s="1436"/>
      <c r="K2667" s="4"/>
    </row>
    <row r="2668" spans="1:11" ht="15" x14ac:dyDescent="0.2">
      <c r="A2668" s="5">
        <v>2609</v>
      </c>
      <c r="B2668" s="660"/>
      <c r="F2668" s="4" t="s">
        <v>3784</v>
      </c>
      <c r="G2668" s="1" t="b">
        <f t="shared" ca="1" si="42"/>
        <v>1</v>
      </c>
      <c r="H2668" s="1435" t="str" cm="1">
        <f t="array" aca="1" ref="H2668" ca="1">IF(I2668&lt;&gt;"",INDIRECT("'"&amp;I2668&amp;"'!"&amp;J2668),"")</f>
        <v/>
      </c>
      <c r="I2668" s="1440"/>
      <c r="J2668" s="1436"/>
      <c r="K2668" s="4"/>
    </row>
    <row r="2669" spans="1:11" ht="15" x14ac:dyDescent="0.2">
      <c r="A2669" s="5">
        <v>2610</v>
      </c>
      <c r="B2669" s="660"/>
      <c r="F2669" s="4" t="s">
        <v>3784</v>
      </c>
      <c r="G2669" s="1" t="b">
        <f t="shared" ca="1" si="42"/>
        <v>1</v>
      </c>
      <c r="H2669" s="1435" t="str" cm="1">
        <f t="array" aca="1" ref="H2669" ca="1">IF(I2669&lt;&gt;"",INDIRECT("'"&amp;I2669&amp;"'!"&amp;J2669),"")</f>
        <v/>
      </c>
      <c r="I2669" s="1440"/>
      <c r="J2669" s="1436"/>
      <c r="K2669" s="4"/>
    </row>
    <row r="2670" spans="1:11" ht="15" x14ac:dyDescent="0.2">
      <c r="A2670" s="5">
        <v>2611</v>
      </c>
      <c r="B2670" s="660"/>
      <c r="F2670" s="4" t="s">
        <v>3784</v>
      </c>
      <c r="G2670" s="1" t="b">
        <f t="shared" ca="1" si="42"/>
        <v>1</v>
      </c>
      <c r="H2670" s="1435" t="str" cm="1">
        <f t="array" aca="1" ref="H2670" ca="1">IF(I2670&lt;&gt;"",INDIRECT("'"&amp;I2670&amp;"'!"&amp;J2670),"")</f>
        <v/>
      </c>
      <c r="I2670" s="1440"/>
      <c r="J2670" s="1436"/>
      <c r="K2670" s="4"/>
    </row>
    <row r="2671" spans="1:11" ht="15" x14ac:dyDescent="0.2">
      <c r="A2671" s="5">
        <v>2612</v>
      </c>
      <c r="B2671" s="660"/>
      <c r="F2671" s="4" t="s">
        <v>3784</v>
      </c>
      <c r="G2671" s="1" t="b">
        <f t="shared" ca="1" si="42"/>
        <v>1</v>
      </c>
      <c r="H2671" s="1435" t="str" cm="1">
        <f t="array" aca="1" ref="H2671" ca="1">IF(I2671&lt;&gt;"",INDIRECT("'"&amp;I2671&amp;"'!"&amp;J2671),"")</f>
        <v/>
      </c>
      <c r="I2671" s="1440"/>
      <c r="J2671" s="1436"/>
      <c r="K2671" s="4"/>
    </row>
    <row r="2672" spans="1:11" ht="15" x14ac:dyDescent="0.2">
      <c r="A2672" s="5">
        <v>2613</v>
      </c>
      <c r="B2672" s="660"/>
      <c r="F2672" s="4" t="s">
        <v>3784</v>
      </c>
      <c r="G2672" s="1" t="b">
        <f t="shared" ca="1" si="42"/>
        <v>1</v>
      </c>
      <c r="H2672" s="1435" t="str" cm="1">
        <f t="array" aca="1" ref="H2672" ca="1">IF(I2672&lt;&gt;"",INDIRECT("'"&amp;I2672&amp;"'!"&amp;J2672),"")</f>
        <v/>
      </c>
      <c r="I2672" s="1440"/>
      <c r="J2672" s="1436"/>
      <c r="K2672" s="4"/>
    </row>
    <row r="2673" spans="1:11" ht="15" x14ac:dyDescent="0.2">
      <c r="A2673" s="5">
        <v>2614</v>
      </c>
      <c r="B2673" s="660"/>
      <c r="F2673" s="4" t="s">
        <v>3784</v>
      </c>
      <c r="G2673" s="1" t="b">
        <f t="shared" ca="1" si="42"/>
        <v>1</v>
      </c>
      <c r="H2673" s="1435" t="str" cm="1">
        <f t="array" aca="1" ref="H2673" ca="1">IF(I2673&lt;&gt;"",INDIRECT("'"&amp;I2673&amp;"'!"&amp;J2673),"")</f>
        <v/>
      </c>
      <c r="I2673" s="1440"/>
      <c r="J2673" s="1436"/>
      <c r="K2673" s="4"/>
    </row>
    <row r="2674" spans="1:11" ht="15" x14ac:dyDescent="0.2">
      <c r="A2674" s="5">
        <v>2615</v>
      </c>
      <c r="B2674" s="660"/>
      <c r="F2674" s="4" t="s">
        <v>3784</v>
      </c>
      <c r="G2674" s="1" t="b">
        <f t="shared" ca="1" si="42"/>
        <v>1</v>
      </c>
      <c r="H2674" s="1435" t="str" cm="1">
        <f t="array" aca="1" ref="H2674" ca="1">IF(I2674&lt;&gt;"",INDIRECT("'"&amp;I2674&amp;"'!"&amp;J2674),"")</f>
        <v/>
      </c>
      <c r="I2674" s="1440"/>
      <c r="J2674" s="1436"/>
      <c r="K2674" s="4"/>
    </row>
    <row r="2675" spans="1:11" ht="15" x14ac:dyDescent="0.2">
      <c r="A2675" s="5">
        <v>2616</v>
      </c>
      <c r="B2675" s="660"/>
      <c r="F2675" s="4" t="s">
        <v>3784</v>
      </c>
      <c r="G2675" s="1" t="b">
        <f t="shared" ca="1" si="42"/>
        <v>1</v>
      </c>
      <c r="H2675" s="1435" t="str" cm="1">
        <f t="array" aca="1" ref="H2675" ca="1">IF(I2675&lt;&gt;"",INDIRECT("'"&amp;I2675&amp;"'!"&amp;J2675),"")</f>
        <v/>
      </c>
      <c r="I2675" s="1440"/>
      <c r="J2675" s="1436"/>
      <c r="K2675" s="4"/>
    </row>
    <row r="2676" spans="1:11" ht="15" x14ac:dyDescent="0.2">
      <c r="A2676" s="5">
        <v>2617</v>
      </c>
      <c r="B2676" s="660"/>
      <c r="F2676" s="4" t="s">
        <v>3784</v>
      </c>
      <c r="G2676" s="1" t="b">
        <f t="shared" ca="1" si="42"/>
        <v>1</v>
      </c>
      <c r="H2676" s="1435" t="str" cm="1">
        <f t="array" aca="1" ref="H2676" ca="1">IF(I2676&lt;&gt;"",INDIRECT("'"&amp;I2676&amp;"'!"&amp;J2676),"")</f>
        <v/>
      </c>
      <c r="I2676" s="1440"/>
      <c r="J2676" s="1436"/>
      <c r="K2676" s="4"/>
    </row>
    <row r="2677" spans="1:11" ht="15" x14ac:dyDescent="0.2">
      <c r="A2677" s="5">
        <v>2618</v>
      </c>
      <c r="B2677" s="660"/>
      <c r="F2677" s="4" t="s">
        <v>3784</v>
      </c>
      <c r="G2677" s="1" t="b">
        <f t="shared" ca="1" si="42"/>
        <v>1</v>
      </c>
      <c r="H2677" s="1435" t="str" cm="1">
        <f t="array" aca="1" ref="H2677" ca="1">IF(I2677&lt;&gt;"",INDIRECT("'"&amp;I2677&amp;"'!"&amp;J2677),"")</f>
        <v/>
      </c>
      <c r="I2677" s="1440"/>
      <c r="J2677" s="1436"/>
      <c r="K2677" s="4"/>
    </row>
    <row r="2678" spans="1:11" ht="15" x14ac:dyDescent="0.2">
      <c r="A2678" s="5">
        <v>2619</v>
      </c>
      <c r="B2678" s="660"/>
      <c r="F2678" s="4" t="s">
        <v>3784</v>
      </c>
      <c r="G2678" s="1" t="b">
        <f t="shared" ca="1" si="42"/>
        <v>1</v>
      </c>
      <c r="H2678" s="1435" t="str" cm="1">
        <f t="array" aca="1" ref="H2678" ca="1">IF(I2678&lt;&gt;"",INDIRECT("'"&amp;I2678&amp;"'!"&amp;J2678),"")</f>
        <v/>
      </c>
      <c r="I2678" s="1440"/>
      <c r="J2678" s="1436"/>
      <c r="K2678" s="4"/>
    </row>
    <row r="2679" spans="1:11" ht="15" x14ac:dyDescent="0.2">
      <c r="A2679" s="5">
        <v>2620</v>
      </c>
      <c r="B2679" s="660"/>
      <c r="F2679" s="4" t="s">
        <v>3784</v>
      </c>
      <c r="G2679" s="1" t="b">
        <f t="shared" ca="1" si="42"/>
        <v>1</v>
      </c>
      <c r="H2679" s="1435" t="str" cm="1">
        <f t="array" aca="1" ref="H2679" ca="1">IF(I2679&lt;&gt;"",INDIRECT("'"&amp;I2679&amp;"'!"&amp;J2679),"")</f>
        <v/>
      </c>
      <c r="I2679" s="1440"/>
      <c r="J2679" s="1436"/>
      <c r="K2679" s="4"/>
    </row>
    <row r="2680" spans="1:11" ht="15" x14ac:dyDescent="0.2">
      <c r="A2680" s="5">
        <v>2621</v>
      </c>
      <c r="B2680" s="660"/>
      <c r="F2680" s="4" t="s">
        <v>3784</v>
      </c>
      <c r="G2680" s="1" t="b">
        <f t="shared" ca="1" si="42"/>
        <v>1</v>
      </c>
      <c r="H2680" s="1435" t="str" cm="1">
        <f t="array" aca="1" ref="H2680" ca="1">IF(I2680&lt;&gt;"",INDIRECT("'"&amp;I2680&amp;"'!"&amp;J2680),"")</f>
        <v/>
      </c>
      <c r="I2680" s="1440"/>
      <c r="J2680" s="1436"/>
      <c r="K2680" s="4"/>
    </row>
    <row r="2681" spans="1:11" ht="15" x14ac:dyDescent="0.2">
      <c r="A2681" s="5">
        <v>2622</v>
      </c>
      <c r="B2681" s="660"/>
      <c r="F2681" s="4" t="s">
        <v>3784</v>
      </c>
      <c r="G2681" s="1" t="b">
        <f t="shared" ca="1" si="42"/>
        <v>1</v>
      </c>
      <c r="H2681" s="1435" t="str" cm="1">
        <f t="array" aca="1" ref="H2681" ca="1">IF(I2681&lt;&gt;"",INDIRECT("'"&amp;I2681&amp;"'!"&amp;J2681),"")</f>
        <v/>
      </c>
      <c r="I2681" s="1440"/>
      <c r="J2681" s="1436"/>
      <c r="K2681" s="4"/>
    </row>
    <row r="2682" spans="1:11" ht="15" x14ac:dyDescent="0.2">
      <c r="A2682" s="5">
        <v>2623</v>
      </c>
      <c r="B2682" s="660"/>
      <c r="F2682" s="4" t="s">
        <v>3784</v>
      </c>
      <c r="G2682" s="1" t="b">
        <f t="shared" ca="1" si="42"/>
        <v>1</v>
      </c>
      <c r="H2682" s="1435" t="str" cm="1">
        <f t="array" aca="1" ref="H2682" ca="1">IF(I2682&lt;&gt;"",INDIRECT("'"&amp;I2682&amp;"'!"&amp;J2682),"")</f>
        <v/>
      </c>
      <c r="I2682" s="1440"/>
      <c r="J2682" s="1436"/>
      <c r="K2682" s="4"/>
    </row>
    <row r="2683" spans="1:11" ht="15" x14ac:dyDescent="0.2">
      <c r="A2683" s="5">
        <v>2624</v>
      </c>
      <c r="B2683" s="660"/>
      <c r="F2683" s="4" t="s">
        <v>3784</v>
      </c>
      <c r="G2683" s="1" t="b">
        <f t="shared" ca="1" si="42"/>
        <v>1</v>
      </c>
      <c r="H2683" s="1435" t="str" cm="1">
        <f t="array" aca="1" ref="H2683" ca="1">IF(I2683&lt;&gt;"",INDIRECT("'"&amp;I2683&amp;"'!"&amp;J2683),"")</f>
        <v/>
      </c>
      <c r="I2683" s="1440"/>
      <c r="J2683" s="1436"/>
      <c r="K2683" s="4"/>
    </row>
    <row r="2684" spans="1:11" ht="15" x14ac:dyDescent="0.2">
      <c r="A2684" s="5">
        <v>2625</v>
      </c>
      <c r="B2684" s="660"/>
      <c r="F2684" s="4" t="s">
        <v>3784</v>
      </c>
      <c r="G2684" s="1" t="b">
        <f t="shared" ca="1" si="42"/>
        <v>1</v>
      </c>
      <c r="H2684" s="1435" t="str" cm="1">
        <f t="array" aca="1" ref="H2684" ca="1">IF(I2684&lt;&gt;"",INDIRECT("'"&amp;I2684&amp;"'!"&amp;J2684),"")</f>
        <v/>
      </c>
      <c r="I2684" s="1440"/>
      <c r="J2684" s="1436"/>
      <c r="K2684" s="4"/>
    </row>
    <row r="2685" spans="1:11" ht="15" x14ac:dyDescent="0.2">
      <c r="A2685" s="5">
        <v>2626</v>
      </c>
      <c r="B2685" s="660"/>
      <c r="F2685" s="4" t="s">
        <v>3784</v>
      </c>
      <c r="G2685" s="1" t="b">
        <f t="shared" ca="1" si="42"/>
        <v>1</v>
      </c>
      <c r="H2685" s="1435" t="str" cm="1">
        <f t="array" aca="1" ref="H2685" ca="1">IF(I2685&lt;&gt;"",INDIRECT("'"&amp;I2685&amp;"'!"&amp;J2685),"")</f>
        <v/>
      </c>
      <c r="I2685" s="1440"/>
      <c r="J2685" s="1436"/>
      <c r="K2685" s="4"/>
    </row>
    <row r="2686" spans="1:11" ht="15" x14ac:dyDescent="0.2">
      <c r="A2686" s="5">
        <v>2627</v>
      </c>
      <c r="B2686" s="660"/>
      <c r="F2686" s="4" t="s">
        <v>3784</v>
      </c>
      <c r="G2686" s="1" t="b">
        <f t="shared" ca="1" si="42"/>
        <v>1</v>
      </c>
      <c r="H2686" s="1435" t="str" cm="1">
        <f t="array" aca="1" ref="H2686" ca="1">IF(I2686&lt;&gt;"",INDIRECT("'"&amp;I2686&amp;"'!"&amp;J2686),"")</f>
        <v/>
      </c>
      <c r="I2686" s="1440"/>
      <c r="J2686" s="1436"/>
      <c r="K2686" s="4"/>
    </row>
    <row r="2687" spans="1:11" ht="15" x14ac:dyDescent="0.2">
      <c r="A2687" s="5">
        <v>2628</v>
      </c>
      <c r="B2687" s="660"/>
      <c r="F2687" s="4" t="s">
        <v>3784</v>
      </c>
      <c r="G2687" s="1" t="b">
        <f t="shared" ca="1" si="42"/>
        <v>1</v>
      </c>
      <c r="H2687" s="1435" t="str" cm="1">
        <f t="array" aca="1" ref="H2687" ca="1">IF(I2687&lt;&gt;"",INDIRECT("'"&amp;I2687&amp;"'!"&amp;J2687),"")</f>
        <v/>
      </c>
      <c r="I2687" s="1440"/>
      <c r="J2687" s="1436"/>
      <c r="K2687" s="4"/>
    </row>
    <row r="2688" spans="1:11" ht="15" x14ac:dyDescent="0.2">
      <c r="A2688" s="5">
        <v>2629</v>
      </c>
      <c r="B2688" s="660"/>
      <c r="F2688" s="4" t="s">
        <v>3784</v>
      </c>
      <c r="G2688" s="1" t="b">
        <f t="shared" ca="1" si="42"/>
        <v>1</v>
      </c>
      <c r="H2688" s="1435" t="str" cm="1">
        <f t="array" aca="1" ref="H2688" ca="1">IF(I2688&lt;&gt;"",INDIRECT("'"&amp;I2688&amp;"'!"&amp;J2688),"")</f>
        <v/>
      </c>
      <c r="I2688" s="1440"/>
      <c r="J2688" s="1436"/>
      <c r="K2688" s="4"/>
    </row>
    <row r="2689" spans="1:11" ht="15" x14ac:dyDescent="0.2">
      <c r="A2689" s="5">
        <v>2630</v>
      </c>
      <c r="B2689" s="660"/>
      <c r="F2689" s="4" t="s">
        <v>3784</v>
      </c>
      <c r="G2689" s="1" t="b">
        <f t="shared" ca="1" si="42"/>
        <v>1</v>
      </c>
      <c r="H2689" s="1435" t="str" cm="1">
        <f t="array" aca="1" ref="H2689" ca="1">IF(I2689&lt;&gt;"",INDIRECT("'"&amp;I2689&amp;"'!"&amp;J2689),"")</f>
        <v/>
      </c>
      <c r="I2689" s="1440"/>
      <c r="J2689" s="1436"/>
      <c r="K2689" s="4"/>
    </row>
    <row r="2690" spans="1:11" ht="15" x14ac:dyDescent="0.2">
      <c r="A2690" s="5">
        <v>2631</v>
      </c>
      <c r="B2690" s="660"/>
      <c r="F2690" s="4" t="s">
        <v>3784</v>
      </c>
      <c r="G2690" s="1" t="b">
        <f t="shared" ca="1" si="42"/>
        <v>1</v>
      </c>
      <c r="H2690" s="1435" t="str" cm="1">
        <f t="array" aca="1" ref="H2690" ca="1">IF(I2690&lt;&gt;"",INDIRECT("'"&amp;I2690&amp;"'!"&amp;J2690),"")</f>
        <v/>
      </c>
      <c r="I2690" s="1440"/>
      <c r="J2690" s="1436"/>
      <c r="K2690" s="4"/>
    </row>
    <row r="2691" spans="1:11" ht="15" x14ac:dyDescent="0.2">
      <c r="A2691" s="5">
        <v>2632</v>
      </c>
      <c r="B2691" s="660"/>
      <c r="F2691" s="4" t="s">
        <v>3784</v>
      </c>
      <c r="G2691" s="1" t="b">
        <f t="shared" ca="1" si="42"/>
        <v>1</v>
      </c>
      <c r="H2691" s="1435" t="str" cm="1">
        <f t="array" aca="1" ref="H2691" ca="1">IF(I2691&lt;&gt;"",INDIRECT("'"&amp;I2691&amp;"'!"&amp;J2691),"")</f>
        <v/>
      </c>
      <c r="I2691" s="1440"/>
      <c r="J2691" s="1436"/>
      <c r="K2691" s="4"/>
    </row>
    <row r="2692" spans="1:11" ht="15" x14ac:dyDescent="0.2">
      <c r="A2692" s="5">
        <v>2633</v>
      </c>
      <c r="B2692" s="660"/>
      <c r="F2692" s="4" t="s">
        <v>3784</v>
      </c>
      <c r="G2692" s="1" t="b">
        <f t="shared" ca="1" si="42"/>
        <v>1</v>
      </c>
      <c r="H2692" s="1435" t="str" cm="1">
        <f t="array" aca="1" ref="H2692" ca="1">IF(I2692&lt;&gt;"",INDIRECT("'"&amp;I2692&amp;"'!"&amp;J2692),"")</f>
        <v/>
      </c>
      <c r="I2692" s="1440"/>
      <c r="J2692" s="1436"/>
      <c r="K2692" s="4"/>
    </row>
    <row r="2693" spans="1:11" ht="15" x14ac:dyDescent="0.2">
      <c r="A2693" s="5">
        <v>2634</v>
      </c>
      <c r="B2693" s="660"/>
      <c r="F2693" s="4" t="s">
        <v>3784</v>
      </c>
      <c r="G2693" s="1" t="b">
        <f t="shared" ca="1" si="42"/>
        <v>1</v>
      </c>
      <c r="H2693" s="1435" t="str" cm="1">
        <f t="array" aca="1" ref="H2693" ca="1">IF(I2693&lt;&gt;"",INDIRECT("'"&amp;I2693&amp;"'!"&amp;J2693),"")</f>
        <v/>
      </c>
      <c r="I2693" s="1440"/>
      <c r="J2693" s="1436"/>
      <c r="K2693" s="4"/>
    </row>
    <row r="2694" spans="1:11" ht="15" x14ac:dyDescent="0.2">
      <c r="A2694" s="5">
        <v>2635</v>
      </c>
      <c r="B2694" s="660"/>
      <c r="F2694" s="4" t="s">
        <v>3784</v>
      </c>
      <c r="G2694" s="1" t="b">
        <f t="shared" ca="1" si="42"/>
        <v>1</v>
      </c>
      <c r="H2694" s="1435" t="str" cm="1">
        <f t="array" aca="1" ref="H2694" ca="1">IF(I2694&lt;&gt;"",INDIRECT("'"&amp;I2694&amp;"'!"&amp;J2694),"")</f>
        <v/>
      </c>
      <c r="I2694" s="1440"/>
      <c r="J2694" s="1436"/>
      <c r="K2694" s="4"/>
    </row>
    <row r="2695" spans="1:11" ht="15" x14ac:dyDescent="0.2">
      <c r="A2695" s="5">
        <v>2636</v>
      </c>
      <c r="B2695" s="660"/>
      <c r="F2695" s="4" t="s">
        <v>3784</v>
      </c>
      <c r="G2695" s="1" t="b">
        <f t="shared" ca="1" si="42"/>
        <v>1</v>
      </c>
      <c r="H2695" s="1435" t="str" cm="1">
        <f t="array" aca="1" ref="H2695" ca="1">IF(I2695&lt;&gt;"",INDIRECT("'"&amp;I2695&amp;"'!"&amp;J2695),"")</f>
        <v/>
      </c>
      <c r="I2695" s="1440"/>
      <c r="J2695" s="1436"/>
      <c r="K2695" s="4"/>
    </row>
    <row r="2696" spans="1:11" ht="15" x14ac:dyDescent="0.2">
      <c r="A2696" s="5">
        <v>2637</v>
      </c>
      <c r="B2696" s="660"/>
      <c r="F2696" s="4" t="s">
        <v>3784</v>
      </c>
      <c r="G2696" s="1" t="b">
        <f t="shared" ca="1" si="42"/>
        <v>1</v>
      </c>
      <c r="H2696" s="1435" t="str" cm="1">
        <f t="array" aca="1" ref="H2696" ca="1">IF(I2696&lt;&gt;"",INDIRECT("'"&amp;I2696&amp;"'!"&amp;J2696),"")</f>
        <v/>
      </c>
      <c r="I2696" s="1440"/>
      <c r="J2696" s="1436"/>
      <c r="K2696" s="4"/>
    </row>
    <row r="2697" spans="1:11" ht="15" x14ac:dyDescent="0.2">
      <c r="A2697" s="5">
        <v>2638</v>
      </c>
      <c r="B2697" s="660"/>
      <c r="F2697" s="4" t="s">
        <v>3784</v>
      </c>
      <c r="G2697" s="1" t="b">
        <f t="shared" ca="1" si="42"/>
        <v>1</v>
      </c>
      <c r="H2697" s="1435" t="str" cm="1">
        <f t="array" aca="1" ref="H2697" ca="1">IF(I2697&lt;&gt;"",INDIRECT("'"&amp;I2697&amp;"'!"&amp;J2697),"")</f>
        <v/>
      </c>
      <c r="I2697" s="1440"/>
      <c r="J2697" s="1436"/>
      <c r="K2697" s="4"/>
    </row>
    <row r="2698" spans="1:11" ht="15" x14ac:dyDescent="0.2">
      <c r="A2698" s="5">
        <v>2639</v>
      </c>
      <c r="B2698" s="660"/>
      <c r="F2698" s="4" t="s">
        <v>3784</v>
      </c>
      <c r="G2698" s="1" t="b">
        <f t="shared" ca="1" si="42"/>
        <v>1</v>
      </c>
      <c r="H2698" s="1435" t="str" cm="1">
        <f t="array" aca="1" ref="H2698" ca="1">IF(I2698&lt;&gt;"",INDIRECT("'"&amp;I2698&amp;"'!"&amp;J2698),"")</f>
        <v/>
      </c>
      <c r="I2698" s="1440"/>
      <c r="J2698" s="1436"/>
      <c r="K2698" s="4"/>
    </row>
    <row r="2699" spans="1:11" ht="15" x14ac:dyDescent="0.2">
      <c r="A2699" s="5">
        <v>2640</v>
      </c>
      <c r="B2699" s="660"/>
      <c r="F2699" s="4" t="s">
        <v>3784</v>
      </c>
      <c r="G2699" s="1" t="b">
        <f t="shared" ca="1" si="42"/>
        <v>1</v>
      </c>
      <c r="H2699" s="1435" t="str" cm="1">
        <f t="array" aca="1" ref="H2699" ca="1">IF(I2699&lt;&gt;"",INDIRECT("'"&amp;I2699&amp;"'!"&amp;J2699),"")</f>
        <v/>
      </c>
      <c r="I2699" s="1440"/>
      <c r="J2699" s="1436"/>
      <c r="K2699" s="4"/>
    </row>
    <row r="2700" spans="1:11" ht="15" x14ac:dyDescent="0.2">
      <c r="A2700" s="5">
        <v>2641</v>
      </c>
      <c r="B2700" s="660"/>
      <c r="F2700" s="4" t="s">
        <v>3784</v>
      </c>
      <c r="G2700" s="1" t="b">
        <f t="shared" ca="1" si="42"/>
        <v>1</v>
      </c>
      <c r="H2700" s="1435" t="str" cm="1">
        <f t="array" aca="1" ref="H2700" ca="1">IF(I2700&lt;&gt;"",INDIRECT("'"&amp;I2700&amp;"'!"&amp;J2700),"")</f>
        <v/>
      </c>
      <c r="I2700" s="1440"/>
      <c r="J2700" s="1436"/>
      <c r="K2700" s="4"/>
    </row>
    <row r="2701" spans="1:11" ht="15" x14ac:dyDescent="0.2">
      <c r="A2701" s="5">
        <v>2642</v>
      </c>
      <c r="B2701" s="660"/>
      <c r="F2701" s="4" t="s">
        <v>3784</v>
      </c>
      <c r="G2701" s="1" t="b">
        <f t="shared" ca="1" si="42"/>
        <v>1</v>
      </c>
      <c r="H2701" s="1435" t="str" cm="1">
        <f t="array" aca="1" ref="H2701" ca="1">IF(I2701&lt;&gt;"",INDIRECT("'"&amp;I2701&amp;"'!"&amp;J2701),"")</f>
        <v/>
      </c>
      <c r="I2701" s="1440"/>
      <c r="J2701" s="1436"/>
      <c r="K2701" s="4"/>
    </row>
    <row r="2702" spans="1:11" ht="15" x14ac:dyDescent="0.2">
      <c r="A2702" s="5">
        <v>2643</v>
      </c>
      <c r="B2702" s="660"/>
      <c r="F2702" s="4" t="s">
        <v>3784</v>
      </c>
      <c r="G2702" s="1" t="b">
        <f t="shared" ca="1" si="42"/>
        <v>1</v>
      </c>
      <c r="H2702" s="1435" t="str" cm="1">
        <f t="array" aca="1" ref="H2702" ca="1">IF(I2702&lt;&gt;"",INDIRECT("'"&amp;I2702&amp;"'!"&amp;J2702),"")</f>
        <v/>
      </c>
      <c r="I2702" s="1440"/>
      <c r="J2702" s="1436"/>
      <c r="K2702" s="4"/>
    </row>
    <row r="2703" spans="1:11" ht="15" x14ac:dyDescent="0.2">
      <c r="A2703" s="5">
        <v>2644</v>
      </c>
      <c r="B2703" s="660"/>
      <c r="F2703" s="4" t="s">
        <v>3784</v>
      </c>
      <c r="G2703" s="1" t="b">
        <f t="shared" ca="1" si="42"/>
        <v>1</v>
      </c>
      <c r="H2703" s="1435" t="str" cm="1">
        <f t="array" aca="1" ref="H2703" ca="1">IF(I2703&lt;&gt;"",INDIRECT("'"&amp;I2703&amp;"'!"&amp;J2703),"")</f>
        <v/>
      </c>
      <c r="I2703" s="1440"/>
      <c r="J2703" s="1436"/>
      <c r="K2703" s="4"/>
    </row>
    <row r="2704" spans="1:11" ht="15" x14ac:dyDescent="0.2">
      <c r="A2704" s="5">
        <v>2645</v>
      </c>
      <c r="B2704" s="660"/>
      <c r="F2704" s="4" t="s">
        <v>3784</v>
      </c>
      <c r="G2704" s="1" t="b">
        <f t="shared" ca="1" si="42"/>
        <v>1</v>
      </c>
      <c r="H2704" s="1435" t="str" cm="1">
        <f t="array" aca="1" ref="H2704" ca="1">IF(I2704&lt;&gt;"",INDIRECT("'"&amp;I2704&amp;"'!"&amp;J2704),"")</f>
        <v/>
      </c>
      <c r="I2704" s="1440"/>
      <c r="J2704" s="1436"/>
      <c r="K2704" s="4"/>
    </row>
    <row r="2705" spans="1:11" ht="15" x14ac:dyDescent="0.2">
      <c r="A2705" s="5">
        <v>2646</v>
      </c>
      <c r="B2705" s="660"/>
      <c r="F2705" s="4" t="s">
        <v>3784</v>
      </c>
      <c r="G2705" s="1" t="b">
        <f t="shared" ca="1" si="42"/>
        <v>1</v>
      </c>
      <c r="H2705" s="1435" t="str" cm="1">
        <f t="array" aca="1" ref="H2705" ca="1">IF(I2705&lt;&gt;"",INDIRECT("'"&amp;I2705&amp;"'!"&amp;J2705),"")</f>
        <v/>
      </c>
      <c r="I2705" s="1440"/>
      <c r="J2705" s="1436"/>
      <c r="K2705" s="4"/>
    </row>
    <row r="2706" spans="1:11" ht="15" x14ac:dyDescent="0.2">
      <c r="A2706" s="5">
        <v>2647</v>
      </c>
      <c r="B2706" s="660"/>
      <c r="F2706" s="4" t="s">
        <v>3784</v>
      </c>
      <c r="G2706" s="1" t="b">
        <f t="shared" ca="1" si="42"/>
        <v>1</v>
      </c>
      <c r="H2706" s="1435" t="str" cm="1">
        <f t="array" aca="1" ref="H2706" ca="1">IF(I2706&lt;&gt;"",INDIRECT("'"&amp;I2706&amp;"'!"&amp;J2706),"")</f>
        <v/>
      </c>
      <c r="I2706" s="1440"/>
      <c r="J2706" s="1436"/>
      <c r="K2706" s="4"/>
    </row>
    <row r="2707" spans="1:11" ht="15" x14ac:dyDescent="0.2">
      <c r="A2707" s="5">
        <v>2648</v>
      </c>
      <c r="B2707" s="660"/>
      <c r="F2707" s="4" t="s">
        <v>3784</v>
      </c>
      <c r="G2707" s="1" t="b">
        <f t="shared" ca="1" si="42"/>
        <v>1</v>
      </c>
      <c r="H2707" s="1435" t="str" cm="1">
        <f t="array" aca="1" ref="H2707" ca="1">IF(I2707&lt;&gt;"",INDIRECT("'"&amp;I2707&amp;"'!"&amp;J2707),"")</f>
        <v/>
      </c>
      <c r="I2707" s="1440"/>
      <c r="J2707" s="1436"/>
      <c r="K2707" s="4"/>
    </row>
    <row r="2708" spans="1:11" ht="15" x14ac:dyDescent="0.2">
      <c r="A2708" s="5">
        <v>2649</v>
      </c>
      <c r="B2708" s="660"/>
      <c r="F2708" s="4" t="s">
        <v>3784</v>
      </c>
      <c r="G2708" s="1" t="b">
        <f t="shared" ca="1" si="42"/>
        <v>1</v>
      </c>
      <c r="H2708" s="1435" t="str" cm="1">
        <f t="array" aca="1" ref="H2708" ca="1">IF(I2708&lt;&gt;"",INDIRECT("'"&amp;I2708&amp;"'!"&amp;J2708),"")</f>
        <v/>
      </c>
      <c r="I2708" s="1440"/>
      <c r="J2708" s="1436"/>
      <c r="K2708" s="4"/>
    </row>
    <row r="2709" spans="1:11" ht="15" x14ac:dyDescent="0.2">
      <c r="A2709" s="5">
        <v>2650</v>
      </c>
      <c r="B2709" s="660"/>
      <c r="F2709" s="4" t="s">
        <v>3784</v>
      </c>
      <c r="G2709" s="1" t="b">
        <f t="shared" ca="1" si="42"/>
        <v>1</v>
      </c>
      <c r="H2709" s="1435" t="str" cm="1">
        <f t="array" aca="1" ref="H2709" ca="1">IF(I2709&lt;&gt;"",INDIRECT("'"&amp;I2709&amp;"'!"&amp;J2709),"")</f>
        <v/>
      </c>
      <c r="I2709" s="1440"/>
      <c r="J2709" s="1436"/>
      <c r="K2709" s="4"/>
    </row>
    <row r="2710" spans="1:11" ht="15" x14ac:dyDescent="0.2">
      <c r="A2710" s="5">
        <v>2651</v>
      </c>
      <c r="B2710" s="660"/>
      <c r="F2710" s="4" t="s">
        <v>3784</v>
      </c>
      <c r="G2710" s="1" t="b">
        <f t="shared" ca="1" si="42"/>
        <v>1</v>
      </c>
      <c r="H2710" s="1435" t="str" cm="1">
        <f t="array" aca="1" ref="H2710" ca="1">IF(I2710&lt;&gt;"",INDIRECT("'"&amp;I2710&amp;"'!"&amp;J2710),"")</f>
        <v/>
      </c>
      <c r="I2710" s="1440"/>
      <c r="J2710" s="1436"/>
      <c r="K2710" s="4"/>
    </row>
    <row r="2711" spans="1:11" ht="15" x14ac:dyDescent="0.2">
      <c r="A2711" s="5">
        <v>2652</v>
      </c>
      <c r="B2711" s="660"/>
      <c r="F2711" s="4" t="s">
        <v>3784</v>
      </c>
      <c r="G2711" s="1" t="b">
        <f t="shared" ca="1" si="42"/>
        <v>1</v>
      </c>
      <c r="H2711" s="1435" t="str" cm="1">
        <f t="array" aca="1" ref="H2711" ca="1">IF(I2711&lt;&gt;"",INDIRECT("'"&amp;I2711&amp;"'!"&amp;J2711),"")</f>
        <v/>
      </c>
      <c r="I2711" s="1440"/>
      <c r="J2711" s="1436"/>
      <c r="K2711" s="4"/>
    </row>
    <row r="2712" spans="1:11" ht="15" x14ac:dyDescent="0.2">
      <c r="A2712" s="5">
        <v>2653</v>
      </c>
      <c r="B2712" s="660"/>
      <c r="F2712" s="4" t="s">
        <v>3784</v>
      </c>
      <c r="G2712" s="1" t="b">
        <f t="shared" ca="1" si="42"/>
        <v>1</v>
      </c>
      <c r="H2712" s="1435" t="str" cm="1">
        <f t="array" aca="1" ref="H2712" ca="1">IF(I2712&lt;&gt;"",INDIRECT("'"&amp;I2712&amp;"'!"&amp;J2712),"")</f>
        <v/>
      </c>
      <c r="I2712" s="1440"/>
      <c r="J2712" s="1436"/>
      <c r="K2712" s="4"/>
    </row>
    <row r="2713" spans="1:11" ht="15" x14ac:dyDescent="0.2">
      <c r="A2713" s="5">
        <v>2654</v>
      </c>
      <c r="B2713" s="660"/>
      <c r="F2713" s="4" t="s">
        <v>3784</v>
      </c>
      <c r="G2713" s="1" t="b">
        <f t="shared" ca="1" si="42"/>
        <v>1</v>
      </c>
      <c r="H2713" s="1435" t="str" cm="1">
        <f t="array" aca="1" ref="H2713" ca="1">IF(I2713&lt;&gt;"",INDIRECT("'"&amp;I2713&amp;"'!"&amp;J2713),"")</f>
        <v/>
      </c>
      <c r="I2713" s="1440"/>
      <c r="J2713" s="1436"/>
      <c r="K2713" s="4"/>
    </row>
    <row r="2714" spans="1:11" ht="15" x14ac:dyDescent="0.2">
      <c r="A2714" s="5">
        <v>2655</v>
      </c>
      <c r="B2714" s="660"/>
      <c r="F2714" s="4" t="s">
        <v>3784</v>
      </c>
      <c r="G2714" s="1" t="b">
        <f t="shared" ca="1" si="42"/>
        <v>1</v>
      </c>
      <c r="H2714" s="1435" t="str" cm="1">
        <f t="array" aca="1" ref="H2714" ca="1">IF(I2714&lt;&gt;"",INDIRECT("'"&amp;I2714&amp;"'!"&amp;J2714),"")</f>
        <v/>
      </c>
      <c r="I2714" s="1440"/>
      <c r="J2714" s="1436"/>
      <c r="K2714" s="4"/>
    </row>
    <row r="2715" spans="1:11" ht="15" x14ac:dyDescent="0.2">
      <c r="A2715" s="5">
        <v>2656</v>
      </c>
      <c r="B2715" s="660"/>
      <c r="F2715" s="4" t="s">
        <v>3784</v>
      </c>
      <c r="G2715" s="1" t="b">
        <f t="shared" ca="1" si="42"/>
        <v>1</v>
      </c>
      <c r="H2715" s="1435" t="str" cm="1">
        <f t="array" aca="1" ref="H2715" ca="1">IF(I2715&lt;&gt;"",INDIRECT("'"&amp;I2715&amp;"'!"&amp;J2715),"")</f>
        <v/>
      </c>
      <c r="I2715" s="1440"/>
      <c r="J2715" s="1436"/>
      <c r="K2715" s="4"/>
    </row>
    <row r="2716" spans="1:11" ht="15" x14ac:dyDescent="0.2">
      <c r="A2716">
        <v>2657</v>
      </c>
      <c r="B2716" s="660">
        <f>'Expenditures 16-24'!C53</f>
        <v>0</v>
      </c>
      <c r="F2716" s="4"/>
      <c r="G2716" s="1" t="b">
        <f t="shared" ca="1" si="42"/>
        <v>1</v>
      </c>
      <c r="H2716" s="1435" cm="1">
        <f t="array" aca="1" ref="H2716" ca="1">IF(I2716&lt;&gt;"",INDIRECT("'"&amp;I2716&amp;"'!"&amp;J2716),"")</f>
        <v>0</v>
      </c>
      <c r="I2716" s="1440" t="s">
        <v>3868</v>
      </c>
      <c r="J2716" s="1436" t="s">
        <v>4518</v>
      </c>
      <c r="K2716" s="4"/>
    </row>
    <row r="2717" spans="1:11" ht="15" x14ac:dyDescent="0.2">
      <c r="A2717">
        <v>2658</v>
      </c>
      <c r="B2717" s="660">
        <f>'Expenditures 16-24'!D53</f>
        <v>0</v>
      </c>
      <c r="F2717" s="4"/>
      <c r="G2717" s="1" t="b">
        <f t="shared" ca="1" si="42"/>
        <v>1</v>
      </c>
      <c r="H2717" s="1435" cm="1">
        <f t="array" aca="1" ref="H2717" ca="1">IF(I2717&lt;&gt;"",INDIRECT("'"&amp;I2717&amp;"'!"&amp;J2717),"")</f>
        <v>0</v>
      </c>
      <c r="I2717" s="1440" t="s">
        <v>3868</v>
      </c>
      <c r="J2717" s="1436" t="s">
        <v>4519</v>
      </c>
      <c r="K2717" s="4"/>
    </row>
    <row r="2718" spans="1:11" ht="15" x14ac:dyDescent="0.2">
      <c r="A2718">
        <v>2659</v>
      </c>
      <c r="B2718" s="660">
        <f>'Expenditures 16-24'!E53</f>
        <v>0</v>
      </c>
      <c r="F2718" s="4"/>
      <c r="G2718" s="1" t="b">
        <f t="shared" ca="1" si="42"/>
        <v>1</v>
      </c>
      <c r="H2718" s="1435" cm="1">
        <f t="array" aca="1" ref="H2718" ca="1">IF(I2718&lt;&gt;"",INDIRECT("'"&amp;I2718&amp;"'!"&amp;J2718),"")</f>
        <v>0</v>
      </c>
      <c r="I2718" s="1440" t="s">
        <v>3868</v>
      </c>
      <c r="J2718" s="1436" t="s">
        <v>4520</v>
      </c>
      <c r="K2718" s="4"/>
    </row>
    <row r="2719" spans="1:11" ht="15" x14ac:dyDescent="0.2">
      <c r="A2719">
        <v>2660</v>
      </c>
      <c r="B2719" s="660">
        <f>'Expenditures 16-24'!F53</f>
        <v>0</v>
      </c>
      <c r="F2719" s="4"/>
      <c r="G2719" s="1" t="b">
        <f t="shared" ca="1" si="42"/>
        <v>1</v>
      </c>
      <c r="H2719" s="1435" cm="1">
        <f t="array" aca="1" ref="H2719" ca="1">IF(I2719&lt;&gt;"",INDIRECT("'"&amp;I2719&amp;"'!"&amp;J2719),"")</f>
        <v>0</v>
      </c>
      <c r="I2719" s="1440" t="s">
        <v>3868</v>
      </c>
      <c r="J2719" s="1436" t="s">
        <v>4521</v>
      </c>
      <c r="K2719" s="4"/>
    </row>
    <row r="2720" spans="1:11" ht="15" x14ac:dyDescent="0.2">
      <c r="A2720">
        <v>2661</v>
      </c>
      <c r="B2720" s="660">
        <f>'Expenditures 16-24'!G53</f>
        <v>0</v>
      </c>
      <c r="F2720" s="4"/>
      <c r="G2720" s="1" t="b">
        <f t="shared" ref="G2720:G2783" ca="1" si="43">H2720=B2720</f>
        <v>1</v>
      </c>
      <c r="H2720" s="1435" cm="1">
        <f t="array" aca="1" ref="H2720" ca="1">IF(I2720&lt;&gt;"",INDIRECT("'"&amp;I2720&amp;"'!"&amp;J2720),"")</f>
        <v>0</v>
      </c>
      <c r="I2720" s="1440" t="s">
        <v>3868</v>
      </c>
      <c r="J2720" s="1436" t="s">
        <v>4522</v>
      </c>
      <c r="K2720" s="4"/>
    </row>
    <row r="2721" spans="1:11" ht="15" x14ac:dyDescent="0.2">
      <c r="A2721">
        <v>2662</v>
      </c>
      <c r="B2721" s="660">
        <f>'Expenditures 16-24'!H53</f>
        <v>0</v>
      </c>
      <c r="F2721" s="4"/>
      <c r="G2721" s="1" t="b">
        <f t="shared" ca="1" si="43"/>
        <v>1</v>
      </c>
      <c r="H2721" s="1435" cm="1">
        <f t="array" aca="1" ref="H2721" ca="1">IF(I2721&lt;&gt;"",INDIRECT("'"&amp;I2721&amp;"'!"&amp;J2721),"")</f>
        <v>0</v>
      </c>
      <c r="I2721" s="1440" t="s">
        <v>3868</v>
      </c>
      <c r="J2721" s="1436" t="s">
        <v>4523</v>
      </c>
      <c r="K2721" s="4"/>
    </row>
    <row r="2722" spans="1:11" ht="15" x14ac:dyDescent="0.2">
      <c r="A2722">
        <v>2663</v>
      </c>
      <c r="B2722" s="660">
        <f>'Expenditures 16-24'!K53</f>
        <v>0</v>
      </c>
      <c r="F2722" s="4"/>
      <c r="G2722" s="1" t="b">
        <f t="shared" ca="1" si="43"/>
        <v>1</v>
      </c>
      <c r="H2722" s="1435" cm="1">
        <f t="array" aca="1" ref="H2722" ca="1">IF(I2722&lt;&gt;"",INDIRECT("'"&amp;I2722&amp;"'!"&amp;J2722),"")</f>
        <v>0</v>
      </c>
      <c r="I2722" s="1440" t="s">
        <v>3868</v>
      </c>
      <c r="J2722" s="1436" t="s">
        <v>4524</v>
      </c>
      <c r="K2722" s="4"/>
    </row>
    <row r="2723" spans="1:11" ht="15" x14ac:dyDescent="0.2">
      <c r="A2723" s="1">
        <v>2664</v>
      </c>
      <c r="B2723" s="660">
        <f>'Expenditures 16-24'!D251</f>
        <v>0</v>
      </c>
      <c r="D2723" s="4" t="s">
        <v>1651</v>
      </c>
      <c r="F2723" s="4"/>
      <c r="G2723" s="1" t="b">
        <f t="shared" ca="1" si="43"/>
        <v>1</v>
      </c>
      <c r="H2723" s="1435" cm="1">
        <f t="array" aca="1" ref="H2723" ca="1">IF(I2723&lt;&gt;"",INDIRECT("'"&amp;I2723&amp;"'!"&amp;J2723),"")</f>
        <v>0</v>
      </c>
      <c r="I2723" s="1440" t="s">
        <v>3868</v>
      </c>
      <c r="J2723" s="1436" t="s">
        <v>4525</v>
      </c>
      <c r="K2723" s="4"/>
    </row>
    <row r="2724" spans="1:11" ht="15" x14ac:dyDescent="0.2">
      <c r="A2724" s="1">
        <v>2665</v>
      </c>
      <c r="B2724" s="660">
        <f>'Expenditures 16-24'!K251</f>
        <v>0</v>
      </c>
      <c r="C2724" s="2" t="s">
        <v>490</v>
      </c>
      <c r="D2724" s="4" t="s">
        <v>1651</v>
      </c>
      <c r="F2724" s="4"/>
      <c r="G2724" s="1" t="b">
        <f t="shared" ca="1" si="43"/>
        <v>1</v>
      </c>
      <c r="H2724" s="1435" cm="1">
        <f t="array" aca="1" ref="H2724" ca="1">IF(I2724&lt;&gt;"",INDIRECT("'"&amp;I2724&amp;"'!"&amp;J2724),"")</f>
        <v>0</v>
      </c>
      <c r="I2724" s="1440" t="s">
        <v>3868</v>
      </c>
      <c r="J2724" s="1436" t="s">
        <v>4526</v>
      </c>
      <c r="K2724" s="4"/>
    </row>
    <row r="2725" spans="1:11" ht="15" x14ac:dyDescent="0.2">
      <c r="A2725">
        <v>2666</v>
      </c>
      <c r="B2725" s="660">
        <f>'Short-Term Long-Term Debt 26'!C4</f>
        <v>0</v>
      </c>
      <c r="F2725" s="4"/>
      <c r="G2725" s="1" t="b">
        <f t="shared" ca="1" si="43"/>
        <v>1</v>
      </c>
      <c r="H2725" s="1435" cm="1">
        <f t="array" aca="1" ref="H2725" ca="1">IF(I2725&lt;&gt;"",INDIRECT("'"&amp;I2725&amp;"'!"&amp;J2725),"")</f>
        <v>0</v>
      </c>
      <c r="I2725" s="1440" t="s">
        <v>4435</v>
      </c>
      <c r="J2725" s="1436" t="s">
        <v>4416</v>
      </c>
      <c r="K2725" s="4"/>
    </row>
    <row r="2726" spans="1:11" ht="15" x14ac:dyDescent="0.2">
      <c r="A2726">
        <v>2667</v>
      </c>
      <c r="B2726" s="660">
        <f>'Short-Term Long-Term Debt 26'!C25</f>
        <v>0</v>
      </c>
      <c r="C2726" s="2" t="s">
        <v>490</v>
      </c>
      <c r="F2726" s="4"/>
      <c r="G2726" s="1" t="b">
        <f t="shared" ca="1" si="43"/>
        <v>1</v>
      </c>
      <c r="H2726" s="1435" cm="1">
        <f t="array" aca="1" ref="H2726" ca="1">IF(I2726&lt;&gt;"",INDIRECT("'"&amp;I2726&amp;"'!"&amp;J2726),"")</f>
        <v>0</v>
      </c>
      <c r="I2726" s="1440" t="s">
        <v>4435</v>
      </c>
      <c r="J2726" s="1436" t="s">
        <v>4527</v>
      </c>
      <c r="K2726" s="4"/>
    </row>
    <row r="2727" spans="1:11" ht="15" x14ac:dyDescent="0.2">
      <c r="A2727">
        <v>2668</v>
      </c>
      <c r="B2727" s="660">
        <f>'Short-Term Long-Term Debt 26'!D4</f>
        <v>0</v>
      </c>
      <c r="F2727" s="4"/>
      <c r="G2727" s="1" t="b">
        <f t="shared" ca="1" si="43"/>
        <v>1</v>
      </c>
      <c r="H2727" s="1435" cm="1">
        <f t="array" aca="1" ref="H2727" ca="1">IF(I2727&lt;&gt;"",INDIRECT("'"&amp;I2727&amp;"'!"&amp;J2727),"")</f>
        <v>0</v>
      </c>
      <c r="I2727" s="1440" t="s">
        <v>4435</v>
      </c>
      <c r="J2727" s="1436" t="s">
        <v>4410</v>
      </c>
      <c r="K2727" s="4"/>
    </row>
    <row r="2728" spans="1:11" ht="15" x14ac:dyDescent="0.2">
      <c r="A2728">
        <v>2669</v>
      </c>
      <c r="B2728" s="660">
        <f>'Short-Term Long-Term Debt 26'!D25</f>
        <v>0</v>
      </c>
      <c r="F2728" s="4"/>
      <c r="G2728" s="1" t="b">
        <f t="shared" ca="1" si="43"/>
        <v>1</v>
      </c>
      <c r="H2728" s="1435" cm="1">
        <f t="array" aca="1" ref="H2728" ca="1">IF(I2728&lt;&gt;"",INDIRECT("'"&amp;I2728&amp;"'!"&amp;J2728),"")</f>
        <v>0</v>
      </c>
      <c r="I2728" s="1440" t="s">
        <v>4435</v>
      </c>
      <c r="J2728" s="1436" t="s">
        <v>4528</v>
      </c>
      <c r="K2728" s="4"/>
    </row>
    <row r="2729" spans="1:11" ht="15" x14ac:dyDescent="0.2">
      <c r="A2729">
        <v>2670</v>
      </c>
      <c r="B2729" s="660">
        <f>'Short-Term Long-Term Debt 26'!E4</f>
        <v>0</v>
      </c>
      <c r="F2729" s="4"/>
      <c r="G2729" s="1" t="b">
        <f t="shared" ca="1" si="43"/>
        <v>1</v>
      </c>
      <c r="H2729" s="1435" cm="1">
        <f t="array" aca="1" ref="H2729" ca="1">IF(I2729&lt;&gt;"",INDIRECT("'"&amp;I2729&amp;"'!"&amp;J2729),"")</f>
        <v>0</v>
      </c>
      <c r="I2729" s="1440" t="s">
        <v>4435</v>
      </c>
      <c r="J2729" s="1436" t="s">
        <v>4428</v>
      </c>
      <c r="K2729" s="4"/>
    </row>
    <row r="2730" spans="1:11" ht="15" x14ac:dyDescent="0.2">
      <c r="A2730">
        <v>2671</v>
      </c>
      <c r="B2730" s="660">
        <f>'Short-Term Long-Term Debt 26'!E25</f>
        <v>0</v>
      </c>
      <c r="F2730" s="4"/>
      <c r="G2730" s="1" t="b">
        <f t="shared" ca="1" si="43"/>
        <v>1</v>
      </c>
      <c r="H2730" s="1435" cm="1">
        <f t="array" aca="1" ref="H2730" ca="1">IF(I2730&lt;&gt;"",INDIRECT("'"&amp;I2730&amp;"'!"&amp;J2730),"")</f>
        <v>0</v>
      </c>
      <c r="I2730" s="1440" t="s">
        <v>4435</v>
      </c>
      <c r="J2730" s="1436" t="s">
        <v>4529</v>
      </c>
      <c r="K2730" s="4"/>
    </row>
    <row r="2731" spans="1:11" ht="15" x14ac:dyDescent="0.2">
      <c r="A2731">
        <v>2672</v>
      </c>
      <c r="B2731" s="660">
        <f>'Short-Term Long-Term Debt 26'!F4</f>
        <v>0</v>
      </c>
      <c r="F2731" s="4"/>
      <c r="G2731" s="1" t="b">
        <f t="shared" ca="1" si="43"/>
        <v>1</v>
      </c>
      <c r="H2731" s="1435" cm="1">
        <f t="array" aca="1" ref="H2731" ca="1">IF(I2731&lt;&gt;"",INDIRECT("'"&amp;I2731&amp;"'!"&amp;J2731),"")</f>
        <v>0</v>
      </c>
      <c r="I2731" s="1440" t="s">
        <v>4435</v>
      </c>
      <c r="J2731" s="1436" t="s">
        <v>4422</v>
      </c>
      <c r="K2731" s="4"/>
    </row>
    <row r="2732" spans="1:11" ht="15" x14ac:dyDescent="0.2">
      <c r="A2732">
        <v>2673</v>
      </c>
      <c r="B2732" s="660">
        <f>'Short-Term Long-Term Debt 26'!F25</f>
        <v>0</v>
      </c>
      <c r="F2732" s="4"/>
      <c r="G2732" s="1" t="b">
        <f t="shared" ca="1" si="43"/>
        <v>1</v>
      </c>
      <c r="H2732" s="1435" cm="1">
        <f t="array" aca="1" ref="H2732" ca="1">IF(I2732&lt;&gt;"",INDIRECT("'"&amp;I2732&amp;"'!"&amp;J2732),"")</f>
        <v>0</v>
      </c>
      <c r="I2732" s="1440" t="s">
        <v>4435</v>
      </c>
      <c r="J2732" s="1436" t="s">
        <v>4530</v>
      </c>
      <c r="K2732" s="4"/>
    </row>
    <row r="2733" spans="1:11" ht="15" x14ac:dyDescent="0.2">
      <c r="A2733" s="5">
        <v>2674</v>
      </c>
      <c r="B2733" s="660"/>
      <c r="C2733" s="2" t="s">
        <v>490</v>
      </c>
      <c r="F2733" s="4" t="s">
        <v>3784</v>
      </c>
      <c r="G2733" s="1" t="b">
        <f t="shared" ca="1" si="43"/>
        <v>1</v>
      </c>
      <c r="H2733" s="1435" t="str" cm="1">
        <f t="array" aca="1" ref="H2733" ca="1">IF(I2733&lt;&gt;"",INDIRECT("'"&amp;I2733&amp;"'!"&amp;J2733),"")</f>
        <v/>
      </c>
      <c r="I2733" s="1440"/>
      <c r="J2733" s="1436"/>
      <c r="K2733" s="4"/>
    </row>
    <row r="2734" spans="1:11" ht="15" x14ac:dyDescent="0.2">
      <c r="A2734" s="5">
        <v>2675</v>
      </c>
      <c r="B2734" s="660"/>
      <c r="C2734" s="2" t="s">
        <v>490</v>
      </c>
      <c r="F2734" s="4" t="s">
        <v>3784</v>
      </c>
      <c r="G2734" s="1" t="b">
        <f t="shared" ca="1" si="43"/>
        <v>1</v>
      </c>
      <c r="H2734" s="1435" t="str" cm="1">
        <f t="array" aca="1" ref="H2734" ca="1">IF(I2734&lt;&gt;"",INDIRECT("'"&amp;I2734&amp;"'!"&amp;J2734),"")</f>
        <v/>
      </c>
      <c r="I2734" s="1440"/>
      <c r="J2734" s="1436"/>
      <c r="K2734" s="4"/>
    </row>
    <row r="2735" spans="1:11" ht="15" x14ac:dyDescent="0.2">
      <c r="A2735" s="5">
        <v>2676</v>
      </c>
      <c r="B2735" s="660"/>
      <c r="F2735" s="4" t="s">
        <v>3784</v>
      </c>
      <c r="G2735" s="1" t="b">
        <f t="shared" ca="1" si="43"/>
        <v>1</v>
      </c>
      <c r="H2735" s="1435" t="str" cm="1">
        <f t="array" aca="1" ref="H2735" ca="1">IF(I2735&lt;&gt;"",INDIRECT("'"&amp;I2735&amp;"'!"&amp;J2735),"")</f>
        <v/>
      </c>
      <c r="I2735" s="1440"/>
      <c r="J2735" s="1436"/>
      <c r="K2735" s="4"/>
    </row>
    <row r="2736" spans="1:11" ht="15" x14ac:dyDescent="0.2">
      <c r="A2736" s="5">
        <v>2677</v>
      </c>
      <c r="B2736" s="660"/>
      <c r="F2736" s="4" t="s">
        <v>3784</v>
      </c>
      <c r="G2736" s="1" t="b">
        <f t="shared" ca="1" si="43"/>
        <v>1</v>
      </c>
      <c r="H2736" s="1435" t="str" cm="1">
        <f t="array" aca="1" ref="H2736" ca="1">IF(I2736&lt;&gt;"",INDIRECT("'"&amp;I2736&amp;"'!"&amp;J2736),"")</f>
        <v/>
      </c>
      <c r="I2736" s="1440"/>
      <c r="J2736" s="1436"/>
      <c r="K2736" s="4"/>
    </row>
    <row r="2737" spans="1:11" ht="15" x14ac:dyDescent="0.2">
      <c r="A2737" s="5">
        <v>2678</v>
      </c>
      <c r="B2737" s="660"/>
      <c r="F2737" s="4" t="s">
        <v>3784</v>
      </c>
      <c r="G2737" s="1" t="b">
        <f t="shared" ca="1" si="43"/>
        <v>1</v>
      </c>
      <c r="H2737" s="1435" t="str" cm="1">
        <f t="array" aca="1" ref="H2737" ca="1">IF(I2737&lt;&gt;"",INDIRECT("'"&amp;I2737&amp;"'!"&amp;J2737),"")</f>
        <v/>
      </c>
      <c r="I2737" s="1440"/>
      <c r="J2737" s="1436"/>
      <c r="K2737" s="4"/>
    </row>
    <row r="2738" spans="1:11" ht="15" x14ac:dyDescent="0.2">
      <c r="A2738" s="5">
        <v>2679</v>
      </c>
      <c r="B2738" s="660"/>
      <c r="F2738" s="4" t="s">
        <v>3784</v>
      </c>
      <c r="G2738" s="1" t="b">
        <f t="shared" ca="1" si="43"/>
        <v>1</v>
      </c>
      <c r="H2738" s="1435" t="str" cm="1">
        <f t="array" aca="1" ref="H2738" ca="1">IF(I2738&lt;&gt;"",INDIRECT("'"&amp;I2738&amp;"'!"&amp;J2738),"")</f>
        <v/>
      </c>
      <c r="I2738" s="1440"/>
      <c r="J2738" s="1436"/>
      <c r="K2738" s="4"/>
    </row>
    <row r="2739" spans="1:11" ht="15" x14ac:dyDescent="0.2">
      <c r="A2739" s="5">
        <v>2680</v>
      </c>
      <c r="B2739" s="660"/>
      <c r="F2739" s="4" t="s">
        <v>3784</v>
      </c>
      <c r="G2739" s="1" t="b">
        <f t="shared" ca="1" si="43"/>
        <v>1</v>
      </c>
      <c r="H2739" s="1435" t="str" cm="1">
        <f t="array" aca="1" ref="H2739" ca="1">IF(I2739&lt;&gt;"",INDIRECT("'"&amp;I2739&amp;"'!"&amp;J2739),"")</f>
        <v/>
      </c>
      <c r="I2739" s="1440"/>
      <c r="J2739" s="1436"/>
      <c r="K2739" s="4"/>
    </row>
    <row r="2740" spans="1:11" ht="15" x14ac:dyDescent="0.2">
      <c r="A2740" s="5">
        <v>2681</v>
      </c>
      <c r="B2740" s="660"/>
      <c r="F2740" s="4" t="s">
        <v>3784</v>
      </c>
      <c r="G2740" s="1" t="b">
        <f t="shared" ca="1" si="43"/>
        <v>1</v>
      </c>
      <c r="H2740" s="1435" t="str" cm="1">
        <f t="array" aca="1" ref="H2740" ca="1">IF(I2740&lt;&gt;"",INDIRECT("'"&amp;I2740&amp;"'!"&amp;J2740),"")</f>
        <v/>
      </c>
      <c r="I2740" s="1440"/>
      <c r="J2740" s="1436"/>
      <c r="K2740" s="4"/>
    </row>
    <row r="2741" spans="1:11" ht="15" x14ac:dyDescent="0.2">
      <c r="A2741" s="5">
        <v>2682</v>
      </c>
      <c r="B2741" s="660"/>
      <c r="F2741" s="4" t="s">
        <v>3784</v>
      </c>
      <c r="G2741" s="1" t="b">
        <f t="shared" ca="1" si="43"/>
        <v>1</v>
      </c>
      <c r="H2741" s="1435" t="str" cm="1">
        <f t="array" aca="1" ref="H2741" ca="1">IF(I2741&lt;&gt;"",INDIRECT("'"&amp;I2741&amp;"'!"&amp;J2741),"")</f>
        <v/>
      </c>
      <c r="I2741" s="1440"/>
      <c r="J2741" s="1436"/>
      <c r="K2741" s="4"/>
    </row>
    <row r="2742" spans="1:11" ht="15" x14ac:dyDescent="0.2">
      <c r="A2742" s="5">
        <v>2683</v>
      </c>
      <c r="B2742" s="660"/>
      <c r="D2742" s="4" t="s">
        <v>114</v>
      </c>
      <c r="F2742" s="4" t="s">
        <v>3784</v>
      </c>
      <c r="G2742" s="1" t="b">
        <f t="shared" ca="1" si="43"/>
        <v>1</v>
      </c>
      <c r="H2742" s="1435" t="str" cm="1">
        <f t="array" aca="1" ref="H2742" ca="1">IF(I2742&lt;&gt;"",INDIRECT("'"&amp;I2742&amp;"'!"&amp;J2742),"")</f>
        <v/>
      </c>
      <c r="I2742" s="1440"/>
      <c r="J2742" s="1436"/>
      <c r="K2742" s="4"/>
    </row>
    <row r="2743" spans="1:11" ht="15" x14ac:dyDescent="0.2">
      <c r="A2743" s="5">
        <v>2684</v>
      </c>
      <c r="B2743" s="660"/>
      <c r="F2743" s="4" t="s">
        <v>3784</v>
      </c>
      <c r="G2743" s="1" t="b">
        <f t="shared" ca="1" si="43"/>
        <v>1</v>
      </c>
      <c r="H2743" s="1435" t="str" cm="1">
        <f t="array" aca="1" ref="H2743" ca="1">IF(I2743&lt;&gt;"",INDIRECT("'"&amp;I2743&amp;"'!"&amp;J2743),"")</f>
        <v/>
      </c>
      <c r="I2743" s="1440"/>
      <c r="J2743" s="1436"/>
      <c r="K2743" s="4"/>
    </row>
    <row r="2744" spans="1:11" ht="15" x14ac:dyDescent="0.2">
      <c r="A2744" s="5">
        <v>2685</v>
      </c>
      <c r="B2744" s="660"/>
      <c r="F2744" s="4" t="s">
        <v>3784</v>
      </c>
      <c r="G2744" s="1" t="b">
        <f t="shared" ca="1" si="43"/>
        <v>1</v>
      </c>
      <c r="H2744" s="1435" t="str" cm="1">
        <f t="array" aca="1" ref="H2744" ca="1">IF(I2744&lt;&gt;"",INDIRECT("'"&amp;I2744&amp;"'!"&amp;J2744),"")</f>
        <v/>
      </c>
      <c r="I2744" s="1440"/>
      <c r="J2744" s="1436"/>
      <c r="K2744" s="4"/>
    </row>
    <row r="2745" spans="1:11" ht="15" x14ac:dyDescent="0.2">
      <c r="A2745" s="5">
        <v>2686</v>
      </c>
      <c r="B2745" s="660"/>
      <c r="F2745" s="4" t="s">
        <v>3784</v>
      </c>
      <c r="G2745" s="1" t="b">
        <f t="shared" ca="1" si="43"/>
        <v>1</v>
      </c>
      <c r="H2745" s="1435" t="str" cm="1">
        <f t="array" aca="1" ref="H2745" ca="1">IF(I2745&lt;&gt;"",INDIRECT("'"&amp;I2745&amp;"'!"&amp;J2745),"")</f>
        <v/>
      </c>
      <c r="I2745" s="1440"/>
      <c r="J2745" s="1436"/>
      <c r="K2745" s="4"/>
    </row>
    <row r="2746" spans="1:11" ht="15" x14ac:dyDescent="0.2">
      <c r="A2746" s="5">
        <v>2687</v>
      </c>
      <c r="B2746" s="660"/>
      <c r="F2746" s="4" t="s">
        <v>3784</v>
      </c>
      <c r="G2746" s="1" t="b">
        <f t="shared" ca="1" si="43"/>
        <v>1</v>
      </c>
      <c r="H2746" s="1435" t="str" cm="1">
        <f t="array" aca="1" ref="H2746" ca="1">IF(I2746&lt;&gt;"",INDIRECT("'"&amp;I2746&amp;"'!"&amp;J2746),"")</f>
        <v/>
      </c>
      <c r="I2746" s="1440"/>
      <c r="J2746" s="1436"/>
      <c r="K2746" s="4"/>
    </row>
    <row r="2747" spans="1:11" ht="15" x14ac:dyDescent="0.2">
      <c r="A2747" s="5">
        <v>2688</v>
      </c>
      <c r="B2747" s="660"/>
      <c r="F2747" s="4" t="s">
        <v>3784</v>
      </c>
      <c r="G2747" s="1" t="b">
        <f t="shared" ca="1" si="43"/>
        <v>1</v>
      </c>
      <c r="H2747" s="1435" t="str" cm="1">
        <f t="array" aca="1" ref="H2747" ca="1">IF(I2747&lt;&gt;"",INDIRECT("'"&amp;I2747&amp;"'!"&amp;J2747),"")</f>
        <v/>
      </c>
      <c r="I2747" s="1440"/>
      <c r="J2747" s="1436"/>
      <c r="K2747" s="4"/>
    </row>
    <row r="2748" spans="1:11" ht="15" x14ac:dyDescent="0.2">
      <c r="A2748" s="5">
        <v>2689</v>
      </c>
      <c r="B2748" s="660"/>
      <c r="F2748" s="4" t="s">
        <v>3784</v>
      </c>
      <c r="G2748" s="1" t="b">
        <f t="shared" ca="1" si="43"/>
        <v>1</v>
      </c>
      <c r="H2748" s="1435" t="str" cm="1">
        <f t="array" aca="1" ref="H2748" ca="1">IF(I2748&lt;&gt;"",INDIRECT("'"&amp;I2748&amp;"'!"&amp;J2748),"")</f>
        <v/>
      </c>
      <c r="I2748" s="1440"/>
      <c r="J2748" s="1436"/>
      <c r="K2748" s="4"/>
    </row>
    <row r="2749" spans="1:11" ht="15" x14ac:dyDescent="0.2">
      <c r="A2749" s="5">
        <v>2690</v>
      </c>
      <c r="B2749" s="660"/>
      <c r="F2749" s="4" t="s">
        <v>3784</v>
      </c>
      <c r="G2749" s="1" t="b">
        <f t="shared" ca="1" si="43"/>
        <v>1</v>
      </c>
      <c r="H2749" s="1435" t="str" cm="1">
        <f t="array" aca="1" ref="H2749" ca="1">IF(I2749&lt;&gt;"",INDIRECT("'"&amp;I2749&amp;"'!"&amp;J2749),"")</f>
        <v/>
      </c>
      <c r="I2749" s="1440"/>
      <c r="J2749" s="1436"/>
      <c r="K2749" s="4"/>
    </row>
    <row r="2750" spans="1:11" ht="15" x14ac:dyDescent="0.2">
      <c r="A2750" s="5">
        <v>2691</v>
      </c>
      <c r="B2750" s="660"/>
      <c r="F2750" s="4" t="s">
        <v>3784</v>
      </c>
      <c r="G2750" s="1" t="b">
        <f t="shared" ca="1" si="43"/>
        <v>1</v>
      </c>
      <c r="H2750" s="1435" t="str" cm="1">
        <f t="array" aca="1" ref="H2750" ca="1">IF(I2750&lt;&gt;"",INDIRECT("'"&amp;I2750&amp;"'!"&amp;J2750),"")</f>
        <v/>
      </c>
      <c r="I2750" s="1440"/>
      <c r="J2750" s="1436"/>
      <c r="K2750" s="4"/>
    </row>
    <row r="2751" spans="1:11" ht="15" x14ac:dyDescent="0.2">
      <c r="A2751" s="5">
        <v>2692</v>
      </c>
      <c r="B2751" s="660"/>
      <c r="F2751" s="4" t="s">
        <v>3784</v>
      </c>
      <c r="G2751" s="1" t="b">
        <f t="shared" ca="1" si="43"/>
        <v>1</v>
      </c>
      <c r="H2751" s="1435" t="str" cm="1">
        <f t="array" aca="1" ref="H2751" ca="1">IF(I2751&lt;&gt;"",INDIRECT("'"&amp;I2751&amp;"'!"&amp;J2751),"")</f>
        <v/>
      </c>
      <c r="I2751" s="1440"/>
      <c r="J2751" s="1436"/>
      <c r="K2751" s="4"/>
    </row>
    <row r="2752" spans="1:11" ht="15" x14ac:dyDescent="0.2">
      <c r="A2752" s="5">
        <v>2693</v>
      </c>
      <c r="B2752" s="660"/>
      <c r="F2752" s="4" t="s">
        <v>3784</v>
      </c>
      <c r="G2752" s="1" t="b">
        <f t="shared" ca="1" si="43"/>
        <v>1</v>
      </c>
      <c r="H2752" s="1435" t="str" cm="1">
        <f t="array" aca="1" ref="H2752" ca="1">IF(I2752&lt;&gt;"",INDIRECT("'"&amp;I2752&amp;"'!"&amp;J2752),"")</f>
        <v/>
      </c>
      <c r="I2752" s="1440"/>
      <c r="J2752" s="1436"/>
      <c r="K2752" s="4"/>
    </row>
    <row r="2753" spans="1:11" ht="15" x14ac:dyDescent="0.2">
      <c r="A2753" s="5">
        <v>2694</v>
      </c>
      <c r="B2753" s="660"/>
      <c r="F2753" s="4" t="s">
        <v>3784</v>
      </c>
      <c r="G2753" s="1" t="b">
        <f t="shared" ca="1" si="43"/>
        <v>1</v>
      </c>
      <c r="H2753" s="1435" t="str" cm="1">
        <f t="array" aca="1" ref="H2753" ca="1">IF(I2753&lt;&gt;"",INDIRECT("'"&amp;I2753&amp;"'!"&amp;J2753),"")</f>
        <v/>
      </c>
      <c r="I2753" s="1440"/>
      <c r="J2753" s="1436"/>
      <c r="K2753" s="4"/>
    </row>
    <row r="2754" spans="1:11" ht="15" x14ac:dyDescent="0.2">
      <c r="A2754" s="5">
        <v>2695</v>
      </c>
      <c r="B2754" s="660"/>
      <c r="F2754" s="4" t="s">
        <v>3784</v>
      </c>
      <c r="G2754" s="1" t="b">
        <f t="shared" ca="1" si="43"/>
        <v>1</v>
      </c>
      <c r="H2754" s="1435" t="str" cm="1">
        <f t="array" aca="1" ref="H2754" ca="1">IF(I2754&lt;&gt;"",INDIRECT("'"&amp;I2754&amp;"'!"&amp;J2754),"")</f>
        <v/>
      </c>
      <c r="I2754" s="1440"/>
      <c r="J2754" s="1436"/>
      <c r="K2754" s="4"/>
    </row>
    <row r="2755" spans="1:11" ht="15" x14ac:dyDescent="0.2">
      <c r="A2755">
        <v>2696</v>
      </c>
      <c r="B2755" s="660">
        <f>'Acct Summary 7-9'!C28</f>
        <v>0</v>
      </c>
      <c r="F2755" s="4"/>
      <c r="G2755" s="1" t="b">
        <f t="shared" ca="1" si="43"/>
        <v>1</v>
      </c>
      <c r="H2755" s="1435" cm="1">
        <f t="array" aca="1" ref="H2755" ca="1">IF(I2755&lt;&gt;"",INDIRECT("'"&amp;I2755&amp;"'!"&amp;J2755),"")</f>
        <v>0</v>
      </c>
      <c r="I2755" s="1440" t="s">
        <v>3856</v>
      </c>
      <c r="J2755" s="1436" t="s">
        <v>4531</v>
      </c>
      <c r="K2755" s="4"/>
    </row>
    <row r="2756" spans="1:11" ht="15" x14ac:dyDescent="0.2">
      <c r="A2756">
        <v>2697</v>
      </c>
      <c r="B2756" s="660">
        <f>'Acct Summary 7-9'!D28</f>
        <v>0</v>
      </c>
      <c r="F2756" s="4"/>
      <c r="G2756" s="1" t="b">
        <f t="shared" ca="1" si="43"/>
        <v>1</v>
      </c>
      <c r="H2756" s="1435" cm="1">
        <f t="array" aca="1" ref="H2756" ca="1">IF(I2756&lt;&gt;"",INDIRECT("'"&amp;I2756&amp;"'!"&amp;J2756),"")</f>
        <v>0</v>
      </c>
      <c r="I2756" s="1440" t="s">
        <v>3856</v>
      </c>
      <c r="J2756" s="1436" t="s">
        <v>4532</v>
      </c>
      <c r="K2756" s="4"/>
    </row>
    <row r="2757" spans="1:11" ht="15" x14ac:dyDescent="0.2">
      <c r="A2757" s="5">
        <v>2698</v>
      </c>
      <c r="B2757" s="660"/>
      <c r="F2757" s="4" t="s">
        <v>3784</v>
      </c>
      <c r="G2757" s="1" t="b">
        <f t="shared" ca="1" si="43"/>
        <v>1</v>
      </c>
      <c r="H2757" s="1435" t="str" cm="1">
        <f t="array" aca="1" ref="H2757" ca="1">IF(I2757&lt;&gt;"",INDIRECT("'"&amp;I2757&amp;"'!"&amp;J2757),"")</f>
        <v/>
      </c>
      <c r="I2757" s="1440"/>
      <c r="J2757" s="1436"/>
      <c r="K2757" s="4"/>
    </row>
    <row r="2758" spans="1:11" ht="15" x14ac:dyDescent="0.2">
      <c r="A2758">
        <v>2699</v>
      </c>
      <c r="B2758" s="660">
        <f>'Acct Summary 7-9'!E28</f>
        <v>0</v>
      </c>
      <c r="F2758" s="4"/>
      <c r="G2758" s="1" t="b">
        <f t="shared" ca="1" si="43"/>
        <v>1</v>
      </c>
      <c r="H2758" s="1435" cm="1">
        <f t="array" aca="1" ref="H2758" ca="1">IF(I2758&lt;&gt;"",INDIRECT("'"&amp;I2758&amp;"'!"&amp;J2758),"")</f>
        <v>0</v>
      </c>
      <c r="I2758" s="1440" t="s">
        <v>3856</v>
      </c>
      <c r="J2758" s="1436" t="s">
        <v>4533</v>
      </c>
      <c r="K2758" s="4"/>
    </row>
    <row r="2759" spans="1:11" ht="15" x14ac:dyDescent="0.2">
      <c r="A2759" s="5">
        <v>2700</v>
      </c>
      <c r="B2759" s="660"/>
      <c r="F2759" s="4" t="s">
        <v>3784</v>
      </c>
      <c r="G2759" s="1" t="b">
        <f t="shared" ca="1" si="43"/>
        <v>1</v>
      </c>
      <c r="H2759" s="1435" t="str" cm="1">
        <f t="array" aca="1" ref="H2759" ca="1">IF(I2759&lt;&gt;"",INDIRECT("'"&amp;I2759&amp;"'!"&amp;J2759),"")</f>
        <v/>
      </c>
      <c r="I2759" s="1440"/>
      <c r="J2759" s="1436"/>
      <c r="K2759" s="4"/>
    </row>
    <row r="2760" spans="1:11" ht="15" x14ac:dyDescent="0.2">
      <c r="A2760">
        <v>2701</v>
      </c>
      <c r="B2760" s="660">
        <f>'Acct Summary 7-9'!F26</f>
        <v>0</v>
      </c>
      <c r="F2760" s="4"/>
      <c r="G2760" s="1" t="b">
        <f t="shared" ca="1" si="43"/>
        <v>1</v>
      </c>
      <c r="H2760" s="1435" cm="1">
        <f t="array" aca="1" ref="H2760" ca="1">IF(I2760&lt;&gt;"",INDIRECT("'"&amp;I2760&amp;"'!"&amp;J2760),"")</f>
        <v>0</v>
      </c>
      <c r="I2760" s="1440" t="s">
        <v>3856</v>
      </c>
      <c r="J2760" s="1436" t="s">
        <v>4534</v>
      </c>
      <c r="K2760" s="4"/>
    </row>
    <row r="2761" spans="1:11" ht="15" x14ac:dyDescent="0.2">
      <c r="A2761">
        <v>2702</v>
      </c>
      <c r="B2761" s="660">
        <f>'Acct Summary 7-9'!F28</f>
        <v>0</v>
      </c>
      <c r="F2761" s="4"/>
      <c r="G2761" s="1" t="b">
        <f t="shared" ca="1" si="43"/>
        <v>1</v>
      </c>
      <c r="H2761" s="1435" cm="1">
        <f t="array" aca="1" ref="H2761" ca="1">IF(I2761&lt;&gt;"",INDIRECT("'"&amp;I2761&amp;"'!"&amp;J2761),"")</f>
        <v>0</v>
      </c>
      <c r="I2761" s="1440" t="s">
        <v>3856</v>
      </c>
      <c r="J2761" s="1436" t="s">
        <v>4535</v>
      </c>
      <c r="K2761" s="4"/>
    </row>
    <row r="2762" spans="1:11" ht="15" x14ac:dyDescent="0.2">
      <c r="A2762" s="5">
        <v>2703</v>
      </c>
      <c r="B2762" s="660"/>
      <c r="F2762" s="4" t="s">
        <v>3784</v>
      </c>
      <c r="G2762" s="1" t="b">
        <f t="shared" ca="1" si="43"/>
        <v>1</v>
      </c>
      <c r="H2762" s="1435" t="str" cm="1">
        <f t="array" aca="1" ref="H2762" ca="1">IF(I2762&lt;&gt;"",INDIRECT("'"&amp;I2762&amp;"'!"&amp;J2762),"")</f>
        <v/>
      </c>
      <c r="I2762" s="1440"/>
      <c r="J2762" s="1436"/>
      <c r="K2762" s="4"/>
    </row>
    <row r="2763" spans="1:11" ht="15" x14ac:dyDescent="0.2">
      <c r="A2763" s="5">
        <v>2704</v>
      </c>
      <c r="B2763" s="660"/>
      <c r="F2763" s="4" t="s">
        <v>3784</v>
      </c>
      <c r="G2763" s="1" t="b">
        <f t="shared" ca="1" si="43"/>
        <v>1</v>
      </c>
      <c r="H2763" s="1435" t="str" cm="1">
        <f t="array" aca="1" ref="H2763" ca="1">IF(I2763&lt;&gt;"",INDIRECT("'"&amp;I2763&amp;"'!"&amp;J2763),"")</f>
        <v/>
      </c>
      <c r="I2763" s="1440"/>
      <c r="J2763" s="1436"/>
      <c r="K2763" s="4"/>
    </row>
    <row r="2764" spans="1:11" ht="15" x14ac:dyDescent="0.2">
      <c r="A2764">
        <v>2705</v>
      </c>
      <c r="B2764" s="660">
        <f>'Acct Summary 7-9'!G28</f>
        <v>0</v>
      </c>
      <c r="F2764" s="4"/>
      <c r="G2764" s="1" t="b">
        <f t="shared" ca="1" si="43"/>
        <v>1</v>
      </c>
      <c r="H2764" s="1435" cm="1">
        <f t="array" aca="1" ref="H2764" ca="1">IF(I2764&lt;&gt;"",INDIRECT("'"&amp;I2764&amp;"'!"&amp;J2764),"")</f>
        <v>0</v>
      </c>
      <c r="I2764" s="1440" t="s">
        <v>3856</v>
      </c>
      <c r="J2764" s="1436" t="s">
        <v>4536</v>
      </c>
      <c r="K2764" s="4"/>
    </row>
    <row r="2765" spans="1:11" ht="15" x14ac:dyDescent="0.2">
      <c r="A2765" s="5">
        <v>2706</v>
      </c>
      <c r="B2765" s="660"/>
      <c r="F2765" s="4" t="s">
        <v>3784</v>
      </c>
      <c r="G2765" s="1" t="b">
        <f t="shared" ca="1" si="43"/>
        <v>1</v>
      </c>
      <c r="H2765" s="1435" t="str" cm="1">
        <f t="array" aca="1" ref="H2765" ca="1">IF(I2765&lt;&gt;"",INDIRECT("'"&amp;I2765&amp;"'!"&amp;J2765),"")</f>
        <v/>
      </c>
      <c r="I2765" s="1440"/>
      <c r="J2765" s="1436"/>
      <c r="K2765" s="4"/>
    </row>
    <row r="2766" spans="1:11" ht="15" x14ac:dyDescent="0.2">
      <c r="A2766" s="5">
        <v>2707</v>
      </c>
      <c r="B2766" s="660"/>
      <c r="F2766" s="4" t="s">
        <v>3784</v>
      </c>
      <c r="G2766" s="1" t="b">
        <f t="shared" ca="1" si="43"/>
        <v>1</v>
      </c>
      <c r="H2766" s="1435" t="str" cm="1">
        <f t="array" aca="1" ref="H2766" ca="1">IF(I2766&lt;&gt;"",INDIRECT("'"&amp;I2766&amp;"'!"&amp;J2766),"")</f>
        <v/>
      </c>
      <c r="I2766" s="1440"/>
      <c r="J2766" s="1436"/>
      <c r="K2766" s="4"/>
    </row>
    <row r="2767" spans="1:11" ht="15" x14ac:dyDescent="0.2">
      <c r="A2767">
        <v>2708</v>
      </c>
      <c r="B2767" s="660">
        <f>'Acct Summary 7-9'!H28</f>
        <v>0</v>
      </c>
      <c r="F2767" s="4"/>
      <c r="G2767" s="1" t="b">
        <f t="shared" ca="1" si="43"/>
        <v>1</v>
      </c>
      <c r="H2767" s="1435" cm="1">
        <f t="array" aca="1" ref="H2767" ca="1">IF(I2767&lt;&gt;"",INDIRECT("'"&amp;I2767&amp;"'!"&amp;J2767),"")</f>
        <v>0</v>
      </c>
      <c r="I2767" s="1440" t="s">
        <v>3856</v>
      </c>
      <c r="J2767" s="1436" t="s">
        <v>4537</v>
      </c>
      <c r="K2767" s="4"/>
    </row>
    <row r="2768" spans="1:11" ht="15" x14ac:dyDescent="0.2">
      <c r="A2768" s="5">
        <v>2709</v>
      </c>
      <c r="B2768" s="660"/>
      <c r="F2768" s="4" t="s">
        <v>3784</v>
      </c>
      <c r="G2768" s="1" t="b">
        <f t="shared" ca="1" si="43"/>
        <v>1</v>
      </c>
      <c r="H2768" s="1435" t="str" cm="1">
        <f t="array" aca="1" ref="H2768" ca="1">IF(I2768&lt;&gt;"",INDIRECT("'"&amp;I2768&amp;"'!"&amp;J2768),"")</f>
        <v/>
      </c>
      <c r="I2768" s="1440"/>
      <c r="J2768" s="1436"/>
      <c r="K2768" s="4"/>
    </row>
    <row r="2769" spans="1:11" ht="15" x14ac:dyDescent="0.2">
      <c r="A2769" s="5">
        <v>2710</v>
      </c>
      <c r="B2769" s="660"/>
      <c r="F2769" s="4" t="s">
        <v>3784</v>
      </c>
      <c r="G2769" s="1" t="b">
        <f t="shared" ca="1" si="43"/>
        <v>1</v>
      </c>
      <c r="H2769" s="1435" t="str" cm="1">
        <f t="array" aca="1" ref="H2769" ca="1">IF(I2769&lt;&gt;"",INDIRECT("'"&amp;I2769&amp;"'!"&amp;J2769),"")</f>
        <v/>
      </c>
      <c r="I2769" s="1440"/>
      <c r="J2769" s="1436"/>
      <c r="K2769" s="4"/>
    </row>
    <row r="2770" spans="1:11" ht="15" x14ac:dyDescent="0.2">
      <c r="A2770">
        <v>2711</v>
      </c>
      <c r="B2770" s="660">
        <f>'Acct Summary 7-9'!I28</f>
        <v>0</v>
      </c>
      <c r="F2770" s="4"/>
      <c r="G2770" s="1" t="b">
        <f t="shared" ca="1" si="43"/>
        <v>1</v>
      </c>
      <c r="H2770" s="1435" cm="1">
        <f t="array" aca="1" ref="H2770" ca="1">IF(I2770&lt;&gt;"",INDIRECT("'"&amp;I2770&amp;"'!"&amp;J2770),"")</f>
        <v>0</v>
      </c>
      <c r="I2770" s="1440" t="s">
        <v>3856</v>
      </c>
      <c r="J2770" s="1436" t="s">
        <v>4538</v>
      </c>
      <c r="K2770" s="4"/>
    </row>
    <row r="2771" spans="1:11" ht="15" x14ac:dyDescent="0.2">
      <c r="A2771" s="5">
        <v>2712</v>
      </c>
      <c r="B2771" s="660"/>
      <c r="F2771" s="4" t="s">
        <v>3784</v>
      </c>
      <c r="G2771" s="1" t="b">
        <f t="shared" ca="1" si="43"/>
        <v>1</v>
      </c>
      <c r="H2771" s="1435" t="str" cm="1">
        <f t="array" aca="1" ref="H2771" ca="1">IF(I2771&lt;&gt;"",INDIRECT("'"&amp;I2771&amp;"'!"&amp;J2771),"")</f>
        <v/>
      </c>
      <c r="I2771" s="1440"/>
      <c r="J2771" s="1436"/>
      <c r="K2771" s="4"/>
    </row>
    <row r="2772" spans="1:11" ht="15" x14ac:dyDescent="0.2">
      <c r="A2772" s="5">
        <v>2713</v>
      </c>
      <c r="B2772" s="660"/>
      <c r="F2772" s="4" t="s">
        <v>3784</v>
      </c>
      <c r="G2772" s="1" t="b">
        <f t="shared" ca="1" si="43"/>
        <v>1</v>
      </c>
      <c r="H2772" s="1435" t="str" cm="1">
        <f t="array" aca="1" ref="H2772" ca="1">IF(I2772&lt;&gt;"",INDIRECT("'"&amp;I2772&amp;"'!"&amp;J2772),"")</f>
        <v/>
      </c>
      <c r="I2772" s="1440"/>
      <c r="J2772" s="1436"/>
      <c r="K2772" s="4"/>
    </row>
    <row r="2773" spans="1:11" ht="15" x14ac:dyDescent="0.2">
      <c r="A2773" s="5">
        <v>2714</v>
      </c>
      <c r="B2773" s="660"/>
      <c r="F2773" s="4" t="s">
        <v>3784</v>
      </c>
      <c r="G2773" s="1" t="b">
        <f t="shared" ca="1" si="43"/>
        <v>1</v>
      </c>
      <c r="H2773" s="1435" t="str" cm="1">
        <f t="array" aca="1" ref="H2773" ca="1">IF(I2773&lt;&gt;"",INDIRECT("'"&amp;I2773&amp;"'!"&amp;J2773),"")</f>
        <v/>
      </c>
      <c r="I2773" s="1440"/>
      <c r="J2773" s="1436"/>
      <c r="K2773" s="4"/>
    </row>
    <row r="2774" spans="1:11" ht="15" x14ac:dyDescent="0.2">
      <c r="A2774" s="5">
        <v>2715</v>
      </c>
      <c r="B2774" s="660"/>
      <c r="F2774" s="4" t="s">
        <v>3784</v>
      </c>
      <c r="G2774" s="1" t="b">
        <f t="shared" ca="1" si="43"/>
        <v>1</v>
      </c>
      <c r="H2774" s="1435" t="str" cm="1">
        <f t="array" aca="1" ref="H2774" ca="1">IF(I2774&lt;&gt;"",INDIRECT("'"&amp;I2774&amp;"'!"&amp;J2774),"")</f>
        <v/>
      </c>
      <c r="I2774" s="1440"/>
      <c r="J2774" s="1436"/>
      <c r="K2774" s="4"/>
    </row>
    <row r="2775" spans="1:11" ht="15" x14ac:dyDescent="0.2">
      <c r="A2775" s="5">
        <v>2716</v>
      </c>
      <c r="B2775" s="660"/>
      <c r="F2775" s="4" t="s">
        <v>3784</v>
      </c>
      <c r="G2775" s="1" t="b">
        <f t="shared" ca="1" si="43"/>
        <v>1</v>
      </c>
      <c r="H2775" s="1435" t="str" cm="1">
        <f t="array" aca="1" ref="H2775" ca="1">IF(I2775&lt;&gt;"",INDIRECT("'"&amp;I2775&amp;"'!"&amp;J2775),"")</f>
        <v/>
      </c>
      <c r="I2775" s="1440"/>
      <c r="J2775" s="1436"/>
      <c r="K2775" s="4"/>
    </row>
    <row r="2776" spans="1:11" ht="15" x14ac:dyDescent="0.2">
      <c r="A2776" s="5">
        <v>2717</v>
      </c>
      <c r="B2776" s="660"/>
      <c r="F2776" s="4" t="s">
        <v>3784</v>
      </c>
      <c r="G2776" s="1" t="b">
        <f t="shared" ca="1" si="43"/>
        <v>1</v>
      </c>
      <c r="H2776" s="1435" t="str" cm="1">
        <f t="array" aca="1" ref="H2776" ca="1">IF(I2776&lt;&gt;"",INDIRECT("'"&amp;I2776&amp;"'!"&amp;J2776),"")</f>
        <v/>
      </c>
      <c r="I2776" s="1440"/>
      <c r="J2776" s="1436"/>
      <c r="K2776" s="4"/>
    </row>
    <row r="2777" spans="1:11" ht="15" x14ac:dyDescent="0.2">
      <c r="A2777" s="5">
        <v>2718</v>
      </c>
      <c r="B2777" s="660"/>
      <c r="F2777" s="4" t="s">
        <v>3784</v>
      </c>
      <c r="G2777" s="1" t="b">
        <f t="shared" ca="1" si="43"/>
        <v>1</v>
      </c>
      <c r="H2777" s="1435" t="str" cm="1">
        <f t="array" aca="1" ref="H2777" ca="1">IF(I2777&lt;&gt;"",INDIRECT("'"&amp;I2777&amp;"'!"&amp;J2777),"")</f>
        <v/>
      </c>
      <c r="I2777" s="1440"/>
      <c r="J2777" s="1436"/>
      <c r="K2777" s="4"/>
    </row>
    <row r="2778" spans="1:11" ht="15" x14ac:dyDescent="0.2">
      <c r="A2778" s="5">
        <v>2719</v>
      </c>
      <c r="B2778" s="660"/>
      <c r="F2778" s="4" t="s">
        <v>3784</v>
      </c>
      <c r="G2778" s="1" t="b">
        <f t="shared" ca="1" si="43"/>
        <v>1</v>
      </c>
      <c r="H2778" s="1435" t="str" cm="1">
        <f t="array" aca="1" ref="H2778" ca="1">IF(I2778&lt;&gt;"",INDIRECT("'"&amp;I2778&amp;"'!"&amp;J2778),"")</f>
        <v/>
      </c>
      <c r="I2778" s="1440"/>
      <c r="J2778" s="1436"/>
      <c r="K2778" s="4"/>
    </row>
    <row r="2779" spans="1:11" ht="15" x14ac:dyDescent="0.2">
      <c r="A2779" s="5">
        <v>2720</v>
      </c>
      <c r="B2779" s="660"/>
      <c r="F2779" s="4" t="s">
        <v>3784</v>
      </c>
      <c r="G2779" s="1" t="b">
        <f t="shared" ca="1" si="43"/>
        <v>1</v>
      </c>
      <c r="H2779" s="1435" t="str" cm="1">
        <f t="array" aca="1" ref="H2779" ca="1">IF(I2779&lt;&gt;"",INDIRECT("'"&amp;I2779&amp;"'!"&amp;J2779),"")</f>
        <v/>
      </c>
      <c r="I2779" s="1440"/>
      <c r="J2779" s="1436"/>
      <c r="K2779" s="4"/>
    </row>
    <row r="2780" spans="1:11" ht="15" x14ac:dyDescent="0.2">
      <c r="A2780" s="5">
        <v>2721</v>
      </c>
      <c r="B2780" s="660"/>
      <c r="F2780" s="4" t="s">
        <v>3784</v>
      </c>
      <c r="G2780" s="1" t="b">
        <f t="shared" ca="1" si="43"/>
        <v>1</v>
      </c>
      <c r="H2780" s="1435" t="str" cm="1">
        <f t="array" aca="1" ref="H2780" ca="1">IF(I2780&lt;&gt;"",INDIRECT("'"&amp;I2780&amp;"'!"&amp;J2780),"")</f>
        <v/>
      </c>
      <c r="I2780" s="1440"/>
      <c r="J2780" s="1436"/>
      <c r="K2780" s="4"/>
    </row>
    <row r="2781" spans="1:11" ht="15" x14ac:dyDescent="0.2">
      <c r="A2781" s="5">
        <v>2722</v>
      </c>
      <c r="B2781" s="660"/>
      <c r="F2781" s="4" t="s">
        <v>3784</v>
      </c>
      <c r="G2781" s="1" t="b">
        <f t="shared" ca="1" si="43"/>
        <v>1</v>
      </c>
      <c r="H2781" s="1435" t="str" cm="1">
        <f t="array" aca="1" ref="H2781" ca="1">IF(I2781&lt;&gt;"",INDIRECT("'"&amp;I2781&amp;"'!"&amp;J2781),"")</f>
        <v/>
      </c>
      <c r="I2781" s="1440"/>
      <c r="J2781" s="1436"/>
      <c r="K2781" s="4"/>
    </row>
    <row r="2782" spans="1:11" ht="15" x14ac:dyDescent="0.2">
      <c r="A2782" s="5">
        <v>2723</v>
      </c>
      <c r="B2782" s="660"/>
      <c r="F2782" s="4" t="s">
        <v>3784</v>
      </c>
      <c r="G2782" s="1" t="b">
        <f t="shared" ca="1" si="43"/>
        <v>1</v>
      </c>
      <c r="H2782" s="1435" t="str" cm="1">
        <f t="array" aca="1" ref="H2782" ca="1">IF(I2782&lt;&gt;"",INDIRECT("'"&amp;I2782&amp;"'!"&amp;J2782),"")</f>
        <v/>
      </c>
      <c r="I2782" s="1440"/>
      <c r="J2782" s="1436"/>
      <c r="K2782" s="4"/>
    </row>
    <row r="2783" spans="1:11" ht="15" x14ac:dyDescent="0.2">
      <c r="A2783" s="5">
        <v>2724</v>
      </c>
      <c r="B2783" s="660"/>
      <c r="F2783" s="4" t="s">
        <v>3784</v>
      </c>
      <c r="G2783" s="1" t="b">
        <f t="shared" ca="1" si="43"/>
        <v>1</v>
      </c>
      <c r="H2783" s="1435" t="str" cm="1">
        <f t="array" aca="1" ref="H2783" ca="1">IF(I2783&lt;&gt;"",INDIRECT("'"&amp;I2783&amp;"'!"&amp;J2783),"")</f>
        <v/>
      </c>
      <c r="I2783" s="1440"/>
      <c r="J2783" s="1436"/>
      <c r="K2783" s="4"/>
    </row>
    <row r="2784" spans="1:11" ht="15" x14ac:dyDescent="0.2">
      <c r="A2784" s="5">
        <v>2725</v>
      </c>
      <c r="B2784" s="660"/>
      <c r="F2784" s="4" t="s">
        <v>3784</v>
      </c>
      <c r="G2784" s="1" t="b">
        <f t="shared" ref="G2784:G2847" ca="1" si="44">H2784=B2784</f>
        <v>1</v>
      </c>
      <c r="H2784" s="1435" t="str" cm="1">
        <f t="array" aca="1" ref="H2784" ca="1">IF(I2784&lt;&gt;"",INDIRECT("'"&amp;I2784&amp;"'!"&amp;J2784),"")</f>
        <v/>
      </c>
      <c r="I2784" s="1440"/>
      <c r="J2784" s="1436"/>
      <c r="K2784" s="4"/>
    </row>
    <row r="2785" spans="1:11" ht="15" x14ac:dyDescent="0.2">
      <c r="A2785" s="5">
        <v>2726</v>
      </c>
      <c r="B2785" s="660"/>
      <c r="F2785" s="4" t="s">
        <v>3784</v>
      </c>
      <c r="G2785" s="1" t="b">
        <f t="shared" ca="1" si="44"/>
        <v>1</v>
      </c>
      <c r="H2785" s="1435" t="str" cm="1">
        <f t="array" aca="1" ref="H2785" ca="1">IF(I2785&lt;&gt;"",INDIRECT("'"&amp;I2785&amp;"'!"&amp;J2785),"")</f>
        <v/>
      </c>
      <c r="I2785" s="1440"/>
      <c r="J2785" s="1436"/>
      <c r="K2785" s="4"/>
    </row>
    <row r="2786" spans="1:11" ht="15" x14ac:dyDescent="0.2">
      <c r="A2786" s="5">
        <v>2727</v>
      </c>
      <c r="B2786" s="660"/>
      <c r="F2786" s="4" t="s">
        <v>3784</v>
      </c>
      <c r="G2786" s="1" t="b">
        <f t="shared" ca="1" si="44"/>
        <v>1</v>
      </c>
      <c r="H2786" s="1435" t="str" cm="1">
        <f t="array" aca="1" ref="H2786" ca="1">IF(I2786&lt;&gt;"",INDIRECT("'"&amp;I2786&amp;"'!"&amp;J2786),"")</f>
        <v/>
      </c>
      <c r="I2786" s="1440"/>
      <c r="J2786" s="1436"/>
      <c r="K2786" s="4"/>
    </row>
    <row r="2787" spans="1:11" ht="15" x14ac:dyDescent="0.2">
      <c r="A2787">
        <v>2728</v>
      </c>
      <c r="B2787" s="660">
        <f>'Expenditures 16-24'!E86</f>
        <v>496971</v>
      </c>
      <c r="F2787" s="4"/>
      <c r="G2787" s="1" t="b">
        <f t="shared" ca="1" si="44"/>
        <v>1</v>
      </c>
      <c r="H2787" s="1435" cm="1">
        <f t="array" aca="1" ref="H2787" ca="1">IF(I2787&lt;&gt;"",INDIRECT("'"&amp;I2787&amp;"'!"&amp;J2787),"")</f>
        <v>496971</v>
      </c>
      <c r="I2787" s="1440" t="s">
        <v>3868</v>
      </c>
      <c r="J2787" s="1436" t="s">
        <v>4539</v>
      </c>
      <c r="K2787" s="4"/>
    </row>
    <row r="2788" spans="1:11" ht="15" x14ac:dyDescent="0.2">
      <c r="A2788">
        <v>2729</v>
      </c>
      <c r="B2788" s="660">
        <f>'Expenditures 16-24'!E104</f>
        <v>496971</v>
      </c>
      <c r="F2788" s="4"/>
      <c r="G2788" s="1" t="b">
        <f t="shared" ca="1" si="44"/>
        <v>1</v>
      </c>
      <c r="H2788" s="1435" cm="1">
        <f t="array" aca="1" ref="H2788" ca="1">IF(I2788&lt;&gt;"",INDIRECT("'"&amp;I2788&amp;"'!"&amp;J2788),"")</f>
        <v>496971</v>
      </c>
      <c r="I2788" s="1440" t="s">
        <v>3868</v>
      </c>
      <c r="J2788" s="1436" t="s">
        <v>4540</v>
      </c>
      <c r="K2788" s="4"/>
    </row>
    <row r="2789" spans="1:11" ht="15" x14ac:dyDescent="0.2">
      <c r="A2789">
        <v>2730</v>
      </c>
      <c r="B2789" s="660">
        <f>'Expenditures 16-24'!H109</f>
        <v>0</v>
      </c>
      <c r="C2789" s="2" t="s">
        <v>490</v>
      </c>
      <c r="F2789" s="4"/>
      <c r="G2789" s="1" t="b">
        <f t="shared" ca="1" si="44"/>
        <v>1</v>
      </c>
      <c r="H2789" s="1435" cm="1">
        <f t="array" aca="1" ref="H2789" ca="1">IF(I2789&lt;&gt;"",INDIRECT("'"&amp;I2789&amp;"'!"&amp;J2789),"")</f>
        <v>0</v>
      </c>
      <c r="I2789" s="1440" t="s">
        <v>3868</v>
      </c>
      <c r="J2789" s="1436" t="s">
        <v>4541</v>
      </c>
      <c r="K2789" s="4"/>
    </row>
    <row r="2790" spans="1:11" ht="15" x14ac:dyDescent="0.2">
      <c r="A2790">
        <v>2731</v>
      </c>
      <c r="B2790" s="660">
        <f>'Expenditures 16-24'!H110</f>
        <v>0</v>
      </c>
      <c r="C2790" s="2" t="s">
        <v>490</v>
      </c>
      <c r="F2790" s="4"/>
      <c r="G2790" s="1" t="b">
        <f t="shared" ca="1" si="44"/>
        <v>1</v>
      </c>
      <c r="H2790" s="1435" cm="1">
        <f t="array" aca="1" ref="H2790" ca="1">IF(I2790&lt;&gt;"",INDIRECT("'"&amp;I2790&amp;"'!"&amp;J2790),"")</f>
        <v>0</v>
      </c>
      <c r="I2790" s="1440" t="s">
        <v>3868</v>
      </c>
      <c r="J2790" s="1436" t="s">
        <v>4542</v>
      </c>
      <c r="K2790" s="4"/>
    </row>
    <row r="2791" spans="1:11" ht="15" x14ac:dyDescent="0.2">
      <c r="A2791" s="5">
        <v>2732</v>
      </c>
      <c r="B2791" s="660"/>
      <c r="F2791" s="4" t="s">
        <v>3784</v>
      </c>
      <c r="G2791" s="1" t="b">
        <f t="shared" ca="1" si="44"/>
        <v>1</v>
      </c>
      <c r="H2791" s="1435" t="str" cm="1">
        <f t="array" aca="1" ref="H2791" ca="1">IF(I2791&lt;&gt;"",INDIRECT("'"&amp;I2791&amp;"'!"&amp;J2791),"")</f>
        <v/>
      </c>
      <c r="I2791" s="1440"/>
      <c r="J2791" s="1436"/>
      <c r="K2791" s="4"/>
    </row>
    <row r="2792" spans="1:11" ht="15" x14ac:dyDescent="0.2">
      <c r="A2792">
        <v>2733</v>
      </c>
      <c r="B2792" s="660">
        <f>'Acct Summary 7-9'!C50</f>
        <v>0</v>
      </c>
      <c r="F2792" s="4"/>
      <c r="G2792" s="1" t="b">
        <f t="shared" ca="1" si="44"/>
        <v>1</v>
      </c>
      <c r="H2792" s="1435" cm="1">
        <f t="array" aca="1" ref="H2792" ca="1">IF(I2792&lt;&gt;"",INDIRECT("'"&amp;I2792&amp;"'!"&amp;J2792),"")</f>
        <v>0</v>
      </c>
      <c r="I2792" s="1440" t="s">
        <v>3856</v>
      </c>
      <c r="J2792" s="1436" t="s">
        <v>4543</v>
      </c>
      <c r="K2792" s="4"/>
    </row>
    <row r="2793" spans="1:11" ht="15" x14ac:dyDescent="0.2">
      <c r="A2793">
        <v>2734</v>
      </c>
      <c r="B2793" s="660">
        <f>'Expenditures 16-24'!K109</f>
        <v>0</v>
      </c>
      <c r="F2793" s="4"/>
      <c r="G2793" s="1" t="b">
        <f t="shared" ca="1" si="44"/>
        <v>1</v>
      </c>
      <c r="H2793" s="1435" cm="1">
        <f t="array" aca="1" ref="H2793" ca="1">IF(I2793&lt;&gt;"",INDIRECT("'"&amp;I2793&amp;"'!"&amp;J2793),"")</f>
        <v>0</v>
      </c>
      <c r="I2793" s="1440" t="s">
        <v>3868</v>
      </c>
      <c r="J2793" s="1436" t="s">
        <v>4544</v>
      </c>
      <c r="K2793" s="4"/>
    </row>
    <row r="2794" spans="1:11" ht="15" x14ac:dyDescent="0.2">
      <c r="A2794">
        <v>2735</v>
      </c>
      <c r="B2794" s="660">
        <f>'Expenditures 16-24'!K110</f>
        <v>0</v>
      </c>
      <c r="F2794" s="4"/>
      <c r="G2794" s="1" t="b">
        <f t="shared" ca="1" si="44"/>
        <v>1</v>
      </c>
      <c r="H2794" s="1435" cm="1">
        <f t="array" aca="1" ref="H2794" ca="1">IF(I2794&lt;&gt;"",INDIRECT("'"&amp;I2794&amp;"'!"&amp;J2794),"")</f>
        <v>0</v>
      </c>
      <c r="I2794" s="1440" t="s">
        <v>3868</v>
      </c>
      <c r="J2794" s="1436" t="s">
        <v>4545</v>
      </c>
      <c r="K2794" s="4"/>
    </row>
    <row r="2795" spans="1:11" ht="15" x14ac:dyDescent="0.2">
      <c r="A2795">
        <v>2736</v>
      </c>
      <c r="B2795" s="660">
        <f>'Expenditures 16-24'!C134</f>
        <v>0</v>
      </c>
      <c r="C2795" s="2" t="s">
        <v>490</v>
      </c>
      <c r="F2795" s="4"/>
      <c r="G2795" s="1" t="b">
        <f t="shared" ca="1" si="44"/>
        <v>1</v>
      </c>
      <c r="H2795" s="1435" cm="1">
        <f t="array" aca="1" ref="H2795" ca="1">IF(I2795&lt;&gt;"",INDIRECT("'"&amp;I2795&amp;"'!"&amp;J2795),"")</f>
        <v>0</v>
      </c>
      <c r="I2795" s="1440" t="s">
        <v>3868</v>
      </c>
      <c r="J2795" s="1436" t="s">
        <v>4546</v>
      </c>
      <c r="K2795" s="4"/>
    </row>
    <row r="2796" spans="1:11" ht="15" x14ac:dyDescent="0.2">
      <c r="A2796">
        <v>2737</v>
      </c>
      <c r="B2796" s="660">
        <f>'Expenditures 16-24'!D134</f>
        <v>0</v>
      </c>
      <c r="C2796" s="2" t="s">
        <v>490</v>
      </c>
      <c r="F2796" s="4"/>
      <c r="G2796" s="1" t="b">
        <f t="shared" ca="1" si="44"/>
        <v>1</v>
      </c>
      <c r="H2796" s="1435" cm="1">
        <f t="array" aca="1" ref="H2796" ca="1">IF(I2796&lt;&gt;"",INDIRECT("'"&amp;I2796&amp;"'!"&amp;J2796),"")</f>
        <v>0</v>
      </c>
      <c r="I2796" s="1440" t="s">
        <v>3868</v>
      </c>
      <c r="J2796" s="1436" t="s">
        <v>4547</v>
      </c>
      <c r="K2796" s="4"/>
    </row>
    <row r="2797" spans="1:11" ht="15" x14ac:dyDescent="0.2">
      <c r="A2797">
        <v>2738</v>
      </c>
      <c r="B2797" s="660">
        <f>'Expenditures 16-24'!E134</f>
        <v>0</v>
      </c>
      <c r="F2797" s="4"/>
      <c r="G2797" s="1" t="b">
        <f t="shared" ca="1" si="44"/>
        <v>1</v>
      </c>
      <c r="H2797" s="1435" cm="1">
        <f t="array" aca="1" ref="H2797" ca="1">IF(I2797&lt;&gt;"",INDIRECT("'"&amp;I2797&amp;"'!"&amp;J2797),"")</f>
        <v>0</v>
      </c>
      <c r="I2797" s="1440" t="s">
        <v>3868</v>
      </c>
      <c r="J2797" s="1436" t="s">
        <v>4548</v>
      </c>
      <c r="K2797" s="4"/>
    </row>
    <row r="2798" spans="1:11" ht="15" x14ac:dyDescent="0.2">
      <c r="A2798">
        <v>2739</v>
      </c>
      <c r="B2798" s="660">
        <f>'Expenditures 16-24'!F134</f>
        <v>0</v>
      </c>
      <c r="F2798" s="4"/>
      <c r="G2798" s="1" t="b">
        <f t="shared" ca="1" si="44"/>
        <v>1</v>
      </c>
      <c r="H2798" s="1435" cm="1">
        <f t="array" aca="1" ref="H2798" ca="1">IF(I2798&lt;&gt;"",INDIRECT("'"&amp;I2798&amp;"'!"&amp;J2798),"")</f>
        <v>0</v>
      </c>
      <c r="I2798" s="1440" t="s">
        <v>3868</v>
      </c>
      <c r="J2798" s="1436" t="s">
        <v>4549</v>
      </c>
      <c r="K2798" s="4"/>
    </row>
    <row r="2799" spans="1:11" ht="15" x14ac:dyDescent="0.2">
      <c r="A2799">
        <v>2740</v>
      </c>
      <c r="B2799" s="660">
        <f>'Expenditures 16-24'!G134</f>
        <v>0</v>
      </c>
      <c r="F2799" s="4"/>
      <c r="G2799" s="1" t="b">
        <f t="shared" ca="1" si="44"/>
        <v>1</v>
      </c>
      <c r="H2799" s="1435" cm="1">
        <f t="array" aca="1" ref="H2799" ca="1">IF(I2799&lt;&gt;"",INDIRECT("'"&amp;I2799&amp;"'!"&amp;J2799),"")</f>
        <v>0</v>
      </c>
      <c r="I2799" s="1440" t="s">
        <v>3868</v>
      </c>
      <c r="J2799" s="1436" t="s">
        <v>4550</v>
      </c>
      <c r="K2799" s="4"/>
    </row>
    <row r="2800" spans="1:11" ht="15" x14ac:dyDescent="0.2">
      <c r="A2800">
        <v>2741</v>
      </c>
      <c r="B2800" s="660">
        <f>'Expenditures 16-24'!H134</f>
        <v>0</v>
      </c>
      <c r="F2800" s="4"/>
      <c r="G2800" s="1" t="b">
        <f t="shared" ca="1" si="44"/>
        <v>1</v>
      </c>
      <c r="H2800" s="1435" cm="1">
        <f t="array" aca="1" ref="H2800" ca="1">IF(I2800&lt;&gt;"",INDIRECT("'"&amp;I2800&amp;"'!"&amp;J2800),"")</f>
        <v>0</v>
      </c>
      <c r="I2800" s="1440" t="s">
        <v>3868</v>
      </c>
      <c r="J2800" s="1436" t="s">
        <v>4551</v>
      </c>
      <c r="K2800" s="4"/>
    </row>
    <row r="2801" spans="1:11" ht="15" x14ac:dyDescent="0.2">
      <c r="A2801" s="5">
        <v>2742</v>
      </c>
      <c r="B2801" s="660"/>
      <c r="F2801" s="4" t="s">
        <v>3784</v>
      </c>
      <c r="G2801" s="1" t="b">
        <f t="shared" ca="1" si="44"/>
        <v>1</v>
      </c>
      <c r="H2801" s="1435" t="str" cm="1">
        <f t="array" aca="1" ref="H2801" ca="1">IF(I2801&lt;&gt;"",INDIRECT("'"&amp;I2801&amp;"'!"&amp;J2801),"")</f>
        <v/>
      </c>
      <c r="I2801" s="1440"/>
      <c r="J2801" s="1436"/>
      <c r="K2801" s="4"/>
    </row>
    <row r="2802" spans="1:11" ht="15" x14ac:dyDescent="0.2">
      <c r="A2802">
        <v>2743</v>
      </c>
      <c r="B2802" s="660"/>
      <c r="F2802" s="4"/>
      <c r="G2802" s="1" t="b">
        <f t="shared" ca="1" si="44"/>
        <v>1</v>
      </c>
      <c r="H2802" s="1435" t="str" cm="1">
        <f t="array" aca="1" ref="H2802" ca="1">IF(I2802&lt;&gt;"",INDIRECT("'"&amp;I2802&amp;"'!"&amp;J2802),"")</f>
        <v/>
      </c>
      <c r="I2802" s="1440"/>
      <c r="J2802" s="1436"/>
      <c r="K2802" s="4"/>
    </row>
    <row r="2803" spans="1:11" ht="15" x14ac:dyDescent="0.2">
      <c r="A2803">
        <v>2744</v>
      </c>
      <c r="B2803" s="660">
        <f>'Expenditures 16-24'!K134</f>
        <v>0</v>
      </c>
      <c r="F2803" s="4"/>
      <c r="G2803" s="1" t="b">
        <f t="shared" ca="1" si="44"/>
        <v>1</v>
      </c>
      <c r="H2803" s="1435" cm="1">
        <f t="array" aca="1" ref="H2803" ca="1">IF(I2803&lt;&gt;"",INDIRECT("'"&amp;I2803&amp;"'!"&amp;J2803),"")</f>
        <v>0</v>
      </c>
      <c r="I2803" s="1440" t="s">
        <v>3868</v>
      </c>
      <c r="J2803" s="1436" t="s">
        <v>4552</v>
      </c>
      <c r="K2803" s="4"/>
    </row>
    <row r="2804" spans="1:11" ht="15" x14ac:dyDescent="0.2">
      <c r="A2804">
        <v>2745</v>
      </c>
      <c r="B2804" s="660">
        <f>'Acct Summary 7-9'!D50</f>
        <v>0</v>
      </c>
      <c r="C2804" s="2" t="s">
        <v>490</v>
      </c>
      <c r="F2804" s="4"/>
      <c r="G2804" s="1" t="b">
        <f t="shared" ca="1" si="44"/>
        <v>1</v>
      </c>
      <c r="H2804" s="1435" cm="1">
        <f t="array" aca="1" ref="H2804" ca="1">IF(I2804&lt;&gt;"",INDIRECT("'"&amp;I2804&amp;"'!"&amp;J2804),"")</f>
        <v>0</v>
      </c>
      <c r="I2804" s="1440" t="s">
        <v>3856</v>
      </c>
      <c r="J2804" s="1436" t="s">
        <v>4553</v>
      </c>
      <c r="K2804" s="4"/>
    </row>
    <row r="2805" spans="1:11" ht="15" x14ac:dyDescent="0.2">
      <c r="A2805">
        <v>2746</v>
      </c>
      <c r="B2805" s="660">
        <f>'Expenditures 16-24'!H148</f>
        <v>0</v>
      </c>
      <c r="C2805" s="2" t="s">
        <v>490</v>
      </c>
      <c r="F2805" s="4"/>
      <c r="G2805" s="1" t="b">
        <f t="shared" ca="1" si="44"/>
        <v>1</v>
      </c>
      <c r="H2805" s="1435" cm="1">
        <f t="array" aca="1" ref="H2805" ca="1">IF(I2805&lt;&gt;"",INDIRECT("'"&amp;I2805&amp;"'!"&amp;J2805),"")</f>
        <v>0</v>
      </c>
      <c r="I2805" s="1440" t="s">
        <v>3868</v>
      </c>
      <c r="J2805" s="1436" t="s">
        <v>4554</v>
      </c>
      <c r="K2805" s="4"/>
    </row>
    <row r="2806" spans="1:11" ht="15" x14ac:dyDescent="0.2">
      <c r="A2806">
        <v>2747</v>
      </c>
      <c r="B2806" s="660">
        <f>'Expenditures 16-24'!H149</f>
        <v>0</v>
      </c>
      <c r="F2806" s="4"/>
      <c r="G2806" s="1" t="b">
        <f t="shared" ca="1" si="44"/>
        <v>1</v>
      </c>
      <c r="H2806" s="1435" cm="1">
        <f t="array" aca="1" ref="H2806" ca="1">IF(I2806&lt;&gt;"",INDIRECT("'"&amp;I2806&amp;"'!"&amp;J2806),"")</f>
        <v>0</v>
      </c>
      <c r="I2806" s="1440" t="s">
        <v>3868</v>
      </c>
      <c r="J2806" s="1436" t="s">
        <v>4555</v>
      </c>
      <c r="K2806" s="4"/>
    </row>
    <row r="2807" spans="1:11" ht="15" x14ac:dyDescent="0.2">
      <c r="A2807" s="5">
        <v>2748</v>
      </c>
      <c r="B2807" s="660"/>
      <c r="F2807" s="4" t="s">
        <v>3784</v>
      </c>
      <c r="G2807" s="1" t="b">
        <f t="shared" ca="1" si="44"/>
        <v>1</v>
      </c>
      <c r="H2807" s="1435" t="str" cm="1">
        <f t="array" aca="1" ref="H2807" ca="1">IF(I2807&lt;&gt;"",INDIRECT("'"&amp;I2807&amp;"'!"&amp;J2807),"")</f>
        <v/>
      </c>
      <c r="I2807" s="1440"/>
      <c r="J2807" s="1436"/>
      <c r="K2807" s="4"/>
    </row>
    <row r="2808" spans="1:11" ht="15" x14ac:dyDescent="0.2">
      <c r="A2808">
        <v>2749</v>
      </c>
      <c r="B2808" s="660">
        <f>'Expenditures 16-24'!K148</f>
        <v>0</v>
      </c>
      <c r="F2808" s="4"/>
      <c r="G2808" s="1" t="b">
        <f t="shared" ca="1" si="44"/>
        <v>1</v>
      </c>
      <c r="H2808" s="1435" cm="1">
        <f t="array" aca="1" ref="H2808" ca="1">IF(I2808&lt;&gt;"",INDIRECT("'"&amp;I2808&amp;"'!"&amp;J2808),"")</f>
        <v>0</v>
      </c>
      <c r="I2808" s="1440" t="s">
        <v>3868</v>
      </c>
      <c r="J2808" s="1436" t="s">
        <v>4556</v>
      </c>
      <c r="K2808" s="4"/>
    </row>
    <row r="2809" spans="1:11" ht="15" x14ac:dyDescent="0.2">
      <c r="A2809">
        <v>2750</v>
      </c>
      <c r="B2809" s="660">
        <f>'Expenditures 16-24'!K149</f>
        <v>0</v>
      </c>
      <c r="C2809" s="2" t="s">
        <v>490</v>
      </c>
      <c r="F2809" s="4"/>
      <c r="G2809" s="1" t="b">
        <f t="shared" ca="1" si="44"/>
        <v>1</v>
      </c>
      <c r="H2809" s="1435" cm="1">
        <f t="array" aca="1" ref="H2809" ca="1">IF(I2809&lt;&gt;"",INDIRECT("'"&amp;I2809&amp;"'!"&amp;J2809),"")</f>
        <v>0</v>
      </c>
      <c r="I2809" s="1440" t="s">
        <v>3868</v>
      </c>
      <c r="J2809" s="1436" t="s">
        <v>4557</v>
      </c>
      <c r="K2809" s="4"/>
    </row>
    <row r="2810" spans="1:11" ht="15" x14ac:dyDescent="0.2">
      <c r="A2810">
        <v>2751</v>
      </c>
      <c r="B2810" s="660">
        <f>'Expenditures 16-24'!H169</f>
        <v>0</v>
      </c>
      <c r="C2810" s="2" t="s">
        <v>490</v>
      </c>
      <c r="F2810" s="4"/>
      <c r="G2810" s="1" t="b">
        <f t="shared" ca="1" si="44"/>
        <v>1</v>
      </c>
      <c r="H2810" s="1435" cm="1">
        <f t="array" aca="1" ref="H2810" ca="1">IF(I2810&lt;&gt;"",INDIRECT("'"&amp;I2810&amp;"'!"&amp;J2810),"")</f>
        <v>0</v>
      </c>
      <c r="I2810" s="1440" t="s">
        <v>3868</v>
      </c>
      <c r="J2810" s="1436" t="s">
        <v>4558</v>
      </c>
      <c r="K2810" s="4"/>
    </row>
    <row r="2811" spans="1:11" ht="15" x14ac:dyDescent="0.2">
      <c r="A2811">
        <v>2752</v>
      </c>
      <c r="B2811" s="660">
        <f>'Expenditures 16-24'!H170</f>
        <v>0</v>
      </c>
      <c r="C2811" s="2" t="s">
        <v>490</v>
      </c>
      <c r="F2811" s="4"/>
      <c r="G2811" s="1" t="b">
        <f t="shared" ca="1" si="44"/>
        <v>1</v>
      </c>
      <c r="H2811" s="1435" cm="1">
        <f t="array" aca="1" ref="H2811" ca="1">IF(I2811&lt;&gt;"",INDIRECT("'"&amp;I2811&amp;"'!"&amp;J2811),"")</f>
        <v>0</v>
      </c>
      <c r="I2811" s="1440" t="s">
        <v>3868</v>
      </c>
      <c r="J2811" s="1436" t="s">
        <v>4559</v>
      </c>
      <c r="K2811" s="4"/>
    </row>
    <row r="2812" spans="1:11" ht="15" x14ac:dyDescent="0.2">
      <c r="A2812" s="5">
        <v>2753</v>
      </c>
      <c r="B2812" s="660"/>
      <c r="F2812" s="4" t="s">
        <v>3784</v>
      </c>
      <c r="G2812" s="1" t="b">
        <f t="shared" ca="1" si="44"/>
        <v>1</v>
      </c>
      <c r="H2812" s="1435" t="str" cm="1">
        <f t="array" aca="1" ref="H2812" ca="1">IF(I2812&lt;&gt;"",INDIRECT("'"&amp;I2812&amp;"'!"&amp;J2812),"")</f>
        <v/>
      </c>
      <c r="I2812" s="1440"/>
      <c r="J2812" s="1436"/>
      <c r="K2812" s="4"/>
    </row>
    <row r="2813" spans="1:11" ht="15" x14ac:dyDescent="0.2">
      <c r="A2813" s="5">
        <v>2754</v>
      </c>
      <c r="B2813" s="660"/>
      <c r="F2813" s="4" t="s">
        <v>3784</v>
      </c>
      <c r="G2813" s="1" t="b">
        <f t="shared" ca="1" si="44"/>
        <v>1</v>
      </c>
      <c r="H2813" s="1435" t="str" cm="1">
        <f t="array" aca="1" ref="H2813" ca="1">IF(I2813&lt;&gt;"",INDIRECT("'"&amp;I2813&amp;"'!"&amp;J2813),"")</f>
        <v/>
      </c>
      <c r="I2813" s="1440"/>
      <c r="J2813" s="1436"/>
      <c r="K2813" s="4"/>
    </row>
    <row r="2814" spans="1:11" ht="15" x14ac:dyDescent="0.2">
      <c r="A2814" s="5">
        <v>2755</v>
      </c>
      <c r="B2814" s="660"/>
      <c r="F2814" s="4" t="s">
        <v>3784</v>
      </c>
      <c r="G2814" s="1" t="b">
        <f t="shared" ca="1" si="44"/>
        <v>1</v>
      </c>
      <c r="H2814" s="1435" t="str" cm="1">
        <f t="array" aca="1" ref="H2814" ca="1">IF(I2814&lt;&gt;"",INDIRECT("'"&amp;I2814&amp;"'!"&amp;J2814),"")</f>
        <v/>
      </c>
      <c r="I2814" s="1440"/>
      <c r="J2814" s="1436"/>
      <c r="K2814" s="4"/>
    </row>
    <row r="2815" spans="1:11" ht="15" x14ac:dyDescent="0.2">
      <c r="A2815">
        <v>2756</v>
      </c>
      <c r="B2815" s="660">
        <f>'Acct Summary 7-9'!E50</f>
        <v>0</v>
      </c>
      <c r="F2815" s="4"/>
      <c r="G2815" s="1" t="b">
        <f t="shared" ca="1" si="44"/>
        <v>1</v>
      </c>
      <c r="H2815" s="1435" cm="1">
        <f t="array" aca="1" ref="H2815" ca="1">IF(I2815&lt;&gt;"",INDIRECT("'"&amp;I2815&amp;"'!"&amp;J2815),"")</f>
        <v>0</v>
      </c>
      <c r="I2815" s="1440" t="s">
        <v>3856</v>
      </c>
      <c r="J2815" s="1436" t="s">
        <v>4560</v>
      </c>
      <c r="K2815" s="4"/>
    </row>
    <row r="2816" spans="1:11" ht="15" x14ac:dyDescent="0.2">
      <c r="A2816">
        <v>2757</v>
      </c>
      <c r="B2816" s="660">
        <f>'Expenditures 16-24'!K169</f>
        <v>0</v>
      </c>
      <c r="C2816" s="2" t="s">
        <v>490</v>
      </c>
      <c r="F2816" s="4"/>
      <c r="G2816" s="1" t="b">
        <f t="shared" ca="1" si="44"/>
        <v>1</v>
      </c>
      <c r="H2816" s="1435" cm="1">
        <f t="array" aca="1" ref="H2816" ca="1">IF(I2816&lt;&gt;"",INDIRECT("'"&amp;I2816&amp;"'!"&amp;J2816),"")</f>
        <v>0</v>
      </c>
      <c r="I2816" s="1440" t="s">
        <v>3868</v>
      </c>
      <c r="J2816" s="1436" t="s">
        <v>4561</v>
      </c>
      <c r="K2816" s="4"/>
    </row>
    <row r="2817" spans="1:11" ht="15" x14ac:dyDescent="0.2">
      <c r="A2817">
        <v>2758</v>
      </c>
      <c r="B2817" s="660">
        <f>'Expenditures 16-24'!K170</f>
        <v>0</v>
      </c>
      <c r="F2817" s="4"/>
      <c r="G2817" s="1" t="b">
        <f t="shared" ca="1" si="44"/>
        <v>1</v>
      </c>
      <c r="H2817" s="1435" cm="1">
        <f t="array" aca="1" ref="H2817" ca="1">IF(I2817&lt;&gt;"",INDIRECT("'"&amp;I2817&amp;"'!"&amp;J2817),"")</f>
        <v>0</v>
      </c>
      <c r="I2817" s="1440" t="s">
        <v>3868</v>
      </c>
      <c r="J2817" s="1436" t="s">
        <v>4562</v>
      </c>
      <c r="K2817" s="4"/>
    </row>
    <row r="2818" spans="1:11" ht="15" x14ac:dyDescent="0.2">
      <c r="A2818">
        <v>2759</v>
      </c>
      <c r="B2818" s="660">
        <f>'Expenditures 16-24'!C189</f>
        <v>0</v>
      </c>
      <c r="C2818" s="2" t="s">
        <v>490</v>
      </c>
      <c r="F2818" s="4"/>
      <c r="G2818" s="1" t="b">
        <f t="shared" ca="1" si="44"/>
        <v>1</v>
      </c>
      <c r="H2818" s="1435" cm="1">
        <f t="array" aca="1" ref="H2818" ca="1">IF(I2818&lt;&gt;"",INDIRECT("'"&amp;I2818&amp;"'!"&amp;J2818),"")</f>
        <v>0</v>
      </c>
      <c r="I2818" s="1440" t="s">
        <v>3868</v>
      </c>
      <c r="J2818" s="1436" t="s">
        <v>4563</v>
      </c>
      <c r="K2818" s="4"/>
    </row>
    <row r="2819" spans="1:11" ht="15" x14ac:dyDescent="0.2">
      <c r="A2819">
        <v>2760</v>
      </c>
      <c r="B2819" s="660">
        <f>'Expenditures 16-24'!D189</f>
        <v>0</v>
      </c>
      <c r="C2819" s="2" t="s">
        <v>490</v>
      </c>
      <c r="F2819" s="4"/>
      <c r="G2819" s="1" t="b">
        <f t="shared" ca="1" si="44"/>
        <v>1</v>
      </c>
      <c r="H2819" s="1435" cm="1">
        <f t="array" aca="1" ref="H2819" ca="1">IF(I2819&lt;&gt;"",INDIRECT("'"&amp;I2819&amp;"'!"&amp;J2819),"")</f>
        <v>0</v>
      </c>
      <c r="I2819" s="1440" t="s">
        <v>3868</v>
      </c>
      <c r="J2819" s="1436" t="s">
        <v>4564</v>
      </c>
      <c r="K2819" s="4"/>
    </row>
    <row r="2820" spans="1:11" ht="15" x14ac:dyDescent="0.2">
      <c r="A2820">
        <v>2761</v>
      </c>
      <c r="B2820" s="660">
        <f>'Expenditures 16-24'!E189</f>
        <v>0</v>
      </c>
      <c r="F2820" s="4"/>
      <c r="G2820" s="1" t="b">
        <f t="shared" ca="1" si="44"/>
        <v>1</v>
      </c>
      <c r="H2820" s="1435" cm="1">
        <f t="array" aca="1" ref="H2820" ca="1">IF(I2820&lt;&gt;"",INDIRECT("'"&amp;I2820&amp;"'!"&amp;J2820),"")</f>
        <v>0</v>
      </c>
      <c r="I2820" s="1440" t="s">
        <v>3868</v>
      </c>
      <c r="J2820" s="1436" t="s">
        <v>4565</v>
      </c>
      <c r="K2820" s="4"/>
    </row>
    <row r="2821" spans="1:11" ht="15" x14ac:dyDescent="0.2">
      <c r="A2821">
        <v>2762</v>
      </c>
      <c r="B2821" s="660">
        <f>'Expenditures 16-24'!E198</f>
        <v>0</v>
      </c>
      <c r="F2821" s="4"/>
      <c r="G2821" s="1" t="b">
        <f t="shared" ca="1" si="44"/>
        <v>1</v>
      </c>
      <c r="H2821" s="1435" cm="1">
        <f t="array" aca="1" ref="H2821" ca="1">IF(I2821&lt;&gt;"",INDIRECT("'"&amp;I2821&amp;"'!"&amp;J2821),"")</f>
        <v>0</v>
      </c>
      <c r="I2821" s="1440" t="s">
        <v>3868</v>
      </c>
      <c r="J2821" s="1436" t="s">
        <v>4566</v>
      </c>
      <c r="K2821" s="4"/>
    </row>
    <row r="2822" spans="1:11" ht="15" x14ac:dyDescent="0.2">
      <c r="A2822">
        <v>2763</v>
      </c>
      <c r="B2822" s="660">
        <f>'Expenditures 16-24'!E199</f>
        <v>0</v>
      </c>
      <c r="F2822" s="4"/>
      <c r="G2822" s="1" t="b">
        <f t="shared" ca="1" si="44"/>
        <v>1</v>
      </c>
      <c r="H2822" s="1435" cm="1">
        <f t="array" aca="1" ref="H2822" ca="1">IF(I2822&lt;&gt;"",INDIRECT("'"&amp;I2822&amp;"'!"&amp;J2822),"")</f>
        <v>0</v>
      </c>
      <c r="I2822" s="1440" t="s">
        <v>3868</v>
      </c>
      <c r="J2822" s="1436" t="s">
        <v>4567</v>
      </c>
      <c r="K2822" s="4"/>
    </row>
    <row r="2823" spans="1:11" ht="15" x14ac:dyDescent="0.2">
      <c r="A2823">
        <v>2764</v>
      </c>
      <c r="B2823" s="660">
        <f>'Expenditures 16-24'!F189</f>
        <v>0</v>
      </c>
      <c r="C2823" s="2" t="s">
        <v>490</v>
      </c>
      <c r="F2823" s="4"/>
      <c r="G2823" s="1" t="b">
        <f t="shared" ca="1" si="44"/>
        <v>1</v>
      </c>
      <c r="H2823" s="1435" cm="1">
        <f t="array" aca="1" ref="H2823" ca="1">IF(I2823&lt;&gt;"",INDIRECT("'"&amp;I2823&amp;"'!"&amp;J2823),"")</f>
        <v>0</v>
      </c>
      <c r="I2823" s="1440" t="s">
        <v>3868</v>
      </c>
      <c r="J2823" s="1436" t="s">
        <v>4568</v>
      </c>
      <c r="K2823" s="4"/>
    </row>
    <row r="2824" spans="1:11" ht="15" x14ac:dyDescent="0.2">
      <c r="A2824">
        <v>2765</v>
      </c>
      <c r="B2824" s="660">
        <f>'Expenditures 16-24'!G189</f>
        <v>0</v>
      </c>
      <c r="F2824" s="4"/>
      <c r="G2824" s="1" t="b">
        <f t="shared" ca="1" si="44"/>
        <v>1</v>
      </c>
      <c r="H2824" s="1435" cm="1">
        <f t="array" aca="1" ref="H2824" ca="1">IF(I2824&lt;&gt;"",INDIRECT("'"&amp;I2824&amp;"'!"&amp;J2824),"")</f>
        <v>0</v>
      </c>
      <c r="I2824" s="1440" t="s">
        <v>3868</v>
      </c>
      <c r="J2824" s="1436" t="s">
        <v>4569</v>
      </c>
      <c r="K2824" s="4"/>
    </row>
    <row r="2825" spans="1:11" ht="15" x14ac:dyDescent="0.2">
      <c r="A2825">
        <v>2766</v>
      </c>
      <c r="B2825" s="660">
        <f>'Expenditures 16-24'!H189</f>
        <v>0</v>
      </c>
      <c r="F2825" s="4"/>
      <c r="G2825" s="1" t="b">
        <f t="shared" ca="1" si="44"/>
        <v>1</v>
      </c>
      <c r="H2825" s="1435" cm="1">
        <f t="array" aca="1" ref="H2825" ca="1">IF(I2825&lt;&gt;"",INDIRECT("'"&amp;I2825&amp;"'!"&amp;J2825),"")</f>
        <v>0</v>
      </c>
      <c r="I2825" s="1440" t="s">
        <v>3868</v>
      </c>
      <c r="J2825" s="1436" t="s">
        <v>4570</v>
      </c>
      <c r="K2825" s="4"/>
    </row>
    <row r="2826" spans="1:11" ht="15" x14ac:dyDescent="0.2">
      <c r="A2826">
        <v>2767</v>
      </c>
      <c r="B2826" s="660">
        <f>'Expenditures 16-24'!H198</f>
        <v>0</v>
      </c>
      <c r="F2826" s="4"/>
      <c r="G2826" s="1" t="b">
        <f t="shared" ca="1" si="44"/>
        <v>1</v>
      </c>
      <c r="H2826" s="1435" cm="1">
        <f t="array" aca="1" ref="H2826" ca="1">IF(I2826&lt;&gt;"",INDIRECT("'"&amp;I2826&amp;"'!"&amp;J2826),"")</f>
        <v>0</v>
      </c>
      <c r="I2826" s="1440" t="s">
        <v>3868</v>
      </c>
      <c r="J2826" s="1436" t="s">
        <v>4571</v>
      </c>
      <c r="K2826" s="4"/>
    </row>
    <row r="2827" spans="1:11" ht="15" x14ac:dyDescent="0.2">
      <c r="A2827">
        <v>2768</v>
      </c>
      <c r="B2827" s="660">
        <f>'Expenditures 16-24'!H199</f>
        <v>0</v>
      </c>
      <c r="F2827" s="4"/>
      <c r="G2827" s="1" t="b">
        <f t="shared" ca="1" si="44"/>
        <v>1</v>
      </c>
      <c r="H2827" s="1435" cm="1">
        <f t="array" aca="1" ref="H2827" ca="1">IF(I2827&lt;&gt;"",INDIRECT("'"&amp;I2827&amp;"'!"&amp;J2827),"")</f>
        <v>0</v>
      </c>
      <c r="I2827" s="1440" t="s">
        <v>3868</v>
      </c>
      <c r="J2827" s="1436" t="s">
        <v>4572</v>
      </c>
      <c r="K2827" s="4"/>
    </row>
    <row r="2828" spans="1:11" ht="15" x14ac:dyDescent="0.2">
      <c r="A2828">
        <v>2769</v>
      </c>
      <c r="B2828" s="660">
        <f>'Expenditures 16-24'!H200</f>
        <v>0</v>
      </c>
      <c r="C2828" s="2" t="s">
        <v>490</v>
      </c>
      <c r="F2828" s="4"/>
      <c r="G2828" s="1" t="b">
        <f t="shared" ca="1" si="44"/>
        <v>1</v>
      </c>
      <c r="H2828" s="1435" cm="1">
        <f t="array" aca="1" ref="H2828" ca="1">IF(I2828&lt;&gt;"",INDIRECT("'"&amp;I2828&amp;"'!"&amp;J2828),"")</f>
        <v>0</v>
      </c>
      <c r="I2828" s="1440" t="s">
        <v>3868</v>
      </c>
      <c r="J2828" s="1436" t="s">
        <v>4573</v>
      </c>
      <c r="K2828" s="4"/>
    </row>
    <row r="2829" spans="1:11" ht="15" x14ac:dyDescent="0.2">
      <c r="A2829">
        <v>2770</v>
      </c>
      <c r="B2829" s="660">
        <f>'Expenditures 16-24'!H205</f>
        <v>0</v>
      </c>
      <c r="F2829" s="4"/>
      <c r="G2829" s="1" t="b">
        <f t="shared" ca="1" si="44"/>
        <v>1</v>
      </c>
      <c r="H2829" s="1435" cm="1">
        <f t="array" aca="1" ref="H2829" ca="1">IF(I2829&lt;&gt;"",INDIRECT("'"&amp;I2829&amp;"'!"&amp;J2829),"")</f>
        <v>0</v>
      </c>
      <c r="I2829" s="1440" t="s">
        <v>3868</v>
      </c>
      <c r="J2829" s="1436" t="s">
        <v>4574</v>
      </c>
      <c r="K2829" s="4"/>
    </row>
    <row r="2830" spans="1:11" ht="15" x14ac:dyDescent="0.2">
      <c r="A2830">
        <v>2771</v>
      </c>
      <c r="B2830" s="660">
        <f>'Expenditures 16-24'!H206</f>
        <v>0</v>
      </c>
      <c r="C2830" s="2" t="s">
        <v>490</v>
      </c>
      <c r="F2830" s="4"/>
      <c r="G2830" s="1" t="b">
        <f t="shared" ca="1" si="44"/>
        <v>1</v>
      </c>
      <c r="H2830" s="1435" cm="1">
        <f t="array" aca="1" ref="H2830" ca="1">IF(I2830&lt;&gt;"",INDIRECT("'"&amp;I2830&amp;"'!"&amp;J2830),"")</f>
        <v>0</v>
      </c>
      <c r="I2830" s="1440" t="s">
        <v>3868</v>
      </c>
      <c r="J2830" s="1436" t="s">
        <v>4575</v>
      </c>
      <c r="K2830" s="4"/>
    </row>
    <row r="2831" spans="1:11" ht="15" x14ac:dyDescent="0.2">
      <c r="A2831" s="5">
        <v>2772</v>
      </c>
      <c r="B2831" s="660"/>
      <c r="F2831" s="4" t="s">
        <v>3784</v>
      </c>
      <c r="G2831" s="1" t="b">
        <f t="shared" ca="1" si="44"/>
        <v>1</v>
      </c>
      <c r="H2831" s="1435" t="str" cm="1">
        <f t="array" aca="1" ref="H2831" ca="1">IF(I2831&lt;&gt;"",INDIRECT("'"&amp;I2831&amp;"'!"&amp;J2831),"")</f>
        <v/>
      </c>
      <c r="I2831" s="1440"/>
      <c r="J2831" s="1436"/>
      <c r="K2831" s="4"/>
    </row>
    <row r="2832" spans="1:11" ht="15" x14ac:dyDescent="0.2">
      <c r="A2832" s="5">
        <v>2773</v>
      </c>
      <c r="B2832" s="660"/>
      <c r="F2832" s="4" t="s">
        <v>3784</v>
      </c>
      <c r="G2832" s="1" t="b">
        <f t="shared" ca="1" si="44"/>
        <v>1</v>
      </c>
      <c r="H2832" s="1435" t="str" cm="1">
        <f t="array" aca="1" ref="H2832" ca="1">IF(I2832&lt;&gt;"",INDIRECT("'"&amp;I2832&amp;"'!"&amp;J2832),"")</f>
        <v/>
      </c>
      <c r="I2832" s="1440"/>
      <c r="J2832" s="1436"/>
      <c r="K2832" s="4"/>
    </row>
    <row r="2833" spans="1:11" ht="15" x14ac:dyDescent="0.2">
      <c r="A2833" s="5">
        <v>2774</v>
      </c>
      <c r="B2833" s="660"/>
      <c r="D2833" s="2" t="s">
        <v>100</v>
      </c>
      <c r="F2833" s="4" t="s">
        <v>3784</v>
      </c>
      <c r="G2833" s="1" t="b">
        <f t="shared" ca="1" si="44"/>
        <v>1</v>
      </c>
      <c r="H2833" s="1435" t="str" cm="1">
        <f t="array" aca="1" ref="H2833" ca="1">IF(I2833&lt;&gt;"",INDIRECT("'"&amp;I2833&amp;"'!"&amp;J2833),"")</f>
        <v/>
      </c>
      <c r="I2833" s="1440"/>
      <c r="J2833" s="1436"/>
      <c r="K2833" s="4"/>
    </row>
    <row r="2834" spans="1:11" ht="15" x14ac:dyDescent="0.2">
      <c r="A2834">
        <v>2775</v>
      </c>
      <c r="B2834" s="660">
        <f>'Expenditures 16-24'!K189</f>
        <v>0</v>
      </c>
      <c r="F2834" s="4"/>
      <c r="G2834" s="1" t="b">
        <f t="shared" ca="1" si="44"/>
        <v>1</v>
      </c>
      <c r="H2834" s="1435" cm="1">
        <f t="array" aca="1" ref="H2834" ca="1">IF(I2834&lt;&gt;"",INDIRECT("'"&amp;I2834&amp;"'!"&amp;J2834),"")</f>
        <v>0</v>
      </c>
      <c r="I2834" s="1440" t="s">
        <v>3868</v>
      </c>
      <c r="J2834" s="1436" t="s">
        <v>4576</v>
      </c>
      <c r="K2834" s="4"/>
    </row>
    <row r="2835" spans="1:11" ht="15" x14ac:dyDescent="0.2">
      <c r="A2835" s="1">
        <v>2776</v>
      </c>
      <c r="B2835" s="660">
        <f>'Expenditures 16-24'!K198</f>
        <v>0</v>
      </c>
      <c r="F2835" s="4"/>
      <c r="G2835" s="1" t="b">
        <f t="shared" ca="1" si="44"/>
        <v>1</v>
      </c>
      <c r="H2835" s="1435" cm="1">
        <f t="array" aca="1" ref="H2835" ca="1">IF(I2835&lt;&gt;"",INDIRECT("'"&amp;I2835&amp;"'!"&amp;J2835),"")</f>
        <v>0</v>
      </c>
      <c r="I2835" s="1440" t="s">
        <v>3868</v>
      </c>
      <c r="J2835" s="1436" t="s">
        <v>4577</v>
      </c>
      <c r="K2835" s="4"/>
    </row>
    <row r="2836" spans="1:11" ht="15" x14ac:dyDescent="0.2">
      <c r="A2836" s="5">
        <v>2777</v>
      </c>
      <c r="B2836" s="660"/>
      <c r="C2836" s="2" t="s">
        <v>490</v>
      </c>
      <c r="F2836" s="4" t="s">
        <v>3784</v>
      </c>
      <c r="G2836" s="1" t="b">
        <f t="shared" ca="1" si="44"/>
        <v>1</v>
      </c>
      <c r="H2836" s="1435" t="str" cm="1">
        <f t="array" aca="1" ref="H2836" ca="1">IF(I2836&lt;&gt;"",INDIRECT("'"&amp;I2836&amp;"'!"&amp;J2836),"")</f>
        <v/>
      </c>
      <c r="I2836" s="1440"/>
      <c r="J2836" s="1436"/>
      <c r="K2836" s="4"/>
    </row>
    <row r="2837" spans="1:11" ht="15" x14ac:dyDescent="0.2">
      <c r="A2837">
        <v>2778</v>
      </c>
      <c r="B2837" s="660">
        <f>'Expenditures 16-24'!K199</f>
        <v>0</v>
      </c>
      <c r="F2837" s="4"/>
      <c r="G2837" s="1" t="b">
        <f t="shared" ca="1" si="44"/>
        <v>1</v>
      </c>
      <c r="H2837" s="1435" cm="1">
        <f t="array" aca="1" ref="H2837" ca="1">IF(I2837&lt;&gt;"",INDIRECT("'"&amp;I2837&amp;"'!"&amp;J2837),"")</f>
        <v>0</v>
      </c>
      <c r="I2837" s="1440" t="s">
        <v>3868</v>
      </c>
      <c r="J2837" s="1436" t="s">
        <v>4578</v>
      </c>
      <c r="K2837" s="4"/>
    </row>
    <row r="2838" spans="1:11" ht="15" x14ac:dyDescent="0.2">
      <c r="A2838">
        <v>2779</v>
      </c>
      <c r="B2838" s="660">
        <f>'Acct Summary 7-9'!F50</f>
        <v>0</v>
      </c>
      <c r="F2838" s="4"/>
      <c r="G2838" s="1" t="b">
        <f t="shared" ca="1" si="44"/>
        <v>1</v>
      </c>
      <c r="H2838" s="1435" cm="1">
        <f t="array" aca="1" ref="H2838" ca="1">IF(I2838&lt;&gt;"",INDIRECT("'"&amp;I2838&amp;"'!"&amp;J2838),"")</f>
        <v>0</v>
      </c>
      <c r="I2838" s="1440" t="s">
        <v>3856</v>
      </c>
      <c r="J2838" s="1436" t="s">
        <v>4579</v>
      </c>
      <c r="K2838" s="4"/>
    </row>
    <row r="2839" spans="1:11" ht="15" x14ac:dyDescent="0.2">
      <c r="A2839">
        <v>2780</v>
      </c>
      <c r="B2839" s="660">
        <f>'Expenditures 16-24'!K205</f>
        <v>0</v>
      </c>
      <c r="C2839" s="2" t="s">
        <v>490</v>
      </c>
      <c r="F2839" s="4"/>
      <c r="G2839" s="1" t="b">
        <f t="shared" ca="1" si="44"/>
        <v>1</v>
      </c>
      <c r="H2839" s="1435" cm="1">
        <f t="array" aca="1" ref="H2839" ca="1">IF(I2839&lt;&gt;"",INDIRECT("'"&amp;I2839&amp;"'!"&amp;J2839),"")</f>
        <v>0</v>
      </c>
      <c r="I2839" s="1440" t="s">
        <v>3868</v>
      </c>
      <c r="J2839" s="1436" t="s">
        <v>4580</v>
      </c>
      <c r="K2839" s="4"/>
    </row>
    <row r="2840" spans="1:11" ht="15" x14ac:dyDescent="0.2">
      <c r="A2840">
        <v>2781</v>
      </c>
      <c r="B2840" s="660">
        <f>'Expenditures 16-24'!K206</f>
        <v>0</v>
      </c>
      <c r="F2840" s="4"/>
      <c r="G2840" s="1" t="b">
        <f t="shared" ca="1" si="44"/>
        <v>1</v>
      </c>
      <c r="H2840" s="1435" cm="1">
        <f t="array" aca="1" ref="H2840" ca="1">IF(I2840&lt;&gt;"",INDIRECT("'"&amp;I2840&amp;"'!"&amp;J2840),"")</f>
        <v>0</v>
      </c>
      <c r="I2840" s="1440" t="s">
        <v>3868</v>
      </c>
      <c r="J2840" s="1436" t="s">
        <v>4581</v>
      </c>
      <c r="K2840" s="4"/>
    </row>
    <row r="2841" spans="1:11" ht="15" x14ac:dyDescent="0.2">
      <c r="A2841">
        <v>2782</v>
      </c>
      <c r="B2841" s="660">
        <f>'Expenditures 16-24'!H287</f>
        <v>0</v>
      </c>
      <c r="C2841" s="2" t="s">
        <v>490</v>
      </c>
      <c r="F2841" s="4"/>
      <c r="G2841" s="1" t="b">
        <f t="shared" ca="1" si="44"/>
        <v>1</v>
      </c>
      <c r="H2841" s="1435" cm="1">
        <f t="array" aca="1" ref="H2841" ca="1">IF(I2841&lt;&gt;"",INDIRECT("'"&amp;I2841&amp;"'!"&amp;J2841),"")</f>
        <v>0</v>
      </c>
      <c r="I2841" s="1440" t="s">
        <v>3868</v>
      </c>
      <c r="J2841" s="1436" t="s">
        <v>4582</v>
      </c>
      <c r="K2841" s="4"/>
    </row>
    <row r="2842" spans="1:11" ht="15" x14ac:dyDescent="0.2">
      <c r="A2842">
        <v>2783</v>
      </c>
      <c r="B2842" s="660">
        <f>'Expenditures 16-24'!H288</f>
        <v>0</v>
      </c>
      <c r="C2842" s="2" t="s">
        <v>490</v>
      </c>
      <c r="F2842" s="4"/>
      <c r="G2842" s="1" t="b">
        <f t="shared" ca="1" si="44"/>
        <v>1</v>
      </c>
      <c r="H2842" s="1435" cm="1">
        <f t="array" aca="1" ref="H2842" ca="1">IF(I2842&lt;&gt;"",INDIRECT("'"&amp;I2842&amp;"'!"&amp;J2842),"")</f>
        <v>0</v>
      </c>
      <c r="I2842" s="1440" t="s">
        <v>3868</v>
      </c>
      <c r="J2842" s="1436" t="s">
        <v>4583</v>
      </c>
      <c r="K2842" s="4"/>
    </row>
    <row r="2843" spans="1:11" ht="15" x14ac:dyDescent="0.2">
      <c r="A2843">
        <v>2784</v>
      </c>
      <c r="B2843" s="660">
        <f>'Expenditures 16-24'!K287</f>
        <v>0</v>
      </c>
      <c r="F2843" s="4"/>
      <c r="G2843" s="1" t="b">
        <f t="shared" ca="1" si="44"/>
        <v>1</v>
      </c>
      <c r="H2843" s="1435" cm="1">
        <f t="array" aca="1" ref="H2843" ca="1">IF(I2843&lt;&gt;"",INDIRECT("'"&amp;I2843&amp;"'!"&amp;J2843),"")</f>
        <v>0</v>
      </c>
      <c r="I2843" s="1440" t="s">
        <v>3868</v>
      </c>
      <c r="J2843" s="1436" t="s">
        <v>4584</v>
      </c>
      <c r="K2843" s="4"/>
    </row>
    <row r="2844" spans="1:11" ht="15" x14ac:dyDescent="0.2">
      <c r="A2844">
        <v>2785</v>
      </c>
      <c r="B2844" s="660">
        <f>'Expenditures 16-24'!K288</f>
        <v>0</v>
      </c>
      <c r="F2844" s="4"/>
      <c r="G2844" s="1" t="b">
        <f t="shared" ca="1" si="44"/>
        <v>1</v>
      </c>
      <c r="H2844" s="1435" cm="1">
        <f t="array" aca="1" ref="H2844" ca="1">IF(I2844&lt;&gt;"",INDIRECT("'"&amp;I2844&amp;"'!"&amp;J2844),"")</f>
        <v>0</v>
      </c>
      <c r="I2844" s="1440" t="s">
        <v>3868</v>
      </c>
      <c r="J2844" s="1436" t="s">
        <v>4585</v>
      </c>
      <c r="K2844" s="4"/>
    </row>
    <row r="2845" spans="1:11" ht="15" x14ac:dyDescent="0.2">
      <c r="A2845" s="5">
        <v>2786</v>
      </c>
      <c r="B2845" s="660"/>
      <c r="C2845" s="2" t="s">
        <v>490</v>
      </c>
      <c r="F2845" s="4" t="s">
        <v>3784</v>
      </c>
      <c r="G2845" s="1" t="b">
        <f t="shared" ca="1" si="44"/>
        <v>1</v>
      </c>
      <c r="H2845" s="1435" t="str" cm="1">
        <f t="array" aca="1" ref="H2845" ca="1">IF(I2845&lt;&gt;"",INDIRECT("'"&amp;I2845&amp;"'!"&amp;J2845),"")</f>
        <v/>
      </c>
      <c r="I2845" s="1440"/>
      <c r="J2845" s="1436"/>
      <c r="K2845" s="4"/>
    </row>
    <row r="2846" spans="1:11" ht="15" x14ac:dyDescent="0.2">
      <c r="A2846">
        <v>2787</v>
      </c>
      <c r="B2846" s="660">
        <f>'Acct Summary 7-9'!H50</f>
        <v>0</v>
      </c>
      <c r="C2846" s="2" t="s">
        <v>490</v>
      </c>
      <c r="F2846" s="4"/>
      <c r="G2846" s="1" t="b">
        <f t="shared" ca="1" si="44"/>
        <v>1</v>
      </c>
      <c r="H2846" s="1435" cm="1">
        <f t="array" aca="1" ref="H2846" ca="1">IF(I2846&lt;&gt;"",INDIRECT("'"&amp;I2846&amp;"'!"&amp;J2846),"")</f>
        <v>0</v>
      </c>
      <c r="I2846" s="1440" t="s">
        <v>3856</v>
      </c>
      <c r="J2846" s="1436" t="s">
        <v>4586</v>
      </c>
      <c r="K2846" s="4"/>
    </row>
    <row r="2847" spans="1:11" ht="15" x14ac:dyDescent="0.2">
      <c r="A2847" s="5">
        <v>2788</v>
      </c>
      <c r="B2847" s="660"/>
      <c r="F2847" s="4" t="s">
        <v>3784</v>
      </c>
      <c r="G2847" s="1" t="b">
        <f t="shared" ca="1" si="44"/>
        <v>1</v>
      </c>
      <c r="H2847" s="1435" t="str" cm="1">
        <f t="array" aca="1" ref="H2847" ca="1">IF(I2847&lt;&gt;"",INDIRECT("'"&amp;I2847&amp;"'!"&amp;J2847),"")</f>
        <v/>
      </c>
      <c r="I2847" s="1440"/>
      <c r="J2847" s="1436"/>
      <c r="K2847" s="4"/>
    </row>
    <row r="2848" spans="1:11" ht="15" x14ac:dyDescent="0.2">
      <c r="A2848" s="5">
        <v>2789</v>
      </c>
      <c r="B2848" s="660"/>
      <c r="F2848" s="4" t="s">
        <v>3784</v>
      </c>
      <c r="G2848" s="1" t="b">
        <f t="shared" ref="G2848:G2911" ca="1" si="45">H2848=B2848</f>
        <v>1</v>
      </c>
      <c r="H2848" s="1435" t="str" cm="1">
        <f t="array" aca="1" ref="H2848" ca="1">IF(I2848&lt;&gt;"",INDIRECT("'"&amp;I2848&amp;"'!"&amp;J2848),"")</f>
        <v/>
      </c>
      <c r="I2848" s="1440"/>
      <c r="J2848" s="1436"/>
      <c r="K2848" s="4"/>
    </row>
    <row r="2849" spans="1:11" ht="15" x14ac:dyDescent="0.2">
      <c r="A2849" s="5">
        <v>2790</v>
      </c>
      <c r="B2849" s="660"/>
      <c r="F2849" s="4" t="s">
        <v>3784</v>
      </c>
      <c r="G2849" s="1" t="b">
        <f t="shared" ca="1" si="45"/>
        <v>1</v>
      </c>
      <c r="H2849" s="1435" t="str" cm="1">
        <f t="array" aca="1" ref="H2849" ca="1">IF(I2849&lt;&gt;"",INDIRECT("'"&amp;I2849&amp;"'!"&amp;J2849),"")</f>
        <v/>
      </c>
      <c r="I2849" s="1440"/>
      <c r="J2849" s="1436"/>
      <c r="K2849" s="4"/>
    </row>
    <row r="2850" spans="1:11" ht="15" x14ac:dyDescent="0.2">
      <c r="A2850" s="5">
        <v>2791</v>
      </c>
      <c r="B2850" s="660"/>
      <c r="F2850" s="4" t="s">
        <v>3784</v>
      </c>
      <c r="G2850" s="1" t="b">
        <f t="shared" ca="1" si="45"/>
        <v>1</v>
      </c>
      <c r="H2850" s="1435" t="str" cm="1">
        <f t="array" aca="1" ref="H2850" ca="1">IF(I2850&lt;&gt;"",INDIRECT("'"&amp;I2850&amp;"'!"&amp;J2850),"")</f>
        <v/>
      </c>
      <c r="I2850" s="1440"/>
      <c r="J2850" s="1436"/>
      <c r="K2850" s="4"/>
    </row>
    <row r="2851" spans="1:11" ht="15" x14ac:dyDescent="0.2">
      <c r="A2851" s="5">
        <v>2792</v>
      </c>
      <c r="B2851" s="660"/>
      <c r="F2851" s="4" t="s">
        <v>3784</v>
      </c>
      <c r="G2851" s="1" t="b">
        <f t="shared" ca="1" si="45"/>
        <v>1</v>
      </c>
      <c r="H2851" s="1435" t="str" cm="1">
        <f t="array" aca="1" ref="H2851" ca="1">IF(I2851&lt;&gt;"",INDIRECT("'"&amp;I2851&amp;"'!"&amp;J2851),"")</f>
        <v/>
      </c>
      <c r="I2851" s="1440"/>
      <c r="J2851" s="1436"/>
      <c r="K2851" s="4"/>
    </row>
    <row r="2852" spans="1:11" ht="15" x14ac:dyDescent="0.2">
      <c r="A2852">
        <v>2793</v>
      </c>
      <c r="B2852" s="660">
        <f>'ICR Computation 41'!E7</f>
        <v>0</v>
      </c>
      <c r="F2852" s="4"/>
      <c r="G2852" s="1" t="b">
        <f t="shared" ca="1" si="45"/>
        <v>1</v>
      </c>
      <c r="H2852" s="1435" cm="1">
        <f t="array" aca="1" ref="H2852" ca="1">IF(I2852&lt;&gt;"",INDIRECT("'"&amp;I2852&amp;"'!"&amp;J2852),"")</f>
        <v>0</v>
      </c>
      <c r="I2852" s="1440" t="s">
        <v>6634</v>
      </c>
      <c r="J2852" s="1436" t="s">
        <v>4429</v>
      </c>
      <c r="K2852" s="4"/>
    </row>
    <row r="2853" spans="1:11" ht="15" x14ac:dyDescent="0.2">
      <c r="A2853">
        <v>2794</v>
      </c>
      <c r="B2853" s="660">
        <f>'ICR Computation 41'!E8</f>
        <v>0</v>
      </c>
      <c r="F2853" s="4"/>
      <c r="G2853" s="1" t="b">
        <f t="shared" ca="1" si="45"/>
        <v>1</v>
      </c>
      <c r="H2853" s="1435" cm="1">
        <f t="array" aca="1" ref="H2853" ca="1">IF(I2853&lt;&gt;"",INDIRECT("'"&amp;I2853&amp;"'!"&amp;J2853),"")</f>
        <v>0</v>
      </c>
      <c r="I2853" s="1440" t="s">
        <v>6634</v>
      </c>
      <c r="J2853" s="1436" t="s">
        <v>4430</v>
      </c>
      <c r="K2853" s="4"/>
    </row>
    <row r="2854" spans="1:11" ht="15" x14ac:dyDescent="0.2">
      <c r="A2854">
        <v>2795</v>
      </c>
      <c r="B2854" s="660">
        <f>'ICR Computation 41'!E12</f>
        <v>0</v>
      </c>
      <c r="F2854" s="4"/>
      <c r="G2854" s="1" t="b">
        <f t="shared" ca="1" si="45"/>
        <v>1</v>
      </c>
      <c r="H2854" s="1435" cm="1">
        <f t="array" aca="1" ref="H2854" ca="1">IF(I2854&lt;&gt;"",INDIRECT("'"&amp;I2854&amp;"'!"&amp;J2854),"")</f>
        <v>0</v>
      </c>
      <c r="I2854" s="1440" t="s">
        <v>6634</v>
      </c>
      <c r="J2854" s="1436" t="s">
        <v>3809</v>
      </c>
      <c r="K2854" s="4"/>
    </row>
    <row r="2855" spans="1:11" ht="15" x14ac:dyDescent="0.2">
      <c r="A2855" s="5">
        <v>2796</v>
      </c>
      <c r="B2855" s="660"/>
      <c r="F2855" s="4" t="s">
        <v>3784</v>
      </c>
      <c r="G2855" s="1" t="b">
        <f t="shared" ca="1" si="45"/>
        <v>1</v>
      </c>
      <c r="H2855" s="1435" t="str" cm="1">
        <f t="array" aca="1" ref="H2855" ca="1">IF(I2855&lt;&gt;"",INDIRECT("'"&amp;I2855&amp;"'!"&amp;J2855),"")</f>
        <v/>
      </c>
      <c r="I2855" s="1440"/>
      <c r="J2855" s="1436"/>
      <c r="K2855" s="4"/>
    </row>
    <row r="2856" spans="1:11" ht="15" x14ac:dyDescent="0.2">
      <c r="A2856">
        <v>2797</v>
      </c>
      <c r="B2856" s="660">
        <f>'ICR Computation 41'!E13</f>
        <v>0</v>
      </c>
      <c r="F2856" s="4"/>
      <c r="G2856" s="1" t="b">
        <f t="shared" ca="1" si="45"/>
        <v>1</v>
      </c>
      <c r="H2856" s="1435" cm="1">
        <f t="array" aca="1" ref="H2856" ca="1">IF(I2856&lt;&gt;"",INDIRECT("'"&amp;I2856&amp;"'!"&amp;J2856),"")</f>
        <v>0</v>
      </c>
      <c r="I2856" s="1440" t="s">
        <v>6634</v>
      </c>
      <c r="J2856" s="1436" t="s">
        <v>3810</v>
      </c>
      <c r="K2856" s="4"/>
    </row>
    <row r="2857" spans="1:11" ht="15" x14ac:dyDescent="0.2">
      <c r="A2857" s="5">
        <v>2798</v>
      </c>
      <c r="B2857" s="660"/>
      <c r="F2857" s="4" t="s">
        <v>3784</v>
      </c>
      <c r="G2857" s="1" t="b">
        <f t="shared" ca="1" si="45"/>
        <v>1</v>
      </c>
      <c r="H2857" s="1435" t="str" cm="1">
        <f t="array" aca="1" ref="H2857" ca="1">IF(I2857&lt;&gt;"",INDIRECT("'"&amp;I2857&amp;"'!"&amp;J2857),"")</f>
        <v/>
      </c>
      <c r="I2857" s="1440"/>
      <c r="J2857" s="1436"/>
      <c r="K2857" s="4"/>
    </row>
    <row r="2858" spans="1:11" ht="15" x14ac:dyDescent="0.2">
      <c r="A2858">
        <v>2799</v>
      </c>
      <c r="B2858" s="660">
        <f>'ICR Computation 41'!E14</f>
        <v>0</v>
      </c>
      <c r="F2858" s="4"/>
      <c r="G2858" s="1" t="b">
        <f t="shared" ca="1" si="45"/>
        <v>1</v>
      </c>
      <c r="H2858" s="1435" cm="1">
        <f t="array" aca="1" ref="H2858" ca="1">IF(I2858&lt;&gt;"",INDIRECT("'"&amp;I2858&amp;"'!"&amp;J2858),"")</f>
        <v>0</v>
      </c>
      <c r="I2858" s="1440" t="s">
        <v>6634</v>
      </c>
      <c r="J2858" s="1436" t="s">
        <v>3943</v>
      </c>
      <c r="K2858" s="4"/>
    </row>
    <row r="2859" spans="1:11" ht="15" x14ac:dyDescent="0.2">
      <c r="A2859" s="5">
        <v>2800</v>
      </c>
      <c r="B2859" s="660"/>
      <c r="F2859" s="4" t="s">
        <v>3784</v>
      </c>
      <c r="G2859" s="1" t="b">
        <f t="shared" ca="1" si="45"/>
        <v>1</v>
      </c>
      <c r="H2859" s="1435" t="str" cm="1">
        <f t="array" aca="1" ref="H2859" ca="1">IF(I2859&lt;&gt;"",INDIRECT("'"&amp;I2859&amp;"'!"&amp;J2859),"")</f>
        <v/>
      </c>
      <c r="I2859" s="1440"/>
      <c r="J2859" s="1436"/>
      <c r="K2859" s="4"/>
    </row>
    <row r="2860" spans="1:11" ht="15" x14ac:dyDescent="0.2">
      <c r="A2860">
        <v>2801</v>
      </c>
      <c r="B2860" s="660">
        <f>'ICR Computation 41'!E9</f>
        <v>0</v>
      </c>
      <c r="F2860" s="4"/>
      <c r="G2860" s="1" t="b">
        <f t="shared" ca="1" si="45"/>
        <v>1</v>
      </c>
      <c r="H2860" s="1435" cm="1">
        <f t="array" aca="1" ref="H2860" ca="1">IF(I2860&lt;&gt;"",INDIRECT("'"&amp;I2860&amp;"'!"&amp;J2860),"")</f>
        <v>0</v>
      </c>
      <c r="I2860" s="1440" t="s">
        <v>6634</v>
      </c>
      <c r="J2860" s="1436" t="s">
        <v>4432</v>
      </c>
      <c r="K2860" s="4"/>
    </row>
    <row r="2861" spans="1:11" ht="15" x14ac:dyDescent="0.2">
      <c r="A2861" s="5">
        <v>2802</v>
      </c>
      <c r="B2861" s="660"/>
      <c r="F2861" s="4" t="s">
        <v>3784</v>
      </c>
      <c r="G2861" s="1" t="b">
        <f t="shared" ca="1" si="45"/>
        <v>1</v>
      </c>
      <c r="H2861" s="1435" t="str" cm="1">
        <f t="array" aca="1" ref="H2861" ca="1">IF(I2861&lt;&gt;"",INDIRECT("'"&amp;I2861&amp;"'!"&amp;J2861),"")</f>
        <v/>
      </c>
      <c r="I2861" s="1440"/>
      <c r="J2861" s="1436"/>
      <c r="K2861" s="4"/>
    </row>
    <row r="2862" spans="1:11" ht="15" x14ac:dyDescent="0.2">
      <c r="A2862">
        <v>2803</v>
      </c>
      <c r="B2862" s="660">
        <f>'Assets-Liab 5-6'!M20</f>
        <v>0</v>
      </c>
      <c r="F2862" s="4"/>
      <c r="G2862" s="1" t="b">
        <f t="shared" ca="1" si="45"/>
        <v>1</v>
      </c>
      <c r="H2862" s="1435" cm="1">
        <f t="array" aca="1" ref="H2862" ca="1">IF(I2862&lt;&gt;"",INDIRECT("'"&amp;I2862&amp;"'!"&amp;J2862),"")</f>
        <v>0</v>
      </c>
      <c r="I2862" s="1440" t="s">
        <v>3786</v>
      </c>
      <c r="J2862" s="1436" t="s">
        <v>4587</v>
      </c>
      <c r="K2862" s="4"/>
    </row>
    <row r="2863" spans="1:11" ht="15" x14ac:dyDescent="0.2">
      <c r="A2863" s="5">
        <v>2804</v>
      </c>
      <c r="B2863" s="660"/>
      <c r="F2863" s="4" t="s">
        <v>3784</v>
      </c>
      <c r="G2863" s="1" t="b">
        <f t="shared" ca="1" si="45"/>
        <v>1</v>
      </c>
      <c r="H2863" s="1435" t="str" cm="1">
        <f t="array" aca="1" ref="H2863" ca="1">IF(I2863&lt;&gt;"",INDIRECT("'"&amp;I2863&amp;"'!"&amp;J2863),"")</f>
        <v/>
      </c>
      <c r="I2863" s="1440"/>
      <c r="J2863" s="1436"/>
      <c r="K2863" s="4"/>
    </row>
    <row r="2864" spans="1:11" ht="15" x14ac:dyDescent="0.2">
      <c r="A2864" s="5">
        <v>2805</v>
      </c>
      <c r="B2864" s="660"/>
      <c r="F2864" s="4" t="s">
        <v>3784</v>
      </c>
      <c r="G2864" s="1" t="b">
        <f t="shared" ca="1" si="45"/>
        <v>1</v>
      </c>
      <c r="H2864" s="1435" t="str" cm="1">
        <f t="array" aca="1" ref="H2864" ca="1">IF(I2864&lt;&gt;"",INDIRECT("'"&amp;I2864&amp;"'!"&amp;J2864),"")</f>
        <v/>
      </c>
      <c r="I2864" s="1440"/>
      <c r="J2864" s="1436"/>
      <c r="K2864" s="4"/>
    </row>
    <row r="2865" spans="1:11" ht="15" x14ac:dyDescent="0.2">
      <c r="A2865" s="5">
        <v>2806</v>
      </c>
      <c r="B2865" s="660"/>
      <c r="F2865" s="4" t="s">
        <v>3784</v>
      </c>
      <c r="G2865" s="1" t="b">
        <f t="shared" ca="1" si="45"/>
        <v>1</v>
      </c>
      <c r="H2865" s="1435" t="str" cm="1">
        <f t="array" aca="1" ref="H2865" ca="1">IF(I2865&lt;&gt;"",INDIRECT("'"&amp;I2865&amp;"'!"&amp;J2865),"")</f>
        <v/>
      </c>
      <c r="I2865" s="1440"/>
      <c r="J2865" s="1436"/>
      <c r="K2865" s="4"/>
    </row>
    <row r="2866" spans="1:11" ht="15" x14ac:dyDescent="0.2">
      <c r="A2866" s="5">
        <v>2807</v>
      </c>
      <c r="B2866" s="660"/>
      <c r="F2866" s="4" t="s">
        <v>3784</v>
      </c>
      <c r="G2866" s="1" t="b">
        <f t="shared" ca="1" si="45"/>
        <v>1</v>
      </c>
      <c r="H2866" s="1435" t="str" cm="1">
        <f t="array" aca="1" ref="H2866" ca="1">IF(I2866&lt;&gt;"",INDIRECT("'"&amp;I2866&amp;"'!"&amp;J2866),"")</f>
        <v/>
      </c>
      <c r="I2866" s="1440"/>
      <c r="J2866" s="1436"/>
      <c r="K2866" s="4"/>
    </row>
    <row r="2867" spans="1:11" ht="15" x14ac:dyDescent="0.2">
      <c r="A2867" s="5">
        <v>2808</v>
      </c>
      <c r="B2867" s="660"/>
      <c r="F2867" s="4" t="s">
        <v>3784</v>
      </c>
      <c r="G2867" s="1" t="b">
        <f t="shared" ca="1" si="45"/>
        <v>1</v>
      </c>
      <c r="H2867" s="1435" t="str" cm="1">
        <f t="array" aca="1" ref="H2867" ca="1">IF(I2867&lt;&gt;"",INDIRECT("'"&amp;I2867&amp;"'!"&amp;J2867),"")</f>
        <v/>
      </c>
      <c r="I2867" s="1440"/>
      <c r="J2867" s="1436"/>
      <c r="K2867" s="4"/>
    </row>
    <row r="2868" spans="1:11" ht="15" x14ac:dyDescent="0.2">
      <c r="A2868" s="5">
        <v>2809</v>
      </c>
      <c r="B2868" s="660"/>
      <c r="F2868" s="4" t="s">
        <v>3784</v>
      </c>
      <c r="G2868" s="1" t="b">
        <f t="shared" ca="1" si="45"/>
        <v>1</v>
      </c>
      <c r="H2868" s="1435" t="str" cm="1">
        <f t="array" aca="1" ref="H2868" ca="1">IF(I2868&lt;&gt;"",INDIRECT("'"&amp;I2868&amp;"'!"&amp;J2868),"")</f>
        <v/>
      </c>
      <c r="I2868" s="1440"/>
      <c r="J2868" s="1436"/>
      <c r="K2868" s="4"/>
    </row>
    <row r="2869" spans="1:11" ht="15" x14ac:dyDescent="0.2">
      <c r="A2869" s="5">
        <v>2810</v>
      </c>
      <c r="B2869" s="660"/>
      <c r="F2869" s="4" t="s">
        <v>3784</v>
      </c>
      <c r="G2869" s="1" t="b">
        <f t="shared" ca="1" si="45"/>
        <v>1</v>
      </c>
      <c r="H2869" s="1435" t="str" cm="1">
        <f t="array" aca="1" ref="H2869" ca="1">IF(I2869&lt;&gt;"",INDIRECT("'"&amp;I2869&amp;"'!"&amp;J2869),"")</f>
        <v/>
      </c>
      <c r="I2869" s="1440"/>
      <c r="J2869" s="1436"/>
      <c r="K2869" s="4"/>
    </row>
    <row r="2870" spans="1:11" ht="15" x14ac:dyDescent="0.2">
      <c r="A2870" s="5">
        <v>2811</v>
      </c>
      <c r="B2870" s="660"/>
      <c r="F2870" s="4" t="s">
        <v>3784</v>
      </c>
      <c r="G2870" s="1" t="b">
        <f t="shared" ca="1" si="45"/>
        <v>1</v>
      </c>
      <c r="H2870" s="1435" t="str" cm="1">
        <f t="array" aca="1" ref="H2870" ca="1">IF(I2870&lt;&gt;"",INDIRECT("'"&amp;I2870&amp;"'!"&amp;J2870),"")</f>
        <v/>
      </c>
      <c r="I2870" s="1440"/>
      <c r="J2870" s="1436"/>
      <c r="K2870" s="4"/>
    </row>
    <row r="2871" spans="1:11" ht="15" x14ac:dyDescent="0.2">
      <c r="A2871" s="5">
        <v>2812</v>
      </c>
      <c r="B2871" s="660"/>
      <c r="F2871" s="4" t="s">
        <v>3784</v>
      </c>
      <c r="G2871" s="1" t="b">
        <f t="shared" ca="1" si="45"/>
        <v>1</v>
      </c>
      <c r="H2871" s="1435" t="str" cm="1">
        <f t="array" aca="1" ref="H2871" ca="1">IF(I2871&lt;&gt;"",INDIRECT("'"&amp;I2871&amp;"'!"&amp;J2871),"")</f>
        <v/>
      </c>
      <c r="I2871" s="1440"/>
      <c r="J2871" s="1436"/>
      <c r="K2871" s="4"/>
    </row>
    <row r="2872" spans="1:11" ht="15" x14ac:dyDescent="0.2">
      <c r="A2872" s="5">
        <v>2813</v>
      </c>
      <c r="B2872" s="660"/>
      <c r="F2872" s="4" t="s">
        <v>3784</v>
      </c>
      <c r="G2872" s="1" t="b">
        <f t="shared" ca="1" si="45"/>
        <v>1</v>
      </c>
      <c r="H2872" s="1435" t="str" cm="1">
        <f t="array" aca="1" ref="H2872" ca="1">IF(I2872&lt;&gt;"",INDIRECT("'"&amp;I2872&amp;"'!"&amp;J2872),"")</f>
        <v/>
      </c>
      <c r="I2872" s="1440"/>
      <c r="J2872" s="1436"/>
      <c r="K2872" s="4"/>
    </row>
    <row r="2873" spans="1:11" ht="15" x14ac:dyDescent="0.2">
      <c r="A2873" s="5">
        <v>2814</v>
      </c>
      <c r="B2873" s="660"/>
      <c r="F2873" s="4" t="s">
        <v>3784</v>
      </c>
      <c r="G2873" s="1" t="b">
        <f t="shared" ca="1" si="45"/>
        <v>1</v>
      </c>
      <c r="H2873" s="1435" t="str" cm="1">
        <f t="array" aca="1" ref="H2873" ca="1">IF(I2873&lt;&gt;"",INDIRECT("'"&amp;I2873&amp;"'!"&amp;J2873),"")</f>
        <v/>
      </c>
      <c r="I2873" s="1440"/>
      <c r="J2873" s="1436"/>
      <c r="K2873" s="4"/>
    </row>
    <row r="2874" spans="1:11" ht="15" x14ac:dyDescent="0.2">
      <c r="A2874" s="5">
        <v>2815</v>
      </c>
      <c r="B2874" s="660"/>
      <c r="F2874" s="4" t="s">
        <v>3784</v>
      </c>
      <c r="G2874" s="1" t="b">
        <f t="shared" ca="1" si="45"/>
        <v>1</v>
      </c>
      <c r="H2874" s="1435" t="str" cm="1">
        <f t="array" aca="1" ref="H2874" ca="1">IF(I2874&lt;&gt;"",INDIRECT("'"&amp;I2874&amp;"'!"&amp;J2874),"")</f>
        <v/>
      </c>
      <c r="I2874" s="1440"/>
      <c r="J2874" s="1436"/>
      <c r="K2874" s="4"/>
    </row>
    <row r="2875" spans="1:11" ht="15" x14ac:dyDescent="0.2">
      <c r="A2875" s="5">
        <v>2816</v>
      </c>
      <c r="B2875" s="660"/>
      <c r="F2875" s="4" t="s">
        <v>3784</v>
      </c>
      <c r="G2875" s="1" t="b">
        <f t="shared" ca="1" si="45"/>
        <v>1</v>
      </c>
      <c r="H2875" s="1435" t="str" cm="1">
        <f t="array" aca="1" ref="H2875" ca="1">IF(I2875&lt;&gt;"",INDIRECT("'"&amp;I2875&amp;"'!"&amp;J2875),"")</f>
        <v/>
      </c>
      <c r="I2875" s="1440"/>
      <c r="J2875" s="1436"/>
      <c r="K2875" s="4"/>
    </row>
    <row r="2876" spans="1:11" ht="15" x14ac:dyDescent="0.2">
      <c r="A2876" s="5">
        <v>2817</v>
      </c>
      <c r="B2876" s="660"/>
      <c r="F2876" s="4" t="s">
        <v>3784</v>
      </c>
      <c r="G2876" s="1" t="b">
        <f t="shared" ca="1" si="45"/>
        <v>1</v>
      </c>
      <c r="H2876" s="1435" t="str" cm="1">
        <f t="array" aca="1" ref="H2876" ca="1">IF(I2876&lt;&gt;"",INDIRECT("'"&amp;I2876&amp;"'!"&amp;J2876),"")</f>
        <v/>
      </c>
      <c r="I2876" s="1440"/>
      <c r="J2876" s="1436"/>
      <c r="K2876" s="4"/>
    </row>
    <row r="2877" spans="1:11" ht="15" x14ac:dyDescent="0.2">
      <c r="A2877" s="5">
        <v>2818</v>
      </c>
      <c r="B2877" s="660"/>
      <c r="F2877" s="4" t="s">
        <v>3784</v>
      </c>
      <c r="G2877" s="1" t="b">
        <f t="shared" ca="1" si="45"/>
        <v>1</v>
      </c>
      <c r="H2877" s="1435" t="str" cm="1">
        <f t="array" aca="1" ref="H2877" ca="1">IF(I2877&lt;&gt;"",INDIRECT("'"&amp;I2877&amp;"'!"&amp;J2877),"")</f>
        <v/>
      </c>
      <c r="I2877" s="1440"/>
      <c r="J2877" s="1436"/>
      <c r="K2877" s="4"/>
    </row>
    <row r="2878" spans="1:11" ht="15" x14ac:dyDescent="0.2">
      <c r="A2878">
        <v>2819</v>
      </c>
      <c r="B2878" s="660">
        <f>'Assets-Liab 5-6'!I6</f>
        <v>0</v>
      </c>
      <c r="F2878" s="4"/>
      <c r="G2878" s="1" t="b">
        <f t="shared" ca="1" si="45"/>
        <v>1</v>
      </c>
      <c r="H2878" s="1435" cm="1">
        <f t="array" aca="1" ref="H2878" ca="1">IF(I2878&lt;&gt;"",INDIRECT("'"&amp;I2878&amp;"'!"&amp;J2878),"")</f>
        <v>0</v>
      </c>
      <c r="I2878" s="1440" t="s">
        <v>3786</v>
      </c>
      <c r="J2878" s="1436" t="s">
        <v>4467</v>
      </c>
      <c r="K2878" s="4"/>
    </row>
    <row r="2879" spans="1:11" ht="15" x14ac:dyDescent="0.2">
      <c r="A2879" s="5">
        <v>2820</v>
      </c>
      <c r="B2879" s="660"/>
      <c r="F2879" s="4" t="s">
        <v>3784</v>
      </c>
      <c r="G2879" s="1" t="b">
        <f t="shared" ca="1" si="45"/>
        <v>1</v>
      </c>
      <c r="H2879" s="1435" t="str" cm="1">
        <f t="array" aca="1" ref="H2879" ca="1">IF(I2879&lt;&gt;"",INDIRECT("'"&amp;I2879&amp;"'!"&amp;J2879),"")</f>
        <v/>
      </c>
      <c r="I2879" s="1440"/>
      <c r="J2879" s="1436"/>
      <c r="K2879" s="4"/>
    </row>
    <row r="2880" spans="1:11" ht="15" x14ac:dyDescent="0.2">
      <c r="A2880" s="5">
        <v>2821</v>
      </c>
      <c r="B2880" s="660"/>
      <c r="F2880" s="4" t="s">
        <v>3784</v>
      </c>
      <c r="G2880" s="1" t="b">
        <f t="shared" ca="1" si="45"/>
        <v>1</v>
      </c>
      <c r="H2880" s="1435" t="str" cm="1">
        <f t="array" aca="1" ref="H2880" ca="1">IF(I2880&lt;&gt;"",INDIRECT("'"&amp;I2880&amp;"'!"&amp;J2880),"")</f>
        <v/>
      </c>
      <c r="I2880" s="1440"/>
      <c r="J2880" s="1436"/>
      <c r="K2880" s="4"/>
    </row>
    <row r="2881" spans="1:11" ht="15" x14ac:dyDescent="0.2">
      <c r="A2881" s="5">
        <v>2822</v>
      </c>
      <c r="B2881" s="660"/>
      <c r="F2881" s="4" t="s">
        <v>3784</v>
      </c>
      <c r="G2881" s="1" t="b">
        <f t="shared" ca="1" si="45"/>
        <v>1</v>
      </c>
      <c r="H2881" s="1435" t="str" cm="1">
        <f t="array" aca="1" ref="H2881" ca="1">IF(I2881&lt;&gt;"",INDIRECT("'"&amp;I2881&amp;"'!"&amp;J2881),"")</f>
        <v/>
      </c>
      <c r="I2881" s="1440"/>
      <c r="J2881" s="1436"/>
      <c r="K2881" s="4"/>
    </row>
    <row r="2882" spans="1:11" ht="15" x14ac:dyDescent="0.2">
      <c r="A2882" s="5">
        <v>2823</v>
      </c>
      <c r="B2882" s="660"/>
      <c r="F2882" s="4" t="s">
        <v>3784</v>
      </c>
      <c r="G2882" s="1" t="b">
        <f t="shared" ca="1" si="45"/>
        <v>1</v>
      </c>
      <c r="H2882" s="1435" t="str" cm="1">
        <f t="array" aca="1" ref="H2882" ca="1">IF(I2882&lt;&gt;"",INDIRECT("'"&amp;I2882&amp;"'!"&amp;J2882),"")</f>
        <v/>
      </c>
      <c r="I2882" s="1440"/>
      <c r="J2882" s="1436"/>
      <c r="K2882" s="4"/>
    </row>
    <row r="2883" spans="1:11" ht="15" x14ac:dyDescent="0.2">
      <c r="A2883">
        <v>2824</v>
      </c>
      <c r="B2883" s="660">
        <f>'Assets-Liab 5-6'!I5</f>
        <v>0</v>
      </c>
      <c r="F2883" s="4"/>
      <c r="G2883" s="1" t="b">
        <f t="shared" ca="1" si="45"/>
        <v>1</v>
      </c>
      <c r="H2883" s="1435" cm="1">
        <f t="array" aca="1" ref="H2883" ca="1">IF(I2883&lt;&gt;"",INDIRECT("'"&amp;I2883&amp;"'!"&amp;J2883),"")</f>
        <v>0</v>
      </c>
      <c r="I2883" s="1440" t="s">
        <v>3786</v>
      </c>
      <c r="J2883" s="1436" t="s">
        <v>4466</v>
      </c>
      <c r="K2883" s="4"/>
    </row>
    <row r="2884" spans="1:11" ht="15" x14ac:dyDescent="0.2">
      <c r="A2884" s="5">
        <v>2825</v>
      </c>
      <c r="B2884" s="660"/>
      <c r="F2884" s="4" t="s">
        <v>3784</v>
      </c>
      <c r="G2884" s="1" t="b">
        <f t="shared" ca="1" si="45"/>
        <v>1</v>
      </c>
      <c r="H2884" s="1435" t="str" cm="1">
        <f t="array" aca="1" ref="H2884" ca="1">IF(I2884&lt;&gt;"",INDIRECT("'"&amp;I2884&amp;"'!"&amp;J2884),"")</f>
        <v/>
      </c>
      <c r="I2884" s="1440"/>
      <c r="J2884" s="1436"/>
      <c r="K2884" s="4"/>
    </row>
    <row r="2885" spans="1:11" ht="15" x14ac:dyDescent="0.2">
      <c r="A2885">
        <v>2826</v>
      </c>
      <c r="B2885" s="660">
        <f>'Assets-Liab 5-6'!I12</f>
        <v>0</v>
      </c>
      <c r="F2885" s="4"/>
      <c r="G2885" s="1" t="b">
        <f t="shared" ca="1" si="45"/>
        <v>1</v>
      </c>
      <c r="H2885" s="1435" cm="1">
        <f t="array" aca="1" ref="H2885" ca="1">IF(I2885&lt;&gt;"",INDIRECT("'"&amp;I2885&amp;"'!"&amp;J2885),"")</f>
        <v>0</v>
      </c>
      <c r="I2885" s="1440" t="s">
        <v>3786</v>
      </c>
      <c r="J2885" s="1436" t="s">
        <v>4470</v>
      </c>
      <c r="K2885" s="4"/>
    </row>
    <row r="2886" spans="1:11" ht="15" x14ac:dyDescent="0.2">
      <c r="A2886">
        <v>2827</v>
      </c>
      <c r="B2886" s="660">
        <f>'Assets-Liab 5-6'!I13</f>
        <v>48886</v>
      </c>
      <c r="F2886" s="4"/>
      <c r="G2886" s="1" t="b">
        <f t="shared" ca="1" si="45"/>
        <v>1</v>
      </c>
      <c r="H2886" s="1435" cm="1">
        <f t="array" aca="1" ref="H2886" ca="1">IF(I2886&lt;&gt;"",INDIRECT("'"&amp;I2886&amp;"'!"&amp;J2886),"")</f>
        <v>48886</v>
      </c>
      <c r="I2886" s="1440" t="s">
        <v>3786</v>
      </c>
      <c r="J2886" s="1436" t="s">
        <v>4478</v>
      </c>
      <c r="K2886" s="4"/>
    </row>
    <row r="2887" spans="1:11" ht="15" x14ac:dyDescent="0.2">
      <c r="A2887" s="5">
        <v>2828</v>
      </c>
      <c r="B2887" s="660"/>
      <c r="F2887" s="4" t="s">
        <v>3784</v>
      </c>
      <c r="G2887" s="1" t="b">
        <f t="shared" ca="1" si="45"/>
        <v>1</v>
      </c>
      <c r="H2887" s="1435" t="str" cm="1">
        <f t="array" aca="1" ref="H2887" ca="1">IF(I2887&lt;&gt;"",INDIRECT("'"&amp;I2887&amp;"'!"&amp;J2887),"")</f>
        <v/>
      </c>
      <c r="I2887" s="1440"/>
      <c r="J2887" s="1436"/>
      <c r="K2887" s="4"/>
    </row>
    <row r="2888" spans="1:11" ht="15" x14ac:dyDescent="0.2">
      <c r="A2888" s="5">
        <v>2829</v>
      </c>
      <c r="B2888" s="660"/>
      <c r="C2888" s="2" t="s">
        <v>490</v>
      </c>
      <c r="F2888" s="4" t="s">
        <v>3784</v>
      </c>
      <c r="G2888" s="1" t="b">
        <f t="shared" ca="1" si="45"/>
        <v>1</v>
      </c>
      <c r="H2888" s="1435" t="str" cm="1">
        <f t="array" aca="1" ref="H2888" ca="1">IF(I2888&lt;&gt;"",INDIRECT("'"&amp;I2888&amp;"'!"&amp;J2888),"")</f>
        <v/>
      </c>
      <c r="I2888" s="1440"/>
      <c r="J2888" s="1436"/>
      <c r="K2888" s="4"/>
    </row>
    <row r="2889" spans="1:11" ht="15" x14ac:dyDescent="0.2">
      <c r="A2889">
        <v>2830</v>
      </c>
      <c r="B2889" s="660">
        <f>'Assets-Liab 5-6'!L10</f>
        <v>0</v>
      </c>
      <c r="F2889" s="4"/>
      <c r="G2889" s="1" t="b">
        <f t="shared" ca="1" si="45"/>
        <v>1</v>
      </c>
      <c r="H2889" s="1435" cm="1">
        <f t="array" aca="1" ref="H2889" ca="1">IF(I2889&lt;&gt;"",INDIRECT("'"&amp;I2889&amp;"'!"&amp;J2889),"")</f>
        <v>0</v>
      </c>
      <c r="I2889" s="1440" t="s">
        <v>3786</v>
      </c>
      <c r="J2889" s="1436" t="s">
        <v>4489</v>
      </c>
      <c r="K2889" s="4"/>
    </row>
    <row r="2890" spans="1:11" ht="15" x14ac:dyDescent="0.2">
      <c r="A2890">
        <v>2831</v>
      </c>
      <c r="B2890" s="660">
        <f>'Assets-Liab 5-6'!L5</f>
        <v>0</v>
      </c>
      <c r="F2890" s="4"/>
      <c r="G2890" s="1" t="b">
        <f t="shared" ca="1" si="45"/>
        <v>1</v>
      </c>
      <c r="H2890" s="1435" cm="1">
        <f t="array" aca="1" ref="H2890" ca="1">IF(I2890&lt;&gt;"",INDIRECT("'"&amp;I2890&amp;"'!"&amp;J2890),"")</f>
        <v>0</v>
      </c>
      <c r="I2890" s="1440" t="s">
        <v>3786</v>
      </c>
      <c r="J2890" s="1436" t="s">
        <v>4487</v>
      </c>
      <c r="K2890" s="4"/>
    </row>
    <row r="2891" spans="1:11" ht="15" x14ac:dyDescent="0.2">
      <c r="A2891" s="5">
        <v>2832</v>
      </c>
      <c r="B2891" s="660"/>
      <c r="F2891" s="4" t="s">
        <v>3784</v>
      </c>
      <c r="G2891" s="1" t="b">
        <f t="shared" ca="1" si="45"/>
        <v>1</v>
      </c>
      <c r="H2891" s="1435" t="str" cm="1">
        <f t="array" aca="1" ref="H2891" ca="1">IF(I2891&lt;&gt;"",INDIRECT("'"&amp;I2891&amp;"'!"&amp;J2891),"")</f>
        <v/>
      </c>
      <c r="I2891" s="1440"/>
      <c r="J2891" s="1436"/>
      <c r="K2891" s="4"/>
    </row>
    <row r="2892" spans="1:11" ht="15" x14ac:dyDescent="0.2">
      <c r="A2892">
        <v>2833</v>
      </c>
      <c r="B2892" s="660">
        <f>'Assets-Liab 5-6'!L12</f>
        <v>0</v>
      </c>
      <c r="F2892" s="4"/>
      <c r="G2892" s="1" t="b">
        <f t="shared" ca="1" si="45"/>
        <v>1</v>
      </c>
      <c r="H2892" s="1435" cm="1">
        <f t="array" aca="1" ref="H2892" ca="1">IF(I2892&lt;&gt;"",INDIRECT("'"&amp;I2892&amp;"'!"&amp;J2892),"")</f>
        <v>0</v>
      </c>
      <c r="I2892" s="1440" t="s">
        <v>3786</v>
      </c>
      <c r="J2892" s="1436" t="s">
        <v>4490</v>
      </c>
      <c r="K2892" s="4"/>
    </row>
    <row r="2893" spans="1:11" ht="15" x14ac:dyDescent="0.2">
      <c r="A2893">
        <v>2834</v>
      </c>
      <c r="B2893" s="660">
        <f>'Assets-Liab 5-6'!L13</f>
        <v>0</v>
      </c>
      <c r="F2893" s="4"/>
      <c r="G2893" s="1" t="b">
        <f t="shared" ca="1" si="45"/>
        <v>1</v>
      </c>
      <c r="H2893" s="1435" cm="1">
        <f t="array" aca="1" ref="H2893" ca="1">IF(I2893&lt;&gt;"",INDIRECT("'"&amp;I2893&amp;"'!"&amp;J2893),"")</f>
        <v>0</v>
      </c>
      <c r="I2893" s="1440" t="s">
        <v>3786</v>
      </c>
      <c r="J2893" s="1436" t="s">
        <v>4491</v>
      </c>
      <c r="K2893" s="4"/>
    </row>
    <row r="2894" spans="1:11" ht="15" x14ac:dyDescent="0.2">
      <c r="A2894" s="5">
        <v>2835</v>
      </c>
      <c r="B2894" s="660"/>
      <c r="F2894" s="4" t="s">
        <v>3784</v>
      </c>
      <c r="G2894" s="1" t="b">
        <f t="shared" ca="1" si="45"/>
        <v>1</v>
      </c>
      <c r="H2894" s="1435" t="str" cm="1">
        <f t="array" aca="1" ref="H2894" ca="1">IF(I2894&lt;&gt;"",INDIRECT("'"&amp;I2894&amp;"'!"&amp;J2894),"")</f>
        <v/>
      </c>
      <c r="I2894" s="1440"/>
      <c r="J2894" s="1436"/>
      <c r="K2894" s="4"/>
    </row>
    <row r="2895" spans="1:11" ht="15" x14ac:dyDescent="0.2">
      <c r="A2895" s="5">
        <v>2836</v>
      </c>
      <c r="B2895" s="660"/>
      <c r="C2895" s="2" t="s">
        <v>490</v>
      </c>
      <c r="F2895" s="4" t="s">
        <v>3784</v>
      </c>
      <c r="G2895" s="1" t="b">
        <f t="shared" ca="1" si="45"/>
        <v>1</v>
      </c>
      <c r="H2895" s="1435" t="str" cm="1">
        <f t="array" aca="1" ref="H2895" ca="1">IF(I2895&lt;&gt;"",INDIRECT("'"&amp;I2895&amp;"'!"&amp;J2895),"")</f>
        <v/>
      </c>
      <c r="I2895" s="1440"/>
      <c r="J2895" s="1436"/>
      <c r="K2895" s="4"/>
    </row>
    <row r="2896" spans="1:11" ht="15" x14ac:dyDescent="0.2">
      <c r="A2896" s="5">
        <v>2837</v>
      </c>
      <c r="B2896" s="660"/>
      <c r="F2896" s="4" t="s">
        <v>3784</v>
      </c>
      <c r="G2896" s="1" t="b">
        <f t="shared" ca="1" si="45"/>
        <v>1</v>
      </c>
      <c r="H2896" s="1435" t="str" cm="1">
        <f t="array" aca="1" ref="H2896" ca="1">IF(I2896&lt;&gt;"",INDIRECT("'"&amp;I2896&amp;"'!"&amp;J2896),"")</f>
        <v/>
      </c>
      <c r="I2896" s="1440"/>
      <c r="J2896" s="1436"/>
      <c r="K2896" s="4"/>
    </row>
    <row r="2897" spans="1:11" ht="15" x14ac:dyDescent="0.2">
      <c r="A2897" s="5">
        <v>2838</v>
      </c>
      <c r="B2897" s="660"/>
      <c r="F2897" s="4" t="s">
        <v>3784</v>
      </c>
      <c r="G2897" s="1" t="b">
        <f t="shared" ca="1" si="45"/>
        <v>1</v>
      </c>
      <c r="H2897" s="1435" t="str" cm="1">
        <f t="array" aca="1" ref="H2897" ca="1">IF(I2897&lt;&gt;"",INDIRECT("'"&amp;I2897&amp;"'!"&amp;J2897),"")</f>
        <v/>
      </c>
      <c r="I2897" s="1440"/>
      <c r="J2897" s="1436"/>
      <c r="K2897" s="4"/>
    </row>
    <row r="2898" spans="1:11" ht="15" x14ac:dyDescent="0.2">
      <c r="A2898" s="5">
        <v>2839</v>
      </c>
      <c r="B2898" s="660"/>
      <c r="F2898" s="4" t="s">
        <v>3784</v>
      </c>
      <c r="G2898" s="1" t="b">
        <f t="shared" ca="1" si="45"/>
        <v>1</v>
      </c>
      <c r="H2898" s="1435" t="str" cm="1">
        <f t="array" aca="1" ref="H2898" ca="1">IF(I2898&lt;&gt;"",INDIRECT("'"&amp;I2898&amp;"'!"&amp;J2898),"")</f>
        <v/>
      </c>
      <c r="I2898" s="1440"/>
      <c r="J2898" s="1436"/>
      <c r="K2898" s="4"/>
    </row>
    <row r="2899" spans="1:11" ht="15" x14ac:dyDescent="0.2">
      <c r="A2899" s="5">
        <v>2840</v>
      </c>
      <c r="B2899" s="660"/>
      <c r="F2899" s="4" t="s">
        <v>3784</v>
      </c>
      <c r="G2899" s="1" t="b">
        <f t="shared" ca="1" si="45"/>
        <v>1</v>
      </c>
      <c r="H2899" s="1435" t="str" cm="1">
        <f t="array" aca="1" ref="H2899" ca="1">IF(I2899&lt;&gt;"",INDIRECT("'"&amp;I2899&amp;"'!"&amp;J2899),"")</f>
        <v/>
      </c>
      <c r="I2899" s="1440"/>
      <c r="J2899" s="1436"/>
      <c r="K2899" s="4"/>
    </row>
    <row r="2900" spans="1:11" ht="15" x14ac:dyDescent="0.2">
      <c r="A2900" s="5">
        <v>2841</v>
      </c>
      <c r="B2900" s="660"/>
      <c r="F2900" s="4" t="s">
        <v>3784</v>
      </c>
      <c r="G2900" s="1" t="b">
        <f t="shared" ca="1" si="45"/>
        <v>1</v>
      </c>
      <c r="H2900" s="1435" t="str" cm="1">
        <f t="array" aca="1" ref="H2900" ca="1">IF(I2900&lt;&gt;"",INDIRECT("'"&amp;I2900&amp;"'!"&amp;J2900),"")</f>
        <v/>
      </c>
      <c r="I2900" s="1440"/>
      <c r="J2900" s="1436"/>
      <c r="K2900" s="4"/>
    </row>
    <row r="2901" spans="1:11" ht="15" x14ac:dyDescent="0.2">
      <c r="A2901" s="5">
        <v>2842</v>
      </c>
      <c r="B2901" s="660"/>
      <c r="F2901" s="4" t="s">
        <v>3784</v>
      </c>
      <c r="G2901" s="1" t="b">
        <f t="shared" ca="1" si="45"/>
        <v>1</v>
      </c>
      <c r="H2901" s="1435" t="str" cm="1">
        <f t="array" aca="1" ref="H2901" ca="1">IF(I2901&lt;&gt;"",INDIRECT("'"&amp;I2901&amp;"'!"&amp;J2901),"")</f>
        <v/>
      </c>
      <c r="I2901" s="1440"/>
      <c r="J2901" s="1436"/>
      <c r="K2901" s="4"/>
    </row>
    <row r="2902" spans="1:11" ht="15" x14ac:dyDescent="0.2">
      <c r="A2902" s="5">
        <v>2843</v>
      </c>
      <c r="B2902" s="660"/>
      <c r="F2902" s="4" t="s">
        <v>3784</v>
      </c>
      <c r="G2902" s="1" t="b">
        <f t="shared" ca="1" si="45"/>
        <v>1</v>
      </c>
      <c r="H2902" s="1435" t="str" cm="1">
        <f t="array" aca="1" ref="H2902" ca="1">IF(I2902&lt;&gt;"",INDIRECT("'"&amp;I2902&amp;"'!"&amp;J2902),"")</f>
        <v/>
      </c>
      <c r="I2902" s="1440"/>
      <c r="J2902" s="1436"/>
      <c r="K2902" s="4"/>
    </row>
    <row r="2903" spans="1:11" ht="15" x14ac:dyDescent="0.2">
      <c r="A2903" s="5">
        <v>2844</v>
      </c>
      <c r="B2903" s="660"/>
      <c r="F2903" s="4" t="s">
        <v>3784</v>
      </c>
      <c r="G2903" s="1" t="b">
        <f t="shared" ca="1" si="45"/>
        <v>1</v>
      </c>
      <c r="H2903" s="1435" t="str" cm="1">
        <f t="array" aca="1" ref="H2903" ca="1">IF(I2903&lt;&gt;"",INDIRECT("'"&amp;I2903&amp;"'!"&amp;J2903),"")</f>
        <v/>
      </c>
      <c r="I2903" s="1440"/>
      <c r="J2903" s="1436"/>
      <c r="K2903" s="4"/>
    </row>
    <row r="2904" spans="1:11" ht="15" x14ac:dyDescent="0.2">
      <c r="A2904" s="5">
        <v>2845</v>
      </c>
      <c r="B2904" s="660"/>
      <c r="F2904" s="4" t="s">
        <v>3784</v>
      </c>
      <c r="G2904" s="1" t="b">
        <f t="shared" ca="1" si="45"/>
        <v>1</v>
      </c>
      <c r="H2904" s="1435" t="str" cm="1">
        <f t="array" aca="1" ref="H2904" ca="1">IF(I2904&lt;&gt;"",INDIRECT("'"&amp;I2904&amp;"'!"&amp;J2904),"")</f>
        <v/>
      </c>
      <c r="I2904" s="1440"/>
      <c r="J2904" s="1436"/>
      <c r="K2904" s="4"/>
    </row>
    <row r="2905" spans="1:11" ht="15" x14ac:dyDescent="0.2">
      <c r="A2905" s="5">
        <v>2846</v>
      </c>
      <c r="B2905" s="660"/>
      <c r="F2905" s="4" t="s">
        <v>3784</v>
      </c>
      <c r="G2905" s="1" t="b">
        <f t="shared" ca="1" si="45"/>
        <v>1</v>
      </c>
      <c r="H2905" s="1435" t="str" cm="1">
        <f t="array" aca="1" ref="H2905" ca="1">IF(I2905&lt;&gt;"",INDIRECT("'"&amp;I2905&amp;"'!"&amp;J2905),"")</f>
        <v/>
      </c>
      <c r="I2905" s="1440"/>
      <c r="J2905" s="1436"/>
      <c r="K2905" s="4"/>
    </row>
    <row r="2906" spans="1:11" ht="15" x14ac:dyDescent="0.2">
      <c r="A2906">
        <v>2847</v>
      </c>
      <c r="B2906" s="660">
        <f>'Assets-Liab 5-6'!I32</f>
        <v>0</v>
      </c>
      <c r="F2906" s="4"/>
      <c r="G2906" s="1" t="b">
        <f t="shared" ca="1" si="45"/>
        <v>1</v>
      </c>
      <c r="H2906" s="1435" cm="1">
        <f t="array" aca="1" ref="H2906" ca="1">IF(I2906&lt;&gt;"",INDIRECT("'"&amp;I2906&amp;"'!"&amp;J2906),"")</f>
        <v>0</v>
      </c>
      <c r="I2906" s="1440" t="s">
        <v>3786</v>
      </c>
      <c r="J2906" s="1436" t="s">
        <v>4588</v>
      </c>
      <c r="K2906" s="4"/>
    </row>
    <row r="2907" spans="1:11" ht="15" x14ac:dyDescent="0.2">
      <c r="A2907" s="5">
        <v>2848</v>
      </c>
      <c r="B2907" s="660"/>
      <c r="F2907" s="4" t="s">
        <v>3784</v>
      </c>
      <c r="G2907" s="1" t="b">
        <f t="shared" ca="1" si="45"/>
        <v>1</v>
      </c>
      <c r="H2907" s="1435" t="str" cm="1">
        <f t="array" aca="1" ref="H2907" ca="1">IF(I2907&lt;&gt;"",INDIRECT("'"&amp;I2907&amp;"'!"&amp;J2907),"")</f>
        <v/>
      </c>
      <c r="I2907" s="1440"/>
      <c r="J2907" s="1436"/>
      <c r="K2907" s="4"/>
    </row>
    <row r="2908" spans="1:11" ht="15" x14ac:dyDescent="0.2">
      <c r="A2908">
        <v>2849</v>
      </c>
      <c r="B2908" s="660">
        <f>'Assets-Liab 5-6'!I34</f>
        <v>0</v>
      </c>
      <c r="F2908" s="4"/>
      <c r="G2908" s="1" t="b">
        <f t="shared" ca="1" si="45"/>
        <v>1</v>
      </c>
      <c r="H2908" s="1435" cm="1">
        <f t="array" aca="1" ref="H2908" ca="1">IF(I2908&lt;&gt;"",INDIRECT("'"&amp;I2908&amp;"'!"&amp;J2908),"")</f>
        <v>0</v>
      </c>
      <c r="I2908" s="1440" t="s">
        <v>3786</v>
      </c>
      <c r="J2908" s="1436" t="s">
        <v>3866</v>
      </c>
      <c r="K2908" s="4"/>
    </row>
    <row r="2909" spans="1:11" ht="15" x14ac:dyDescent="0.2">
      <c r="A2909">
        <v>2850</v>
      </c>
      <c r="B2909" s="660">
        <f>'Assets-Liab 5-6'!I38</f>
        <v>0</v>
      </c>
      <c r="F2909" s="4"/>
      <c r="G2909" s="1" t="b">
        <f t="shared" ca="1" si="45"/>
        <v>1</v>
      </c>
      <c r="H2909" s="1435" cm="1">
        <f t="array" aca="1" ref="H2909" ca="1">IF(I2909&lt;&gt;"",INDIRECT("'"&amp;I2909&amp;"'!"&amp;J2909),"")</f>
        <v>0</v>
      </c>
      <c r="I2909" s="1440" t="s">
        <v>3786</v>
      </c>
      <c r="J2909" s="1436" t="s">
        <v>4589</v>
      </c>
      <c r="K2909" s="4"/>
    </row>
    <row r="2910" spans="1:11" ht="15" x14ac:dyDescent="0.2">
      <c r="A2910">
        <v>2851</v>
      </c>
      <c r="B2910" s="660">
        <f>'Assets-Liab 5-6'!I39</f>
        <v>48886</v>
      </c>
      <c r="C2910" s="2" t="s">
        <v>490</v>
      </c>
      <c r="F2910" s="4"/>
      <c r="G2910" s="1" t="b">
        <f t="shared" ca="1" si="45"/>
        <v>1</v>
      </c>
      <c r="H2910" s="1435" cm="1">
        <f t="array" aca="1" ref="H2910" ca="1">IF(I2910&lt;&gt;"",INDIRECT("'"&amp;I2910&amp;"'!"&amp;J2910),"")</f>
        <v>48886</v>
      </c>
      <c r="I2910" s="1440" t="s">
        <v>3786</v>
      </c>
      <c r="J2910" s="1436" t="s">
        <v>4590</v>
      </c>
      <c r="K2910" s="4"/>
    </row>
    <row r="2911" spans="1:11" ht="15" x14ac:dyDescent="0.2">
      <c r="A2911">
        <v>2852</v>
      </c>
      <c r="B2911" s="660">
        <f>'Assets-Liab 5-6'!I41</f>
        <v>48886</v>
      </c>
      <c r="F2911" s="4"/>
      <c r="G2911" s="1" t="b">
        <f t="shared" ca="1" si="45"/>
        <v>1</v>
      </c>
      <c r="H2911" s="1435" cm="1">
        <f t="array" aca="1" ref="H2911" ca="1">IF(I2911&lt;&gt;"",INDIRECT("'"&amp;I2911&amp;"'!"&amp;J2911),"")</f>
        <v>48886</v>
      </c>
      <c r="I2911" s="1440" t="s">
        <v>3786</v>
      </c>
      <c r="J2911" s="1436" t="s">
        <v>4591</v>
      </c>
      <c r="K2911" s="4"/>
    </row>
    <row r="2912" spans="1:11" ht="15" x14ac:dyDescent="0.2">
      <c r="A2912">
        <v>2853</v>
      </c>
      <c r="B2912" s="660">
        <f>'Assets-Liab 5-6'!L33</f>
        <v>0</v>
      </c>
      <c r="F2912" s="4"/>
      <c r="G2912" s="1" t="b">
        <f t="shared" ref="G2912:G2975" ca="1" si="46">H2912=B2912</f>
        <v>1</v>
      </c>
      <c r="H2912" s="1435" cm="1">
        <f t="array" aca="1" ref="H2912" ca="1">IF(I2912&lt;&gt;"",INDIRECT("'"&amp;I2912&amp;"'!"&amp;J2912),"")</f>
        <v>0</v>
      </c>
      <c r="I2912" s="1440" t="s">
        <v>3786</v>
      </c>
      <c r="J2912" s="1436" t="s">
        <v>4592</v>
      </c>
      <c r="K2912" s="4"/>
    </row>
    <row r="2913" spans="1:11" ht="15" x14ac:dyDescent="0.2">
      <c r="A2913" s="5">
        <v>2854</v>
      </c>
      <c r="B2913" s="660"/>
      <c r="C2913" s="2" t="s">
        <v>490</v>
      </c>
      <c r="F2913" s="4" t="s">
        <v>3784</v>
      </c>
      <c r="G2913" s="1" t="b">
        <f t="shared" ca="1" si="46"/>
        <v>1</v>
      </c>
      <c r="H2913" s="1435" t="str" cm="1">
        <f t="array" aca="1" ref="H2913" ca="1">IF(I2913&lt;&gt;"",INDIRECT("'"&amp;I2913&amp;"'!"&amp;J2913),"")</f>
        <v/>
      </c>
      <c r="I2913" s="1440"/>
      <c r="J2913" s="1436"/>
      <c r="K2913" s="4"/>
    </row>
    <row r="2914" spans="1:11" ht="15" x14ac:dyDescent="0.2">
      <c r="A2914">
        <v>2855</v>
      </c>
      <c r="B2914" s="660">
        <f>'Assets-Liab 5-6'!L34</f>
        <v>0</v>
      </c>
      <c r="F2914" s="4"/>
      <c r="G2914" s="1" t="b">
        <f t="shared" ca="1" si="46"/>
        <v>1</v>
      </c>
      <c r="H2914" s="1435" cm="1">
        <f t="array" aca="1" ref="H2914" ca="1">IF(I2914&lt;&gt;"",INDIRECT("'"&amp;I2914&amp;"'!"&amp;J2914),"")</f>
        <v>0</v>
      </c>
      <c r="I2914" s="1440" t="s">
        <v>3786</v>
      </c>
      <c r="J2914" s="1436" t="s">
        <v>4593</v>
      </c>
      <c r="K2914" s="4"/>
    </row>
    <row r="2915" spans="1:11" ht="15" x14ac:dyDescent="0.2">
      <c r="A2915">
        <v>2856</v>
      </c>
      <c r="B2915" s="660">
        <f>'Assets-Liab 5-6'!L41</f>
        <v>0</v>
      </c>
      <c r="F2915" s="4"/>
      <c r="G2915" s="1" t="b">
        <f t="shared" ca="1" si="46"/>
        <v>1</v>
      </c>
      <c r="H2915" s="1435" cm="1">
        <f t="array" aca="1" ref="H2915" ca="1">IF(I2915&lt;&gt;"",INDIRECT("'"&amp;I2915&amp;"'!"&amp;J2915),"")</f>
        <v>0</v>
      </c>
      <c r="I2915" s="1440" t="s">
        <v>3786</v>
      </c>
      <c r="J2915" s="1436" t="s">
        <v>4594</v>
      </c>
      <c r="K2915" s="4"/>
    </row>
    <row r="2916" spans="1:11" ht="15" x14ac:dyDescent="0.2">
      <c r="A2916" s="5">
        <v>2857</v>
      </c>
      <c r="B2916" s="660"/>
      <c r="C2916" s="2" t="s">
        <v>490</v>
      </c>
      <c r="F2916" s="4" t="s">
        <v>3784</v>
      </c>
      <c r="G2916" s="1" t="b">
        <f t="shared" ca="1" si="46"/>
        <v>1</v>
      </c>
      <c r="H2916" s="1435" t="str" cm="1">
        <f t="array" aca="1" ref="H2916" ca="1">IF(I2916&lt;&gt;"",INDIRECT("'"&amp;I2916&amp;"'!"&amp;J2916),"")</f>
        <v/>
      </c>
      <c r="I2916" s="1440"/>
      <c r="J2916" s="1436"/>
      <c r="K2916" s="4"/>
    </row>
    <row r="2917" spans="1:11" ht="15" x14ac:dyDescent="0.2">
      <c r="A2917" s="5">
        <v>2858</v>
      </c>
      <c r="B2917" s="660"/>
      <c r="C2917" s="2" t="s">
        <v>490</v>
      </c>
      <c r="F2917" s="4" t="s">
        <v>3784</v>
      </c>
      <c r="G2917" s="1" t="b">
        <f t="shared" ca="1" si="46"/>
        <v>1</v>
      </c>
      <c r="H2917" s="1435" t="str" cm="1">
        <f t="array" aca="1" ref="H2917" ca="1">IF(I2917&lt;&gt;"",INDIRECT("'"&amp;I2917&amp;"'!"&amp;J2917),"")</f>
        <v/>
      </c>
      <c r="I2917" s="1440"/>
      <c r="J2917" s="1436"/>
      <c r="K2917" s="4"/>
    </row>
    <row r="2918" spans="1:11" ht="15" x14ac:dyDescent="0.2">
      <c r="A2918" s="5">
        <v>2859</v>
      </c>
      <c r="B2918" s="660"/>
      <c r="F2918" s="4" t="s">
        <v>3784</v>
      </c>
      <c r="G2918" s="1" t="b">
        <f t="shared" ca="1" si="46"/>
        <v>1</v>
      </c>
      <c r="H2918" s="1435" t="str" cm="1">
        <f t="array" aca="1" ref="H2918" ca="1">IF(I2918&lt;&gt;"",INDIRECT("'"&amp;I2918&amp;"'!"&amp;J2918),"")</f>
        <v/>
      </c>
      <c r="I2918" s="1440"/>
      <c r="J2918" s="1436"/>
      <c r="K2918" s="4"/>
    </row>
    <row r="2919" spans="1:11" ht="15" x14ac:dyDescent="0.2">
      <c r="A2919" s="5">
        <v>2860</v>
      </c>
      <c r="B2919" s="660"/>
      <c r="F2919" s="4" t="s">
        <v>3784</v>
      </c>
      <c r="G2919" s="1" t="b">
        <f t="shared" ca="1" si="46"/>
        <v>1</v>
      </c>
      <c r="H2919" s="1435" t="str" cm="1">
        <f t="array" aca="1" ref="H2919" ca="1">IF(I2919&lt;&gt;"",INDIRECT("'"&amp;I2919&amp;"'!"&amp;J2919),"")</f>
        <v/>
      </c>
      <c r="I2919" s="1440"/>
      <c r="J2919" s="1436"/>
      <c r="K2919" s="4"/>
    </row>
    <row r="2920" spans="1:11" ht="15" x14ac:dyDescent="0.2">
      <c r="A2920" s="5">
        <v>2861</v>
      </c>
      <c r="B2920" s="660"/>
      <c r="F2920" s="4" t="s">
        <v>3784</v>
      </c>
      <c r="G2920" s="1" t="b">
        <f t="shared" ca="1" si="46"/>
        <v>1</v>
      </c>
      <c r="H2920" s="1435" t="str" cm="1">
        <f t="array" aca="1" ref="H2920" ca="1">IF(I2920&lt;&gt;"",INDIRECT("'"&amp;I2920&amp;"'!"&amp;J2920),"")</f>
        <v/>
      </c>
      <c r="I2920" s="1440"/>
      <c r="J2920" s="1436"/>
      <c r="K2920" s="4"/>
    </row>
    <row r="2921" spans="1:11" ht="15" x14ac:dyDescent="0.2">
      <c r="A2921" s="5">
        <v>2862</v>
      </c>
      <c r="B2921" s="660"/>
      <c r="F2921" s="4" t="s">
        <v>3784</v>
      </c>
      <c r="G2921" s="1" t="b">
        <f t="shared" ca="1" si="46"/>
        <v>1</v>
      </c>
      <c r="H2921" s="1435" t="str" cm="1">
        <f t="array" aca="1" ref="H2921" ca="1">IF(I2921&lt;&gt;"",INDIRECT("'"&amp;I2921&amp;"'!"&amp;J2921),"")</f>
        <v/>
      </c>
      <c r="I2921" s="1440"/>
      <c r="J2921" s="1436"/>
      <c r="K2921" s="4"/>
    </row>
    <row r="2922" spans="1:11" ht="15" x14ac:dyDescent="0.2">
      <c r="A2922" s="5">
        <v>2863</v>
      </c>
      <c r="B2922" s="660"/>
      <c r="F2922" s="4" t="s">
        <v>3784</v>
      </c>
      <c r="G2922" s="1" t="b">
        <f t="shared" ca="1" si="46"/>
        <v>1</v>
      </c>
      <c r="H2922" s="1435" t="str" cm="1">
        <f t="array" aca="1" ref="H2922" ca="1">IF(I2922&lt;&gt;"",INDIRECT("'"&amp;I2922&amp;"'!"&amp;J2922),"")</f>
        <v/>
      </c>
      <c r="I2922" s="1440"/>
      <c r="J2922" s="1436"/>
      <c r="K2922" s="4"/>
    </row>
    <row r="2923" spans="1:11" ht="15" x14ac:dyDescent="0.2">
      <c r="A2923" s="5">
        <v>2864</v>
      </c>
      <c r="B2923" s="660"/>
      <c r="F2923" s="4" t="s">
        <v>3784</v>
      </c>
      <c r="G2923" s="1" t="b">
        <f t="shared" ca="1" si="46"/>
        <v>1</v>
      </c>
      <c r="H2923" s="1435" t="str" cm="1">
        <f t="array" aca="1" ref="H2923" ca="1">IF(I2923&lt;&gt;"",INDIRECT("'"&amp;I2923&amp;"'!"&amp;J2923),"")</f>
        <v/>
      </c>
      <c r="I2923" s="1440"/>
      <c r="J2923" s="1436"/>
      <c r="K2923" s="4"/>
    </row>
    <row r="2924" spans="1:11" ht="15" x14ac:dyDescent="0.2">
      <c r="A2924" s="5">
        <v>2865</v>
      </c>
      <c r="B2924" s="660"/>
      <c r="F2924" s="4" t="s">
        <v>3784</v>
      </c>
      <c r="G2924" s="1" t="b">
        <f t="shared" ca="1" si="46"/>
        <v>1</v>
      </c>
      <c r="H2924" s="1435" t="str" cm="1">
        <f t="array" aca="1" ref="H2924" ca="1">IF(I2924&lt;&gt;"",INDIRECT("'"&amp;I2924&amp;"'!"&amp;J2924),"")</f>
        <v/>
      </c>
      <c r="I2924" s="1440"/>
      <c r="J2924" s="1436"/>
      <c r="K2924" s="4"/>
    </row>
    <row r="2925" spans="1:11" ht="15" x14ac:dyDescent="0.2">
      <c r="A2925" s="5">
        <v>2866</v>
      </c>
      <c r="B2925" s="660"/>
      <c r="F2925" s="4" t="s">
        <v>3784</v>
      </c>
      <c r="G2925" s="1" t="b">
        <f t="shared" ca="1" si="46"/>
        <v>1</v>
      </c>
      <c r="H2925" s="1435" t="str" cm="1">
        <f t="array" aca="1" ref="H2925" ca="1">IF(I2925&lt;&gt;"",INDIRECT("'"&amp;I2925&amp;"'!"&amp;J2925),"")</f>
        <v/>
      </c>
      <c r="I2925" s="1440"/>
      <c r="J2925" s="1436"/>
      <c r="K2925" s="4"/>
    </row>
    <row r="2926" spans="1:11" ht="15" x14ac:dyDescent="0.2">
      <c r="A2926" s="5">
        <v>2867</v>
      </c>
      <c r="B2926" s="660"/>
      <c r="F2926" s="4" t="s">
        <v>3784</v>
      </c>
      <c r="G2926" s="1" t="b">
        <f t="shared" ca="1" si="46"/>
        <v>1</v>
      </c>
      <c r="H2926" s="1435" t="str" cm="1">
        <f t="array" aca="1" ref="H2926" ca="1">IF(I2926&lt;&gt;"",INDIRECT("'"&amp;I2926&amp;"'!"&amp;J2926),"")</f>
        <v/>
      </c>
      <c r="I2926" s="1440"/>
      <c r="J2926" s="1436"/>
      <c r="K2926" s="4"/>
    </row>
    <row r="2927" spans="1:11" ht="15" x14ac:dyDescent="0.2">
      <c r="A2927" s="5">
        <v>2868</v>
      </c>
      <c r="B2927" s="660"/>
      <c r="F2927" s="4" t="s">
        <v>3784</v>
      </c>
      <c r="G2927" s="1" t="b">
        <f t="shared" ca="1" si="46"/>
        <v>1</v>
      </c>
      <c r="H2927" s="1435" t="str" cm="1">
        <f t="array" aca="1" ref="H2927" ca="1">IF(I2927&lt;&gt;"",INDIRECT("'"&amp;I2927&amp;"'!"&amp;J2927),"")</f>
        <v/>
      </c>
      <c r="I2927" s="1440"/>
      <c r="J2927" s="1436"/>
      <c r="K2927" s="4"/>
    </row>
    <row r="2928" spans="1:11" ht="15" x14ac:dyDescent="0.2">
      <c r="A2928" s="5">
        <v>2869</v>
      </c>
      <c r="B2928" s="660"/>
      <c r="F2928" s="4" t="s">
        <v>3784</v>
      </c>
      <c r="G2928" s="1" t="b">
        <f t="shared" ca="1" si="46"/>
        <v>1</v>
      </c>
      <c r="H2928" s="1435" t="str" cm="1">
        <f t="array" aca="1" ref="H2928" ca="1">IF(I2928&lt;&gt;"",INDIRECT("'"&amp;I2928&amp;"'!"&amp;J2928),"")</f>
        <v/>
      </c>
      <c r="I2928" s="1440"/>
      <c r="J2928" s="1436"/>
      <c r="K2928" s="4"/>
    </row>
    <row r="2929" spans="1:11" ht="15" x14ac:dyDescent="0.2">
      <c r="A2929" s="5">
        <v>2870</v>
      </c>
      <c r="B2929" s="660"/>
      <c r="F2929" s="4" t="s">
        <v>3784</v>
      </c>
      <c r="G2929" s="1" t="b">
        <f t="shared" ca="1" si="46"/>
        <v>1</v>
      </c>
      <c r="H2929" s="1435" t="str" cm="1">
        <f t="array" aca="1" ref="H2929" ca="1">IF(I2929&lt;&gt;"",INDIRECT("'"&amp;I2929&amp;"'!"&amp;J2929),"")</f>
        <v/>
      </c>
      <c r="I2929" s="1440"/>
      <c r="J2929" s="1436"/>
      <c r="K2929" s="4"/>
    </row>
    <row r="2930" spans="1:11" ht="15" x14ac:dyDescent="0.2">
      <c r="A2930" s="5">
        <v>2871</v>
      </c>
      <c r="B2930" s="660"/>
      <c r="F2930" s="4" t="s">
        <v>3784</v>
      </c>
      <c r="G2930" s="1" t="b">
        <f t="shared" ca="1" si="46"/>
        <v>1</v>
      </c>
      <c r="H2930" s="1435" t="str" cm="1">
        <f t="array" aca="1" ref="H2930" ca="1">IF(I2930&lt;&gt;"",INDIRECT("'"&amp;I2930&amp;"'!"&amp;J2930),"")</f>
        <v/>
      </c>
      <c r="I2930" s="1440"/>
      <c r="J2930" s="1436"/>
      <c r="K2930" s="4"/>
    </row>
    <row r="2931" spans="1:11" ht="15" x14ac:dyDescent="0.2">
      <c r="A2931" s="5">
        <v>2872</v>
      </c>
      <c r="B2931" s="660"/>
      <c r="F2931" s="4" t="s">
        <v>3784</v>
      </c>
      <c r="G2931" s="1" t="b">
        <f t="shared" ca="1" si="46"/>
        <v>1</v>
      </c>
      <c r="H2931" s="1435" t="str" cm="1">
        <f t="array" aca="1" ref="H2931" ca="1">IF(I2931&lt;&gt;"",INDIRECT("'"&amp;I2931&amp;"'!"&amp;J2931),"")</f>
        <v/>
      </c>
      <c r="I2931" s="1440"/>
      <c r="J2931" s="1436"/>
      <c r="K2931" s="4"/>
    </row>
    <row r="2932" spans="1:11" ht="15" x14ac:dyDescent="0.2">
      <c r="A2932" s="5">
        <v>2873</v>
      </c>
      <c r="B2932" s="660"/>
      <c r="F2932" s="4" t="s">
        <v>3784</v>
      </c>
      <c r="G2932" s="1" t="b">
        <f t="shared" ca="1" si="46"/>
        <v>1</v>
      </c>
      <c r="H2932" s="1435" t="str" cm="1">
        <f t="array" aca="1" ref="H2932" ca="1">IF(I2932&lt;&gt;"",INDIRECT("'"&amp;I2932&amp;"'!"&amp;J2932),"")</f>
        <v/>
      </c>
      <c r="I2932" s="1440"/>
      <c r="J2932" s="1436"/>
      <c r="K2932" s="4"/>
    </row>
    <row r="2933" spans="1:11" ht="15" x14ac:dyDescent="0.2">
      <c r="A2933" s="5">
        <v>2874</v>
      </c>
      <c r="B2933" s="660"/>
      <c r="F2933" s="4" t="s">
        <v>3784</v>
      </c>
      <c r="G2933" s="1" t="b">
        <f t="shared" ca="1" si="46"/>
        <v>1</v>
      </c>
      <c r="H2933" s="1435" t="str" cm="1">
        <f t="array" aca="1" ref="H2933" ca="1">IF(I2933&lt;&gt;"",INDIRECT("'"&amp;I2933&amp;"'!"&amp;J2933),"")</f>
        <v/>
      </c>
      <c r="I2933" s="1440"/>
      <c r="J2933" s="1436"/>
      <c r="K2933" s="4"/>
    </row>
    <row r="2934" spans="1:11" ht="15" x14ac:dyDescent="0.2">
      <c r="A2934" s="5">
        <v>2875</v>
      </c>
      <c r="B2934" s="660"/>
      <c r="F2934" s="4" t="s">
        <v>3784</v>
      </c>
      <c r="G2934" s="1" t="b">
        <f t="shared" ca="1" si="46"/>
        <v>1</v>
      </c>
      <c r="H2934" s="1435" t="str" cm="1">
        <f t="array" aca="1" ref="H2934" ca="1">IF(I2934&lt;&gt;"",INDIRECT("'"&amp;I2934&amp;"'!"&amp;J2934),"")</f>
        <v/>
      </c>
      <c r="I2934" s="1440"/>
      <c r="J2934" s="1436"/>
      <c r="K2934" s="4"/>
    </row>
    <row r="2935" spans="1:11" ht="15" x14ac:dyDescent="0.2">
      <c r="A2935" s="5">
        <v>2876</v>
      </c>
      <c r="B2935" s="660"/>
      <c r="F2935" s="4" t="s">
        <v>3784</v>
      </c>
      <c r="G2935" s="1" t="b">
        <f t="shared" ca="1" si="46"/>
        <v>1</v>
      </c>
      <c r="H2935" s="1435" t="str" cm="1">
        <f t="array" aca="1" ref="H2935" ca="1">IF(I2935&lt;&gt;"",INDIRECT("'"&amp;I2935&amp;"'!"&amp;J2935),"")</f>
        <v/>
      </c>
      <c r="I2935" s="1440"/>
      <c r="J2935" s="1436"/>
      <c r="K2935" s="4"/>
    </row>
    <row r="2936" spans="1:11" ht="15" x14ac:dyDescent="0.2">
      <c r="A2936" s="5">
        <v>2877</v>
      </c>
      <c r="B2936" s="660"/>
      <c r="F2936" s="4" t="s">
        <v>3784</v>
      </c>
      <c r="G2936" s="1" t="b">
        <f t="shared" ca="1" si="46"/>
        <v>1</v>
      </c>
      <c r="H2936" s="1435" t="str" cm="1">
        <f t="array" aca="1" ref="H2936" ca="1">IF(I2936&lt;&gt;"",INDIRECT("'"&amp;I2936&amp;"'!"&amp;J2936),"")</f>
        <v/>
      </c>
      <c r="I2936" s="1440"/>
      <c r="J2936" s="1436"/>
      <c r="K2936" s="4"/>
    </row>
    <row r="2937" spans="1:11" ht="15" x14ac:dyDescent="0.2">
      <c r="A2937" s="5">
        <v>2878</v>
      </c>
      <c r="B2937" s="660"/>
      <c r="F2937" s="4" t="s">
        <v>3784</v>
      </c>
      <c r="G2937" s="1" t="b">
        <f t="shared" ca="1" si="46"/>
        <v>1</v>
      </c>
      <c r="H2937" s="1435" t="str" cm="1">
        <f t="array" aca="1" ref="H2937" ca="1">IF(I2937&lt;&gt;"",INDIRECT("'"&amp;I2937&amp;"'!"&amp;J2937),"")</f>
        <v/>
      </c>
      <c r="I2937" s="1440"/>
      <c r="J2937" s="1436"/>
      <c r="K2937" s="4"/>
    </row>
    <row r="2938" spans="1:11" ht="15" x14ac:dyDescent="0.2">
      <c r="A2938" s="5">
        <v>2879</v>
      </c>
      <c r="B2938" s="660"/>
      <c r="F2938" s="4" t="s">
        <v>3784</v>
      </c>
      <c r="G2938" s="1" t="b">
        <f t="shared" ca="1" si="46"/>
        <v>1</v>
      </c>
      <c r="H2938" s="1435" t="str" cm="1">
        <f t="array" aca="1" ref="H2938" ca="1">IF(I2938&lt;&gt;"",INDIRECT("'"&amp;I2938&amp;"'!"&amp;J2938),"")</f>
        <v/>
      </c>
      <c r="I2938" s="1440"/>
      <c r="J2938" s="1436"/>
      <c r="K2938" s="4"/>
    </row>
    <row r="2939" spans="1:11" ht="15" x14ac:dyDescent="0.2">
      <c r="A2939" s="5">
        <v>2880</v>
      </c>
      <c r="B2939" s="660"/>
      <c r="F2939" s="4" t="s">
        <v>3784</v>
      </c>
      <c r="G2939" s="1" t="b">
        <f t="shared" ca="1" si="46"/>
        <v>1</v>
      </c>
      <c r="H2939" s="1435" t="str" cm="1">
        <f t="array" aca="1" ref="H2939" ca="1">IF(I2939&lt;&gt;"",INDIRECT("'"&amp;I2939&amp;"'!"&amp;J2939),"")</f>
        <v/>
      </c>
      <c r="I2939" s="1440"/>
      <c r="J2939" s="1436"/>
      <c r="K2939" s="4"/>
    </row>
    <row r="2940" spans="1:11" ht="15" x14ac:dyDescent="0.2">
      <c r="A2940" s="5">
        <v>2881</v>
      </c>
      <c r="B2940" s="660"/>
      <c r="F2940" s="4" t="s">
        <v>3784</v>
      </c>
      <c r="G2940" s="1" t="b">
        <f t="shared" ca="1" si="46"/>
        <v>1</v>
      </c>
      <c r="H2940" s="1435" t="str" cm="1">
        <f t="array" aca="1" ref="H2940" ca="1">IF(I2940&lt;&gt;"",INDIRECT("'"&amp;I2940&amp;"'!"&amp;J2940),"")</f>
        <v/>
      </c>
      <c r="I2940" s="1440"/>
      <c r="J2940" s="1436"/>
      <c r="K2940" s="4"/>
    </row>
    <row r="2941" spans="1:11" ht="15" x14ac:dyDescent="0.2">
      <c r="A2941" s="5">
        <v>2882</v>
      </c>
      <c r="B2941" s="660"/>
      <c r="F2941" s="4" t="s">
        <v>3784</v>
      </c>
      <c r="G2941" s="1" t="b">
        <f t="shared" ca="1" si="46"/>
        <v>1</v>
      </c>
      <c r="H2941" s="1435" t="str" cm="1">
        <f t="array" aca="1" ref="H2941" ca="1">IF(I2941&lt;&gt;"",INDIRECT("'"&amp;I2941&amp;"'!"&amp;J2941),"")</f>
        <v/>
      </c>
      <c r="I2941" s="1440"/>
      <c r="J2941" s="1436"/>
      <c r="K2941" s="4"/>
    </row>
    <row r="2942" spans="1:11" ht="15" x14ac:dyDescent="0.2">
      <c r="A2942" s="5">
        <v>2883</v>
      </c>
      <c r="B2942" s="660"/>
      <c r="F2942" s="4" t="s">
        <v>3784</v>
      </c>
      <c r="G2942" s="1" t="b">
        <f t="shared" ca="1" si="46"/>
        <v>1</v>
      </c>
      <c r="H2942" s="1435" t="str" cm="1">
        <f t="array" aca="1" ref="H2942" ca="1">IF(I2942&lt;&gt;"",INDIRECT("'"&amp;I2942&amp;"'!"&amp;J2942),"")</f>
        <v/>
      </c>
      <c r="I2942" s="1440"/>
      <c r="J2942" s="1436"/>
      <c r="K2942" s="4"/>
    </row>
    <row r="2943" spans="1:11" ht="15" x14ac:dyDescent="0.2">
      <c r="A2943" s="5">
        <v>2884</v>
      </c>
      <c r="B2943" s="660"/>
      <c r="F2943" s="4" t="s">
        <v>3784</v>
      </c>
      <c r="G2943" s="1" t="b">
        <f t="shared" ca="1" si="46"/>
        <v>1</v>
      </c>
      <c r="H2943" s="1435" t="str" cm="1">
        <f t="array" aca="1" ref="H2943" ca="1">IF(I2943&lt;&gt;"",INDIRECT("'"&amp;I2943&amp;"'!"&amp;J2943),"")</f>
        <v/>
      </c>
      <c r="I2943" s="1440"/>
      <c r="J2943" s="1436"/>
      <c r="K2943" s="4"/>
    </row>
    <row r="2944" spans="1:11" ht="15" x14ac:dyDescent="0.2">
      <c r="A2944" s="5">
        <v>2885</v>
      </c>
      <c r="B2944" s="660"/>
      <c r="F2944" s="4" t="s">
        <v>3784</v>
      </c>
      <c r="G2944" s="1" t="b">
        <f t="shared" ca="1" si="46"/>
        <v>1</v>
      </c>
      <c r="H2944" s="1435" t="str" cm="1">
        <f t="array" aca="1" ref="H2944" ca="1">IF(I2944&lt;&gt;"",INDIRECT("'"&amp;I2944&amp;"'!"&amp;J2944),"")</f>
        <v/>
      </c>
      <c r="I2944" s="1440"/>
      <c r="J2944" s="1436"/>
      <c r="K2944" s="4"/>
    </row>
    <row r="2945" spans="1:11" ht="15" x14ac:dyDescent="0.2">
      <c r="A2945">
        <v>2886</v>
      </c>
      <c r="B2945" s="660">
        <f>'Expenditures 16-24'!E103</f>
        <v>0</v>
      </c>
      <c r="F2945" s="4"/>
      <c r="G2945" s="1" t="b">
        <f t="shared" ca="1" si="46"/>
        <v>1</v>
      </c>
      <c r="H2945" s="1435" cm="1">
        <f t="array" aca="1" ref="H2945" ca="1">IF(I2945&lt;&gt;"",INDIRECT("'"&amp;I2945&amp;"'!"&amp;J2945),"")</f>
        <v>0</v>
      </c>
      <c r="I2945" s="1440" t="s">
        <v>3868</v>
      </c>
      <c r="J2945" s="1436" t="s">
        <v>4595</v>
      </c>
      <c r="K2945" s="4"/>
    </row>
    <row r="2946" spans="1:11" ht="15" x14ac:dyDescent="0.2">
      <c r="A2946" s="5">
        <v>2887</v>
      </c>
      <c r="B2946" s="660"/>
      <c r="F2946" s="4" t="s">
        <v>3784</v>
      </c>
      <c r="G2946" s="1" t="b">
        <f t="shared" ca="1" si="46"/>
        <v>1</v>
      </c>
      <c r="H2946" s="1435" t="str" cm="1">
        <f t="array" aca="1" ref="H2946" ca="1">IF(I2946&lt;&gt;"",INDIRECT("'"&amp;I2946&amp;"'!"&amp;J2946),"")</f>
        <v/>
      </c>
      <c r="I2946" s="1440"/>
      <c r="J2946" s="1436"/>
      <c r="K2946" s="4"/>
    </row>
    <row r="2947" spans="1:11" ht="15" x14ac:dyDescent="0.2">
      <c r="A2947">
        <v>2888</v>
      </c>
      <c r="B2947" s="660">
        <f>'Expenditures 16-24'!E80</f>
        <v>13500</v>
      </c>
      <c r="F2947" s="4"/>
      <c r="G2947" s="1" t="b">
        <f t="shared" ca="1" si="46"/>
        <v>1</v>
      </c>
      <c r="H2947" s="1435" cm="1">
        <f t="array" aca="1" ref="H2947" ca="1">IF(I2947&lt;&gt;"",INDIRECT("'"&amp;I2947&amp;"'!"&amp;J2947),"")</f>
        <v>13500</v>
      </c>
      <c r="I2947" s="1440" t="s">
        <v>3868</v>
      </c>
      <c r="J2947" s="1436" t="s">
        <v>4512</v>
      </c>
      <c r="K2947" s="4"/>
    </row>
    <row r="2948" spans="1:11" ht="15" x14ac:dyDescent="0.2">
      <c r="A2948">
        <v>2889</v>
      </c>
      <c r="B2948" s="660">
        <f>'Expenditures 16-24'!E81</f>
        <v>483471</v>
      </c>
      <c r="F2948" s="4"/>
      <c r="G2948" s="1" t="b">
        <f t="shared" ca="1" si="46"/>
        <v>1</v>
      </c>
      <c r="H2948" s="1435" cm="1">
        <f t="array" aca="1" ref="H2948" ca="1">IF(I2948&lt;&gt;"",INDIRECT("'"&amp;I2948&amp;"'!"&amp;J2948),"")</f>
        <v>483471</v>
      </c>
      <c r="I2948" s="1440" t="s">
        <v>3868</v>
      </c>
      <c r="J2948" s="1436" t="s">
        <v>4390</v>
      </c>
      <c r="K2948" s="4"/>
    </row>
    <row r="2949" spans="1:11" ht="15" x14ac:dyDescent="0.2">
      <c r="A2949">
        <v>2890</v>
      </c>
      <c r="B2949" s="660">
        <f>'Expenditures 16-24'!E82</f>
        <v>0</v>
      </c>
      <c r="F2949" s="4"/>
      <c r="G2949" s="1" t="b">
        <f t="shared" ca="1" si="46"/>
        <v>1</v>
      </c>
      <c r="H2949" s="1435" cm="1">
        <f t="array" aca="1" ref="H2949" ca="1">IF(I2949&lt;&gt;"",INDIRECT("'"&amp;I2949&amp;"'!"&amp;J2949),"")</f>
        <v>0</v>
      </c>
      <c r="I2949" s="1440" t="s">
        <v>3868</v>
      </c>
      <c r="J2949" s="1436" t="s">
        <v>4596</v>
      </c>
      <c r="K2949" s="4"/>
    </row>
    <row r="2950" spans="1:11" ht="15" x14ac:dyDescent="0.2">
      <c r="A2950">
        <v>2891</v>
      </c>
      <c r="B2950" s="660">
        <f>'Expenditures 16-24'!E83</f>
        <v>0</v>
      </c>
      <c r="F2950" s="4"/>
      <c r="G2950" s="1" t="b">
        <f t="shared" ca="1" si="46"/>
        <v>1</v>
      </c>
      <c r="H2950" s="1435" cm="1">
        <f t="array" aca="1" ref="H2950" ca="1">IF(I2950&lt;&gt;"",INDIRECT("'"&amp;I2950&amp;"'!"&amp;J2950),"")</f>
        <v>0</v>
      </c>
      <c r="I2950" s="1440" t="s">
        <v>3868</v>
      </c>
      <c r="J2950" s="1436" t="s">
        <v>4597</v>
      </c>
      <c r="K2950" s="4"/>
    </row>
    <row r="2951" spans="1:11" ht="15" x14ac:dyDescent="0.2">
      <c r="A2951">
        <v>2892</v>
      </c>
      <c r="B2951" s="660">
        <f>'Expenditures 16-24'!E84</f>
        <v>0</v>
      </c>
      <c r="F2951" s="4"/>
      <c r="G2951" s="1" t="b">
        <f t="shared" ca="1" si="46"/>
        <v>1</v>
      </c>
      <c r="H2951" s="1435" cm="1">
        <f t="array" aca="1" ref="H2951" ca="1">IF(I2951&lt;&gt;"",INDIRECT("'"&amp;I2951&amp;"'!"&amp;J2951),"")</f>
        <v>0</v>
      </c>
      <c r="I2951" s="1440" t="s">
        <v>3868</v>
      </c>
      <c r="J2951" s="1436" t="s">
        <v>4598</v>
      </c>
      <c r="K2951" s="4"/>
    </row>
    <row r="2952" spans="1:11" ht="15" x14ac:dyDescent="0.2">
      <c r="A2952">
        <v>2893</v>
      </c>
      <c r="B2952" s="660">
        <f>'Expenditures 16-24'!E85</f>
        <v>0</v>
      </c>
      <c r="F2952" s="4"/>
      <c r="G2952" s="1" t="b">
        <f t="shared" ca="1" si="46"/>
        <v>1</v>
      </c>
      <c r="H2952" s="1435" cm="1">
        <f t="array" aca="1" ref="H2952" ca="1">IF(I2952&lt;&gt;"",INDIRECT("'"&amp;I2952&amp;"'!"&amp;J2952),"")</f>
        <v>0</v>
      </c>
      <c r="I2952" s="1440" t="s">
        <v>3868</v>
      </c>
      <c r="J2952" s="1436" t="s">
        <v>4599</v>
      </c>
      <c r="K2952" s="4"/>
    </row>
    <row r="2953" spans="1:11" ht="15" x14ac:dyDescent="0.2">
      <c r="A2953">
        <v>2894</v>
      </c>
      <c r="B2953" s="660">
        <f>'Expenditures 16-24'!H80</f>
        <v>0</v>
      </c>
      <c r="F2953" s="4"/>
      <c r="G2953" s="1" t="b">
        <f t="shared" ca="1" si="46"/>
        <v>1</v>
      </c>
      <c r="H2953" s="1435" cm="1">
        <f t="array" aca="1" ref="H2953" ca="1">IF(I2953&lt;&gt;"",INDIRECT("'"&amp;I2953&amp;"'!"&amp;J2953),"")</f>
        <v>0</v>
      </c>
      <c r="I2953" s="1440" t="s">
        <v>3868</v>
      </c>
      <c r="J2953" s="1436" t="s">
        <v>4517</v>
      </c>
      <c r="K2953" s="4"/>
    </row>
    <row r="2954" spans="1:11" ht="15" x14ac:dyDescent="0.2">
      <c r="A2954">
        <v>2895</v>
      </c>
      <c r="B2954" s="660">
        <f>'Expenditures 16-24'!H81</f>
        <v>474515</v>
      </c>
      <c r="F2954" s="4"/>
      <c r="G2954" s="1" t="b">
        <f t="shared" ca="1" si="46"/>
        <v>1</v>
      </c>
      <c r="H2954" s="1435" cm="1">
        <f t="array" aca="1" ref="H2954" ca="1">IF(I2954&lt;&gt;"",INDIRECT("'"&amp;I2954&amp;"'!"&amp;J2954),"")</f>
        <v>474515</v>
      </c>
      <c r="I2954" s="1440" t="s">
        <v>3868</v>
      </c>
      <c r="J2954" s="1436" t="s">
        <v>4396</v>
      </c>
      <c r="K2954" s="4"/>
    </row>
    <row r="2955" spans="1:11" ht="15" x14ac:dyDescent="0.2">
      <c r="A2955">
        <v>2896</v>
      </c>
      <c r="B2955" s="660">
        <f>'Expenditures 16-24'!H82</f>
        <v>0</v>
      </c>
      <c r="F2955" s="4"/>
      <c r="G2955" s="1" t="b">
        <f t="shared" ca="1" si="46"/>
        <v>1</v>
      </c>
      <c r="H2955" s="1435" cm="1">
        <f t="array" aca="1" ref="H2955" ca="1">IF(I2955&lt;&gt;"",INDIRECT("'"&amp;I2955&amp;"'!"&amp;J2955),"")</f>
        <v>0</v>
      </c>
      <c r="I2955" s="1440" t="s">
        <v>3868</v>
      </c>
      <c r="J2955" s="1436" t="s">
        <v>4600</v>
      </c>
      <c r="K2955" s="4"/>
    </row>
    <row r="2956" spans="1:11" ht="15" x14ac:dyDescent="0.2">
      <c r="A2956">
        <v>2897</v>
      </c>
      <c r="B2956" s="660">
        <f>'Expenditures 16-24'!H83</f>
        <v>0</v>
      </c>
      <c r="F2956" s="4"/>
      <c r="G2956" s="1" t="b">
        <f t="shared" ca="1" si="46"/>
        <v>1</v>
      </c>
      <c r="H2956" s="1435" cm="1">
        <f t="array" aca="1" ref="H2956" ca="1">IF(I2956&lt;&gt;"",INDIRECT("'"&amp;I2956&amp;"'!"&amp;J2956),"")</f>
        <v>0</v>
      </c>
      <c r="I2956" s="1440" t="s">
        <v>3868</v>
      </c>
      <c r="J2956" s="1436" t="s">
        <v>4601</v>
      </c>
      <c r="K2956" s="4"/>
    </row>
    <row r="2957" spans="1:11" ht="15" x14ac:dyDescent="0.2">
      <c r="A2957">
        <v>2898</v>
      </c>
      <c r="B2957" s="660">
        <f>'Expenditures 16-24'!H84</f>
        <v>0</v>
      </c>
      <c r="F2957" s="4"/>
      <c r="G2957" s="1" t="b">
        <f t="shared" ca="1" si="46"/>
        <v>1</v>
      </c>
      <c r="H2957" s="1435" cm="1">
        <f t="array" aca="1" ref="H2957" ca="1">IF(I2957&lt;&gt;"",INDIRECT("'"&amp;I2957&amp;"'!"&amp;J2957),"")</f>
        <v>0</v>
      </c>
      <c r="I2957" s="1440" t="s">
        <v>3868</v>
      </c>
      <c r="J2957" s="1436" t="s">
        <v>4602</v>
      </c>
      <c r="K2957" s="4"/>
    </row>
    <row r="2958" spans="1:11" ht="15" x14ac:dyDescent="0.2">
      <c r="A2958">
        <v>2899</v>
      </c>
      <c r="B2958" s="660">
        <f>'Expenditures 16-24'!H85</f>
        <v>0</v>
      </c>
      <c r="F2958" s="4"/>
      <c r="G2958" s="1" t="b">
        <f t="shared" ca="1" si="46"/>
        <v>1</v>
      </c>
      <c r="H2958" s="1435" cm="1">
        <f t="array" aca="1" ref="H2958" ca="1">IF(I2958&lt;&gt;"",INDIRECT("'"&amp;I2958&amp;"'!"&amp;J2958),"")</f>
        <v>0</v>
      </c>
      <c r="I2958" s="1440" t="s">
        <v>3868</v>
      </c>
      <c r="J2958" s="1436" t="s">
        <v>4603</v>
      </c>
      <c r="K2958" s="4"/>
    </row>
    <row r="2959" spans="1:11" ht="15" x14ac:dyDescent="0.2">
      <c r="A2959" s="5">
        <v>2900</v>
      </c>
      <c r="B2959" s="660"/>
      <c r="F2959" s="4" t="s">
        <v>3784</v>
      </c>
      <c r="G2959" s="1" t="b">
        <f t="shared" ca="1" si="46"/>
        <v>1</v>
      </c>
      <c r="H2959" s="1435" t="str" cm="1">
        <f t="array" aca="1" ref="H2959" ca="1">IF(I2959&lt;&gt;"",INDIRECT("'"&amp;I2959&amp;"'!"&amp;J2959),"")</f>
        <v/>
      </c>
      <c r="I2959" s="1440"/>
      <c r="J2959" s="1436"/>
      <c r="K2959" s="4"/>
    </row>
    <row r="2960" spans="1:11" ht="15" x14ac:dyDescent="0.2">
      <c r="A2960" s="5">
        <v>2901</v>
      </c>
      <c r="B2960" s="660"/>
      <c r="F2960" s="4" t="s">
        <v>3784</v>
      </c>
      <c r="G2960" s="1" t="b">
        <f t="shared" ca="1" si="46"/>
        <v>1</v>
      </c>
      <c r="H2960" s="1435" t="str" cm="1">
        <f t="array" aca="1" ref="H2960" ca="1">IF(I2960&lt;&gt;"",INDIRECT("'"&amp;I2960&amp;"'!"&amp;J2960),"")</f>
        <v/>
      </c>
      <c r="I2960" s="1440"/>
      <c r="J2960" s="1436"/>
      <c r="K2960" s="4"/>
    </row>
    <row r="2961" spans="1:11" ht="15" x14ac:dyDescent="0.2">
      <c r="A2961" s="5">
        <v>2902</v>
      </c>
      <c r="B2961" s="660"/>
      <c r="F2961" s="4" t="s">
        <v>3784</v>
      </c>
      <c r="G2961" s="1" t="b">
        <f t="shared" ca="1" si="46"/>
        <v>1</v>
      </c>
      <c r="H2961" s="1435" t="str" cm="1">
        <f t="array" aca="1" ref="H2961" ca="1">IF(I2961&lt;&gt;"",INDIRECT("'"&amp;I2961&amp;"'!"&amp;J2961),"")</f>
        <v/>
      </c>
      <c r="I2961" s="1440"/>
      <c r="J2961" s="1436"/>
      <c r="K2961" s="4"/>
    </row>
    <row r="2962" spans="1:11" ht="15" x14ac:dyDescent="0.2">
      <c r="A2962" s="5">
        <v>2903</v>
      </c>
      <c r="B2962" s="660"/>
      <c r="F2962" s="4" t="s">
        <v>3784</v>
      </c>
      <c r="G2962" s="1" t="b">
        <f t="shared" ca="1" si="46"/>
        <v>1</v>
      </c>
      <c r="H2962" s="1435" t="str" cm="1">
        <f t="array" aca="1" ref="H2962" ca="1">IF(I2962&lt;&gt;"",INDIRECT("'"&amp;I2962&amp;"'!"&amp;J2962),"")</f>
        <v/>
      </c>
      <c r="I2962" s="1440"/>
      <c r="J2962" s="1436"/>
      <c r="K2962" s="4"/>
    </row>
    <row r="2963" spans="1:11" ht="15" x14ac:dyDescent="0.2">
      <c r="A2963" s="5">
        <v>2904</v>
      </c>
      <c r="B2963" s="660"/>
      <c r="F2963" s="4" t="s">
        <v>3784</v>
      </c>
      <c r="G2963" s="1" t="b">
        <f t="shared" ca="1" si="46"/>
        <v>1</v>
      </c>
      <c r="H2963" s="1435" t="str" cm="1">
        <f t="array" aca="1" ref="H2963" ca="1">IF(I2963&lt;&gt;"",INDIRECT("'"&amp;I2963&amp;"'!"&amp;J2963),"")</f>
        <v/>
      </c>
      <c r="I2963" s="1440"/>
      <c r="J2963" s="1436"/>
      <c r="K2963" s="4"/>
    </row>
    <row r="2964" spans="1:11" ht="15" x14ac:dyDescent="0.2">
      <c r="A2964" s="5">
        <v>2905</v>
      </c>
      <c r="B2964" s="660"/>
      <c r="F2964" s="4" t="s">
        <v>3784</v>
      </c>
      <c r="G2964" s="1" t="b">
        <f t="shared" ca="1" si="46"/>
        <v>1</v>
      </c>
      <c r="H2964" s="1435" t="str" cm="1">
        <f t="array" aca="1" ref="H2964" ca="1">IF(I2964&lt;&gt;"",INDIRECT("'"&amp;I2964&amp;"'!"&amp;J2964),"")</f>
        <v/>
      </c>
      <c r="I2964" s="1440"/>
      <c r="J2964" s="1436"/>
      <c r="K2964" s="4"/>
    </row>
    <row r="2965" spans="1:11" ht="15" x14ac:dyDescent="0.2">
      <c r="A2965" s="5">
        <v>2906</v>
      </c>
      <c r="B2965" s="660"/>
      <c r="F2965" s="4" t="s">
        <v>3784</v>
      </c>
      <c r="G2965" s="1" t="b">
        <f t="shared" ca="1" si="46"/>
        <v>1</v>
      </c>
      <c r="H2965" s="1435" t="str" cm="1">
        <f t="array" aca="1" ref="H2965" ca="1">IF(I2965&lt;&gt;"",INDIRECT("'"&amp;I2965&amp;"'!"&amp;J2965),"")</f>
        <v/>
      </c>
      <c r="I2965" s="1440"/>
      <c r="J2965" s="1436"/>
      <c r="K2965" s="4"/>
    </row>
    <row r="2966" spans="1:11" ht="15" x14ac:dyDescent="0.2">
      <c r="A2966" s="5">
        <v>2907</v>
      </c>
      <c r="B2966" s="660"/>
      <c r="F2966" s="4" t="s">
        <v>3784</v>
      </c>
      <c r="G2966" s="1" t="b">
        <f t="shared" ca="1" si="46"/>
        <v>1</v>
      </c>
      <c r="H2966" s="1435" t="str" cm="1">
        <f t="array" aca="1" ref="H2966" ca="1">IF(I2966&lt;&gt;"",INDIRECT("'"&amp;I2966&amp;"'!"&amp;J2966),"")</f>
        <v/>
      </c>
      <c r="I2966" s="1440"/>
      <c r="J2966" s="1436"/>
      <c r="K2966" s="4"/>
    </row>
    <row r="2967" spans="1:11" ht="15" x14ac:dyDescent="0.2">
      <c r="A2967" s="5">
        <v>2908</v>
      </c>
      <c r="B2967" s="660"/>
      <c r="F2967" s="4" t="s">
        <v>3784</v>
      </c>
      <c r="G2967" s="1" t="b">
        <f t="shared" ca="1" si="46"/>
        <v>1</v>
      </c>
      <c r="H2967" s="1435" t="str" cm="1">
        <f t="array" aca="1" ref="H2967" ca="1">IF(I2967&lt;&gt;"",INDIRECT("'"&amp;I2967&amp;"'!"&amp;J2967),"")</f>
        <v/>
      </c>
      <c r="I2967" s="1440"/>
      <c r="J2967" s="1436"/>
      <c r="K2967" s="4"/>
    </row>
    <row r="2968" spans="1:11" ht="15" x14ac:dyDescent="0.2">
      <c r="A2968" s="5">
        <v>2909</v>
      </c>
      <c r="B2968" s="660"/>
      <c r="F2968" s="4" t="s">
        <v>3784</v>
      </c>
      <c r="G2968" s="1" t="b">
        <f t="shared" ca="1" si="46"/>
        <v>1</v>
      </c>
      <c r="H2968" s="1435" t="str" cm="1">
        <f t="array" aca="1" ref="H2968" ca="1">IF(I2968&lt;&gt;"",INDIRECT("'"&amp;I2968&amp;"'!"&amp;J2968),"")</f>
        <v/>
      </c>
      <c r="I2968" s="1440"/>
      <c r="J2968" s="1436"/>
      <c r="K2968" s="4"/>
    </row>
    <row r="2969" spans="1:11" ht="15" x14ac:dyDescent="0.2">
      <c r="A2969" s="5">
        <v>2910</v>
      </c>
      <c r="B2969" s="660"/>
      <c r="F2969" s="4" t="s">
        <v>3784</v>
      </c>
      <c r="G2969" s="1" t="b">
        <f t="shared" ca="1" si="46"/>
        <v>1</v>
      </c>
      <c r="H2969" s="1435" t="str" cm="1">
        <f t="array" aca="1" ref="H2969" ca="1">IF(I2969&lt;&gt;"",INDIRECT("'"&amp;I2969&amp;"'!"&amp;J2969),"")</f>
        <v/>
      </c>
      <c r="I2969" s="1440"/>
      <c r="J2969" s="1436"/>
      <c r="K2969" s="4"/>
    </row>
    <row r="2970" spans="1:11" ht="15" x14ac:dyDescent="0.2">
      <c r="A2970" s="5">
        <v>2911</v>
      </c>
      <c r="B2970" s="660"/>
      <c r="F2970" s="4" t="s">
        <v>3784</v>
      </c>
      <c r="G2970" s="1" t="b">
        <f t="shared" ca="1" si="46"/>
        <v>1</v>
      </c>
      <c r="H2970" s="1435" t="str" cm="1">
        <f t="array" aca="1" ref="H2970" ca="1">IF(I2970&lt;&gt;"",INDIRECT("'"&amp;I2970&amp;"'!"&amp;J2970),"")</f>
        <v/>
      </c>
      <c r="I2970" s="1440"/>
      <c r="J2970" s="1436"/>
      <c r="K2970" s="4"/>
    </row>
    <row r="2971" spans="1:11" ht="15" x14ac:dyDescent="0.2">
      <c r="A2971">
        <v>2912</v>
      </c>
      <c r="B2971" s="660">
        <f>'Expenditures 16-24'!K80</f>
        <v>13500</v>
      </c>
      <c r="F2971" s="4"/>
      <c r="G2971" s="1" t="b">
        <f t="shared" ca="1" si="46"/>
        <v>1</v>
      </c>
      <c r="H2971" s="1435" cm="1">
        <f t="array" aca="1" ref="H2971" ca="1">IF(I2971&lt;&gt;"",INDIRECT("'"&amp;I2971&amp;"'!"&amp;J2971),"")</f>
        <v>13500</v>
      </c>
      <c r="I2971" s="1440" t="s">
        <v>3868</v>
      </c>
      <c r="J2971" s="1436" t="s">
        <v>4604</v>
      </c>
      <c r="K2971" s="4"/>
    </row>
    <row r="2972" spans="1:11" ht="15" x14ac:dyDescent="0.2">
      <c r="A2972">
        <v>2913</v>
      </c>
      <c r="B2972" s="660">
        <f>'Expenditures 16-24'!K81</f>
        <v>957986</v>
      </c>
      <c r="F2972" s="4"/>
      <c r="G2972" s="1" t="b">
        <f t="shared" ca="1" si="46"/>
        <v>1</v>
      </c>
      <c r="H2972" s="1435" cm="1">
        <f t="array" aca="1" ref="H2972" ca="1">IF(I2972&lt;&gt;"",INDIRECT("'"&amp;I2972&amp;"'!"&amp;J2972),"")</f>
        <v>957986</v>
      </c>
      <c r="I2972" s="1440" t="s">
        <v>3868</v>
      </c>
      <c r="J2972" s="1436" t="s">
        <v>4605</v>
      </c>
      <c r="K2972" s="4"/>
    </row>
    <row r="2973" spans="1:11" ht="15" x14ac:dyDescent="0.2">
      <c r="A2973">
        <v>2914</v>
      </c>
      <c r="B2973" s="660">
        <f>'Expenditures 16-24'!K82</f>
        <v>0</v>
      </c>
      <c r="C2973" s="2" t="s">
        <v>490</v>
      </c>
      <c r="F2973" s="4"/>
      <c r="G2973" s="1" t="b">
        <f t="shared" ca="1" si="46"/>
        <v>1</v>
      </c>
      <c r="H2973" s="1435" cm="1">
        <f t="array" aca="1" ref="H2973" ca="1">IF(I2973&lt;&gt;"",INDIRECT("'"&amp;I2973&amp;"'!"&amp;J2973),"")</f>
        <v>0</v>
      </c>
      <c r="I2973" s="1440" t="s">
        <v>3868</v>
      </c>
      <c r="J2973" s="1436" t="s">
        <v>4606</v>
      </c>
      <c r="K2973" s="4"/>
    </row>
    <row r="2974" spans="1:11" ht="15" x14ac:dyDescent="0.2">
      <c r="A2974">
        <v>2915</v>
      </c>
      <c r="B2974" s="660">
        <f>'Expenditures 16-24'!K83</f>
        <v>0</v>
      </c>
      <c r="C2974" s="2" t="s">
        <v>490</v>
      </c>
      <c r="F2974" s="4"/>
      <c r="G2974" s="1" t="b">
        <f t="shared" ca="1" si="46"/>
        <v>1</v>
      </c>
      <c r="H2974" s="1435" cm="1">
        <f t="array" aca="1" ref="H2974" ca="1">IF(I2974&lt;&gt;"",INDIRECT("'"&amp;I2974&amp;"'!"&amp;J2974),"")</f>
        <v>0</v>
      </c>
      <c r="I2974" s="1440" t="s">
        <v>3868</v>
      </c>
      <c r="J2974" s="1436" t="s">
        <v>4607</v>
      </c>
      <c r="K2974" s="4"/>
    </row>
    <row r="2975" spans="1:11" ht="15" x14ac:dyDescent="0.2">
      <c r="A2975">
        <v>2916</v>
      </c>
      <c r="B2975" s="660">
        <f>'Expenditures 16-24'!K84</f>
        <v>0</v>
      </c>
      <c r="C2975" s="2" t="s">
        <v>490</v>
      </c>
      <c r="F2975" s="4"/>
      <c r="G2975" s="1" t="b">
        <f t="shared" ca="1" si="46"/>
        <v>1</v>
      </c>
      <c r="H2975" s="1435" cm="1">
        <f t="array" aca="1" ref="H2975" ca="1">IF(I2975&lt;&gt;"",INDIRECT("'"&amp;I2975&amp;"'!"&amp;J2975),"")</f>
        <v>0</v>
      </c>
      <c r="I2975" s="1440" t="s">
        <v>3868</v>
      </c>
      <c r="J2975" s="1436" t="s">
        <v>4608</v>
      </c>
      <c r="K2975" s="4"/>
    </row>
    <row r="2976" spans="1:11" ht="15" x14ac:dyDescent="0.2">
      <c r="A2976">
        <v>2917</v>
      </c>
      <c r="B2976" s="660">
        <f>'Expenditures 16-24'!K85</f>
        <v>0</v>
      </c>
      <c r="C2976" s="2" t="s">
        <v>490</v>
      </c>
      <c r="F2976" s="4"/>
      <c r="G2976" s="1" t="b">
        <f t="shared" ref="G2976:G3039" ca="1" si="47">H2976=B2976</f>
        <v>1</v>
      </c>
      <c r="H2976" s="1435" cm="1">
        <f t="array" aca="1" ref="H2976" ca="1">IF(I2976&lt;&gt;"",INDIRECT("'"&amp;I2976&amp;"'!"&amp;J2976),"")</f>
        <v>0</v>
      </c>
      <c r="I2976" s="1440" t="s">
        <v>3868</v>
      </c>
      <c r="J2976" s="1436" t="s">
        <v>4609</v>
      </c>
      <c r="K2976" s="4"/>
    </row>
    <row r="2977" spans="1:11" ht="15" x14ac:dyDescent="0.2">
      <c r="A2977">
        <v>2918</v>
      </c>
      <c r="B2977" s="660">
        <f>'Expenditures 16-24'!H138</f>
        <v>0</v>
      </c>
      <c r="C2977" s="2" t="s">
        <v>490</v>
      </c>
      <c r="F2977" s="4"/>
      <c r="G2977" s="1" t="b">
        <f t="shared" ca="1" si="47"/>
        <v>1</v>
      </c>
      <c r="H2977" s="1435" cm="1">
        <f t="array" aca="1" ref="H2977" ca="1">IF(I2977&lt;&gt;"",INDIRECT("'"&amp;I2977&amp;"'!"&amp;J2977),"")</f>
        <v>0</v>
      </c>
      <c r="I2977" s="1440" t="s">
        <v>3868</v>
      </c>
      <c r="J2977" s="1436" t="s">
        <v>4610</v>
      </c>
      <c r="K2977" s="4"/>
    </row>
    <row r="2978" spans="1:11" ht="15" x14ac:dyDescent="0.2">
      <c r="A2978">
        <v>2919</v>
      </c>
      <c r="B2978" s="660">
        <f>'Expenditures 16-24'!H139</f>
        <v>0</v>
      </c>
      <c r="C2978" s="2" t="s">
        <v>490</v>
      </c>
      <c r="F2978" s="4"/>
      <c r="G2978" s="1" t="b">
        <f t="shared" ca="1" si="47"/>
        <v>1</v>
      </c>
      <c r="H2978" s="1435" cm="1">
        <f t="array" aca="1" ref="H2978" ca="1">IF(I2978&lt;&gt;"",INDIRECT("'"&amp;I2978&amp;"'!"&amp;J2978),"")</f>
        <v>0</v>
      </c>
      <c r="I2978" s="1440" t="s">
        <v>3868</v>
      </c>
      <c r="J2978" s="1436" t="s">
        <v>4611</v>
      </c>
      <c r="K2978" s="4"/>
    </row>
    <row r="2979" spans="1:11" ht="15" x14ac:dyDescent="0.2">
      <c r="A2979">
        <v>2920</v>
      </c>
      <c r="B2979" s="660">
        <f>'Expenditures 16-24'!H140</f>
        <v>0</v>
      </c>
      <c r="F2979" s="4"/>
      <c r="G2979" s="1" t="b">
        <f t="shared" ca="1" si="47"/>
        <v>1</v>
      </c>
      <c r="H2979" s="1435" cm="1">
        <f t="array" aca="1" ref="H2979" ca="1">IF(I2979&lt;&gt;"",INDIRECT("'"&amp;I2979&amp;"'!"&amp;J2979),"")</f>
        <v>0</v>
      </c>
      <c r="I2979" s="1440" t="s">
        <v>3868</v>
      </c>
      <c r="J2979" s="1436" t="s">
        <v>4612</v>
      </c>
      <c r="K2979" s="4"/>
    </row>
    <row r="2980" spans="1:11" ht="15" x14ac:dyDescent="0.2">
      <c r="A2980" s="5">
        <v>2921</v>
      </c>
      <c r="B2980" s="660"/>
      <c r="F2980" s="4" t="s">
        <v>3784</v>
      </c>
      <c r="G2980" s="1" t="b">
        <f t="shared" ca="1" si="47"/>
        <v>1</v>
      </c>
      <c r="H2980" s="1435" t="str" cm="1">
        <f t="array" aca="1" ref="H2980" ca="1">IF(I2980&lt;&gt;"",INDIRECT("'"&amp;I2980&amp;"'!"&amp;J2980),"")</f>
        <v/>
      </c>
      <c r="I2980" s="1440"/>
      <c r="J2980" s="1436"/>
      <c r="K2980" s="4"/>
    </row>
    <row r="2981" spans="1:11" ht="15" x14ac:dyDescent="0.2">
      <c r="A2981" s="5">
        <v>2922</v>
      </c>
      <c r="B2981" s="660"/>
      <c r="F2981" s="4" t="s">
        <v>3784</v>
      </c>
      <c r="G2981" s="1" t="b">
        <f t="shared" ca="1" si="47"/>
        <v>1</v>
      </c>
      <c r="H2981" s="1435" t="str" cm="1">
        <f t="array" aca="1" ref="H2981" ca="1">IF(I2981&lt;&gt;"",INDIRECT("'"&amp;I2981&amp;"'!"&amp;J2981),"")</f>
        <v/>
      </c>
      <c r="I2981" s="1440"/>
      <c r="J2981" s="1436"/>
      <c r="K2981" s="4"/>
    </row>
    <row r="2982" spans="1:11" ht="15" x14ac:dyDescent="0.2">
      <c r="A2982" s="5">
        <v>2923</v>
      </c>
      <c r="B2982" s="660"/>
      <c r="F2982" s="4" t="s">
        <v>3784</v>
      </c>
      <c r="G2982" s="1" t="b">
        <f t="shared" ca="1" si="47"/>
        <v>1</v>
      </c>
      <c r="H2982" s="1435" t="str" cm="1">
        <f t="array" aca="1" ref="H2982" ca="1">IF(I2982&lt;&gt;"",INDIRECT("'"&amp;I2982&amp;"'!"&amp;J2982),"")</f>
        <v/>
      </c>
      <c r="I2982" s="1440"/>
      <c r="J2982" s="1436"/>
      <c r="K2982" s="4"/>
    </row>
    <row r="2983" spans="1:11" ht="15" x14ac:dyDescent="0.2">
      <c r="A2983" s="5">
        <v>2924</v>
      </c>
      <c r="B2983" s="660"/>
      <c r="F2983" s="4" t="s">
        <v>3784</v>
      </c>
      <c r="G2983" s="1" t="b">
        <f t="shared" ca="1" si="47"/>
        <v>1</v>
      </c>
      <c r="H2983" s="1435" t="str" cm="1">
        <f t="array" aca="1" ref="H2983" ca="1">IF(I2983&lt;&gt;"",INDIRECT("'"&amp;I2983&amp;"'!"&amp;J2983),"")</f>
        <v/>
      </c>
      <c r="I2983" s="1440"/>
      <c r="J2983" s="1436"/>
      <c r="K2983" s="4"/>
    </row>
    <row r="2984" spans="1:11" ht="15" x14ac:dyDescent="0.2">
      <c r="A2984">
        <v>2925</v>
      </c>
      <c r="B2984" s="660">
        <f>'Expenditures 16-24'!K138</f>
        <v>0</v>
      </c>
      <c r="F2984" s="4"/>
      <c r="G2984" s="1" t="b">
        <f t="shared" ca="1" si="47"/>
        <v>1</v>
      </c>
      <c r="H2984" s="1435" cm="1">
        <f t="array" aca="1" ref="H2984" ca="1">IF(I2984&lt;&gt;"",INDIRECT("'"&amp;I2984&amp;"'!"&amp;J2984),"")</f>
        <v>0</v>
      </c>
      <c r="I2984" s="1440" t="s">
        <v>3868</v>
      </c>
      <c r="J2984" s="1436" t="s">
        <v>4613</v>
      </c>
      <c r="K2984" s="4"/>
    </row>
    <row r="2985" spans="1:11" ht="15" x14ac:dyDescent="0.2">
      <c r="A2985">
        <v>2926</v>
      </c>
      <c r="B2985" s="660">
        <f>'Expenditures 16-24'!K139</f>
        <v>0</v>
      </c>
      <c r="C2985" s="2" t="s">
        <v>490</v>
      </c>
      <c r="F2985" s="4"/>
      <c r="G2985" s="1" t="b">
        <f t="shared" ca="1" si="47"/>
        <v>1</v>
      </c>
      <c r="H2985" s="1435" cm="1">
        <f t="array" aca="1" ref="H2985" ca="1">IF(I2985&lt;&gt;"",INDIRECT("'"&amp;I2985&amp;"'!"&amp;J2985),"")</f>
        <v>0</v>
      </c>
      <c r="I2985" s="1440" t="s">
        <v>3868</v>
      </c>
      <c r="J2985" s="1436" t="s">
        <v>4614</v>
      </c>
      <c r="K2985" s="4"/>
    </row>
    <row r="2986" spans="1:11" ht="15" x14ac:dyDescent="0.2">
      <c r="A2986">
        <v>2927</v>
      </c>
      <c r="B2986" s="660">
        <f>'Expenditures 16-24'!K140</f>
        <v>0</v>
      </c>
      <c r="C2986" s="2" t="s">
        <v>490</v>
      </c>
      <c r="F2986" s="4"/>
      <c r="G2986" s="1" t="b">
        <f t="shared" ca="1" si="47"/>
        <v>1</v>
      </c>
      <c r="H2986" s="1435" cm="1">
        <f t="array" aca="1" ref="H2986" ca="1">IF(I2986&lt;&gt;"",INDIRECT("'"&amp;I2986&amp;"'!"&amp;J2986),"")</f>
        <v>0</v>
      </c>
      <c r="I2986" s="1440" t="s">
        <v>3868</v>
      </c>
      <c r="J2986" s="1436" t="s">
        <v>4615</v>
      </c>
      <c r="K2986" s="4"/>
    </row>
    <row r="2987" spans="1:11" ht="15" x14ac:dyDescent="0.2">
      <c r="A2987">
        <v>2928</v>
      </c>
      <c r="B2987" s="660">
        <f>'Expenditures 16-24'!E192</f>
        <v>0</v>
      </c>
      <c r="C2987" s="2" t="s">
        <v>490</v>
      </c>
      <c r="F2987" s="4"/>
      <c r="G2987" s="1" t="b">
        <f t="shared" ca="1" si="47"/>
        <v>1</v>
      </c>
      <c r="H2987" s="1435" cm="1">
        <f t="array" aca="1" ref="H2987" ca="1">IF(I2987&lt;&gt;"",INDIRECT("'"&amp;I2987&amp;"'!"&amp;J2987),"")</f>
        <v>0</v>
      </c>
      <c r="I2987" s="1440" t="s">
        <v>3868</v>
      </c>
      <c r="J2987" s="1436" t="s">
        <v>4616</v>
      </c>
      <c r="K2987" s="4"/>
    </row>
    <row r="2988" spans="1:11" ht="15" x14ac:dyDescent="0.2">
      <c r="A2988">
        <v>2929</v>
      </c>
      <c r="B2988" s="660">
        <f>'Expenditures 16-24'!E193</f>
        <v>0</v>
      </c>
      <c r="C2988" s="2" t="s">
        <v>490</v>
      </c>
      <c r="F2988" s="4"/>
      <c r="G2988" s="1" t="b">
        <f t="shared" ca="1" si="47"/>
        <v>1</v>
      </c>
      <c r="H2988" s="1435" cm="1">
        <f t="array" aca="1" ref="H2988" ca="1">IF(I2988&lt;&gt;"",INDIRECT("'"&amp;I2988&amp;"'!"&amp;J2988),"")</f>
        <v>0</v>
      </c>
      <c r="I2988" s="1440" t="s">
        <v>3868</v>
      </c>
      <c r="J2988" s="1436" t="s">
        <v>4617</v>
      </c>
      <c r="K2988" s="4"/>
    </row>
    <row r="2989" spans="1:11" ht="15" x14ac:dyDescent="0.2">
      <c r="A2989">
        <v>2930</v>
      </c>
      <c r="B2989" s="660">
        <f>'Expenditures 16-24'!E194</f>
        <v>0</v>
      </c>
      <c r="F2989" s="4"/>
      <c r="G2989" s="1" t="b">
        <f t="shared" ca="1" si="47"/>
        <v>1</v>
      </c>
      <c r="H2989" s="1435" cm="1">
        <f t="array" aca="1" ref="H2989" ca="1">IF(I2989&lt;&gt;"",INDIRECT("'"&amp;I2989&amp;"'!"&amp;J2989),"")</f>
        <v>0</v>
      </c>
      <c r="I2989" s="1440" t="s">
        <v>3868</v>
      </c>
      <c r="J2989" s="1436" t="s">
        <v>4618</v>
      </c>
      <c r="K2989" s="4"/>
    </row>
    <row r="2990" spans="1:11" ht="15" x14ac:dyDescent="0.2">
      <c r="A2990">
        <v>2931</v>
      </c>
      <c r="B2990" s="660">
        <f>'Expenditures 16-24'!E195</f>
        <v>0</v>
      </c>
      <c r="F2990" s="4"/>
      <c r="G2990" s="1" t="b">
        <f t="shared" ca="1" si="47"/>
        <v>1</v>
      </c>
      <c r="H2990" s="1435" cm="1">
        <f t="array" aca="1" ref="H2990" ca="1">IF(I2990&lt;&gt;"",INDIRECT("'"&amp;I2990&amp;"'!"&amp;J2990),"")</f>
        <v>0</v>
      </c>
      <c r="I2990" s="1440" t="s">
        <v>3868</v>
      </c>
      <c r="J2990" s="1436" t="s">
        <v>4619</v>
      </c>
      <c r="K2990" s="4"/>
    </row>
    <row r="2991" spans="1:11" ht="15" x14ac:dyDescent="0.2">
      <c r="A2991">
        <v>2932</v>
      </c>
      <c r="B2991" s="660">
        <f>'Expenditures 16-24'!E196</f>
        <v>0</v>
      </c>
      <c r="F2991" s="4"/>
      <c r="G2991" s="1" t="b">
        <f t="shared" ca="1" si="47"/>
        <v>1</v>
      </c>
      <c r="H2991" s="1435" cm="1">
        <f t="array" aca="1" ref="H2991" ca="1">IF(I2991&lt;&gt;"",INDIRECT("'"&amp;I2991&amp;"'!"&amp;J2991),"")</f>
        <v>0</v>
      </c>
      <c r="I2991" s="1440" t="s">
        <v>3868</v>
      </c>
      <c r="J2991" s="1436" t="s">
        <v>4620</v>
      </c>
      <c r="K2991" s="4"/>
    </row>
    <row r="2992" spans="1:11" ht="15" x14ac:dyDescent="0.2">
      <c r="A2992">
        <v>2933</v>
      </c>
      <c r="B2992" s="660">
        <f>'Expenditures 16-24'!E197</f>
        <v>0</v>
      </c>
      <c r="F2992" s="4"/>
      <c r="G2992" s="1" t="b">
        <f t="shared" ca="1" si="47"/>
        <v>1</v>
      </c>
      <c r="H2992" s="1435" cm="1">
        <f t="array" aca="1" ref="H2992" ca="1">IF(I2992&lt;&gt;"",INDIRECT("'"&amp;I2992&amp;"'!"&amp;J2992),"")</f>
        <v>0</v>
      </c>
      <c r="I2992" s="1440" t="s">
        <v>3868</v>
      </c>
      <c r="J2992" s="1436" t="s">
        <v>4621</v>
      </c>
      <c r="K2992" s="4"/>
    </row>
    <row r="2993" spans="1:11" ht="15" x14ac:dyDescent="0.2">
      <c r="A2993">
        <v>2934</v>
      </c>
      <c r="B2993" s="660">
        <f>'Expenditures 16-24'!H192</f>
        <v>0</v>
      </c>
      <c r="F2993" s="4"/>
      <c r="G2993" s="1" t="b">
        <f t="shared" ca="1" si="47"/>
        <v>1</v>
      </c>
      <c r="H2993" s="1435" cm="1">
        <f t="array" aca="1" ref="H2993" ca="1">IF(I2993&lt;&gt;"",INDIRECT("'"&amp;I2993&amp;"'!"&amp;J2993),"")</f>
        <v>0</v>
      </c>
      <c r="I2993" s="1440" t="s">
        <v>3868</v>
      </c>
      <c r="J2993" s="1436" t="s">
        <v>4622</v>
      </c>
      <c r="K2993" s="4"/>
    </row>
    <row r="2994" spans="1:11" ht="15" x14ac:dyDescent="0.2">
      <c r="A2994">
        <v>2935</v>
      </c>
      <c r="B2994" s="660">
        <f>'Expenditures 16-24'!H193</f>
        <v>0</v>
      </c>
      <c r="F2994" s="4"/>
      <c r="G2994" s="1" t="b">
        <f t="shared" ca="1" si="47"/>
        <v>1</v>
      </c>
      <c r="H2994" s="1435" cm="1">
        <f t="array" aca="1" ref="H2994" ca="1">IF(I2994&lt;&gt;"",INDIRECT("'"&amp;I2994&amp;"'!"&amp;J2994),"")</f>
        <v>0</v>
      </c>
      <c r="I2994" s="1440" t="s">
        <v>3868</v>
      </c>
      <c r="J2994" s="1436" t="s">
        <v>4623</v>
      </c>
      <c r="K2994" s="4"/>
    </row>
    <row r="2995" spans="1:11" ht="15" x14ac:dyDescent="0.2">
      <c r="A2995">
        <v>2936</v>
      </c>
      <c r="B2995" s="660">
        <f>'Expenditures 16-24'!H194</f>
        <v>0</v>
      </c>
      <c r="F2995" s="4"/>
      <c r="G2995" s="1" t="b">
        <f t="shared" ca="1" si="47"/>
        <v>1</v>
      </c>
      <c r="H2995" s="1435" cm="1">
        <f t="array" aca="1" ref="H2995" ca="1">IF(I2995&lt;&gt;"",INDIRECT("'"&amp;I2995&amp;"'!"&amp;J2995),"")</f>
        <v>0</v>
      </c>
      <c r="I2995" s="1440" t="s">
        <v>3868</v>
      </c>
      <c r="J2995" s="1436" t="s">
        <v>4624</v>
      </c>
      <c r="K2995" s="4"/>
    </row>
    <row r="2996" spans="1:11" ht="15" x14ac:dyDescent="0.2">
      <c r="A2996">
        <v>2937</v>
      </c>
      <c r="B2996" s="660">
        <f>'Expenditures 16-24'!H195</f>
        <v>0</v>
      </c>
      <c r="F2996" s="4"/>
      <c r="G2996" s="1" t="b">
        <f t="shared" ca="1" si="47"/>
        <v>1</v>
      </c>
      <c r="H2996" s="1435" cm="1">
        <f t="array" aca="1" ref="H2996" ca="1">IF(I2996&lt;&gt;"",INDIRECT("'"&amp;I2996&amp;"'!"&amp;J2996),"")</f>
        <v>0</v>
      </c>
      <c r="I2996" s="1440" t="s">
        <v>3868</v>
      </c>
      <c r="J2996" s="1436" t="s">
        <v>4625</v>
      </c>
      <c r="K2996" s="4"/>
    </row>
    <row r="2997" spans="1:11" ht="15" x14ac:dyDescent="0.2">
      <c r="A2997">
        <v>2938</v>
      </c>
      <c r="B2997" s="660">
        <f>'Expenditures 16-24'!H196</f>
        <v>0</v>
      </c>
      <c r="F2997" s="4"/>
      <c r="G2997" s="1" t="b">
        <f t="shared" ca="1" si="47"/>
        <v>1</v>
      </c>
      <c r="H2997" s="1435" cm="1">
        <f t="array" aca="1" ref="H2997" ca="1">IF(I2997&lt;&gt;"",INDIRECT("'"&amp;I2997&amp;"'!"&amp;J2997),"")</f>
        <v>0</v>
      </c>
      <c r="I2997" s="1440" t="s">
        <v>3868</v>
      </c>
      <c r="J2997" s="1436" t="s">
        <v>4626</v>
      </c>
      <c r="K2997" s="4"/>
    </row>
    <row r="2998" spans="1:11" ht="15" x14ac:dyDescent="0.2">
      <c r="A2998">
        <v>2939</v>
      </c>
      <c r="B2998" s="660">
        <f>'Expenditures 16-24'!H197</f>
        <v>0</v>
      </c>
      <c r="F2998" s="4"/>
      <c r="G2998" s="1" t="b">
        <f t="shared" ca="1" si="47"/>
        <v>1</v>
      </c>
      <c r="H2998" s="1435" cm="1">
        <f t="array" aca="1" ref="H2998" ca="1">IF(I2998&lt;&gt;"",INDIRECT("'"&amp;I2998&amp;"'!"&amp;J2998),"")</f>
        <v>0</v>
      </c>
      <c r="I2998" s="1440" t="s">
        <v>3868</v>
      </c>
      <c r="J2998" s="1436" t="s">
        <v>4627</v>
      </c>
      <c r="K2998" s="4"/>
    </row>
    <row r="2999" spans="1:11" ht="15" x14ac:dyDescent="0.2">
      <c r="A2999" s="5">
        <v>2940</v>
      </c>
      <c r="B2999" s="660"/>
      <c r="F2999" s="4" t="s">
        <v>3784</v>
      </c>
      <c r="G2999" s="1" t="b">
        <f t="shared" ca="1" si="47"/>
        <v>1</v>
      </c>
      <c r="H2999" s="1435" t="str" cm="1">
        <f t="array" aca="1" ref="H2999" ca="1">IF(I2999&lt;&gt;"",INDIRECT("'"&amp;I2999&amp;"'!"&amp;J2999),"")</f>
        <v/>
      </c>
      <c r="I2999" s="1440"/>
      <c r="J2999" s="1436"/>
      <c r="K2999" s="4"/>
    </row>
    <row r="3000" spans="1:11" ht="15" x14ac:dyDescent="0.2">
      <c r="A3000" s="5">
        <v>2941</v>
      </c>
      <c r="B3000" s="660"/>
      <c r="F3000" s="4" t="s">
        <v>3784</v>
      </c>
      <c r="G3000" s="1" t="b">
        <f t="shared" ca="1" si="47"/>
        <v>1</v>
      </c>
      <c r="H3000" s="1435" t="str" cm="1">
        <f t="array" aca="1" ref="H3000" ca="1">IF(I3000&lt;&gt;"",INDIRECT("'"&amp;I3000&amp;"'!"&amp;J3000),"")</f>
        <v/>
      </c>
      <c r="I3000" s="1440"/>
      <c r="J3000" s="1436"/>
      <c r="K3000" s="4"/>
    </row>
    <row r="3001" spans="1:11" ht="15" x14ac:dyDescent="0.2">
      <c r="A3001" s="5">
        <v>2942</v>
      </c>
      <c r="B3001" s="660"/>
      <c r="F3001" s="4" t="s">
        <v>3784</v>
      </c>
      <c r="G3001" s="1" t="b">
        <f t="shared" ca="1" si="47"/>
        <v>1</v>
      </c>
      <c r="H3001" s="1435" t="str" cm="1">
        <f t="array" aca="1" ref="H3001" ca="1">IF(I3001&lt;&gt;"",INDIRECT("'"&amp;I3001&amp;"'!"&amp;J3001),"")</f>
        <v/>
      </c>
      <c r="I3001" s="1440"/>
      <c r="J3001" s="1436"/>
      <c r="K3001" s="4"/>
    </row>
    <row r="3002" spans="1:11" ht="15" x14ac:dyDescent="0.2">
      <c r="A3002" s="5">
        <v>2943</v>
      </c>
      <c r="B3002" s="660"/>
      <c r="F3002" s="4" t="s">
        <v>3784</v>
      </c>
      <c r="G3002" s="1" t="b">
        <f t="shared" ca="1" si="47"/>
        <v>1</v>
      </c>
      <c r="H3002" s="1435" t="str" cm="1">
        <f t="array" aca="1" ref="H3002" ca="1">IF(I3002&lt;&gt;"",INDIRECT("'"&amp;I3002&amp;"'!"&amp;J3002),"")</f>
        <v/>
      </c>
      <c r="I3002" s="1440"/>
      <c r="J3002" s="1436"/>
      <c r="K3002" s="4"/>
    </row>
    <row r="3003" spans="1:11" ht="15" x14ac:dyDescent="0.2">
      <c r="A3003" s="5">
        <v>2944</v>
      </c>
      <c r="B3003" s="660"/>
      <c r="F3003" s="4" t="s">
        <v>3784</v>
      </c>
      <c r="G3003" s="1" t="b">
        <f t="shared" ca="1" si="47"/>
        <v>1</v>
      </c>
      <c r="H3003" s="1435" t="str" cm="1">
        <f t="array" aca="1" ref="H3003" ca="1">IF(I3003&lt;&gt;"",INDIRECT("'"&amp;I3003&amp;"'!"&amp;J3003),"")</f>
        <v/>
      </c>
      <c r="I3003" s="1440"/>
      <c r="J3003" s="1436"/>
      <c r="K3003" s="4"/>
    </row>
    <row r="3004" spans="1:11" ht="15" x14ac:dyDescent="0.2">
      <c r="A3004" s="5">
        <v>2945</v>
      </c>
      <c r="B3004" s="660"/>
      <c r="F3004" s="4" t="s">
        <v>3784</v>
      </c>
      <c r="G3004" s="1" t="b">
        <f t="shared" ca="1" si="47"/>
        <v>1</v>
      </c>
      <c r="H3004" s="1435" t="str" cm="1">
        <f t="array" aca="1" ref="H3004" ca="1">IF(I3004&lt;&gt;"",INDIRECT("'"&amp;I3004&amp;"'!"&amp;J3004),"")</f>
        <v/>
      </c>
      <c r="I3004" s="1440"/>
      <c r="J3004" s="1436"/>
      <c r="K3004" s="4"/>
    </row>
    <row r="3005" spans="1:11" ht="15" x14ac:dyDescent="0.2">
      <c r="A3005">
        <v>2946</v>
      </c>
      <c r="B3005" s="660">
        <f>'Expenditures 16-24'!K192</f>
        <v>0</v>
      </c>
      <c r="F3005" s="4"/>
      <c r="G3005" s="1" t="b">
        <f t="shared" ca="1" si="47"/>
        <v>1</v>
      </c>
      <c r="H3005" s="1435" cm="1">
        <f t="array" aca="1" ref="H3005" ca="1">IF(I3005&lt;&gt;"",INDIRECT("'"&amp;I3005&amp;"'!"&amp;J3005),"")</f>
        <v>0</v>
      </c>
      <c r="I3005" s="1440" t="s">
        <v>3868</v>
      </c>
      <c r="J3005" s="1436" t="s">
        <v>4628</v>
      </c>
      <c r="K3005" s="4"/>
    </row>
    <row r="3006" spans="1:11" ht="15" x14ac:dyDescent="0.2">
      <c r="A3006">
        <v>2947</v>
      </c>
      <c r="B3006" s="660">
        <f>'Expenditures 16-24'!K193</f>
        <v>0</v>
      </c>
      <c r="F3006" s="4"/>
      <c r="G3006" s="1" t="b">
        <f t="shared" ca="1" si="47"/>
        <v>1</v>
      </c>
      <c r="H3006" s="1435" cm="1">
        <f t="array" aca="1" ref="H3006" ca="1">IF(I3006&lt;&gt;"",INDIRECT("'"&amp;I3006&amp;"'!"&amp;J3006),"")</f>
        <v>0</v>
      </c>
      <c r="I3006" s="1440" t="s">
        <v>3868</v>
      </c>
      <c r="J3006" s="1436" t="s">
        <v>4629</v>
      </c>
      <c r="K3006" s="4"/>
    </row>
    <row r="3007" spans="1:11" ht="15" x14ac:dyDescent="0.2">
      <c r="A3007">
        <v>2948</v>
      </c>
      <c r="B3007" s="660">
        <f>'Expenditures 16-24'!K194</f>
        <v>0</v>
      </c>
      <c r="C3007" s="2" t="s">
        <v>490</v>
      </c>
      <c r="F3007" s="4"/>
      <c r="G3007" s="1" t="b">
        <f t="shared" ca="1" si="47"/>
        <v>1</v>
      </c>
      <c r="H3007" s="1435" cm="1">
        <f t="array" aca="1" ref="H3007" ca="1">IF(I3007&lt;&gt;"",INDIRECT("'"&amp;I3007&amp;"'!"&amp;J3007),"")</f>
        <v>0</v>
      </c>
      <c r="I3007" s="1440" t="s">
        <v>3868</v>
      </c>
      <c r="J3007" s="1436" t="s">
        <v>4630</v>
      </c>
      <c r="K3007" s="4"/>
    </row>
    <row r="3008" spans="1:11" ht="15" x14ac:dyDescent="0.2">
      <c r="A3008">
        <v>2949</v>
      </c>
      <c r="B3008" s="660">
        <f>'Expenditures 16-24'!K195</f>
        <v>0</v>
      </c>
      <c r="C3008" s="2" t="s">
        <v>490</v>
      </c>
      <c r="F3008" s="4"/>
      <c r="G3008" s="1" t="b">
        <f t="shared" ca="1" si="47"/>
        <v>1</v>
      </c>
      <c r="H3008" s="1435" cm="1">
        <f t="array" aca="1" ref="H3008" ca="1">IF(I3008&lt;&gt;"",INDIRECT("'"&amp;I3008&amp;"'!"&amp;J3008),"")</f>
        <v>0</v>
      </c>
      <c r="I3008" s="1440" t="s">
        <v>3868</v>
      </c>
      <c r="J3008" s="1436" t="s">
        <v>4631</v>
      </c>
      <c r="K3008" s="4"/>
    </row>
    <row r="3009" spans="1:11" ht="15" x14ac:dyDescent="0.2">
      <c r="A3009">
        <v>2950</v>
      </c>
      <c r="B3009" s="660">
        <f>'Expenditures 16-24'!K196</f>
        <v>0</v>
      </c>
      <c r="C3009" s="2" t="s">
        <v>490</v>
      </c>
      <c r="F3009" s="4"/>
      <c r="G3009" s="1" t="b">
        <f t="shared" ca="1" si="47"/>
        <v>1</v>
      </c>
      <c r="H3009" s="1435" cm="1">
        <f t="array" aca="1" ref="H3009" ca="1">IF(I3009&lt;&gt;"",INDIRECT("'"&amp;I3009&amp;"'!"&amp;J3009),"")</f>
        <v>0</v>
      </c>
      <c r="I3009" s="1440" t="s">
        <v>3868</v>
      </c>
      <c r="J3009" s="1436" t="s">
        <v>4632</v>
      </c>
      <c r="K3009" s="4"/>
    </row>
    <row r="3010" spans="1:11" ht="15" x14ac:dyDescent="0.2">
      <c r="A3010">
        <v>2951</v>
      </c>
      <c r="B3010" s="660">
        <f>'Expenditures 16-24'!K197</f>
        <v>0</v>
      </c>
      <c r="C3010" s="2" t="s">
        <v>490</v>
      </c>
      <c r="F3010" s="4"/>
      <c r="G3010" s="1" t="b">
        <f t="shared" ca="1" si="47"/>
        <v>1</v>
      </c>
      <c r="H3010" s="1435" cm="1">
        <f t="array" aca="1" ref="H3010" ca="1">IF(I3010&lt;&gt;"",INDIRECT("'"&amp;I3010&amp;"'!"&amp;J3010),"")</f>
        <v>0</v>
      </c>
      <c r="I3010" s="1440" t="s">
        <v>3868</v>
      </c>
      <c r="J3010" s="1436" t="s">
        <v>4633</v>
      </c>
      <c r="K3010" s="4"/>
    </row>
    <row r="3011" spans="1:11" ht="15" x14ac:dyDescent="0.2">
      <c r="A3011" s="5">
        <v>2952</v>
      </c>
      <c r="B3011" s="660"/>
      <c r="C3011" s="2" t="s">
        <v>490</v>
      </c>
      <c r="D3011" s="4" t="s">
        <v>114</v>
      </c>
      <c r="F3011" s="4" t="s">
        <v>3784</v>
      </c>
      <c r="G3011" s="1" t="b">
        <f t="shared" ca="1" si="47"/>
        <v>1</v>
      </c>
      <c r="H3011" s="1435" t="str" cm="1">
        <f t="array" aca="1" ref="H3011" ca="1">IF(I3011&lt;&gt;"",INDIRECT("'"&amp;I3011&amp;"'!"&amp;J3011),"")</f>
        <v/>
      </c>
      <c r="I3011" s="1440"/>
      <c r="J3011" s="1436"/>
      <c r="K3011" s="4"/>
    </row>
    <row r="3012" spans="1:11" ht="15" x14ac:dyDescent="0.2">
      <c r="A3012" s="5">
        <v>2953</v>
      </c>
      <c r="B3012" s="660"/>
      <c r="C3012" s="2" t="s">
        <v>490</v>
      </c>
      <c r="F3012" s="4" t="s">
        <v>3784</v>
      </c>
      <c r="G3012" s="1" t="b">
        <f t="shared" ca="1" si="47"/>
        <v>1</v>
      </c>
      <c r="H3012" s="1435" t="str" cm="1">
        <f t="array" aca="1" ref="H3012" ca="1">IF(I3012&lt;&gt;"",INDIRECT("'"&amp;I3012&amp;"'!"&amp;J3012),"")</f>
        <v/>
      </c>
      <c r="I3012" s="1440"/>
      <c r="J3012" s="1436"/>
      <c r="K3012" s="4"/>
    </row>
    <row r="3013" spans="1:11" ht="15" x14ac:dyDescent="0.2">
      <c r="A3013" s="5">
        <v>2954</v>
      </c>
      <c r="B3013" s="660"/>
      <c r="F3013" s="4" t="s">
        <v>3784</v>
      </c>
      <c r="G3013" s="1" t="b">
        <f t="shared" ca="1" si="47"/>
        <v>1</v>
      </c>
      <c r="H3013" s="1435" t="str" cm="1">
        <f t="array" aca="1" ref="H3013" ca="1">IF(I3013&lt;&gt;"",INDIRECT("'"&amp;I3013&amp;"'!"&amp;J3013),"")</f>
        <v/>
      </c>
      <c r="I3013" s="1440"/>
      <c r="J3013" s="1436"/>
      <c r="K3013" s="4"/>
    </row>
    <row r="3014" spans="1:11" ht="15" x14ac:dyDescent="0.2">
      <c r="A3014" s="5">
        <v>2955</v>
      </c>
      <c r="B3014" s="660"/>
      <c r="F3014" s="4" t="s">
        <v>3784</v>
      </c>
      <c r="G3014" s="1" t="b">
        <f t="shared" ca="1" si="47"/>
        <v>1</v>
      </c>
      <c r="H3014" s="1435" t="str" cm="1">
        <f t="array" aca="1" ref="H3014" ca="1">IF(I3014&lt;&gt;"",INDIRECT("'"&amp;I3014&amp;"'!"&amp;J3014),"")</f>
        <v/>
      </c>
      <c r="I3014" s="1440"/>
      <c r="J3014" s="1436"/>
      <c r="K3014" s="4"/>
    </row>
    <row r="3015" spans="1:11" ht="15" x14ac:dyDescent="0.2">
      <c r="A3015" s="5">
        <v>2956</v>
      </c>
      <c r="B3015" s="660"/>
      <c r="F3015" s="4" t="s">
        <v>3784</v>
      </c>
      <c r="G3015" s="1" t="b">
        <f t="shared" ca="1" si="47"/>
        <v>1</v>
      </c>
      <c r="H3015" s="1435" t="str" cm="1">
        <f t="array" aca="1" ref="H3015" ca="1">IF(I3015&lt;&gt;"",INDIRECT("'"&amp;I3015&amp;"'!"&amp;J3015),"")</f>
        <v/>
      </c>
      <c r="I3015" s="1440"/>
      <c r="J3015" s="1436"/>
      <c r="K3015" s="4"/>
    </row>
    <row r="3016" spans="1:11" ht="15" x14ac:dyDescent="0.2">
      <c r="A3016" s="5">
        <v>2957</v>
      </c>
      <c r="B3016" s="660"/>
      <c r="F3016" s="4" t="s">
        <v>3784</v>
      </c>
      <c r="G3016" s="1" t="b">
        <f t="shared" ca="1" si="47"/>
        <v>1</v>
      </c>
      <c r="H3016" s="1435" t="str" cm="1">
        <f t="array" aca="1" ref="H3016" ca="1">IF(I3016&lt;&gt;"",INDIRECT("'"&amp;I3016&amp;"'!"&amp;J3016),"")</f>
        <v/>
      </c>
      <c r="I3016" s="1440"/>
      <c r="J3016" s="1436"/>
      <c r="K3016" s="4"/>
    </row>
    <row r="3017" spans="1:11" ht="15" x14ac:dyDescent="0.2">
      <c r="A3017" s="5">
        <v>2958</v>
      </c>
      <c r="B3017" s="660"/>
      <c r="F3017" s="4" t="s">
        <v>3784</v>
      </c>
      <c r="G3017" s="1" t="b">
        <f t="shared" ca="1" si="47"/>
        <v>1</v>
      </c>
      <c r="H3017" s="1435" t="str" cm="1">
        <f t="array" aca="1" ref="H3017" ca="1">IF(I3017&lt;&gt;"",INDIRECT("'"&amp;I3017&amp;"'!"&amp;J3017),"")</f>
        <v/>
      </c>
      <c r="I3017" s="1440"/>
      <c r="J3017" s="1436"/>
      <c r="K3017" s="4"/>
    </row>
    <row r="3018" spans="1:11" ht="15" x14ac:dyDescent="0.2">
      <c r="A3018" s="5">
        <v>2959</v>
      </c>
      <c r="B3018" s="660"/>
      <c r="F3018" s="4" t="s">
        <v>3784</v>
      </c>
      <c r="G3018" s="1" t="b">
        <f t="shared" ca="1" si="47"/>
        <v>1</v>
      </c>
      <c r="H3018" s="1435" t="str" cm="1">
        <f t="array" aca="1" ref="H3018" ca="1">IF(I3018&lt;&gt;"",INDIRECT("'"&amp;I3018&amp;"'!"&amp;J3018),"")</f>
        <v/>
      </c>
      <c r="I3018" s="1440"/>
      <c r="J3018" s="1436"/>
      <c r="K3018" s="4"/>
    </row>
    <row r="3019" spans="1:11" ht="15" x14ac:dyDescent="0.2">
      <c r="A3019" s="5">
        <v>2960</v>
      </c>
      <c r="B3019" s="660"/>
      <c r="F3019" s="4" t="s">
        <v>3784</v>
      </c>
      <c r="G3019" s="1" t="b">
        <f t="shared" ca="1" si="47"/>
        <v>1</v>
      </c>
      <c r="H3019" s="1435" t="str" cm="1">
        <f t="array" aca="1" ref="H3019" ca="1">IF(I3019&lt;&gt;"",INDIRECT("'"&amp;I3019&amp;"'!"&amp;J3019),"")</f>
        <v/>
      </c>
      <c r="I3019" s="1440"/>
      <c r="J3019" s="1436"/>
      <c r="K3019" s="4"/>
    </row>
    <row r="3020" spans="1:11" ht="15" x14ac:dyDescent="0.2">
      <c r="A3020" s="5">
        <v>2961</v>
      </c>
      <c r="B3020" s="660"/>
      <c r="F3020" s="4" t="s">
        <v>3784</v>
      </c>
      <c r="G3020" s="1" t="b">
        <f t="shared" ca="1" si="47"/>
        <v>1</v>
      </c>
      <c r="H3020" s="1435" t="str" cm="1">
        <f t="array" aca="1" ref="H3020" ca="1">IF(I3020&lt;&gt;"",INDIRECT("'"&amp;I3020&amp;"'!"&amp;J3020),"")</f>
        <v/>
      </c>
      <c r="I3020" s="1440"/>
      <c r="J3020" s="1436"/>
      <c r="K3020" s="4"/>
    </row>
    <row r="3021" spans="1:11" ht="15" x14ac:dyDescent="0.2">
      <c r="A3021" s="5">
        <v>2962</v>
      </c>
      <c r="B3021" s="660"/>
      <c r="F3021" s="4" t="s">
        <v>3784</v>
      </c>
      <c r="G3021" s="1" t="b">
        <f t="shared" ca="1" si="47"/>
        <v>1</v>
      </c>
      <c r="H3021" s="1435" t="str" cm="1">
        <f t="array" aca="1" ref="H3021" ca="1">IF(I3021&lt;&gt;"",INDIRECT("'"&amp;I3021&amp;"'!"&amp;J3021),"")</f>
        <v/>
      </c>
      <c r="I3021" s="1440"/>
      <c r="J3021" s="1436"/>
      <c r="K3021" s="4"/>
    </row>
    <row r="3022" spans="1:11" ht="15" x14ac:dyDescent="0.2">
      <c r="A3022" s="5">
        <v>2963</v>
      </c>
      <c r="B3022" s="660"/>
      <c r="F3022" s="4" t="s">
        <v>3784</v>
      </c>
      <c r="G3022" s="1" t="b">
        <f t="shared" ca="1" si="47"/>
        <v>1</v>
      </c>
      <c r="H3022" s="1435" t="str" cm="1">
        <f t="array" aca="1" ref="H3022" ca="1">IF(I3022&lt;&gt;"",INDIRECT("'"&amp;I3022&amp;"'!"&amp;J3022),"")</f>
        <v/>
      </c>
      <c r="I3022" s="1440"/>
      <c r="J3022" s="1436"/>
      <c r="K3022" s="4"/>
    </row>
    <row r="3023" spans="1:11" ht="15" x14ac:dyDescent="0.2">
      <c r="A3023" s="5">
        <v>2964</v>
      </c>
      <c r="B3023" s="660"/>
      <c r="F3023" s="4" t="s">
        <v>3784</v>
      </c>
      <c r="G3023" s="1" t="b">
        <f t="shared" ca="1" si="47"/>
        <v>1</v>
      </c>
      <c r="H3023" s="1435" t="str" cm="1">
        <f t="array" aca="1" ref="H3023" ca="1">IF(I3023&lt;&gt;"",INDIRECT("'"&amp;I3023&amp;"'!"&amp;J3023),"")</f>
        <v/>
      </c>
      <c r="I3023" s="1440"/>
      <c r="J3023" s="1436"/>
      <c r="K3023" s="4"/>
    </row>
    <row r="3024" spans="1:11" ht="15" x14ac:dyDescent="0.2">
      <c r="A3024" s="5">
        <v>2965</v>
      </c>
      <c r="B3024" s="660"/>
      <c r="F3024" s="4" t="s">
        <v>3784</v>
      </c>
      <c r="G3024" s="1" t="b">
        <f t="shared" ca="1" si="47"/>
        <v>1</v>
      </c>
      <c r="H3024" s="1435" t="str" cm="1">
        <f t="array" aca="1" ref="H3024" ca="1">IF(I3024&lt;&gt;"",INDIRECT("'"&amp;I3024&amp;"'!"&amp;J3024),"")</f>
        <v/>
      </c>
      <c r="I3024" s="1440"/>
      <c r="J3024" s="1436"/>
      <c r="K3024" s="4"/>
    </row>
    <row r="3025" spans="1:11" ht="15" x14ac:dyDescent="0.2">
      <c r="A3025" s="5">
        <v>2966</v>
      </c>
      <c r="B3025" s="660"/>
      <c r="F3025" s="4" t="s">
        <v>3784</v>
      </c>
      <c r="G3025" s="1" t="b">
        <f t="shared" ca="1" si="47"/>
        <v>1</v>
      </c>
      <c r="H3025" s="1435" t="str" cm="1">
        <f t="array" aca="1" ref="H3025" ca="1">IF(I3025&lt;&gt;"",INDIRECT("'"&amp;I3025&amp;"'!"&amp;J3025),"")</f>
        <v/>
      </c>
      <c r="I3025" s="1440"/>
      <c r="J3025" s="1436"/>
      <c r="K3025" s="4"/>
    </row>
    <row r="3026" spans="1:11" ht="15" x14ac:dyDescent="0.2">
      <c r="A3026" s="5">
        <v>2967</v>
      </c>
      <c r="B3026" s="660"/>
      <c r="F3026" s="4" t="s">
        <v>3784</v>
      </c>
      <c r="G3026" s="1" t="b">
        <f t="shared" ca="1" si="47"/>
        <v>1</v>
      </c>
      <c r="H3026" s="1435" t="str" cm="1">
        <f t="array" aca="1" ref="H3026" ca="1">IF(I3026&lt;&gt;"",INDIRECT("'"&amp;I3026&amp;"'!"&amp;J3026),"")</f>
        <v/>
      </c>
      <c r="I3026" s="1440"/>
      <c r="J3026" s="1436"/>
      <c r="K3026" s="4"/>
    </row>
    <row r="3027" spans="1:11" ht="15" x14ac:dyDescent="0.2">
      <c r="A3027" s="5">
        <v>2968</v>
      </c>
      <c r="B3027" s="660"/>
      <c r="F3027" s="4" t="s">
        <v>3784</v>
      </c>
      <c r="G3027" s="1" t="b">
        <f t="shared" ca="1" si="47"/>
        <v>1</v>
      </c>
      <c r="H3027" s="1435" t="str" cm="1">
        <f t="array" aca="1" ref="H3027" ca="1">IF(I3027&lt;&gt;"",INDIRECT("'"&amp;I3027&amp;"'!"&amp;J3027),"")</f>
        <v/>
      </c>
      <c r="I3027" s="1440"/>
      <c r="J3027" s="1436"/>
      <c r="K3027" s="4"/>
    </row>
    <row r="3028" spans="1:11" ht="15" x14ac:dyDescent="0.2">
      <c r="A3028" s="5">
        <v>2969</v>
      </c>
      <c r="B3028" s="660"/>
      <c r="F3028" s="4" t="s">
        <v>3784</v>
      </c>
      <c r="G3028" s="1" t="b">
        <f t="shared" ca="1" si="47"/>
        <v>1</v>
      </c>
      <c r="H3028" s="1435" t="str" cm="1">
        <f t="array" aca="1" ref="H3028" ca="1">IF(I3028&lt;&gt;"",INDIRECT("'"&amp;I3028&amp;"'!"&amp;J3028),"")</f>
        <v/>
      </c>
      <c r="I3028" s="1440"/>
      <c r="J3028" s="1436"/>
      <c r="K3028" s="4"/>
    </row>
    <row r="3029" spans="1:11" ht="15" x14ac:dyDescent="0.2">
      <c r="A3029" s="5">
        <v>2970</v>
      </c>
      <c r="B3029" s="660"/>
      <c r="F3029" s="4" t="s">
        <v>3784</v>
      </c>
      <c r="G3029" s="1" t="b">
        <f t="shared" ca="1" si="47"/>
        <v>1</v>
      </c>
      <c r="H3029" s="1435" t="str" cm="1">
        <f t="array" aca="1" ref="H3029" ca="1">IF(I3029&lt;&gt;"",INDIRECT("'"&amp;I3029&amp;"'!"&amp;J3029),"")</f>
        <v/>
      </c>
      <c r="I3029" s="1440"/>
      <c r="J3029" s="1436"/>
      <c r="K3029" s="4"/>
    </row>
    <row r="3030" spans="1:11" ht="15" x14ac:dyDescent="0.2">
      <c r="A3030" s="5">
        <v>2971</v>
      </c>
      <c r="B3030" s="660"/>
      <c r="F3030" s="4" t="s">
        <v>3784</v>
      </c>
      <c r="G3030" s="1" t="b">
        <f t="shared" ca="1" si="47"/>
        <v>1</v>
      </c>
      <c r="H3030" s="1435" t="str" cm="1">
        <f t="array" aca="1" ref="H3030" ca="1">IF(I3030&lt;&gt;"",INDIRECT("'"&amp;I3030&amp;"'!"&amp;J3030),"")</f>
        <v/>
      </c>
      <c r="I3030" s="1440"/>
      <c r="J3030" s="1436"/>
      <c r="K3030" s="4"/>
    </row>
    <row r="3031" spans="1:11" ht="15" x14ac:dyDescent="0.2">
      <c r="A3031" s="5">
        <v>2972</v>
      </c>
      <c r="B3031" s="660"/>
      <c r="F3031" s="4" t="s">
        <v>3784</v>
      </c>
      <c r="G3031" s="1" t="b">
        <f t="shared" ca="1" si="47"/>
        <v>1</v>
      </c>
      <c r="H3031" s="1435" t="str" cm="1">
        <f t="array" aca="1" ref="H3031" ca="1">IF(I3031&lt;&gt;"",INDIRECT("'"&amp;I3031&amp;"'!"&amp;J3031),"")</f>
        <v/>
      </c>
      <c r="I3031" s="1440"/>
      <c r="J3031" s="1436"/>
      <c r="K3031" s="4"/>
    </row>
    <row r="3032" spans="1:11" ht="15" x14ac:dyDescent="0.2">
      <c r="A3032" s="5">
        <v>2973</v>
      </c>
      <c r="B3032" s="660"/>
      <c r="F3032" s="4" t="s">
        <v>3784</v>
      </c>
      <c r="G3032" s="1" t="b">
        <f t="shared" ca="1" si="47"/>
        <v>1</v>
      </c>
      <c r="H3032" s="1435" t="str" cm="1">
        <f t="array" aca="1" ref="H3032" ca="1">IF(I3032&lt;&gt;"",INDIRECT("'"&amp;I3032&amp;"'!"&amp;J3032),"")</f>
        <v/>
      </c>
      <c r="I3032" s="1440"/>
      <c r="J3032" s="1436"/>
      <c r="K3032" s="4"/>
    </row>
    <row r="3033" spans="1:11" ht="15" x14ac:dyDescent="0.2">
      <c r="A3033" s="5">
        <v>2974</v>
      </c>
      <c r="B3033" s="660"/>
      <c r="F3033" s="4" t="s">
        <v>3784</v>
      </c>
      <c r="G3033" s="1" t="b">
        <f t="shared" ca="1" si="47"/>
        <v>1</v>
      </c>
      <c r="H3033" s="1435" t="str" cm="1">
        <f t="array" aca="1" ref="H3033" ca="1">IF(I3033&lt;&gt;"",INDIRECT("'"&amp;I3033&amp;"'!"&amp;J3033),"")</f>
        <v/>
      </c>
      <c r="I3033" s="1440"/>
      <c r="J3033" s="1436"/>
      <c r="K3033" s="4"/>
    </row>
    <row r="3034" spans="1:11" ht="15" x14ac:dyDescent="0.2">
      <c r="A3034" s="5">
        <v>2975</v>
      </c>
      <c r="B3034" s="660"/>
      <c r="F3034" s="4" t="s">
        <v>3784</v>
      </c>
      <c r="G3034" s="1" t="b">
        <f t="shared" ca="1" si="47"/>
        <v>1</v>
      </c>
      <c r="H3034" s="1435" t="str" cm="1">
        <f t="array" aca="1" ref="H3034" ca="1">IF(I3034&lt;&gt;"",INDIRECT("'"&amp;I3034&amp;"'!"&amp;J3034),"")</f>
        <v/>
      </c>
      <c r="I3034" s="1440"/>
      <c r="J3034" s="1436"/>
      <c r="K3034" s="4"/>
    </row>
    <row r="3035" spans="1:11" ht="15" x14ac:dyDescent="0.2">
      <c r="A3035" s="5">
        <v>2976</v>
      </c>
      <c r="B3035" s="660"/>
      <c r="F3035" s="4" t="s">
        <v>3784</v>
      </c>
      <c r="G3035" s="1" t="b">
        <f t="shared" ca="1" si="47"/>
        <v>1</v>
      </c>
      <c r="H3035" s="1435" t="str" cm="1">
        <f t="array" aca="1" ref="H3035" ca="1">IF(I3035&lt;&gt;"",INDIRECT("'"&amp;I3035&amp;"'!"&amp;J3035),"")</f>
        <v/>
      </c>
      <c r="I3035" s="1440"/>
      <c r="J3035" s="1436"/>
      <c r="K3035" s="4"/>
    </row>
    <row r="3036" spans="1:11" ht="15" x14ac:dyDescent="0.2">
      <c r="A3036" s="5">
        <v>2977</v>
      </c>
      <c r="B3036" s="660"/>
      <c r="F3036" s="4" t="s">
        <v>3784</v>
      </c>
      <c r="G3036" s="1" t="b">
        <f t="shared" ca="1" si="47"/>
        <v>1</v>
      </c>
      <c r="H3036" s="1435" t="str" cm="1">
        <f t="array" aca="1" ref="H3036" ca="1">IF(I3036&lt;&gt;"",INDIRECT("'"&amp;I3036&amp;"'!"&amp;J3036),"")</f>
        <v/>
      </c>
      <c r="I3036" s="1440"/>
      <c r="J3036" s="1436"/>
      <c r="K3036" s="4"/>
    </row>
    <row r="3037" spans="1:11" ht="15" x14ac:dyDescent="0.2">
      <c r="A3037" s="5">
        <v>2978</v>
      </c>
      <c r="B3037" s="660"/>
      <c r="F3037" s="4" t="s">
        <v>3784</v>
      </c>
      <c r="G3037" s="1" t="b">
        <f t="shared" ca="1" si="47"/>
        <v>1</v>
      </c>
      <c r="H3037" s="1435" t="str" cm="1">
        <f t="array" aca="1" ref="H3037" ca="1">IF(I3037&lt;&gt;"",INDIRECT("'"&amp;I3037&amp;"'!"&amp;J3037),"")</f>
        <v/>
      </c>
      <c r="I3037" s="1440"/>
      <c r="J3037" s="1436"/>
      <c r="K3037" s="4"/>
    </row>
    <row r="3038" spans="1:11" ht="15" x14ac:dyDescent="0.2">
      <c r="A3038" s="5">
        <v>2979</v>
      </c>
      <c r="B3038" s="660"/>
      <c r="F3038" s="4" t="s">
        <v>3784</v>
      </c>
      <c r="G3038" s="1" t="b">
        <f t="shared" ca="1" si="47"/>
        <v>1</v>
      </c>
      <c r="H3038" s="1435" t="str" cm="1">
        <f t="array" aca="1" ref="H3038" ca="1">IF(I3038&lt;&gt;"",INDIRECT("'"&amp;I3038&amp;"'!"&amp;J3038),"")</f>
        <v/>
      </c>
      <c r="I3038" s="1440"/>
      <c r="J3038" s="1436"/>
      <c r="K3038" s="4"/>
    </row>
    <row r="3039" spans="1:11" ht="15" x14ac:dyDescent="0.2">
      <c r="A3039" s="5">
        <v>2980</v>
      </c>
      <c r="B3039" s="660"/>
      <c r="F3039" s="4" t="s">
        <v>3784</v>
      </c>
      <c r="G3039" s="1" t="b">
        <f t="shared" ca="1" si="47"/>
        <v>1</v>
      </c>
      <c r="H3039" s="1435" t="str" cm="1">
        <f t="array" aca="1" ref="H3039" ca="1">IF(I3039&lt;&gt;"",INDIRECT("'"&amp;I3039&amp;"'!"&amp;J3039),"")</f>
        <v/>
      </c>
      <c r="I3039" s="1440"/>
      <c r="J3039" s="1436"/>
      <c r="K3039" s="4"/>
    </row>
    <row r="3040" spans="1:11" ht="15" x14ac:dyDescent="0.2">
      <c r="A3040" s="5">
        <v>2981</v>
      </c>
      <c r="B3040" s="660"/>
      <c r="F3040" s="4" t="s">
        <v>3784</v>
      </c>
      <c r="G3040" s="1" t="b">
        <f t="shared" ref="G3040:G3103" ca="1" si="48">H3040=B3040</f>
        <v>1</v>
      </c>
      <c r="H3040" s="1435" t="str" cm="1">
        <f t="array" aca="1" ref="H3040" ca="1">IF(I3040&lt;&gt;"",INDIRECT("'"&amp;I3040&amp;"'!"&amp;J3040),"")</f>
        <v/>
      </c>
      <c r="I3040" s="1440"/>
      <c r="J3040" s="1436"/>
      <c r="K3040" s="4"/>
    </row>
    <row r="3041" spans="1:11" ht="15" x14ac:dyDescent="0.2">
      <c r="A3041" s="5">
        <v>2982</v>
      </c>
      <c r="B3041" s="660"/>
      <c r="F3041" s="4" t="s">
        <v>3784</v>
      </c>
      <c r="G3041" s="1" t="b">
        <f t="shared" ca="1" si="48"/>
        <v>1</v>
      </c>
      <c r="H3041" s="1435" t="str" cm="1">
        <f t="array" aca="1" ref="H3041" ca="1">IF(I3041&lt;&gt;"",INDIRECT("'"&amp;I3041&amp;"'!"&amp;J3041),"")</f>
        <v/>
      </c>
      <c r="I3041" s="1440"/>
      <c r="J3041" s="1436"/>
      <c r="K3041" s="4"/>
    </row>
    <row r="3042" spans="1:11" ht="15" x14ac:dyDescent="0.2">
      <c r="A3042" s="5">
        <v>2983</v>
      </c>
      <c r="B3042" s="660"/>
      <c r="F3042" s="4" t="s">
        <v>3784</v>
      </c>
      <c r="G3042" s="1" t="b">
        <f t="shared" ca="1" si="48"/>
        <v>1</v>
      </c>
      <c r="H3042" s="1435" t="str" cm="1">
        <f t="array" aca="1" ref="H3042" ca="1">IF(I3042&lt;&gt;"",INDIRECT("'"&amp;I3042&amp;"'!"&amp;J3042),"")</f>
        <v/>
      </c>
      <c r="I3042" s="1440"/>
      <c r="J3042" s="1436"/>
      <c r="K3042" s="4"/>
    </row>
    <row r="3043" spans="1:11" ht="15" x14ac:dyDescent="0.2">
      <c r="A3043" s="5">
        <v>2984</v>
      </c>
      <c r="B3043" s="660"/>
      <c r="F3043" s="4" t="s">
        <v>3784</v>
      </c>
      <c r="G3043" s="1" t="b">
        <f t="shared" ca="1" si="48"/>
        <v>1</v>
      </c>
      <c r="H3043" s="1435" t="str" cm="1">
        <f t="array" aca="1" ref="H3043" ca="1">IF(I3043&lt;&gt;"",INDIRECT("'"&amp;I3043&amp;"'!"&amp;J3043),"")</f>
        <v/>
      </c>
      <c r="I3043" s="1440"/>
      <c r="J3043" s="1436"/>
      <c r="K3043" s="4"/>
    </row>
    <row r="3044" spans="1:11" ht="15" x14ac:dyDescent="0.2">
      <c r="A3044" s="5">
        <v>2985</v>
      </c>
      <c r="B3044" s="660"/>
      <c r="F3044" s="4" t="s">
        <v>3784</v>
      </c>
      <c r="G3044" s="1" t="b">
        <f t="shared" ca="1" si="48"/>
        <v>1</v>
      </c>
      <c r="H3044" s="1435" t="str" cm="1">
        <f t="array" aca="1" ref="H3044" ca="1">IF(I3044&lt;&gt;"",INDIRECT("'"&amp;I3044&amp;"'!"&amp;J3044),"")</f>
        <v/>
      </c>
      <c r="I3044" s="1440"/>
      <c r="J3044" s="1436"/>
      <c r="K3044" s="4"/>
    </row>
    <row r="3045" spans="1:11" ht="15" x14ac:dyDescent="0.2">
      <c r="A3045" s="5">
        <v>2986</v>
      </c>
      <c r="B3045" s="660"/>
      <c r="F3045" s="4" t="s">
        <v>3784</v>
      </c>
      <c r="G3045" s="1" t="b">
        <f t="shared" ca="1" si="48"/>
        <v>1</v>
      </c>
      <c r="H3045" s="1435" t="str" cm="1">
        <f t="array" aca="1" ref="H3045" ca="1">IF(I3045&lt;&gt;"",INDIRECT("'"&amp;I3045&amp;"'!"&amp;J3045),"")</f>
        <v/>
      </c>
      <c r="I3045" s="1440"/>
      <c r="J3045" s="1436"/>
      <c r="K3045" s="4"/>
    </row>
    <row r="3046" spans="1:11" ht="15" x14ac:dyDescent="0.2">
      <c r="A3046" s="5">
        <v>2987</v>
      </c>
      <c r="B3046" s="660"/>
      <c r="F3046" s="4" t="s">
        <v>3784</v>
      </c>
      <c r="G3046" s="1" t="b">
        <f t="shared" ca="1" si="48"/>
        <v>1</v>
      </c>
      <c r="H3046" s="1435" t="str" cm="1">
        <f t="array" aca="1" ref="H3046" ca="1">IF(I3046&lt;&gt;"",INDIRECT("'"&amp;I3046&amp;"'!"&amp;J3046),"")</f>
        <v/>
      </c>
      <c r="I3046" s="1440"/>
      <c r="J3046" s="1436"/>
      <c r="K3046" s="4"/>
    </row>
    <row r="3047" spans="1:11" ht="15" x14ac:dyDescent="0.2">
      <c r="A3047" s="5">
        <v>2988</v>
      </c>
      <c r="B3047" s="660"/>
      <c r="F3047" s="4" t="s">
        <v>3784</v>
      </c>
      <c r="G3047" s="1" t="b">
        <f t="shared" ca="1" si="48"/>
        <v>1</v>
      </c>
      <c r="H3047" s="1435" t="str" cm="1">
        <f t="array" aca="1" ref="H3047" ca="1">IF(I3047&lt;&gt;"",INDIRECT("'"&amp;I3047&amp;"'!"&amp;J3047),"")</f>
        <v/>
      </c>
      <c r="I3047" s="1440"/>
      <c r="J3047" s="1436"/>
      <c r="K3047" s="4"/>
    </row>
    <row r="3048" spans="1:11" ht="15" x14ac:dyDescent="0.2">
      <c r="A3048" s="5">
        <v>2989</v>
      </c>
      <c r="B3048" s="660"/>
      <c r="F3048" s="4" t="s">
        <v>3784</v>
      </c>
      <c r="G3048" s="1" t="b">
        <f t="shared" ca="1" si="48"/>
        <v>1</v>
      </c>
      <c r="H3048" s="1435" t="str" cm="1">
        <f t="array" aca="1" ref="H3048" ca="1">IF(I3048&lt;&gt;"",INDIRECT("'"&amp;I3048&amp;"'!"&amp;J3048),"")</f>
        <v/>
      </c>
      <c r="I3048" s="1440"/>
      <c r="J3048" s="1436"/>
      <c r="K3048" s="4"/>
    </row>
    <row r="3049" spans="1:11" ht="15" x14ac:dyDescent="0.2">
      <c r="A3049" s="5">
        <v>2990</v>
      </c>
      <c r="B3049" s="660"/>
      <c r="F3049" s="4" t="s">
        <v>3784</v>
      </c>
      <c r="G3049" s="1" t="b">
        <f t="shared" ca="1" si="48"/>
        <v>1</v>
      </c>
      <c r="H3049" s="1435" t="str" cm="1">
        <f t="array" aca="1" ref="H3049" ca="1">IF(I3049&lt;&gt;"",INDIRECT("'"&amp;I3049&amp;"'!"&amp;J3049),"")</f>
        <v/>
      </c>
      <c r="I3049" s="1440"/>
      <c r="J3049" s="1436"/>
      <c r="K3049" s="4"/>
    </row>
    <row r="3050" spans="1:11" ht="15" x14ac:dyDescent="0.2">
      <c r="A3050" s="5">
        <v>2991</v>
      </c>
      <c r="B3050" s="660"/>
      <c r="F3050" s="4" t="s">
        <v>3784</v>
      </c>
      <c r="G3050" s="1" t="b">
        <f t="shared" ca="1" si="48"/>
        <v>1</v>
      </c>
      <c r="H3050" s="1435" t="str" cm="1">
        <f t="array" aca="1" ref="H3050" ca="1">IF(I3050&lt;&gt;"",INDIRECT("'"&amp;I3050&amp;"'!"&amp;J3050),"")</f>
        <v/>
      </c>
      <c r="I3050" s="1440"/>
      <c r="J3050" s="1436"/>
      <c r="K3050" s="4"/>
    </row>
    <row r="3051" spans="1:11" ht="15" x14ac:dyDescent="0.2">
      <c r="A3051" s="5">
        <v>2992</v>
      </c>
      <c r="B3051" s="660"/>
      <c r="F3051" s="4" t="s">
        <v>3784</v>
      </c>
      <c r="G3051" s="1" t="b">
        <f t="shared" ca="1" si="48"/>
        <v>1</v>
      </c>
      <c r="H3051" s="1435" t="str" cm="1">
        <f t="array" aca="1" ref="H3051" ca="1">IF(I3051&lt;&gt;"",INDIRECT("'"&amp;I3051&amp;"'!"&amp;J3051),"")</f>
        <v/>
      </c>
      <c r="I3051" s="1440"/>
      <c r="J3051" s="1436"/>
      <c r="K3051" s="4"/>
    </row>
    <row r="3052" spans="1:11" ht="15" x14ac:dyDescent="0.2">
      <c r="A3052" s="5">
        <v>2993</v>
      </c>
      <c r="B3052" s="660"/>
      <c r="F3052" s="4" t="s">
        <v>3784</v>
      </c>
      <c r="G3052" s="1" t="b">
        <f t="shared" ca="1" si="48"/>
        <v>1</v>
      </c>
      <c r="H3052" s="1435" t="str" cm="1">
        <f t="array" aca="1" ref="H3052" ca="1">IF(I3052&lt;&gt;"",INDIRECT("'"&amp;I3052&amp;"'!"&amp;J3052),"")</f>
        <v/>
      </c>
      <c r="I3052" s="1440"/>
      <c r="J3052" s="1436"/>
      <c r="K3052" s="4"/>
    </row>
    <row r="3053" spans="1:11" ht="15" x14ac:dyDescent="0.2">
      <c r="A3053">
        <v>2994</v>
      </c>
      <c r="B3053" s="660">
        <f>'Expenditures 16-24'!C10</f>
        <v>0</v>
      </c>
      <c r="F3053" s="4"/>
      <c r="G3053" s="1" t="b">
        <f t="shared" ca="1" si="48"/>
        <v>1</v>
      </c>
      <c r="H3053" s="1435" cm="1">
        <f t="array" aca="1" ref="H3053" ca="1">IF(I3053&lt;&gt;"",INDIRECT("'"&amp;I3053&amp;"'!"&amp;J3053),"")</f>
        <v>0</v>
      </c>
      <c r="I3053" s="1440" t="s">
        <v>3868</v>
      </c>
      <c r="J3053" s="1436" t="s">
        <v>3788</v>
      </c>
      <c r="K3053" s="4"/>
    </row>
    <row r="3054" spans="1:11" ht="15" x14ac:dyDescent="0.2">
      <c r="A3054">
        <v>2995</v>
      </c>
      <c r="B3054" s="660">
        <f>'Expenditures 16-24'!D10</f>
        <v>0</v>
      </c>
      <c r="F3054" s="4"/>
      <c r="G3054" s="1" t="b">
        <f t="shared" ca="1" si="48"/>
        <v>1</v>
      </c>
      <c r="H3054" s="1435" cm="1">
        <f t="array" aca="1" ref="H3054" ca="1">IF(I3054&lt;&gt;"",INDIRECT("'"&amp;I3054&amp;"'!"&amp;J3054),"")</f>
        <v>0</v>
      </c>
      <c r="I3054" s="1440" t="s">
        <v>3868</v>
      </c>
      <c r="J3054" s="1436" t="s">
        <v>3798</v>
      </c>
      <c r="K3054" s="4"/>
    </row>
    <row r="3055" spans="1:11" ht="15" x14ac:dyDescent="0.2">
      <c r="A3055">
        <v>2996</v>
      </c>
      <c r="B3055" s="660">
        <f>'Expenditures 16-24'!E10</f>
        <v>0</v>
      </c>
      <c r="F3055" s="4"/>
      <c r="G3055" s="1" t="b">
        <f t="shared" ca="1" si="48"/>
        <v>1</v>
      </c>
      <c r="H3055" s="1435" cm="1">
        <f t="array" aca="1" ref="H3055" ca="1">IF(I3055&lt;&gt;"",INDIRECT("'"&amp;I3055&amp;"'!"&amp;J3055),"")</f>
        <v>0</v>
      </c>
      <c r="I3055" s="1440" t="s">
        <v>3868</v>
      </c>
      <c r="J3055" s="1436" t="s">
        <v>4431</v>
      </c>
      <c r="K3055" s="4"/>
    </row>
    <row r="3056" spans="1:11" ht="15" x14ac:dyDescent="0.2">
      <c r="A3056">
        <v>2997</v>
      </c>
      <c r="B3056" s="660">
        <f>'Expenditures 16-24'!F10</f>
        <v>0</v>
      </c>
      <c r="F3056" s="4"/>
      <c r="G3056" s="1" t="b">
        <f t="shared" ca="1" si="48"/>
        <v>1</v>
      </c>
      <c r="H3056" s="1435" cm="1">
        <f t="array" aca="1" ref="H3056" ca="1">IF(I3056&lt;&gt;"",INDIRECT("'"&amp;I3056&amp;"'!"&amp;J3056),"")</f>
        <v>0</v>
      </c>
      <c r="I3056" s="1440" t="s">
        <v>3868</v>
      </c>
      <c r="J3056" s="1436" t="s">
        <v>3816</v>
      </c>
      <c r="K3056" s="4"/>
    </row>
    <row r="3057" spans="1:11" ht="15" x14ac:dyDescent="0.2">
      <c r="A3057">
        <v>2998</v>
      </c>
      <c r="B3057" s="660">
        <f>'Expenditures 16-24'!G10</f>
        <v>0</v>
      </c>
      <c r="F3057" s="4"/>
      <c r="G3057" s="1" t="b">
        <f t="shared" ca="1" si="48"/>
        <v>1</v>
      </c>
      <c r="H3057" s="1435" cm="1">
        <f t="array" aca="1" ref="H3057" ca="1">IF(I3057&lt;&gt;"",INDIRECT("'"&amp;I3057&amp;"'!"&amp;J3057),"")</f>
        <v>0</v>
      </c>
      <c r="I3057" s="1440" t="s">
        <v>3868</v>
      </c>
      <c r="J3057" s="1436" t="s">
        <v>4634</v>
      </c>
      <c r="K3057" s="4"/>
    </row>
    <row r="3058" spans="1:11" ht="15" x14ac:dyDescent="0.2">
      <c r="A3058">
        <v>2999</v>
      </c>
      <c r="B3058" s="660">
        <f>'Expenditures 16-24'!H10</f>
        <v>0</v>
      </c>
      <c r="F3058" s="4"/>
      <c r="G3058" s="1" t="b">
        <f t="shared" ca="1" si="48"/>
        <v>1</v>
      </c>
      <c r="H3058" s="1435" cm="1">
        <f t="array" aca="1" ref="H3058" ca="1">IF(I3058&lt;&gt;"",INDIRECT("'"&amp;I3058&amp;"'!"&amp;J3058),"")</f>
        <v>0</v>
      </c>
      <c r="I3058" s="1440" t="s">
        <v>3868</v>
      </c>
      <c r="J3058" s="1436" t="s">
        <v>3834</v>
      </c>
      <c r="K3058" s="4"/>
    </row>
    <row r="3059" spans="1:11" ht="15" x14ac:dyDescent="0.2">
      <c r="A3059" s="5">
        <v>3000</v>
      </c>
      <c r="B3059" s="660"/>
      <c r="F3059" s="4" t="s">
        <v>3784</v>
      </c>
      <c r="G3059" s="1" t="b">
        <f t="shared" ca="1" si="48"/>
        <v>1</v>
      </c>
      <c r="H3059" s="1435" t="str" cm="1">
        <f t="array" aca="1" ref="H3059" ca="1">IF(I3059&lt;&gt;"",INDIRECT("'"&amp;I3059&amp;"'!"&amp;J3059),"")</f>
        <v/>
      </c>
      <c r="I3059" s="1440"/>
      <c r="J3059" s="1436"/>
      <c r="K3059" s="4"/>
    </row>
    <row r="3060" spans="1:11" ht="15" x14ac:dyDescent="0.2">
      <c r="A3060">
        <v>3001</v>
      </c>
      <c r="B3060" s="660">
        <f>'Expenditures 16-24'!K10</f>
        <v>0</v>
      </c>
      <c r="F3060" s="4"/>
      <c r="G3060" s="1" t="b">
        <f t="shared" ca="1" si="48"/>
        <v>1</v>
      </c>
      <c r="H3060" s="1435" cm="1">
        <f t="array" aca="1" ref="H3060" ca="1">IF(I3060&lt;&gt;"",INDIRECT("'"&amp;I3060&amp;"'!"&amp;J3060),"")</f>
        <v>0</v>
      </c>
      <c r="I3060" s="1440" t="s">
        <v>3868</v>
      </c>
      <c r="J3060" s="1436" t="s">
        <v>4486</v>
      </c>
      <c r="K3060" s="4"/>
    </row>
    <row r="3061" spans="1:11" ht="15" x14ac:dyDescent="0.2">
      <c r="A3061" s="5">
        <v>3002</v>
      </c>
      <c r="B3061" s="660"/>
      <c r="F3061" s="4" t="s">
        <v>3784</v>
      </c>
      <c r="G3061" s="1" t="b">
        <f t="shared" ca="1" si="48"/>
        <v>1</v>
      </c>
      <c r="H3061" s="1435" t="str" cm="1">
        <f t="array" aca="1" ref="H3061" ca="1">IF(I3061&lt;&gt;"",INDIRECT("'"&amp;I3061&amp;"'!"&amp;J3061),"")</f>
        <v/>
      </c>
      <c r="I3061" s="1440"/>
      <c r="J3061" s="1436"/>
      <c r="K3061" s="4"/>
    </row>
    <row r="3062" spans="1:11" ht="15" x14ac:dyDescent="0.2">
      <c r="A3062">
        <v>3003</v>
      </c>
      <c r="B3062" s="660">
        <f>'Expenditures 16-24'!D223</f>
        <v>0</v>
      </c>
      <c r="C3062" s="2" t="s">
        <v>490</v>
      </c>
      <c r="F3062" s="4"/>
      <c r="G3062" s="1" t="b">
        <f t="shared" ca="1" si="48"/>
        <v>1</v>
      </c>
      <c r="H3062" s="1435" cm="1">
        <f t="array" aca="1" ref="H3062" ca="1">IF(I3062&lt;&gt;"",INDIRECT("'"&amp;I3062&amp;"'!"&amp;J3062),"")</f>
        <v>0</v>
      </c>
      <c r="I3062" s="1440" t="s">
        <v>3868</v>
      </c>
      <c r="J3062" s="1436" t="s">
        <v>4635</v>
      </c>
      <c r="K3062" s="4"/>
    </row>
    <row r="3063" spans="1:11" ht="15" x14ac:dyDescent="0.2">
      <c r="A3063">
        <v>3004</v>
      </c>
      <c r="B3063" s="660">
        <f>'Expenditures 16-24'!K223</f>
        <v>0</v>
      </c>
      <c r="F3063" s="4"/>
      <c r="G3063" s="1" t="b">
        <f t="shared" ca="1" si="48"/>
        <v>1</v>
      </c>
      <c r="H3063" s="1435" cm="1">
        <f t="array" aca="1" ref="H3063" ca="1">IF(I3063&lt;&gt;"",INDIRECT("'"&amp;I3063&amp;"'!"&amp;J3063),"")</f>
        <v>0</v>
      </c>
      <c r="I3063" s="1440" t="s">
        <v>3868</v>
      </c>
      <c r="J3063" s="1436" t="s">
        <v>4636</v>
      </c>
      <c r="K3063" s="4"/>
    </row>
    <row r="3064" spans="1:11" ht="15" x14ac:dyDescent="0.2">
      <c r="A3064" s="5">
        <v>3005</v>
      </c>
      <c r="B3064" s="660"/>
      <c r="F3064" s="4" t="s">
        <v>3784</v>
      </c>
      <c r="G3064" s="1" t="b">
        <f t="shared" ca="1" si="48"/>
        <v>1</v>
      </c>
      <c r="H3064" s="1435" t="str" cm="1">
        <f t="array" aca="1" ref="H3064" ca="1">IF(I3064&lt;&gt;"",INDIRECT("'"&amp;I3064&amp;"'!"&amp;J3064),"")</f>
        <v/>
      </c>
      <c r="I3064" s="1440"/>
      <c r="J3064" s="1436"/>
      <c r="K3064" s="4"/>
    </row>
    <row r="3065" spans="1:11" ht="15" x14ac:dyDescent="0.2">
      <c r="A3065" s="5">
        <v>3006</v>
      </c>
      <c r="B3065" s="660"/>
      <c r="C3065" s="2" t="s">
        <v>490</v>
      </c>
      <c r="F3065" s="4" t="s">
        <v>3784</v>
      </c>
      <c r="G3065" s="1" t="b">
        <f t="shared" ca="1" si="48"/>
        <v>1</v>
      </c>
      <c r="H3065" s="1435" t="str" cm="1">
        <f t="array" aca="1" ref="H3065" ca="1">IF(I3065&lt;&gt;"",INDIRECT("'"&amp;I3065&amp;"'!"&amp;J3065),"")</f>
        <v/>
      </c>
      <c r="I3065" s="1440"/>
      <c r="J3065" s="1436"/>
      <c r="K3065" s="4"/>
    </row>
    <row r="3066" spans="1:11" ht="15" x14ac:dyDescent="0.2">
      <c r="A3066" s="5">
        <v>3007</v>
      </c>
      <c r="B3066" s="660"/>
      <c r="F3066" s="4" t="s">
        <v>3784</v>
      </c>
      <c r="G3066" s="1" t="b">
        <f t="shared" ca="1" si="48"/>
        <v>1</v>
      </c>
      <c r="H3066" s="1435" t="str" cm="1">
        <f t="array" aca="1" ref="H3066" ca="1">IF(I3066&lt;&gt;"",INDIRECT("'"&amp;I3066&amp;"'!"&amp;J3066),"")</f>
        <v/>
      </c>
      <c r="I3066" s="1440"/>
      <c r="J3066" s="1436"/>
      <c r="K3066" s="4"/>
    </row>
    <row r="3067" spans="1:11" ht="15" x14ac:dyDescent="0.2">
      <c r="A3067" s="5">
        <v>3008</v>
      </c>
      <c r="B3067" s="660"/>
      <c r="F3067" s="4" t="s">
        <v>3784</v>
      </c>
      <c r="G3067" s="1" t="b">
        <f t="shared" ca="1" si="48"/>
        <v>1</v>
      </c>
      <c r="H3067" s="1435" t="str" cm="1">
        <f t="array" aca="1" ref="H3067" ca="1">IF(I3067&lt;&gt;"",INDIRECT("'"&amp;I3067&amp;"'!"&amp;J3067),"")</f>
        <v/>
      </c>
      <c r="I3067" s="1440"/>
      <c r="J3067" s="1436"/>
      <c r="K3067" s="4"/>
    </row>
    <row r="3068" spans="1:11" ht="15" x14ac:dyDescent="0.2">
      <c r="A3068" s="5">
        <v>3009</v>
      </c>
      <c r="B3068" s="660"/>
      <c r="F3068" s="4" t="s">
        <v>3784</v>
      </c>
      <c r="G3068" s="1" t="b">
        <f t="shared" ca="1" si="48"/>
        <v>1</v>
      </c>
      <c r="H3068" s="1435" t="str" cm="1">
        <f t="array" aca="1" ref="H3068" ca="1">IF(I3068&lt;&gt;"",INDIRECT("'"&amp;I3068&amp;"'!"&amp;J3068),"")</f>
        <v/>
      </c>
      <c r="I3068" s="1440"/>
      <c r="J3068" s="1436"/>
      <c r="K3068" s="4"/>
    </row>
    <row r="3069" spans="1:11" ht="15" x14ac:dyDescent="0.2">
      <c r="A3069">
        <v>3010</v>
      </c>
      <c r="B3069" s="660">
        <f>'Assets-Liab 5-6'!L38</f>
        <v>0</v>
      </c>
      <c r="F3069" s="4"/>
      <c r="G3069" s="1" t="b">
        <f t="shared" ca="1" si="48"/>
        <v>1</v>
      </c>
      <c r="H3069" s="1435" cm="1">
        <f t="array" aca="1" ref="H3069" ca="1">IF(I3069&lt;&gt;"",INDIRECT("'"&amp;I3069&amp;"'!"&amp;J3069),"")</f>
        <v>0</v>
      </c>
      <c r="I3069" s="1440" t="s">
        <v>3786</v>
      </c>
      <c r="J3069" s="1436" t="s">
        <v>4637</v>
      </c>
      <c r="K3069" s="4"/>
    </row>
    <row r="3070" spans="1:11" ht="15" x14ac:dyDescent="0.2">
      <c r="A3070">
        <v>3011</v>
      </c>
      <c r="B3070" s="660">
        <f>'Assets-Liab 5-6'!L39</f>
        <v>0</v>
      </c>
      <c r="F3070" s="4"/>
      <c r="G3070" s="1" t="b">
        <f t="shared" ca="1" si="48"/>
        <v>1</v>
      </c>
      <c r="H3070" s="1435" cm="1">
        <f t="array" aca="1" ref="H3070" ca="1">IF(I3070&lt;&gt;"",INDIRECT("'"&amp;I3070&amp;"'!"&amp;J3070),"")</f>
        <v>0</v>
      </c>
      <c r="I3070" s="1440" t="s">
        <v>3786</v>
      </c>
      <c r="J3070" s="1436" t="s">
        <v>4638</v>
      </c>
      <c r="K3070" s="4"/>
    </row>
    <row r="3071" spans="1:11" ht="15" x14ac:dyDescent="0.2">
      <c r="A3071" s="5">
        <v>3012</v>
      </c>
      <c r="B3071" s="660"/>
      <c r="F3071" s="4" t="s">
        <v>3784</v>
      </c>
      <c r="G3071" s="1" t="b">
        <f t="shared" ca="1" si="48"/>
        <v>1</v>
      </c>
      <c r="H3071" s="1435" t="str" cm="1">
        <f t="array" aca="1" ref="H3071" ca="1">IF(I3071&lt;&gt;"",INDIRECT("'"&amp;I3071&amp;"'!"&amp;J3071),"")</f>
        <v/>
      </c>
      <c r="I3071" s="1440"/>
      <c r="J3071" s="1436"/>
      <c r="K3071" s="4"/>
    </row>
    <row r="3072" spans="1:11" ht="15" x14ac:dyDescent="0.2">
      <c r="A3072" s="5">
        <v>3013</v>
      </c>
      <c r="B3072" s="660"/>
      <c r="F3072" s="4" t="s">
        <v>3784</v>
      </c>
      <c r="G3072" s="1" t="b">
        <f t="shared" ca="1" si="48"/>
        <v>1</v>
      </c>
      <c r="H3072" s="1435" t="str" cm="1">
        <f t="array" aca="1" ref="H3072" ca="1">IF(I3072&lt;&gt;"",INDIRECT("'"&amp;I3072&amp;"'!"&amp;J3072),"")</f>
        <v/>
      </c>
      <c r="I3072" s="1440"/>
      <c r="J3072" s="1436"/>
      <c r="K3072" s="4"/>
    </row>
    <row r="3073" spans="1:11" ht="15" x14ac:dyDescent="0.2">
      <c r="A3073" s="5">
        <v>3014</v>
      </c>
      <c r="B3073" s="660"/>
      <c r="F3073" s="4" t="s">
        <v>3784</v>
      </c>
      <c r="G3073" s="1" t="b">
        <f t="shared" ca="1" si="48"/>
        <v>1</v>
      </c>
      <c r="H3073" s="1435" t="str" cm="1">
        <f t="array" aca="1" ref="H3073" ca="1">IF(I3073&lt;&gt;"",INDIRECT("'"&amp;I3073&amp;"'!"&amp;J3073),"")</f>
        <v/>
      </c>
      <c r="I3073" s="1440"/>
      <c r="J3073" s="1436"/>
      <c r="K3073" s="4"/>
    </row>
    <row r="3074" spans="1:11" ht="15" x14ac:dyDescent="0.2">
      <c r="A3074" s="5">
        <v>3015</v>
      </c>
      <c r="B3074" s="660"/>
      <c r="F3074" s="4" t="s">
        <v>3784</v>
      </c>
      <c r="G3074" s="1" t="b">
        <f t="shared" ca="1" si="48"/>
        <v>1</v>
      </c>
      <c r="H3074" s="1435" t="str" cm="1">
        <f t="array" aca="1" ref="H3074" ca="1">IF(I3074&lt;&gt;"",INDIRECT("'"&amp;I3074&amp;"'!"&amp;J3074),"")</f>
        <v/>
      </c>
      <c r="I3074" s="1440"/>
      <c r="J3074" s="1436"/>
      <c r="K3074" s="4"/>
    </row>
    <row r="3075" spans="1:11" ht="15" x14ac:dyDescent="0.2">
      <c r="A3075" s="5">
        <v>3016</v>
      </c>
      <c r="B3075" s="660"/>
      <c r="F3075" s="4" t="s">
        <v>3784</v>
      </c>
      <c r="G3075" s="1" t="b">
        <f t="shared" ca="1" si="48"/>
        <v>1</v>
      </c>
      <c r="H3075" s="1435" t="str" cm="1">
        <f t="array" aca="1" ref="H3075" ca="1">IF(I3075&lt;&gt;"",INDIRECT("'"&amp;I3075&amp;"'!"&amp;J3075),"")</f>
        <v/>
      </c>
      <c r="I3075" s="1440"/>
      <c r="J3075" s="1436"/>
      <c r="K3075" s="4"/>
    </row>
    <row r="3076" spans="1:11" ht="15" x14ac:dyDescent="0.2">
      <c r="A3076">
        <v>3017</v>
      </c>
      <c r="B3076" s="660">
        <f>'Acct Summary 7-9'!D33</f>
        <v>0</v>
      </c>
      <c r="F3076" s="4"/>
      <c r="G3076" s="1" t="b">
        <f t="shared" ca="1" si="48"/>
        <v>1</v>
      </c>
      <c r="H3076" s="1435" cm="1">
        <f t="array" aca="1" ref="H3076" ca="1">IF(I3076&lt;&gt;"",INDIRECT("'"&amp;I3076&amp;"'!"&amp;J3076),"")</f>
        <v>0</v>
      </c>
      <c r="I3076" s="1440" t="s">
        <v>3856</v>
      </c>
      <c r="J3076" s="1436" t="s">
        <v>4639</v>
      </c>
      <c r="K3076" s="4"/>
    </row>
    <row r="3077" spans="1:11" ht="15" x14ac:dyDescent="0.2">
      <c r="A3077">
        <v>3018</v>
      </c>
      <c r="B3077" s="660">
        <f>'Acct Summary 7-9'!D34</f>
        <v>0</v>
      </c>
      <c r="F3077" s="4"/>
      <c r="G3077" s="1" t="b">
        <f t="shared" ca="1" si="48"/>
        <v>1</v>
      </c>
      <c r="H3077" s="1435" cm="1">
        <f t="array" aca="1" ref="H3077" ca="1">IF(I3077&lt;&gt;"",INDIRECT("'"&amp;I3077&amp;"'!"&amp;J3077),"")</f>
        <v>0</v>
      </c>
      <c r="I3077" s="1440" t="s">
        <v>3856</v>
      </c>
      <c r="J3077" s="1436" t="s">
        <v>3804</v>
      </c>
      <c r="K3077" s="4"/>
    </row>
    <row r="3078" spans="1:11" ht="15" x14ac:dyDescent="0.2">
      <c r="A3078">
        <v>3019</v>
      </c>
      <c r="B3078" s="660">
        <f>'Acct Summary 7-9'!D35</f>
        <v>0</v>
      </c>
      <c r="F3078" s="4"/>
      <c r="G3078" s="1" t="b">
        <f t="shared" ca="1" si="48"/>
        <v>1</v>
      </c>
      <c r="H3078" s="1435" cm="1">
        <f t="array" aca="1" ref="H3078" ca="1">IF(I3078&lt;&gt;"",INDIRECT("'"&amp;I3078&amp;"'!"&amp;J3078),"")</f>
        <v>0</v>
      </c>
      <c r="I3078" s="1440" t="s">
        <v>3856</v>
      </c>
      <c r="J3078" s="1436" t="s">
        <v>4640</v>
      </c>
      <c r="K3078" s="4"/>
    </row>
    <row r="3079" spans="1:11" ht="15" x14ac:dyDescent="0.2">
      <c r="A3079" s="5">
        <v>3020</v>
      </c>
      <c r="B3079" s="660"/>
      <c r="F3079" s="4" t="s">
        <v>3784</v>
      </c>
      <c r="G3079" s="1" t="b">
        <f t="shared" ca="1" si="48"/>
        <v>1</v>
      </c>
      <c r="H3079" s="1435" t="str" cm="1">
        <f t="array" aca="1" ref="H3079" ca="1">IF(I3079&lt;&gt;"",INDIRECT("'"&amp;I3079&amp;"'!"&amp;J3079),"")</f>
        <v/>
      </c>
      <c r="I3079" s="1440"/>
      <c r="J3079" s="1436"/>
      <c r="K3079" s="4"/>
    </row>
    <row r="3080" spans="1:11" ht="15" x14ac:dyDescent="0.2">
      <c r="A3080">
        <v>3021</v>
      </c>
      <c r="B3080" s="660">
        <f>'Acct Summary 7-9'!E33</f>
        <v>0</v>
      </c>
      <c r="F3080" s="4"/>
      <c r="G3080" s="1" t="b">
        <f t="shared" ca="1" si="48"/>
        <v>1</v>
      </c>
      <c r="H3080" s="1435" cm="1">
        <f t="array" aca="1" ref="H3080" ca="1">IF(I3080&lt;&gt;"",INDIRECT("'"&amp;I3080&amp;"'!"&amp;J3080),"")</f>
        <v>0</v>
      </c>
      <c r="I3080" s="1440" t="s">
        <v>3856</v>
      </c>
      <c r="J3080" s="1436" t="s">
        <v>4641</v>
      </c>
      <c r="K3080" s="4"/>
    </row>
    <row r="3081" spans="1:11" ht="15" x14ac:dyDescent="0.2">
      <c r="A3081">
        <v>3022</v>
      </c>
      <c r="B3081" s="660">
        <f>'Acct Summary 7-9'!F33</f>
        <v>0</v>
      </c>
      <c r="F3081" s="4"/>
      <c r="G3081" s="1" t="b">
        <f t="shared" ca="1" si="48"/>
        <v>1</v>
      </c>
      <c r="H3081" s="1435" cm="1">
        <f t="array" aca="1" ref="H3081" ca="1">IF(I3081&lt;&gt;"",INDIRECT("'"&amp;I3081&amp;"'!"&amp;J3081),"")</f>
        <v>0</v>
      </c>
      <c r="I3081" s="1440" t="s">
        <v>3856</v>
      </c>
      <c r="J3081" s="1436" t="s">
        <v>4642</v>
      </c>
      <c r="K3081" s="4"/>
    </row>
    <row r="3082" spans="1:11" ht="15" x14ac:dyDescent="0.2">
      <c r="A3082">
        <v>3023</v>
      </c>
      <c r="B3082" s="660">
        <f>'Acct Summary 7-9'!F34</f>
        <v>0</v>
      </c>
      <c r="F3082" s="4"/>
      <c r="G3082" s="1" t="b">
        <f t="shared" ca="1" si="48"/>
        <v>1</v>
      </c>
      <c r="H3082" s="1435" cm="1">
        <f t="array" aca="1" ref="H3082" ca="1">IF(I3082&lt;&gt;"",INDIRECT("'"&amp;I3082&amp;"'!"&amp;J3082),"")</f>
        <v>0</v>
      </c>
      <c r="I3082" s="1440" t="s">
        <v>3856</v>
      </c>
      <c r="J3082" s="1436" t="s">
        <v>3822</v>
      </c>
      <c r="K3082" s="4"/>
    </row>
    <row r="3083" spans="1:11" ht="15" x14ac:dyDescent="0.2">
      <c r="A3083">
        <v>3024</v>
      </c>
      <c r="B3083" s="660">
        <f>'Acct Summary 7-9'!F35</f>
        <v>0</v>
      </c>
      <c r="F3083" s="4"/>
      <c r="G3083" s="1" t="b">
        <f t="shared" ca="1" si="48"/>
        <v>1</v>
      </c>
      <c r="H3083" s="1435" cm="1">
        <f t="array" aca="1" ref="H3083" ca="1">IF(I3083&lt;&gt;"",INDIRECT("'"&amp;I3083&amp;"'!"&amp;J3083),"")</f>
        <v>0</v>
      </c>
      <c r="I3083" s="1440" t="s">
        <v>3856</v>
      </c>
      <c r="J3083" s="1436" t="s">
        <v>4643</v>
      </c>
      <c r="K3083" s="4"/>
    </row>
    <row r="3084" spans="1:11" ht="15" x14ac:dyDescent="0.2">
      <c r="A3084" s="5">
        <v>3025</v>
      </c>
      <c r="B3084" s="660"/>
      <c r="F3084" s="4" t="s">
        <v>3784</v>
      </c>
      <c r="G3084" s="1" t="b">
        <f t="shared" ca="1" si="48"/>
        <v>1</v>
      </c>
      <c r="H3084" s="1435" t="str" cm="1">
        <f t="array" aca="1" ref="H3084" ca="1">IF(I3084&lt;&gt;"",INDIRECT("'"&amp;I3084&amp;"'!"&amp;J3084),"")</f>
        <v/>
      </c>
      <c r="I3084" s="1440"/>
      <c r="J3084" s="1436"/>
      <c r="K3084" s="4"/>
    </row>
    <row r="3085" spans="1:11" ht="15" x14ac:dyDescent="0.2">
      <c r="A3085" s="5">
        <v>3026</v>
      </c>
      <c r="B3085" s="660"/>
      <c r="F3085" s="4" t="s">
        <v>3784</v>
      </c>
      <c r="G3085" s="1" t="b">
        <f t="shared" ca="1" si="48"/>
        <v>1</v>
      </c>
      <c r="H3085" s="1435" t="str" cm="1">
        <f t="array" aca="1" ref="H3085" ca="1">IF(I3085&lt;&gt;"",INDIRECT("'"&amp;I3085&amp;"'!"&amp;J3085),"")</f>
        <v/>
      </c>
      <c r="I3085" s="1440"/>
      <c r="J3085" s="1436"/>
      <c r="K3085" s="4"/>
    </row>
    <row r="3086" spans="1:11" ht="15" x14ac:dyDescent="0.2">
      <c r="A3086" s="5">
        <v>3027</v>
      </c>
      <c r="B3086" s="660"/>
      <c r="F3086" s="4" t="s">
        <v>3784</v>
      </c>
      <c r="G3086" s="1" t="b">
        <f t="shared" ca="1" si="48"/>
        <v>1</v>
      </c>
      <c r="H3086" s="1435" t="str" cm="1">
        <f t="array" aca="1" ref="H3086" ca="1">IF(I3086&lt;&gt;"",INDIRECT("'"&amp;I3086&amp;"'!"&amp;J3086),"")</f>
        <v/>
      </c>
      <c r="I3086" s="1440"/>
      <c r="J3086" s="1436"/>
      <c r="K3086" s="4"/>
    </row>
    <row r="3087" spans="1:11" ht="15" x14ac:dyDescent="0.2">
      <c r="A3087" s="5">
        <v>3028</v>
      </c>
      <c r="B3087" s="660"/>
      <c r="F3087" s="4" t="s">
        <v>3784</v>
      </c>
      <c r="G3087" s="1" t="b">
        <f t="shared" ca="1" si="48"/>
        <v>1</v>
      </c>
      <c r="H3087" s="1435" t="str" cm="1">
        <f t="array" aca="1" ref="H3087" ca="1">IF(I3087&lt;&gt;"",INDIRECT("'"&amp;I3087&amp;"'!"&amp;J3087),"")</f>
        <v/>
      </c>
      <c r="I3087" s="1440"/>
      <c r="J3087" s="1436"/>
      <c r="K3087" s="4"/>
    </row>
    <row r="3088" spans="1:11" ht="15" x14ac:dyDescent="0.2">
      <c r="A3088" s="5">
        <v>3029</v>
      </c>
      <c r="B3088" s="660"/>
      <c r="F3088" s="4" t="s">
        <v>3784</v>
      </c>
      <c r="G3088" s="1" t="b">
        <f t="shared" ca="1" si="48"/>
        <v>1</v>
      </c>
      <c r="H3088" s="1435" t="str" cm="1">
        <f t="array" aca="1" ref="H3088" ca="1">IF(I3088&lt;&gt;"",INDIRECT("'"&amp;I3088&amp;"'!"&amp;J3088),"")</f>
        <v/>
      </c>
      <c r="I3088" s="1440"/>
      <c r="J3088" s="1436"/>
      <c r="K3088" s="4"/>
    </row>
    <row r="3089" spans="1:11" ht="15" x14ac:dyDescent="0.2">
      <c r="A3089" s="5">
        <v>3030</v>
      </c>
      <c r="B3089" s="660"/>
      <c r="F3089" s="4" t="s">
        <v>3784</v>
      </c>
      <c r="G3089" s="1" t="b">
        <f t="shared" ca="1" si="48"/>
        <v>1</v>
      </c>
      <c r="H3089" s="1435" t="str" cm="1">
        <f t="array" aca="1" ref="H3089" ca="1">IF(I3089&lt;&gt;"",INDIRECT("'"&amp;I3089&amp;"'!"&amp;J3089),"")</f>
        <v/>
      </c>
      <c r="I3089" s="1440"/>
      <c r="J3089" s="1436"/>
      <c r="K3089" s="4"/>
    </row>
    <row r="3090" spans="1:11" ht="15" x14ac:dyDescent="0.2">
      <c r="A3090" s="5">
        <v>3031</v>
      </c>
      <c r="B3090" s="660"/>
      <c r="F3090" s="4" t="s">
        <v>3784</v>
      </c>
      <c r="G3090" s="1" t="b">
        <f t="shared" ca="1" si="48"/>
        <v>1</v>
      </c>
      <c r="H3090" s="1435" t="str" cm="1">
        <f t="array" aca="1" ref="H3090" ca="1">IF(I3090&lt;&gt;"",INDIRECT("'"&amp;I3090&amp;"'!"&amp;J3090),"")</f>
        <v/>
      </c>
      <c r="I3090" s="1440"/>
      <c r="J3090" s="1436"/>
      <c r="K3090" s="4"/>
    </row>
    <row r="3091" spans="1:11" ht="15" x14ac:dyDescent="0.2">
      <c r="A3091" s="5">
        <v>3032</v>
      </c>
      <c r="B3091" s="660"/>
      <c r="F3091" s="4" t="s">
        <v>3784</v>
      </c>
      <c r="G3091" s="1" t="b">
        <f t="shared" ca="1" si="48"/>
        <v>1</v>
      </c>
      <c r="H3091" s="1435" t="str" cm="1">
        <f t="array" aca="1" ref="H3091" ca="1">IF(I3091&lt;&gt;"",INDIRECT("'"&amp;I3091&amp;"'!"&amp;J3091),"")</f>
        <v/>
      </c>
      <c r="I3091" s="1440"/>
      <c r="J3091" s="1436"/>
      <c r="K3091" s="4"/>
    </row>
    <row r="3092" spans="1:11" ht="15" x14ac:dyDescent="0.2">
      <c r="A3092" s="5">
        <v>3033</v>
      </c>
      <c r="B3092" s="660"/>
      <c r="F3092" s="4" t="s">
        <v>3784</v>
      </c>
      <c r="G3092" s="1" t="b">
        <f t="shared" ca="1" si="48"/>
        <v>1</v>
      </c>
      <c r="H3092" s="1435" t="str" cm="1">
        <f t="array" aca="1" ref="H3092" ca="1">IF(I3092&lt;&gt;"",INDIRECT("'"&amp;I3092&amp;"'!"&amp;J3092),"")</f>
        <v/>
      </c>
      <c r="I3092" s="1440"/>
      <c r="J3092" s="1436"/>
      <c r="K3092" s="4"/>
    </row>
    <row r="3093" spans="1:11" ht="15" x14ac:dyDescent="0.2">
      <c r="A3093" s="5">
        <v>3034</v>
      </c>
      <c r="B3093" s="660"/>
      <c r="F3093" s="4" t="s">
        <v>3784</v>
      </c>
      <c r="G3093" s="1" t="b">
        <f t="shared" ca="1" si="48"/>
        <v>1</v>
      </c>
      <c r="H3093" s="1435" t="str" cm="1">
        <f t="array" aca="1" ref="H3093" ca="1">IF(I3093&lt;&gt;"",INDIRECT("'"&amp;I3093&amp;"'!"&amp;J3093),"")</f>
        <v/>
      </c>
      <c r="I3093" s="1440"/>
      <c r="J3093" s="1436"/>
      <c r="K3093" s="4"/>
    </row>
    <row r="3094" spans="1:11" ht="15" x14ac:dyDescent="0.2">
      <c r="A3094" s="5">
        <v>3035</v>
      </c>
      <c r="B3094" s="660"/>
      <c r="F3094" s="4" t="s">
        <v>3784</v>
      </c>
      <c r="G3094" s="1" t="b">
        <f t="shared" ca="1" si="48"/>
        <v>1</v>
      </c>
      <c r="H3094" s="1435" t="str" cm="1">
        <f t="array" aca="1" ref="H3094" ca="1">IF(I3094&lt;&gt;"",INDIRECT("'"&amp;I3094&amp;"'!"&amp;J3094),"")</f>
        <v/>
      </c>
      <c r="I3094" s="1440"/>
      <c r="J3094" s="1436"/>
      <c r="K3094" s="4"/>
    </row>
    <row r="3095" spans="1:11" ht="15" x14ac:dyDescent="0.2">
      <c r="A3095" s="5">
        <v>3036</v>
      </c>
      <c r="B3095" s="660"/>
      <c r="F3095" s="4" t="s">
        <v>3784</v>
      </c>
      <c r="G3095" s="1" t="b">
        <f t="shared" ca="1" si="48"/>
        <v>1</v>
      </c>
      <c r="H3095" s="1435" t="str" cm="1">
        <f t="array" aca="1" ref="H3095" ca="1">IF(I3095&lt;&gt;"",INDIRECT("'"&amp;I3095&amp;"'!"&amp;J3095),"")</f>
        <v/>
      </c>
      <c r="I3095" s="1440"/>
      <c r="J3095" s="1436"/>
      <c r="K3095" s="4"/>
    </row>
    <row r="3096" spans="1:11" ht="15" x14ac:dyDescent="0.2">
      <c r="A3096" s="5">
        <v>3037</v>
      </c>
      <c r="B3096" s="660"/>
      <c r="F3096" s="4" t="s">
        <v>3784</v>
      </c>
      <c r="G3096" s="1" t="b">
        <f t="shared" ca="1" si="48"/>
        <v>1</v>
      </c>
      <c r="H3096" s="1435" t="str" cm="1">
        <f t="array" aca="1" ref="H3096" ca="1">IF(I3096&lt;&gt;"",INDIRECT("'"&amp;I3096&amp;"'!"&amp;J3096),"")</f>
        <v/>
      </c>
      <c r="I3096" s="1440"/>
      <c r="J3096" s="1436"/>
      <c r="K3096" s="4"/>
    </row>
    <row r="3097" spans="1:11" ht="15" x14ac:dyDescent="0.2">
      <c r="A3097" s="5">
        <v>3038</v>
      </c>
      <c r="B3097" s="660"/>
      <c r="F3097" s="4" t="s">
        <v>3784</v>
      </c>
      <c r="G3097" s="1" t="b">
        <f t="shared" ca="1" si="48"/>
        <v>1</v>
      </c>
      <c r="H3097" s="1435" t="str" cm="1">
        <f t="array" aca="1" ref="H3097" ca="1">IF(I3097&lt;&gt;"",INDIRECT("'"&amp;I3097&amp;"'!"&amp;J3097),"")</f>
        <v/>
      </c>
      <c r="I3097" s="1440"/>
      <c r="J3097" s="1436"/>
      <c r="K3097" s="4"/>
    </row>
    <row r="3098" spans="1:11" ht="15" x14ac:dyDescent="0.2">
      <c r="A3098" s="5">
        <v>3039</v>
      </c>
      <c r="B3098" s="660"/>
      <c r="F3098" s="4" t="s">
        <v>3784</v>
      </c>
      <c r="G3098" s="1" t="b">
        <f t="shared" ca="1" si="48"/>
        <v>1</v>
      </c>
      <c r="H3098" s="1435" t="str" cm="1">
        <f t="array" aca="1" ref="H3098" ca="1">IF(I3098&lt;&gt;"",INDIRECT("'"&amp;I3098&amp;"'!"&amp;J3098),"")</f>
        <v/>
      </c>
      <c r="I3098" s="1440"/>
      <c r="J3098" s="1436"/>
      <c r="K3098" s="4"/>
    </row>
    <row r="3099" spans="1:11" ht="15" x14ac:dyDescent="0.2">
      <c r="A3099" s="5">
        <v>3040</v>
      </c>
      <c r="B3099" s="660"/>
      <c r="F3099" s="4" t="s">
        <v>3784</v>
      </c>
      <c r="G3099" s="1" t="b">
        <f t="shared" ca="1" si="48"/>
        <v>1</v>
      </c>
      <c r="H3099" s="1435" t="str" cm="1">
        <f t="array" aca="1" ref="H3099" ca="1">IF(I3099&lt;&gt;"",INDIRECT("'"&amp;I3099&amp;"'!"&amp;J3099),"")</f>
        <v/>
      </c>
      <c r="I3099" s="1440"/>
      <c r="J3099" s="1436"/>
      <c r="K3099" s="4"/>
    </row>
    <row r="3100" spans="1:11" ht="15" x14ac:dyDescent="0.2">
      <c r="A3100" s="5">
        <v>3041</v>
      </c>
      <c r="B3100" s="660"/>
      <c r="F3100" s="4" t="s">
        <v>3784</v>
      </c>
      <c r="G3100" s="1" t="b">
        <f t="shared" ca="1" si="48"/>
        <v>1</v>
      </c>
      <c r="H3100" s="1435" t="str" cm="1">
        <f t="array" aca="1" ref="H3100" ca="1">IF(I3100&lt;&gt;"",INDIRECT("'"&amp;I3100&amp;"'!"&amp;J3100),"")</f>
        <v/>
      </c>
      <c r="I3100" s="1440"/>
      <c r="J3100" s="1436"/>
      <c r="K3100" s="4"/>
    </row>
    <row r="3101" spans="1:11" ht="15" x14ac:dyDescent="0.2">
      <c r="A3101" s="5">
        <v>3042</v>
      </c>
      <c r="B3101" s="660"/>
      <c r="F3101" s="4" t="s">
        <v>3784</v>
      </c>
      <c r="G3101" s="1" t="b">
        <f t="shared" ca="1" si="48"/>
        <v>1</v>
      </c>
      <c r="H3101" s="1435" t="str" cm="1">
        <f t="array" aca="1" ref="H3101" ca="1">IF(I3101&lt;&gt;"",INDIRECT("'"&amp;I3101&amp;"'!"&amp;J3101),"")</f>
        <v/>
      </c>
      <c r="I3101" s="1440"/>
      <c r="J3101" s="1436"/>
      <c r="K3101" s="4"/>
    </row>
    <row r="3102" spans="1:11" ht="15" x14ac:dyDescent="0.2">
      <c r="A3102" s="5">
        <v>3043</v>
      </c>
      <c r="B3102" s="660"/>
      <c r="F3102" s="4" t="s">
        <v>3784</v>
      </c>
      <c r="G3102" s="1" t="b">
        <f t="shared" ca="1" si="48"/>
        <v>1</v>
      </c>
      <c r="H3102" s="1435" t="str" cm="1">
        <f t="array" aca="1" ref="H3102" ca="1">IF(I3102&lt;&gt;"",INDIRECT("'"&amp;I3102&amp;"'!"&amp;J3102),"")</f>
        <v/>
      </c>
      <c r="I3102" s="1440"/>
      <c r="J3102" s="1436"/>
      <c r="K3102" s="4"/>
    </row>
    <row r="3103" spans="1:11" ht="15" x14ac:dyDescent="0.2">
      <c r="A3103" s="5">
        <v>3044</v>
      </c>
      <c r="B3103" s="660"/>
      <c r="F3103" s="4" t="s">
        <v>3784</v>
      </c>
      <c r="G3103" s="1" t="b">
        <f t="shared" ca="1" si="48"/>
        <v>1</v>
      </c>
      <c r="H3103" s="1435" t="str" cm="1">
        <f t="array" aca="1" ref="H3103" ca="1">IF(I3103&lt;&gt;"",INDIRECT("'"&amp;I3103&amp;"'!"&amp;J3103),"")</f>
        <v/>
      </c>
      <c r="I3103" s="1440"/>
      <c r="J3103" s="1436"/>
      <c r="K3103" s="4"/>
    </row>
    <row r="3104" spans="1:11" ht="15" x14ac:dyDescent="0.2">
      <c r="A3104" s="5">
        <v>3045</v>
      </c>
      <c r="B3104" s="660"/>
      <c r="F3104" s="4" t="s">
        <v>3784</v>
      </c>
      <c r="G3104" s="1" t="b">
        <f t="shared" ref="G3104:G3167" ca="1" si="49">H3104=B3104</f>
        <v>1</v>
      </c>
      <c r="H3104" s="1435" t="str" cm="1">
        <f t="array" aca="1" ref="H3104" ca="1">IF(I3104&lt;&gt;"",INDIRECT("'"&amp;I3104&amp;"'!"&amp;J3104),"")</f>
        <v/>
      </c>
      <c r="I3104" s="1440"/>
      <c r="J3104" s="1436"/>
      <c r="K3104" s="4"/>
    </row>
    <row r="3105" spans="1:11" ht="15" x14ac:dyDescent="0.2">
      <c r="A3105" s="5">
        <v>3046</v>
      </c>
      <c r="B3105" s="660"/>
      <c r="F3105" s="4" t="s">
        <v>3784</v>
      </c>
      <c r="G3105" s="1" t="b">
        <f t="shared" ca="1" si="49"/>
        <v>1</v>
      </c>
      <c r="H3105" s="1435" t="str" cm="1">
        <f t="array" aca="1" ref="H3105" ca="1">IF(I3105&lt;&gt;"",INDIRECT("'"&amp;I3105&amp;"'!"&amp;J3105),"")</f>
        <v/>
      </c>
      <c r="I3105" s="1440"/>
      <c r="J3105" s="1436"/>
      <c r="K3105" s="4"/>
    </row>
    <row r="3106" spans="1:11" ht="15" x14ac:dyDescent="0.2">
      <c r="A3106" s="5">
        <v>3047</v>
      </c>
      <c r="B3106" s="660"/>
      <c r="F3106" s="4" t="s">
        <v>3784</v>
      </c>
      <c r="G3106" s="1" t="b">
        <f t="shared" ca="1" si="49"/>
        <v>1</v>
      </c>
      <c r="H3106" s="1435" t="str" cm="1">
        <f t="array" aca="1" ref="H3106" ca="1">IF(I3106&lt;&gt;"",INDIRECT("'"&amp;I3106&amp;"'!"&amp;J3106),"")</f>
        <v/>
      </c>
      <c r="I3106" s="1440"/>
      <c r="J3106" s="1436"/>
      <c r="K3106" s="4"/>
    </row>
    <row r="3107" spans="1:11" ht="15" x14ac:dyDescent="0.2">
      <c r="A3107" s="5">
        <v>3048</v>
      </c>
      <c r="B3107" s="660"/>
      <c r="F3107" s="4" t="s">
        <v>3784</v>
      </c>
      <c r="G3107" s="1" t="b">
        <f t="shared" ca="1" si="49"/>
        <v>1</v>
      </c>
      <c r="H3107" s="1435" t="str" cm="1">
        <f t="array" aca="1" ref="H3107" ca="1">IF(I3107&lt;&gt;"",INDIRECT("'"&amp;I3107&amp;"'!"&amp;J3107),"")</f>
        <v/>
      </c>
      <c r="I3107" s="1440"/>
      <c r="J3107" s="1436"/>
      <c r="K3107" s="4"/>
    </row>
    <row r="3108" spans="1:11" ht="15" x14ac:dyDescent="0.2">
      <c r="A3108" s="5">
        <v>3049</v>
      </c>
      <c r="B3108" s="660"/>
      <c r="F3108" s="4" t="s">
        <v>3784</v>
      </c>
      <c r="G3108" s="1" t="b">
        <f t="shared" ca="1" si="49"/>
        <v>1</v>
      </c>
      <c r="H3108" s="1435" t="str" cm="1">
        <f t="array" aca="1" ref="H3108" ca="1">IF(I3108&lt;&gt;"",INDIRECT("'"&amp;I3108&amp;"'!"&amp;J3108),"")</f>
        <v/>
      </c>
      <c r="I3108" s="1440"/>
      <c r="J3108" s="1436"/>
      <c r="K3108" s="4"/>
    </row>
    <row r="3109" spans="1:11" ht="15" x14ac:dyDescent="0.2">
      <c r="A3109" s="5">
        <v>3050</v>
      </c>
      <c r="B3109" s="660"/>
      <c r="F3109" s="4" t="s">
        <v>3784</v>
      </c>
      <c r="G3109" s="1" t="b">
        <f t="shared" ca="1" si="49"/>
        <v>1</v>
      </c>
      <c r="H3109" s="1435" t="str" cm="1">
        <f t="array" aca="1" ref="H3109" ca="1">IF(I3109&lt;&gt;"",INDIRECT("'"&amp;I3109&amp;"'!"&amp;J3109),"")</f>
        <v/>
      </c>
      <c r="I3109" s="1440"/>
      <c r="J3109" s="1436"/>
      <c r="K3109" s="4"/>
    </row>
    <row r="3110" spans="1:11" ht="15" x14ac:dyDescent="0.2">
      <c r="A3110" s="5">
        <v>3051</v>
      </c>
      <c r="B3110" s="660"/>
      <c r="F3110" s="4" t="s">
        <v>3784</v>
      </c>
      <c r="G3110" s="1" t="b">
        <f t="shared" ca="1" si="49"/>
        <v>1</v>
      </c>
      <c r="H3110" s="1435" t="str" cm="1">
        <f t="array" aca="1" ref="H3110" ca="1">IF(I3110&lt;&gt;"",INDIRECT("'"&amp;I3110&amp;"'!"&amp;J3110),"")</f>
        <v/>
      </c>
      <c r="I3110" s="1440"/>
      <c r="J3110" s="1436"/>
      <c r="K3110" s="4"/>
    </row>
    <row r="3111" spans="1:11" ht="15" x14ac:dyDescent="0.2">
      <c r="A3111" s="5">
        <v>3052</v>
      </c>
      <c r="B3111" s="660"/>
      <c r="F3111" s="4" t="s">
        <v>3784</v>
      </c>
      <c r="G3111" s="1" t="b">
        <f t="shared" ca="1" si="49"/>
        <v>1</v>
      </c>
      <c r="H3111" s="1435" t="str" cm="1">
        <f t="array" aca="1" ref="H3111" ca="1">IF(I3111&lt;&gt;"",INDIRECT("'"&amp;I3111&amp;"'!"&amp;J3111),"")</f>
        <v/>
      </c>
      <c r="I3111" s="1440"/>
      <c r="J3111" s="1436"/>
      <c r="K3111" s="4"/>
    </row>
    <row r="3112" spans="1:11" ht="15" x14ac:dyDescent="0.2">
      <c r="A3112" s="5">
        <v>3053</v>
      </c>
      <c r="B3112" s="660"/>
      <c r="F3112" s="4" t="s">
        <v>3784</v>
      </c>
      <c r="G3112" s="1" t="b">
        <f t="shared" ca="1" si="49"/>
        <v>1</v>
      </c>
      <c r="H3112" s="1435" t="str" cm="1">
        <f t="array" aca="1" ref="H3112" ca="1">IF(I3112&lt;&gt;"",INDIRECT("'"&amp;I3112&amp;"'!"&amp;J3112),"")</f>
        <v/>
      </c>
      <c r="I3112" s="1440"/>
      <c r="J3112" s="1436"/>
      <c r="K3112" s="4"/>
    </row>
    <row r="3113" spans="1:11" ht="15" x14ac:dyDescent="0.2">
      <c r="A3113" s="5">
        <v>3054</v>
      </c>
      <c r="B3113" s="660"/>
      <c r="F3113" s="4" t="s">
        <v>3784</v>
      </c>
      <c r="G3113" s="1" t="b">
        <f t="shared" ca="1" si="49"/>
        <v>1</v>
      </c>
      <c r="H3113" s="1435" t="str" cm="1">
        <f t="array" aca="1" ref="H3113" ca="1">IF(I3113&lt;&gt;"",INDIRECT("'"&amp;I3113&amp;"'!"&amp;J3113),"")</f>
        <v/>
      </c>
      <c r="I3113" s="1440"/>
      <c r="J3113" s="1436"/>
      <c r="K3113" s="4"/>
    </row>
    <row r="3114" spans="1:11" ht="15" x14ac:dyDescent="0.2">
      <c r="A3114" s="5">
        <v>3055</v>
      </c>
      <c r="B3114" s="660"/>
      <c r="F3114" s="4" t="s">
        <v>3784</v>
      </c>
      <c r="G3114" s="1" t="b">
        <f t="shared" ca="1" si="49"/>
        <v>1</v>
      </c>
      <c r="H3114" s="1435" t="str" cm="1">
        <f t="array" aca="1" ref="H3114" ca="1">IF(I3114&lt;&gt;"",INDIRECT("'"&amp;I3114&amp;"'!"&amp;J3114),"")</f>
        <v/>
      </c>
      <c r="I3114" s="1440"/>
      <c r="J3114" s="1436"/>
      <c r="K3114" s="4"/>
    </row>
    <row r="3115" spans="1:11" ht="15" x14ac:dyDescent="0.2">
      <c r="A3115" s="5">
        <v>3056</v>
      </c>
      <c r="B3115" s="660"/>
      <c r="F3115" s="4" t="s">
        <v>3784</v>
      </c>
      <c r="G3115" s="1" t="b">
        <f t="shared" ca="1" si="49"/>
        <v>1</v>
      </c>
      <c r="H3115" s="1435" t="str" cm="1">
        <f t="array" aca="1" ref="H3115" ca="1">IF(I3115&lt;&gt;"",INDIRECT("'"&amp;I3115&amp;"'!"&amp;J3115),"")</f>
        <v/>
      </c>
      <c r="I3115" s="1440"/>
      <c r="J3115" s="1436"/>
      <c r="K3115" s="4"/>
    </row>
    <row r="3116" spans="1:11" ht="15" x14ac:dyDescent="0.2">
      <c r="A3116" s="5">
        <v>3057</v>
      </c>
      <c r="B3116" s="660"/>
      <c r="F3116" s="4" t="s">
        <v>3784</v>
      </c>
      <c r="G3116" s="1" t="b">
        <f t="shared" ca="1" si="49"/>
        <v>1</v>
      </c>
      <c r="H3116" s="1435" t="str" cm="1">
        <f t="array" aca="1" ref="H3116" ca="1">IF(I3116&lt;&gt;"",INDIRECT("'"&amp;I3116&amp;"'!"&amp;J3116),"")</f>
        <v/>
      </c>
      <c r="I3116" s="1440"/>
      <c r="J3116" s="1436"/>
      <c r="K3116" s="4"/>
    </row>
    <row r="3117" spans="1:11" ht="15" x14ac:dyDescent="0.2">
      <c r="A3117" s="5">
        <v>3058</v>
      </c>
      <c r="B3117" s="660"/>
      <c r="F3117" s="4" t="s">
        <v>3784</v>
      </c>
      <c r="G3117" s="1" t="b">
        <f t="shared" ca="1" si="49"/>
        <v>1</v>
      </c>
      <c r="H3117" s="1435" t="str" cm="1">
        <f t="array" aca="1" ref="H3117" ca="1">IF(I3117&lt;&gt;"",INDIRECT("'"&amp;I3117&amp;"'!"&amp;J3117),"")</f>
        <v/>
      </c>
      <c r="I3117" s="1440"/>
      <c r="J3117" s="1436"/>
      <c r="K3117" s="4"/>
    </row>
    <row r="3118" spans="1:11" ht="15" x14ac:dyDescent="0.2">
      <c r="A3118" s="5">
        <v>3059</v>
      </c>
      <c r="B3118" s="660"/>
      <c r="F3118" s="4" t="s">
        <v>3784</v>
      </c>
      <c r="G3118" s="1" t="b">
        <f t="shared" ca="1" si="49"/>
        <v>1</v>
      </c>
      <c r="H3118" s="1435" t="str" cm="1">
        <f t="array" aca="1" ref="H3118" ca="1">IF(I3118&lt;&gt;"",INDIRECT("'"&amp;I3118&amp;"'!"&amp;J3118),"")</f>
        <v/>
      </c>
      <c r="I3118" s="1440"/>
      <c r="J3118" s="1436"/>
      <c r="K3118" s="4"/>
    </row>
    <row r="3119" spans="1:11" ht="15" x14ac:dyDescent="0.2">
      <c r="A3119" s="5">
        <v>3060</v>
      </c>
      <c r="B3119" s="660"/>
      <c r="F3119" s="4" t="s">
        <v>3784</v>
      </c>
      <c r="G3119" s="1" t="b">
        <f t="shared" ca="1" si="49"/>
        <v>1</v>
      </c>
      <c r="H3119" s="1435" t="str" cm="1">
        <f t="array" aca="1" ref="H3119" ca="1">IF(I3119&lt;&gt;"",INDIRECT("'"&amp;I3119&amp;"'!"&amp;J3119),"")</f>
        <v/>
      </c>
      <c r="I3119" s="1440"/>
      <c r="J3119" s="1436"/>
      <c r="K3119" s="4"/>
    </row>
    <row r="3120" spans="1:11" ht="15" x14ac:dyDescent="0.2">
      <c r="A3120" s="5">
        <v>3061</v>
      </c>
      <c r="B3120" s="660"/>
      <c r="F3120" s="4" t="s">
        <v>3784</v>
      </c>
      <c r="G3120" s="1" t="b">
        <f t="shared" ca="1" si="49"/>
        <v>1</v>
      </c>
      <c r="H3120" s="1435" t="str" cm="1">
        <f t="array" aca="1" ref="H3120" ca="1">IF(I3120&lt;&gt;"",INDIRECT("'"&amp;I3120&amp;"'!"&amp;J3120),"")</f>
        <v/>
      </c>
      <c r="I3120" s="1440"/>
      <c r="J3120" s="1436"/>
      <c r="K3120" s="4"/>
    </row>
    <row r="3121" spans="1:11" ht="15" x14ac:dyDescent="0.2">
      <c r="A3121" s="5">
        <v>3062</v>
      </c>
      <c r="B3121" s="660"/>
      <c r="F3121" s="4" t="s">
        <v>3784</v>
      </c>
      <c r="G3121" s="1" t="b">
        <f t="shared" ca="1" si="49"/>
        <v>1</v>
      </c>
      <c r="H3121" s="1435" t="str" cm="1">
        <f t="array" aca="1" ref="H3121" ca="1">IF(I3121&lt;&gt;"",INDIRECT("'"&amp;I3121&amp;"'!"&amp;J3121),"")</f>
        <v/>
      </c>
      <c r="I3121" s="1440"/>
      <c r="J3121" s="1436"/>
      <c r="K3121" s="4"/>
    </row>
    <row r="3122" spans="1:11" ht="15" x14ac:dyDescent="0.2">
      <c r="A3122" s="5">
        <v>3063</v>
      </c>
      <c r="B3122" s="660"/>
      <c r="F3122" s="4" t="s">
        <v>3784</v>
      </c>
      <c r="G3122" s="1" t="b">
        <f t="shared" ca="1" si="49"/>
        <v>1</v>
      </c>
      <c r="H3122" s="1435" t="str" cm="1">
        <f t="array" aca="1" ref="H3122" ca="1">IF(I3122&lt;&gt;"",INDIRECT("'"&amp;I3122&amp;"'!"&amp;J3122),"")</f>
        <v/>
      </c>
      <c r="I3122" s="1440"/>
      <c r="J3122" s="1436"/>
      <c r="K3122" s="4"/>
    </row>
    <row r="3123" spans="1:11" ht="15" x14ac:dyDescent="0.2">
      <c r="A3123" s="5">
        <v>3064</v>
      </c>
      <c r="B3123" s="660"/>
      <c r="F3123" s="4" t="s">
        <v>3784</v>
      </c>
      <c r="G3123" s="1" t="b">
        <f t="shared" ca="1" si="49"/>
        <v>1</v>
      </c>
      <c r="H3123" s="1435" t="str" cm="1">
        <f t="array" aca="1" ref="H3123" ca="1">IF(I3123&lt;&gt;"",INDIRECT("'"&amp;I3123&amp;"'!"&amp;J3123),"")</f>
        <v/>
      </c>
      <c r="I3123" s="1440"/>
      <c r="J3123" s="1436"/>
      <c r="K3123" s="4"/>
    </row>
    <row r="3124" spans="1:11" ht="15" x14ac:dyDescent="0.2">
      <c r="A3124" s="5">
        <v>3065</v>
      </c>
      <c r="B3124" s="660"/>
      <c r="F3124" s="4" t="s">
        <v>3784</v>
      </c>
      <c r="G3124" s="1" t="b">
        <f t="shared" ca="1" si="49"/>
        <v>1</v>
      </c>
      <c r="H3124" s="1435" t="str" cm="1">
        <f t="array" aca="1" ref="H3124" ca="1">IF(I3124&lt;&gt;"",INDIRECT("'"&amp;I3124&amp;"'!"&amp;J3124),"")</f>
        <v/>
      </c>
      <c r="I3124" s="1440"/>
      <c r="J3124" s="1436"/>
      <c r="K3124" s="4"/>
    </row>
    <row r="3125" spans="1:11" ht="15" x14ac:dyDescent="0.2">
      <c r="A3125" s="5">
        <v>3066</v>
      </c>
      <c r="B3125" s="660"/>
      <c r="F3125" s="4" t="s">
        <v>3784</v>
      </c>
      <c r="G3125" s="1" t="b">
        <f t="shared" ca="1" si="49"/>
        <v>1</v>
      </c>
      <c r="H3125" s="1435" t="str" cm="1">
        <f t="array" aca="1" ref="H3125" ca="1">IF(I3125&lt;&gt;"",INDIRECT("'"&amp;I3125&amp;"'!"&amp;J3125),"")</f>
        <v/>
      </c>
      <c r="I3125" s="1440"/>
      <c r="J3125" s="1436"/>
      <c r="K3125" s="4"/>
    </row>
    <row r="3126" spans="1:11" ht="15" x14ac:dyDescent="0.2">
      <c r="A3126" s="5">
        <v>3067</v>
      </c>
      <c r="B3126" s="660"/>
      <c r="F3126" s="4" t="s">
        <v>3784</v>
      </c>
      <c r="G3126" s="1" t="b">
        <f t="shared" ca="1" si="49"/>
        <v>1</v>
      </c>
      <c r="H3126" s="1435" t="str" cm="1">
        <f t="array" aca="1" ref="H3126" ca="1">IF(I3126&lt;&gt;"",INDIRECT("'"&amp;I3126&amp;"'!"&amp;J3126),"")</f>
        <v/>
      </c>
      <c r="I3126" s="1440"/>
      <c r="J3126" s="1436"/>
      <c r="K3126" s="4"/>
    </row>
    <row r="3127" spans="1:11" ht="15" x14ac:dyDescent="0.2">
      <c r="A3127" s="5">
        <v>3068</v>
      </c>
      <c r="B3127" s="660"/>
      <c r="F3127" s="4" t="s">
        <v>3784</v>
      </c>
      <c r="G3127" s="1" t="b">
        <f t="shared" ca="1" si="49"/>
        <v>1</v>
      </c>
      <c r="H3127" s="1435" t="str" cm="1">
        <f t="array" aca="1" ref="H3127" ca="1">IF(I3127&lt;&gt;"",INDIRECT("'"&amp;I3127&amp;"'!"&amp;J3127),"")</f>
        <v/>
      </c>
      <c r="I3127" s="1440"/>
      <c r="J3127" s="1436"/>
      <c r="K3127" s="4"/>
    </row>
    <row r="3128" spans="1:11" ht="15" x14ac:dyDescent="0.2">
      <c r="A3128" s="5">
        <v>3069</v>
      </c>
      <c r="B3128" s="660"/>
      <c r="F3128" s="4" t="s">
        <v>3784</v>
      </c>
      <c r="G3128" s="1" t="b">
        <f t="shared" ca="1" si="49"/>
        <v>1</v>
      </c>
      <c r="H3128" s="1435" t="str" cm="1">
        <f t="array" aca="1" ref="H3128" ca="1">IF(I3128&lt;&gt;"",INDIRECT("'"&amp;I3128&amp;"'!"&amp;J3128),"")</f>
        <v/>
      </c>
      <c r="I3128" s="1440"/>
      <c r="J3128" s="1436"/>
      <c r="K3128" s="4"/>
    </row>
    <row r="3129" spans="1:11" ht="15" x14ac:dyDescent="0.2">
      <c r="A3129" s="5">
        <v>3070</v>
      </c>
      <c r="B3129" s="660"/>
      <c r="F3129" s="4" t="s">
        <v>3784</v>
      </c>
      <c r="G3129" s="1" t="b">
        <f t="shared" ca="1" si="49"/>
        <v>1</v>
      </c>
      <c r="H3129" s="1435" t="str" cm="1">
        <f t="array" aca="1" ref="H3129" ca="1">IF(I3129&lt;&gt;"",INDIRECT("'"&amp;I3129&amp;"'!"&amp;J3129),"")</f>
        <v/>
      </c>
      <c r="I3129" s="1440"/>
      <c r="J3129" s="1436"/>
      <c r="K3129" s="4"/>
    </row>
    <row r="3130" spans="1:11" ht="15" x14ac:dyDescent="0.2">
      <c r="A3130" s="5">
        <v>3071</v>
      </c>
      <c r="B3130" s="660"/>
      <c r="F3130" s="4" t="s">
        <v>3784</v>
      </c>
      <c r="G3130" s="1" t="b">
        <f t="shared" ca="1" si="49"/>
        <v>1</v>
      </c>
      <c r="H3130" s="1435" t="str" cm="1">
        <f t="array" aca="1" ref="H3130" ca="1">IF(I3130&lt;&gt;"",INDIRECT("'"&amp;I3130&amp;"'!"&amp;J3130),"")</f>
        <v/>
      </c>
      <c r="I3130" s="1440"/>
      <c r="J3130" s="1436"/>
      <c r="K3130" s="4"/>
    </row>
    <row r="3131" spans="1:11" ht="15" x14ac:dyDescent="0.2">
      <c r="A3131" s="5">
        <v>3072</v>
      </c>
      <c r="B3131" s="660"/>
      <c r="F3131" s="4" t="s">
        <v>3784</v>
      </c>
      <c r="G3131" s="1" t="b">
        <f t="shared" ca="1" si="49"/>
        <v>1</v>
      </c>
      <c r="H3131" s="1435" t="str" cm="1">
        <f t="array" aca="1" ref="H3131" ca="1">IF(I3131&lt;&gt;"",INDIRECT("'"&amp;I3131&amp;"'!"&amp;J3131),"")</f>
        <v/>
      </c>
      <c r="I3131" s="1440"/>
      <c r="J3131" s="1436"/>
      <c r="K3131" s="4"/>
    </row>
    <row r="3132" spans="1:11" ht="15" x14ac:dyDescent="0.2">
      <c r="A3132" s="5">
        <v>3073</v>
      </c>
      <c r="B3132" s="660"/>
      <c r="F3132" s="4" t="s">
        <v>3784</v>
      </c>
      <c r="G3132" s="1" t="b">
        <f t="shared" ca="1" si="49"/>
        <v>1</v>
      </c>
      <c r="H3132" s="1435" t="str" cm="1">
        <f t="array" aca="1" ref="H3132" ca="1">IF(I3132&lt;&gt;"",INDIRECT("'"&amp;I3132&amp;"'!"&amp;J3132),"")</f>
        <v/>
      </c>
      <c r="I3132" s="1440"/>
      <c r="J3132" s="1436"/>
      <c r="K3132" s="4"/>
    </row>
    <row r="3133" spans="1:11" ht="15" x14ac:dyDescent="0.2">
      <c r="A3133" s="5">
        <v>3074</v>
      </c>
      <c r="B3133" s="660"/>
      <c r="F3133" s="4" t="s">
        <v>3784</v>
      </c>
      <c r="G3133" s="1" t="b">
        <f t="shared" ca="1" si="49"/>
        <v>1</v>
      </c>
      <c r="H3133" s="1435" t="str" cm="1">
        <f t="array" aca="1" ref="H3133" ca="1">IF(I3133&lt;&gt;"",INDIRECT("'"&amp;I3133&amp;"'!"&amp;J3133),"")</f>
        <v/>
      </c>
      <c r="I3133" s="1440"/>
      <c r="J3133" s="1436"/>
      <c r="K3133" s="4"/>
    </row>
    <row r="3134" spans="1:11" ht="15" x14ac:dyDescent="0.2">
      <c r="A3134" s="5">
        <v>3075</v>
      </c>
      <c r="B3134" s="660"/>
      <c r="F3134" s="4" t="s">
        <v>3784</v>
      </c>
      <c r="G3134" s="1" t="b">
        <f t="shared" ca="1" si="49"/>
        <v>1</v>
      </c>
      <c r="H3134" s="1435" t="str" cm="1">
        <f t="array" aca="1" ref="H3134" ca="1">IF(I3134&lt;&gt;"",INDIRECT("'"&amp;I3134&amp;"'!"&amp;J3134),"")</f>
        <v/>
      </c>
      <c r="I3134" s="1440"/>
      <c r="J3134" s="1436"/>
      <c r="K3134" s="4"/>
    </row>
    <row r="3135" spans="1:11" ht="15" x14ac:dyDescent="0.2">
      <c r="A3135" s="5">
        <v>3076</v>
      </c>
      <c r="B3135" s="660"/>
      <c r="F3135" s="4" t="s">
        <v>3784</v>
      </c>
      <c r="G3135" s="1" t="b">
        <f t="shared" ca="1" si="49"/>
        <v>1</v>
      </c>
      <c r="H3135" s="1435" t="str" cm="1">
        <f t="array" aca="1" ref="H3135" ca="1">IF(I3135&lt;&gt;"",INDIRECT("'"&amp;I3135&amp;"'!"&amp;J3135),"")</f>
        <v/>
      </c>
      <c r="I3135" s="1440"/>
      <c r="J3135" s="1436"/>
      <c r="K3135" s="4"/>
    </row>
    <row r="3136" spans="1:11" ht="15" x14ac:dyDescent="0.2">
      <c r="A3136" s="5">
        <v>3077</v>
      </c>
      <c r="B3136" s="660"/>
      <c r="F3136" s="4" t="s">
        <v>3784</v>
      </c>
      <c r="G3136" s="1" t="b">
        <f t="shared" ca="1" si="49"/>
        <v>1</v>
      </c>
      <c r="H3136" s="1435" t="str" cm="1">
        <f t="array" aca="1" ref="H3136" ca="1">IF(I3136&lt;&gt;"",INDIRECT("'"&amp;I3136&amp;"'!"&amp;J3136),"")</f>
        <v/>
      </c>
      <c r="I3136" s="1440"/>
      <c r="J3136" s="1436"/>
      <c r="K3136" s="4"/>
    </row>
    <row r="3137" spans="1:11" ht="15" x14ac:dyDescent="0.2">
      <c r="A3137" s="5">
        <v>3078</v>
      </c>
      <c r="B3137" s="660"/>
      <c r="F3137" s="4" t="s">
        <v>3784</v>
      </c>
      <c r="G3137" s="1" t="b">
        <f t="shared" ca="1" si="49"/>
        <v>1</v>
      </c>
      <c r="H3137" s="1435" t="str" cm="1">
        <f t="array" aca="1" ref="H3137" ca="1">IF(I3137&lt;&gt;"",INDIRECT("'"&amp;I3137&amp;"'!"&amp;J3137),"")</f>
        <v/>
      </c>
      <c r="I3137" s="1440"/>
      <c r="J3137" s="1436"/>
      <c r="K3137" s="4"/>
    </row>
    <row r="3138" spans="1:11" ht="15" x14ac:dyDescent="0.2">
      <c r="A3138" s="5">
        <v>3079</v>
      </c>
      <c r="B3138" s="660"/>
      <c r="F3138" s="4" t="s">
        <v>3784</v>
      </c>
      <c r="G3138" s="1" t="b">
        <f t="shared" ca="1" si="49"/>
        <v>1</v>
      </c>
      <c r="H3138" s="1435" t="str" cm="1">
        <f t="array" aca="1" ref="H3138" ca="1">IF(I3138&lt;&gt;"",INDIRECT("'"&amp;I3138&amp;"'!"&amp;J3138),"")</f>
        <v/>
      </c>
      <c r="I3138" s="1440"/>
      <c r="J3138" s="1436"/>
      <c r="K3138" s="4"/>
    </row>
    <row r="3139" spans="1:11" ht="15" x14ac:dyDescent="0.2">
      <c r="A3139" s="5">
        <v>3080</v>
      </c>
      <c r="B3139" s="660"/>
      <c r="F3139" s="4" t="s">
        <v>3784</v>
      </c>
      <c r="G3139" s="1" t="b">
        <f t="shared" ca="1" si="49"/>
        <v>1</v>
      </c>
      <c r="H3139" s="1435" t="str" cm="1">
        <f t="array" aca="1" ref="H3139" ca="1">IF(I3139&lt;&gt;"",INDIRECT("'"&amp;I3139&amp;"'!"&amp;J3139),"")</f>
        <v/>
      </c>
      <c r="I3139" s="1440"/>
      <c r="J3139" s="1436"/>
      <c r="K3139" s="4"/>
    </row>
    <row r="3140" spans="1:11" ht="15" x14ac:dyDescent="0.2">
      <c r="A3140" s="5">
        <v>3081</v>
      </c>
      <c r="B3140" s="660"/>
      <c r="F3140" s="4" t="s">
        <v>3784</v>
      </c>
      <c r="G3140" s="1" t="b">
        <f t="shared" ca="1" si="49"/>
        <v>1</v>
      </c>
      <c r="H3140" s="1435" t="str" cm="1">
        <f t="array" aca="1" ref="H3140" ca="1">IF(I3140&lt;&gt;"",INDIRECT("'"&amp;I3140&amp;"'!"&amp;J3140),"")</f>
        <v/>
      </c>
      <c r="I3140" s="1440"/>
      <c r="J3140" s="1436"/>
      <c r="K3140" s="4"/>
    </row>
    <row r="3141" spans="1:11" ht="15" x14ac:dyDescent="0.2">
      <c r="A3141" s="5">
        <v>3082</v>
      </c>
      <c r="B3141" s="660"/>
      <c r="F3141" s="4" t="s">
        <v>3784</v>
      </c>
      <c r="G3141" s="1" t="b">
        <f t="shared" ca="1" si="49"/>
        <v>1</v>
      </c>
      <c r="H3141" s="1435" t="str" cm="1">
        <f t="array" aca="1" ref="H3141" ca="1">IF(I3141&lt;&gt;"",INDIRECT("'"&amp;I3141&amp;"'!"&amp;J3141),"")</f>
        <v/>
      </c>
      <c r="I3141" s="1440"/>
      <c r="J3141" s="1436"/>
      <c r="K3141" s="4"/>
    </row>
    <row r="3142" spans="1:11" ht="15" x14ac:dyDescent="0.2">
      <c r="A3142" s="5">
        <v>3083</v>
      </c>
      <c r="B3142" s="660"/>
      <c r="F3142" s="4" t="s">
        <v>3784</v>
      </c>
      <c r="G3142" s="1" t="b">
        <f t="shared" ca="1" si="49"/>
        <v>1</v>
      </c>
      <c r="H3142" s="1435" t="str" cm="1">
        <f t="array" aca="1" ref="H3142" ca="1">IF(I3142&lt;&gt;"",INDIRECT("'"&amp;I3142&amp;"'!"&amp;J3142),"")</f>
        <v/>
      </c>
      <c r="I3142" s="1440"/>
      <c r="J3142" s="1436"/>
      <c r="K3142" s="4"/>
    </row>
    <row r="3143" spans="1:11" ht="15" x14ac:dyDescent="0.2">
      <c r="A3143" s="5">
        <v>3084</v>
      </c>
      <c r="B3143" s="660"/>
      <c r="F3143" s="4" t="s">
        <v>3784</v>
      </c>
      <c r="G3143" s="1" t="b">
        <f t="shared" ca="1" si="49"/>
        <v>1</v>
      </c>
      <c r="H3143" s="1435" t="str" cm="1">
        <f t="array" aca="1" ref="H3143" ca="1">IF(I3143&lt;&gt;"",INDIRECT("'"&amp;I3143&amp;"'!"&amp;J3143),"")</f>
        <v/>
      </c>
      <c r="I3143" s="1440"/>
      <c r="J3143" s="1436"/>
      <c r="K3143" s="4"/>
    </row>
    <row r="3144" spans="1:11" ht="15" x14ac:dyDescent="0.2">
      <c r="A3144" s="5">
        <v>3085</v>
      </c>
      <c r="B3144" s="660"/>
      <c r="F3144" s="4" t="s">
        <v>3784</v>
      </c>
      <c r="G3144" s="1" t="b">
        <f t="shared" ca="1" si="49"/>
        <v>1</v>
      </c>
      <c r="H3144" s="1435" t="str" cm="1">
        <f t="array" aca="1" ref="H3144" ca="1">IF(I3144&lt;&gt;"",INDIRECT("'"&amp;I3144&amp;"'!"&amp;J3144),"")</f>
        <v/>
      </c>
      <c r="I3144" s="1440"/>
      <c r="J3144" s="1436"/>
      <c r="K3144" s="4"/>
    </row>
    <row r="3145" spans="1:11" ht="15" x14ac:dyDescent="0.2">
      <c r="A3145" s="5">
        <v>3086</v>
      </c>
      <c r="B3145" s="660"/>
      <c r="F3145" s="4" t="s">
        <v>3784</v>
      </c>
      <c r="G3145" s="1" t="b">
        <f t="shared" ca="1" si="49"/>
        <v>1</v>
      </c>
      <c r="H3145" s="1435" t="str" cm="1">
        <f t="array" aca="1" ref="H3145" ca="1">IF(I3145&lt;&gt;"",INDIRECT("'"&amp;I3145&amp;"'!"&amp;J3145),"")</f>
        <v/>
      </c>
      <c r="I3145" s="1440"/>
      <c r="J3145" s="1436"/>
      <c r="K3145" s="4"/>
    </row>
    <row r="3146" spans="1:11" ht="15" x14ac:dyDescent="0.2">
      <c r="A3146" s="5">
        <v>3087</v>
      </c>
      <c r="B3146" s="660"/>
      <c r="F3146" s="4" t="s">
        <v>3784</v>
      </c>
      <c r="G3146" s="1" t="b">
        <f t="shared" ca="1" si="49"/>
        <v>1</v>
      </c>
      <c r="H3146" s="1435" t="str" cm="1">
        <f t="array" aca="1" ref="H3146" ca="1">IF(I3146&lt;&gt;"",INDIRECT("'"&amp;I3146&amp;"'!"&amp;J3146),"")</f>
        <v/>
      </c>
      <c r="I3146" s="1440"/>
      <c r="J3146" s="1436"/>
      <c r="K3146" s="4"/>
    </row>
    <row r="3147" spans="1:11" ht="15" x14ac:dyDescent="0.2">
      <c r="A3147" s="5">
        <v>3088</v>
      </c>
      <c r="B3147" s="660"/>
      <c r="F3147" s="4" t="s">
        <v>3784</v>
      </c>
      <c r="G3147" s="1" t="b">
        <f t="shared" ca="1" si="49"/>
        <v>1</v>
      </c>
      <c r="H3147" s="1435" t="str" cm="1">
        <f t="array" aca="1" ref="H3147" ca="1">IF(I3147&lt;&gt;"",INDIRECT("'"&amp;I3147&amp;"'!"&amp;J3147),"")</f>
        <v/>
      </c>
      <c r="I3147" s="1440"/>
      <c r="J3147" s="1436"/>
      <c r="K3147" s="4"/>
    </row>
    <row r="3148" spans="1:11" ht="15" x14ac:dyDescent="0.2">
      <c r="A3148" s="5">
        <v>3089</v>
      </c>
      <c r="B3148" s="660"/>
      <c r="F3148" s="4" t="s">
        <v>3784</v>
      </c>
      <c r="G3148" s="1" t="b">
        <f t="shared" ca="1" si="49"/>
        <v>1</v>
      </c>
      <c r="H3148" s="1435" t="str" cm="1">
        <f t="array" aca="1" ref="H3148" ca="1">IF(I3148&lt;&gt;"",INDIRECT("'"&amp;I3148&amp;"'!"&amp;J3148),"")</f>
        <v/>
      </c>
      <c r="I3148" s="1440"/>
      <c r="J3148" s="1436"/>
      <c r="K3148" s="4"/>
    </row>
    <row r="3149" spans="1:11" ht="15" x14ac:dyDescent="0.2">
      <c r="A3149" s="5">
        <v>3090</v>
      </c>
      <c r="B3149" s="660"/>
      <c r="F3149" s="4" t="s">
        <v>3784</v>
      </c>
      <c r="G3149" s="1" t="b">
        <f t="shared" ca="1" si="49"/>
        <v>1</v>
      </c>
      <c r="H3149" s="1435" t="str" cm="1">
        <f t="array" aca="1" ref="H3149" ca="1">IF(I3149&lt;&gt;"",INDIRECT("'"&amp;I3149&amp;"'!"&amp;J3149),"")</f>
        <v/>
      </c>
      <c r="I3149" s="1440"/>
      <c r="J3149" s="1436"/>
      <c r="K3149" s="4"/>
    </row>
    <row r="3150" spans="1:11" ht="15" x14ac:dyDescent="0.2">
      <c r="A3150" s="5">
        <v>3091</v>
      </c>
      <c r="B3150" s="660"/>
      <c r="F3150" s="4" t="s">
        <v>3784</v>
      </c>
      <c r="G3150" s="1" t="b">
        <f t="shared" ca="1" si="49"/>
        <v>1</v>
      </c>
      <c r="H3150" s="1435" t="str" cm="1">
        <f t="array" aca="1" ref="H3150" ca="1">IF(I3150&lt;&gt;"",INDIRECT("'"&amp;I3150&amp;"'!"&amp;J3150),"")</f>
        <v/>
      </c>
      <c r="I3150" s="1440"/>
      <c r="J3150" s="1436"/>
      <c r="K3150" s="4"/>
    </row>
    <row r="3151" spans="1:11" ht="15" x14ac:dyDescent="0.2">
      <c r="A3151" s="5">
        <v>3092</v>
      </c>
      <c r="B3151" s="660"/>
      <c r="F3151" s="4" t="s">
        <v>3784</v>
      </c>
      <c r="G3151" s="1" t="b">
        <f t="shared" ca="1" si="49"/>
        <v>1</v>
      </c>
      <c r="H3151" s="1435" t="str" cm="1">
        <f t="array" aca="1" ref="H3151" ca="1">IF(I3151&lt;&gt;"",INDIRECT("'"&amp;I3151&amp;"'!"&amp;J3151),"")</f>
        <v/>
      </c>
      <c r="I3151" s="1440"/>
      <c r="J3151" s="1436"/>
      <c r="K3151" s="4"/>
    </row>
    <row r="3152" spans="1:11" ht="15" x14ac:dyDescent="0.2">
      <c r="A3152" s="5">
        <v>3093</v>
      </c>
      <c r="B3152" s="660"/>
      <c r="F3152" s="4" t="s">
        <v>3784</v>
      </c>
      <c r="G3152" s="1" t="b">
        <f t="shared" ca="1" si="49"/>
        <v>1</v>
      </c>
      <c r="H3152" s="1435" t="str" cm="1">
        <f t="array" aca="1" ref="H3152" ca="1">IF(I3152&lt;&gt;"",INDIRECT("'"&amp;I3152&amp;"'!"&amp;J3152),"")</f>
        <v/>
      </c>
      <c r="I3152" s="1440"/>
      <c r="J3152" s="1436"/>
      <c r="K3152" s="4"/>
    </row>
    <row r="3153" spans="1:11" ht="15" x14ac:dyDescent="0.2">
      <c r="A3153" s="5">
        <v>3094</v>
      </c>
      <c r="B3153" s="660"/>
      <c r="F3153" s="4" t="s">
        <v>3784</v>
      </c>
      <c r="G3153" s="1" t="b">
        <f t="shared" ca="1" si="49"/>
        <v>1</v>
      </c>
      <c r="H3153" s="1435" t="str" cm="1">
        <f t="array" aca="1" ref="H3153" ca="1">IF(I3153&lt;&gt;"",INDIRECT("'"&amp;I3153&amp;"'!"&amp;J3153),"")</f>
        <v/>
      </c>
      <c r="I3153" s="1440"/>
      <c r="J3153" s="1436"/>
      <c r="K3153" s="4"/>
    </row>
    <row r="3154" spans="1:11" ht="15" x14ac:dyDescent="0.2">
      <c r="A3154" s="5">
        <v>3095</v>
      </c>
      <c r="B3154" s="660"/>
      <c r="F3154" s="4" t="s">
        <v>3784</v>
      </c>
      <c r="G3154" s="1" t="b">
        <f t="shared" ca="1" si="49"/>
        <v>1</v>
      </c>
      <c r="H3154" s="1435" t="str" cm="1">
        <f t="array" aca="1" ref="H3154" ca="1">IF(I3154&lt;&gt;"",INDIRECT("'"&amp;I3154&amp;"'!"&amp;J3154),"")</f>
        <v/>
      </c>
      <c r="I3154" s="1440"/>
      <c r="J3154" s="1436"/>
      <c r="K3154" s="4"/>
    </row>
    <row r="3155" spans="1:11" ht="15" x14ac:dyDescent="0.2">
      <c r="A3155" s="5">
        <v>3096</v>
      </c>
      <c r="B3155" s="660"/>
      <c r="F3155" s="4" t="s">
        <v>3784</v>
      </c>
      <c r="G3155" s="1" t="b">
        <f t="shared" ca="1" si="49"/>
        <v>1</v>
      </c>
      <c r="H3155" s="1435" t="str" cm="1">
        <f t="array" aca="1" ref="H3155" ca="1">IF(I3155&lt;&gt;"",INDIRECT("'"&amp;I3155&amp;"'!"&amp;J3155),"")</f>
        <v/>
      </c>
      <c r="I3155" s="1440"/>
      <c r="J3155" s="1436"/>
      <c r="K3155" s="4"/>
    </row>
    <row r="3156" spans="1:11" ht="15" x14ac:dyDescent="0.2">
      <c r="A3156" s="5">
        <v>3097</v>
      </c>
      <c r="B3156" s="660"/>
      <c r="F3156" s="4" t="s">
        <v>3784</v>
      </c>
      <c r="G3156" s="1" t="b">
        <f t="shared" ca="1" si="49"/>
        <v>1</v>
      </c>
      <c r="H3156" s="1435" t="str" cm="1">
        <f t="array" aca="1" ref="H3156" ca="1">IF(I3156&lt;&gt;"",INDIRECT("'"&amp;I3156&amp;"'!"&amp;J3156),"")</f>
        <v/>
      </c>
      <c r="I3156" s="1440"/>
      <c r="J3156" s="1436"/>
      <c r="K3156" s="4"/>
    </row>
    <row r="3157" spans="1:11" ht="15" x14ac:dyDescent="0.2">
      <c r="A3157" s="5">
        <v>3098</v>
      </c>
      <c r="B3157" s="660"/>
      <c r="F3157" s="4" t="s">
        <v>3784</v>
      </c>
      <c r="G3157" s="1" t="b">
        <f t="shared" ca="1" si="49"/>
        <v>1</v>
      </c>
      <c r="H3157" s="1435" t="str" cm="1">
        <f t="array" aca="1" ref="H3157" ca="1">IF(I3157&lt;&gt;"",INDIRECT("'"&amp;I3157&amp;"'!"&amp;J3157),"")</f>
        <v/>
      </c>
      <c r="I3157" s="1440"/>
      <c r="J3157" s="1436"/>
      <c r="K3157" s="4"/>
    </row>
    <row r="3158" spans="1:11" ht="15" x14ac:dyDescent="0.2">
      <c r="A3158" s="5">
        <v>3099</v>
      </c>
      <c r="B3158" s="660"/>
      <c r="F3158" s="4" t="s">
        <v>3784</v>
      </c>
      <c r="G3158" s="1" t="b">
        <f t="shared" ca="1" si="49"/>
        <v>1</v>
      </c>
      <c r="H3158" s="1435" t="str" cm="1">
        <f t="array" aca="1" ref="H3158" ca="1">IF(I3158&lt;&gt;"",INDIRECT("'"&amp;I3158&amp;"'!"&amp;J3158),"")</f>
        <v/>
      </c>
      <c r="I3158" s="1440"/>
      <c r="J3158" s="1436"/>
      <c r="K3158" s="4"/>
    </row>
    <row r="3159" spans="1:11" ht="15" x14ac:dyDescent="0.2">
      <c r="A3159">
        <v>3100</v>
      </c>
      <c r="B3159" s="660">
        <f>'Acct Summary 7-9'!D29</f>
        <v>0</v>
      </c>
      <c r="F3159" s="4"/>
      <c r="G3159" s="1" t="b">
        <f t="shared" ca="1" si="49"/>
        <v>1</v>
      </c>
      <c r="H3159" s="1435" cm="1">
        <f t="array" aca="1" ref="H3159" ca="1">IF(I3159&lt;&gt;"",INDIRECT("'"&amp;I3159&amp;"'!"&amp;J3159),"")</f>
        <v>0</v>
      </c>
      <c r="I3159" s="1440" t="s">
        <v>3856</v>
      </c>
      <c r="J3159" s="1436" t="s">
        <v>4644</v>
      </c>
      <c r="K3159" s="4"/>
    </row>
    <row r="3160" spans="1:11" ht="15" x14ac:dyDescent="0.2">
      <c r="A3160" s="5">
        <v>3101</v>
      </c>
      <c r="B3160" s="660"/>
      <c r="F3160" s="4" t="s">
        <v>3784</v>
      </c>
      <c r="G3160" s="1" t="b">
        <f t="shared" ca="1" si="49"/>
        <v>1</v>
      </c>
      <c r="H3160" s="1435" t="str" cm="1">
        <f t="array" aca="1" ref="H3160" ca="1">IF(I3160&lt;&gt;"",INDIRECT("'"&amp;I3160&amp;"'!"&amp;J3160),"")</f>
        <v/>
      </c>
      <c r="I3160" s="1440"/>
      <c r="J3160" s="1436"/>
      <c r="K3160" s="4"/>
    </row>
    <row r="3161" spans="1:11" ht="15" x14ac:dyDescent="0.2">
      <c r="A3161" s="5">
        <v>3102</v>
      </c>
      <c r="B3161" s="660"/>
      <c r="F3161" s="4" t="s">
        <v>3784</v>
      </c>
      <c r="G3161" s="1" t="b">
        <f t="shared" ca="1" si="49"/>
        <v>1</v>
      </c>
      <c r="H3161" s="1435" t="str" cm="1">
        <f t="array" aca="1" ref="H3161" ca="1">IF(I3161&lt;&gt;"",INDIRECT("'"&amp;I3161&amp;"'!"&amp;J3161),"")</f>
        <v/>
      </c>
      <c r="I3161" s="1440"/>
      <c r="J3161" s="1436"/>
      <c r="K3161" s="4"/>
    </row>
    <row r="3162" spans="1:11" ht="15" x14ac:dyDescent="0.2">
      <c r="A3162" s="5">
        <v>3103</v>
      </c>
      <c r="B3162" s="660"/>
      <c r="F3162" s="4" t="s">
        <v>3784</v>
      </c>
      <c r="G3162" s="1" t="b">
        <f t="shared" ca="1" si="49"/>
        <v>1</v>
      </c>
      <c r="H3162" s="1435" t="str" cm="1">
        <f t="array" aca="1" ref="H3162" ca="1">IF(I3162&lt;&gt;"",INDIRECT("'"&amp;I3162&amp;"'!"&amp;J3162),"")</f>
        <v/>
      </c>
      <c r="I3162" s="1440"/>
      <c r="J3162" s="1436"/>
      <c r="K3162" s="4"/>
    </row>
    <row r="3163" spans="1:11" ht="15" x14ac:dyDescent="0.2">
      <c r="A3163" s="5">
        <v>3104</v>
      </c>
      <c r="B3163" s="660"/>
      <c r="F3163" s="4" t="s">
        <v>3784</v>
      </c>
      <c r="G3163" s="1" t="b">
        <f t="shared" ca="1" si="49"/>
        <v>1</v>
      </c>
      <c r="H3163" s="1435" t="str" cm="1">
        <f t="array" aca="1" ref="H3163" ca="1">IF(I3163&lt;&gt;"",INDIRECT("'"&amp;I3163&amp;"'!"&amp;J3163),"")</f>
        <v/>
      </c>
      <c r="I3163" s="1440"/>
      <c r="J3163" s="1436"/>
      <c r="K3163" s="4"/>
    </row>
    <row r="3164" spans="1:11" ht="15" x14ac:dyDescent="0.2">
      <c r="A3164" s="5">
        <v>3105</v>
      </c>
      <c r="B3164" s="660"/>
      <c r="F3164" s="4" t="s">
        <v>3784</v>
      </c>
      <c r="G3164" s="1" t="b">
        <f t="shared" ca="1" si="49"/>
        <v>1</v>
      </c>
      <c r="H3164" s="1435" t="str" cm="1">
        <f t="array" aca="1" ref="H3164" ca="1">IF(I3164&lt;&gt;"",INDIRECT("'"&amp;I3164&amp;"'!"&amp;J3164),"")</f>
        <v/>
      </c>
      <c r="I3164" s="1440"/>
      <c r="J3164" s="1436"/>
      <c r="K3164" s="4"/>
    </row>
    <row r="3165" spans="1:11" ht="15" x14ac:dyDescent="0.2">
      <c r="A3165" s="5">
        <v>3106</v>
      </c>
      <c r="B3165" s="660"/>
      <c r="F3165" s="4" t="s">
        <v>3784</v>
      </c>
      <c r="G3165" s="1" t="b">
        <f t="shared" ca="1" si="49"/>
        <v>1</v>
      </c>
      <c r="H3165" s="1435" t="str" cm="1">
        <f t="array" aca="1" ref="H3165" ca="1">IF(I3165&lt;&gt;"",INDIRECT("'"&amp;I3165&amp;"'!"&amp;J3165),"")</f>
        <v/>
      </c>
      <c r="I3165" s="1440"/>
      <c r="J3165" s="1436"/>
      <c r="K3165" s="4"/>
    </row>
    <row r="3166" spans="1:11" ht="15" x14ac:dyDescent="0.2">
      <c r="A3166" s="5">
        <v>3107</v>
      </c>
      <c r="B3166" s="660"/>
      <c r="F3166" s="4" t="s">
        <v>3784</v>
      </c>
      <c r="G3166" s="1" t="b">
        <f t="shared" ca="1" si="49"/>
        <v>1</v>
      </c>
      <c r="H3166" s="1435" t="str" cm="1">
        <f t="array" aca="1" ref="H3166" ca="1">IF(I3166&lt;&gt;"",INDIRECT("'"&amp;I3166&amp;"'!"&amp;J3166),"")</f>
        <v/>
      </c>
      <c r="I3166" s="1440"/>
      <c r="J3166" s="1436"/>
      <c r="K3166" s="4"/>
    </row>
    <row r="3167" spans="1:11" ht="15" x14ac:dyDescent="0.2">
      <c r="A3167" s="5">
        <v>3108</v>
      </c>
      <c r="B3167" s="660"/>
      <c r="F3167" s="4" t="s">
        <v>3784</v>
      </c>
      <c r="G3167" s="1" t="b">
        <f t="shared" ca="1" si="49"/>
        <v>1</v>
      </c>
      <c r="H3167" s="1435" t="str" cm="1">
        <f t="array" aca="1" ref="H3167" ca="1">IF(I3167&lt;&gt;"",INDIRECT("'"&amp;I3167&amp;"'!"&amp;J3167),"")</f>
        <v/>
      </c>
      <c r="I3167" s="1440"/>
      <c r="J3167" s="1436"/>
      <c r="K3167" s="4"/>
    </row>
    <row r="3168" spans="1:11" ht="15" x14ac:dyDescent="0.2">
      <c r="A3168">
        <v>3109</v>
      </c>
      <c r="B3168" s="660">
        <f>'Acct Summary 7-9'!H51</f>
        <v>0</v>
      </c>
      <c r="F3168" s="4"/>
      <c r="G3168" s="1" t="b">
        <f t="shared" ref="G3168:G3231" ca="1" si="50">H3168=B3168</f>
        <v>1</v>
      </c>
      <c r="H3168" s="1435" cm="1">
        <f t="array" aca="1" ref="H3168" ca="1">IF(I3168&lt;&gt;"",INDIRECT("'"&amp;I3168&amp;"'!"&amp;J3168),"")</f>
        <v>0</v>
      </c>
      <c r="I3168" s="1440" t="s">
        <v>3856</v>
      </c>
      <c r="J3168" s="1436" t="s">
        <v>4062</v>
      </c>
      <c r="K3168" s="4"/>
    </row>
    <row r="3169" spans="1:11" ht="15" x14ac:dyDescent="0.2">
      <c r="A3169" s="5">
        <v>3110</v>
      </c>
      <c r="B3169" s="660"/>
      <c r="F3169" s="4" t="s">
        <v>3784</v>
      </c>
      <c r="G3169" s="1" t="b">
        <f t="shared" ca="1" si="50"/>
        <v>1</v>
      </c>
      <c r="H3169" s="1435" t="str" cm="1">
        <f t="array" aca="1" ref="H3169" ca="1">IF(I3169&lt;&gt;"",INDIRECT("'"&amp;I3169&amp;"'!"&amp;J3169),"")</f>
        <v/>
      </c>
      <c r="I3169" s="1440"/>
      <c r="J3169" s="1436"/>
      <c r="K3169" s="4"/>
    </row>
    <row r="3170" spans="1:11" ht="15" x14ac:dyDescent="0.2">
      <c r="A3170" s="5">
        <v>3111</v>
      </c>
      <c r="B3170" s="660"/>
      <c r="C3170" s="2" t="s">
        <v>490</v>
      </c>
      <c r="F3170" s="4" t="s">
        <v>3784</v>
      </c>
      <c r="G3170" s="1" t="b">
        <f t="shared" ca="1" si="50"/>
        <v>1</v>
      </c>
      <c r="H3170" s="1435" t="str" cm="1">
        <f t="array" aca="1" ref="H3170" ca="1">IF(I3170&lt;&gt;"",INDIRECT("'"&amp;I3170&amp;"'!"&amp;J3170),"")</f>
        <v/>
      </c>
      <c r="I3170" s="1440"/>
      <c r="J3170" s="1436"/>
      <c r="K3170" s="4"/>
    </row>
    <row r="3171" spans="1:11" ht="15" x14ac:dyDescent="0.2">
      <c r="A3171" s="5">
        <v>3112</v>
      </c>
      <c r="B3171" s="660"/>
      <c r="F3171" s="4" t="s">
        <v>3784</v>
      </c>
      <c r="G3171" s="1" t="b">
        <f t="shared" ca="1" si="50"/>
        <v>1</v>
      </c>
      <c r="H3171" s="1435" t="str" cm="1">
        <f t="array" aca="1" ref="H3171" ca="1">IF(I3171&lt;&gt;"",INDIRECT("'"&amp;I3171&amp;"'!"&amp;J3171),"")</f>
        <v/>
      </c>
      <c r="I3171" s="1440"/>
      <c r="J3171" s="1436"/>
      <c r="K3171" s="4"/>
    </row>
    <row r="3172" spans="1:11" ht="15" x14ac:dyDescent="0.2">
      <c r="A3172" s="5">
        <v>3113</v>
      </c>
      <c r="B3172" s="660"/>
      <c r="F3172" s="4" t="s">
        <v>3784</v>
      </c>
      <c r="G3172" s="1" t="b">
        <f t="shared" ca="1" si="50"/>
        <v>1</v>
      </c>
      <c r="H3172" s="1435" t="str" cm="1">
        <f t="array" aca="1" ref="H3172" ca="1">IF(I3172&lt;&gt;"",INDIRECT("'"&amp;I3172&amp;"'!"&amp;J3172),"")</f>
        <v/>
      </c>
      <c r="I3172" s="1440"/>
      <c r="J3172" s="1436"/>
      <c r="K3172" s="4"/>
    </row>
    <row r="3173" spans="1:11" ht="15" x14ac:dyDescent="0.2">
      <c r="A3173" s="5">
        <v>3114</v>
      </c>
      <c r="B3173" s="660"/>
      <c r="F3173" s="4" t="s">
        <v>3784</v>
      </c>
      <c r="G3173" s="1" t="b">
        <f t="shared" ca="1" si="50"/>
        <v>1</v>
      </c>
      <c r="H3173" s="1435" t="str" cm="1">
        <f t="array" aca="1" ref="H3173" ca="1">IF(I3173&lt;&gt;"",INDIRECT("'"&amp;I3173&amp;"'!"&amp;J3173),"")</f>
        <v/>
      </c>
      <c r="I3173" s="1440"/>
      <c r="J3173" s="1436"/>
      <c r="K3173" s="4"/>
    </row>
    <row r="3174" spans="1:11" ht="15" x14ac:dyDescent="0.2">
      <c r="A3174" s="5">
        <v>3115</v>
      </c>
      <c r="B3174" s="660"/>
      <c r="F3174" s="4" t="s">
        <v>3784</v>
      </c>
      <c r="G3174" s="1" t="b">
        <f t="shared" ca="1" si="50"/>
        <v>1</v>
      </c>
      <c r="H3174" s="1435" t="str" cm="1">
        <f t="array" aca="1" ref="H3174" ca="1">IF(I3174&lt;&gt;"",INDIRECT("'"&amp;I3174&amp;"'!"&amp;J3174),"")</f>
        <v/>
      </c>
      <c r="I3174" s="1440"/>
      <c r="J3174" s="1436"/>
      <c r="K3174" s="4"/>
    </row>
    <row r="3175" spans="1:11" ht="15" x14ac:dyDescent="0.2">
      <c r="A3175" s="5">
        <v>3116</v>
      </c>
      <c r="B3175" s="660"/>
      <c r="F3175" s="4" t="s">
        <v>3784</v>
      </c>
      <c r="G3175" s="1" t="b">
        <f t="shared" ca="1" si="50"/>
        <v>1</v>
      </c>
      <c r="H3175" s="1435" t="str" cm="1">
        <f t="array" aca="1" ref="H3175" ca="1">IF(I3175&lt;&gt;"",INDIRECT("'"&amp;I3175&amp;"'!"&amp;J3175),"")</f>
        <v/>
      </c>
      <c r="I3175" s="1440"/>
      <c r="J3175" s="1436"/>
      <c r="K3175" s="4"/>
    </row>
    <row r="3176" spans="1:11" ht="15" x14ac:dyDescent="0.2">
      <c r="A3176" s="5">
        <v>3117</v>
      </c>
      <c r="B3176" s="660"/>
      <c r="F3176" s="4" t="s">
        <v>3784</v>
      </c>
      <c r="G3176" s="1" t="b">
        <f t="shared" ca="1" si="50"/>
        <v>1</v>
      </c>
      <c r="H3176" s="1435" t="str" cm="1">
        <f t="array" aca="1" ref="H3176" ca="1">IF(I3176&lt;&gt;"",INDIRECT("'"&amp;I3176&amp;"'!"&amp;J3176),"")</f>
        <v/>
      </c>
      <c r="I3176" s="1440"/>
      <c r="J3176" s="1436"/>
      <c r="K3176" s="4"/>
    </row>
    <row r="3177" spans="1:11" ht="15" x14ac:dyDescent="0.2">
      <c r="A3177" s="5">
        <v>3118</v>
      </c>
      <c r="B3177" s="660"/>
      <c r="F3177" s="4" t="s">
        <v>3784</v>
      </c>
      <c r="G3177" s="1" t="b">
        <f t="shared" ca="1" si="50"/>
        <v>1</v>
      </c>
      <c r="H3177" s="1435" t="str" cm="1">
        <f t="array" aca="1" ref="H3177" ca="1">IF(I3177&lt;&gt;"",INDIRECT("'"&amp;I3177&amp;"'!"&amp;J3177),"")</f>
        <v/>
      </c>
      <c r="I3177" s="1440"/>
      <c r="J3177" s="1436"/>
      <c r="K3177" s="4"/>
    </row>
    <row r="3178" spans="1:11" ht="15" x14ac:dyDescent="0.2">
      <c r="A3178" s="5">
        <v>3119</v>
      </c>
      <c r="B3178" s="660"/>
      <c r="F3178" s="4" t="s">
        <v>3784</v>
      </c>
      <c r="G3178" s="1" t="b">
        <f t="shared" ca="1" si="50"/>
        <v>1</v>
      </c>
      <c r="H3178" s="1435" t="str" cm="1">
        <f t="array" aca="1" ref="H3178" ca="1">IF(I3178&lt;&gt;"",INDIRECT("'"&amp;I3178&amp;"'!"&amp;J3178),"")</f>
        <v/>
      </c>
      <c r="I3178" s="1440"/>
      <c r="J3178" s="1436"/>
      <c r="K3178" s="4"/>
    </row>
    <row r="3179" spans="1:11" ht="15" x14ac:dyDescent="0.2">
      <c r="A3179" s="5">
        <v>3120</v>
      </c>
      <c r="B3179" s="660"/>
      <c r="F3179" s="4" t="s">
        <v>3784</v>
      </c>
      <c r="G3179" s="1" t="b">
        <f t="shared" ca="1" si="50"/>
        <v>1</v>
      </c>
      <c r="H3179" s="1435" t="str" cm="1">
        <f t="array" aca="1" ref="H3179" ca="1">IF(I3179&lt;&gt;"",INDIRECT("'"&amp;I3179&amp;"'!"&amp;J3179),"")</f>
        <v/>
      </c>
      <c r="I3179" s="1440"/>
      <c r="J3179" s="1436"/>
      <c r="K3179" s="4"/>
    </row>
    <row r="3180" spans="1:11" ht="15" x14ac:dyDescent="0.2">
      <c r="A3180" s="5">
        <v>3121</v>
      </c>
      <c r="B3180" s="660"/>
      <c r="F3180" s="4" t="s">
        <v>3784</v>
      </c>
      <c r="G3180" s="1" t="b">
        <f t="shared" ca="1" si="50"/>
        <v>1</v>
      </c>
      <c r="H3180" s="1435" t="str" cm="1">
        <f t="array" aca="1" ref="H3180" ca="1">IF(I3180&lt;&gt;"",INDIRECT("'"&amp;I3180&amp;"'!"&amp;J3180),"")</f>
        <v/>
      </c>
      <c r="I3180" s="1440"/>
      <c r="J3180" s="1436"/>
      <c r="K3180" s="4"/>
    </row>
    <row r="3181" spans="1:11" ht="15" x14ac:dyDescent="0.2">
      <c r="A3181" s="5">
        <v>3122</v>
      </c>
      <c r="B3181" s="660"/>
      <c r="F3181" s="4" t="s">
        <v>3784</v>
      </c>
      <c r="G3181" s="1" t="b">
        <f t="shared" ca="1" si="50"/>
        <v>1</v>
      </c>
      <c r="H3181" s="1435" t="str" cm="1">
        <f t="array" aca="1" ref="H3181" ca="1">IF(I3181&lt;&gt;"",INDIRECT("'"&amp;I3181&amp;"'!"&amp;J3181),"")</f>
        <v/>
      </c>
      <c r="I3181" s="1440"/>
      <c r="J3181" s="1436"/>
      <c r="K3181" s="4"/>
    </row>
    <row r="3182" spans="1:11" ht="15" x14ac:dyDescent="0.2">
      <c r="A3182" s="5">
        <v>3123</v>
      </c>
      <c r="B3182" s="660"/>
      <c r="F3182" s="4" t="s">
        <v>3784</v>
      </c>
      <c r="G3182" s="1" t="b">
        <f t="shared" ca="1" si="50"/>
        <v>1</v>
      </c>
      <c r="H3182" s="1435" t="str" cm="1">
        <f t="array" aca="1" ref="H3182" ca="1">IF(I3182&lt;&gt;"",INDIRECT("'"&amp;I3182&amp;"'!"&amp;J3182),"")</f>
        <v/>
      </c>
      <c r="I3182" s="1440"/>
      <c r="J3182" s="1436"/>
      <c r="K3182" s="4"/>
    </row>
    <row r="3183" spans="1:11" ht="15" x14ac:dyDescent="0.2">
      <c r="A3183" s="5">
        <v>3124</v>
      </c>
      <c r="B3183" s="660"/>
      <c r="F3183" s="4" t="s">
        <v>3784</v>
      </c>
      <c r="G3183" s="1" t="b">
        <f t="shared" ca="1" si="50"/>
        <v>1</v>
      </c>
      <c r="H3183" s="1435" t="str" cm="1">
        <f t="array" aca="1" ref="H3183" ca="1">IF(I3183&lt;&gt;"",INDIRECT("'"&amp;I3183&amp;"'!"&amp;J3183),"")</f>
        <v/>
      </c>
      <c r="I3183" s="1440"/>
      <c r="J3183" s="1436"/>
      <c r="K3183" s="4"/>
    </row>
    <row r="3184" spans="1:11" ht="15" x14ac:dyDescent="0.2">
      <c r="A3184" s="5">
        <v>3125</v>
      </c>
      <c r="B3184" s="660"/>
      <c r="F3184" s="4" t="s">
        <v>3784</v>
      </c>
      <c r="G3184" s="1" t="b">
        <f t="shared" ca="1" si="50"/>
        <v>1</v>
      </c>
      <c r="H3184" s="1435" t="str" cm="1">
        <f t="array" aca="1" ref="H3184" ca="1">IF(I3184&lt;&gt;"",INDIRECT("'"&amp;I3184&amp;"'!"&amp;J3184),"")</f>
        <v/>
      </c>
      <c r="I3184" s="1440"/>
      <c r="J3184" s="1436"/>
      <c r="K3184" s="4"/>
    </row>
    <row r="3185" spans="1:11" ht="15" x14ac:dyDescent="0.2">
      <c r="A3185" s="5">
        <v>3126</v>
      </c>
      <c r="B3185" s="660"/>
      <c r="F3185" s="4" t="s">
        <v>3784</v>
      </c>
      <c r="G3185" s="1" t="b">
        <f t="shared" ca="1" si="50"/>
        <v>1</v>
      </c>
      <c r="H3185" s="1435" t="str" cm="1">
        <f t="array" aca="1" ref="H3185" ca="1">IF(I3185&lt;&gt;"",INDIRECT("'"&amp;I3185&amp;"'!"&amp;J3185),"")</f>
        <v/>
      </c>
      <c r="I3185" s="1440"/>
      <c r="J3185" s="1436"/>
      <c r="K3185" s="4"/>
    </row>
    <row r="3186" spans="1:11" ht="15" x14ac:dyDescent="0.2">
      <c r="A3186" s="5">
        <v>3127</v>
      </c>
      <c r="B3186" s="660"/>
      <c r="F3186" s="4" t="s">
        <v>3784</v>
      </c>
      <c r="G3186" s="1" t="b">
        <f t="shared" ca="1" si="50"/>
        <v>1</v>
      </c>
      <c r="H3186" s="1435" t="str" cm="1">
        <f t="array" aca="1" ref="H3186" ca="1">IF(I3186&lt;&gt;"",INDIRECT("'"&amp;I3186&amp;"'!"&amp;J3186),"")</f>
        <v/>
      </c>
      <c r="I3186" s="1440"/>
      <c r="J3186" s="1436"/>
      <c r="K3186" s="4"/>
    </row>
    <row r="3187" spans="1:11" ht="15" x14ac:dyDescent="0.2">
      <c r="A3187" s="5">
        <v>3128</v>
      </c>
      <c r="B3187" s="660"/>
      <c r="F3187" s="4" t="s">
        <v>3784</v>
      </c>
      <c r="G3187" s="1" t="b">
        <f t="shared" ca="1" si="50"/>
        <v>1</v>
      </c>
      <c r="H3187" s="1435" t="str" cm="1">
        <f t="array" aca="1" ref="H3187" ca="1">IF(I3187&lt;&gt;"",INDIRECT("'"&amp;I3187&amp;"'!"&amp;J3187),"")</f>
        <v/>
      </c>
      <c r="I3187" s="1440"/>
      <c r="J3187" s="1436"/>
      <c r="K3187" s="4"/>
    </row>
    <row r="3188" spans="1:11" ht="15" x14ac:dyDescent="0.2">
      <c r="A3188" s="5">
        <v>3129</v>
      </c>
      <c r="B3188" s="660"/>
      <c r="F3188" s="4" t="s">
        <v>3784</v>
      </c>
      <c r="G3188" s="1" t="b">
        <f t="shared" ca="1" si="50"/>
        <v>1</v>
      </c>
      <c r="H3188" s="1435" t="str" cm="1">
        <f t="array" aca="1" ref="H3188" ca="1">IF(I3188&lt;&gt;"",INDIRECT("'"&amp;I3188&amp;"'!"&amp;J3188),"")</f>
        <v/>
      </c>
      <c r="I3188" s="1440"/>
      <c r="J3188" s="1436"/>
      <c r="K3188" s="4"/>
    </row>
    <row r="3189" spans="1:11" ht="15" x14ac:dyDescent="0.2">
      <c r="A3189" s="5">
        <v>3130</v>
      </c>
      <c r="B3189" s="660"/>
      <c r="F3189" s="4" t="s">
        <v>3784</v>
      </c>
      <c r="G3189" s="1" t="b">
        <f t="shared" ca="1" si="50"/>
        <v>1</v>
      </c>
      <c r="H3189" s="1435" t="str" cm="1">
        <f t="array" aca="1" ref="H3189" ca="1">IF(I3189&lt;&gt;"",INDIRECT("'"&amp;I3189&amp;"'!"&amp;J3189),"")</f>
        <v/>
      </c>
      <c r="I3189" s="1440"/>
      <c r="J3189" s="1436"/>
      <c r="K3189" s="4"/>
    </row>
    <row r="3190" spans="1:11" ht="15" x14ac:dyDescent="0.2">
      <c r="A3190" s="5">
        <v>3131</v>
      </c>
      <c r="B3190" s="660"/>
      <c r="F3190" s="4" t="s">
        <v>3784</v>
      </c>
      <c r="G3190" s="1" t="b">
        <f t="shared" ca="1" si="50"/>
        <v>1</v>
      </c>
      <c r="H3190" s="1435" t="str" cm="1">
        <f t="array" aca="1" ref="H3190" ca="1">IF(I3190&lt;&gt;"",INDIRECT("'"&amp;I3190&amp;"'!"&amp;J3190),"")</f>
        <v/>
      </c>
      <c r="I3190" s="1440"/>
      <c r="J3190" s="1436"/>
      <c r="K3190" s="4"/>
    </row>
    <row r="3191" spans="1:11" ht="15" x14ac:dyDescent="0.2">
      <c r="A3191" s="5">
        <v>3132</v>
      </c>
      <c r="B3191" s="660"/>
      <c r="F3191" s="4" t="s">
        <v>3784</v>
      </c>
      <c r="G3191" s="1" t="b">
        <f t="shared" ca="1" si="50"/>
        <v>1</v>
      </c>
      <c r="H3191" s="1435" t="str" cm="1">
        <f t="array" aca="1" ref="H3191" ca="1">IF(I3191&lt;&gt;"",INDIRECT("'"&amp;I3191&amp;"'!"&amp;J3191),"")</f>
        <v/>
      </c>
      <c r="I3191" s="1440"/>
      <c r="J3191" s="1436"/>
      <c r="K3191" s="4"/>
    </row>
    <row r="3192" spans="1:11" ht="15" x14ac:dyDescent="0.2">
      <c r="A3192" s="5">
        <v>3133</v>
      </c>
      <c r="B3192" s="660"/>
      <c r="F3192" s="4" t="s">
        <v>3784</v>
      </c>
      <c r="G3192" s="1" t="b">
        <f t="shared" ca="1" si="50"/>
        <v>1</v>
      </c>
      <c r="H3192" s="1435" t="str" cm="1">
        <f t="array" aca="1" ref="H3192" ca="1">IF(I3192&lt;&gt;"",INDIRECT("'"&amp;I3192&amp;"'!"&amp;J3192),"")</f>
        <v/>
      </c>
      <c r="I3192" s="1440"/>
      <c r="J3192" s="1436"/>
      <c r="K3192" s="4"/>
    </row>
    <row r="3193" spans="1:11" ht="15" x14ac:dyDescent="0.2">
      <c r="A3193" s="5">
        <v>3134</v>
      </c>
      <c r="B3193" s="660"/>
      <c r="F3193" s="4" t="s">
        <v>3784</v>
      </c>
      <c r="G3193" s="1" t="b">
        <f t="shared" ca="1" si="50"/>
        <v>1</v>
      </c>
      <c r="H3193" s="1435" t="str" cm="1">
        <f t="array" aca="1" ref="H3193" ca="1">IF(I3193&lt;&gt;"",INDIRECT("'"&amp;I3193&amp;"'!"&amp;J3193),"")</f>
        <v/>
      </c>
      <c r="I3193" s="1440"/>
      <c r="J3193" s="1436"/>
      <c r="K3193" s="4"/>
    </row>
    <row r="3194" spans="1:11" ht="15" x14ac:dyDescent="0.2">
      <c r="A3194" s="5">
        <v>3135</v>
      </c>
      <c r="B3194" s="660"/>
      <c r="F3194" s="4" t="s">
        <v>3784</v>
      </c>
      <c r="G3194" s="1" t="b">
        <f t="shared" ca="1" si="50"/>
        <v>1</v>
      </c>
      <c r="H3194" s="1435" t="str" cm="1">
        <f t="array" aca="1" ref="H3194" ca="1">IF(I3194&lt;&gt;"",INDIRECT("'"&amp;I3194&amp;"'!"&amp;J3194),"")</f>
        <v/>
      </c>
      <c r="I3194" s="1440"/>
      <c r="J3194" s="1436"/>
      <c r="K3194" s="4"/>
    </row>
    <row r="3195" spans="1:11" ht="15" x14ac:dyDescent="0.2">
      <c r="A3195" s="5">
        <v>3136</v>
      </c>
      <c r="B3195" s="660"/>
      <c r="F3195" s="4" t="s">
        <v>3784</v>
      </c>
      <c r="G3195" s="1" t="b">
        <f t="shared" ca="1" si="50"/>
        <v>1</v>
      </c>
      <c r="H3195" s="1435" t="str" cm="1">
        <f t="array" aca="1" ref="H3195" ca="1">IF(I3195&lt;&gt;"",INDIRECT("'"&amp;I3195&amp;"'!"&amp;J3195),"")</f>
        <v/>
      </c>
      <c r="I3195" s="1440"/>
      <c r="J3195" s="1436"/>
      <c r="K3195" s="4"/>
    </row>
    <row r="3196" spans="1:11" ht="15" x14ac:dyDescent="0.2">
      <c r="A3196" s="5">
        <v>3137</v>
      </c>
      <c r="B3196" s="660"/>
      <c r="F3196" s="4" t="s">
        <v>3784</v>
      </c>
      <c r="G3196" s="1" t="b">
        <f t="shared" ca="1" si="50"/>
        <v>1</v>
      </c>
      <c r="H3196" s="1435" t="str" cm="1">
        <f t="array" aca="1" ref="H3196" ca="1">IF(I3196&lt;&gt;"",INDIRECT("'"&amp;I3196&amp;"'!"&amp;J3196),"")</f>
        <v/>
      </c>
      <c r="I3196" s="1440"/>
      <c r="J3196" s="1436"/>
      <c r="K3196" s="4"/>
    </row>
    <row r="3197" spans="1:11" ht="15" x14ac:dyDescent="0.2">
      <c r="A3197" s="5">
        <v>3138</v>
      </c>
      <c r="B3197" s="660"/>
      <c r="F3197" s="4" t="s">
        <v>3784</v>
      </c>
      <c r="G3197" s="1" t="b">
        <f t="shared" ca="1" si="50"/>
        <v>1</v>
      </c>
      <c r="H3197" s="1435" t="str" cm="1">
        <f t="array" aca="1" ref="H3197" ca="1">IF(I3197&lt;&gt;"",INDIRECT("'"&amp;I3197&amp;"'!"&amp;J3197),"")</f>
        <v/>
      </c>
      <c r="I3197" s="1440"/>
      <c r="J3197" s="1436"/>
      <c r="K3197" s="4"/>
    </row>
    <row r="3198" spans="1:11" ht="15" x14ac:dyDescent="0.2">
      <c r="A3198" s="5">
        <v>3139</v>
      </c>
      <c r="B3198" s="660"/>
      <c r="F3198" s="4" t="s">
        <v>3784</v>
      </c>
      <c r="G3198" s="1" t="b">
        <f t="shared" ca="1" si="50"/>
        <v>1</v>
      </c>
      <c r="H3198" s="1435" t="str" cm="1">
        <f t="array" aca="1" ref="H3198" ca="1">IF(I3198&lt;&gt;"",INDIRECT("'"&amp;I3198&amp;"'!"&amp;J3198),"")</f>
        <v/>
      </c>
      <c r="I3198" s="1440"/>
      <c r="J3198" s="1436"/>
      <c r="K3198" s="4"/>
    </row>
    <row r="3199" spans="1:11" ht="15" x14ac:dyDescent="0.2">
      <c r="A3199" s="5">
        <v>3140</v>
      </c>
      <c r="B3199" s="660"/>
      <c r="F3199" s="4" t="s">
        <v>3784</v>
      </c>
      <c r="G3199" s="1" t="b">
        <f t="shared" ca="1" si="50"/>
        <v>1</v>
      </c>
      <c r="H3199" s="1435" t="str" cm="1">
        <f t="array" aca="1" ref="H3199" ca="1">IF(I3199&lt;&gt;"",INDIRECT("'"&amp;I3199&amp;"'!"&amp;J3199),"")</f>
        <v/>
      </c>
      <c r="I3199" s="1440"/>
      <c r="J3199" s="1436"/>
      <c r="K3199" s="4"/>
    </row>
    <row r="3200" spans="1:11" ht="15" x14ac:dyDescent="0.2">
      <c r="A3200" s="5">
        <v>3141</v>
      </c>
      <c r="B3200" s="660"/>
      <c r="F3200" s="4" t="s">
        <v>3784</v>
      </c>
      <c r="G3200" s="1" t="b">
        <f t="shared" ca="1" si="50"/>
        <v>1</v>
      </c>
      <c r="H3200" s="1435" t="str" cm="1">
        <f t="array" aca="1" ref="H3200" ca="1">IF(I3200&lt;&gt;"",INDIRECT("'"&amp;I3200&amp;"'!"&amp;J3200),"")</f>
        <v/>
      </c>
      <c r="I3200" s="1440"/>
      <c r="J3200" s="1436"/>
      <c r="K3200" s="4"/>
    </row>
    <row r="3201" spans="1:11" ht="15" x14ac:dyDescent="0.2">
      <c r="A3201" s="5">
        <v>3142</v>
      </c>
      <c r="B3201" s="660"/>
      <c r="F3201" s="4" t="s">
        <v>3784</v>
      </c>
      <c r="G3201" s="1" t="b">
        <f t="shared" ca="1" si="50"/>
        <v>1</v>
      </c>
      <c r="H3201" s="1435" t="str" cm="1">
        <f t="array" aca="1" ref="H3201" ca="1">IF(I3201&lt;&gt;"",INDIRECT("'"&amp;I3201&amp;"'!"&amp;J3201),"")</f>
        <v/>
      </c>
      <c r="I3201" s="1440"/>
      <c r="J3201" s="1436"/>
      <c r="K3201" s="4"/>
    </row>
    <row r="3202" spans="1:11" ht="15" x14ac:dyDescent="0.2">
      <c r="A3202" s="5">
        <v>3143</v>
      </c>
      <c r="B3202" s="660"/>
      <c r="F3202" s="4" t="s">
        <v>3784</v>
      </c>
      <c r="G3202" s="1" t="b">
        <f t="shared" ca="1" si="50"/>
        <v>1</v>
      </c>
      <c r="H3202" s="1435" t="str" cm="1">
        <f t="array" aca="1" ref="H3202" ca="1">IF(I3202&lt;&gt;"",INDIRECT("'"&amp;I3202&amp;"'!"&amp;J3202),"")</f>
        <v/>
      </c>
      <c r="I3202" s="1440"/>
      <c r="J3202" s="1436"/>
      <c r="K3202" s="4"/>
    </row>
    <row r="3203" spans="1:11" ht="15" x14ac:dyDescent="0.2">
      <c r="A3203" s="5">
        <v>3144</v>
      </c>
      <c r="B3203" s="660"/>
      <c r="F3203" s="4" t="s">
        <v>3784</v>
      </c>
      <c r="G3203" s="1" t="b">
        <f t="shared" ca="1" si="50"/>
        <v>1</v>
      </c>
      <c r="H3203" s="1435" t="str" cm="1">
        <f t="array" aca="1" ref="H3203" ca="1">IF(I3203&lt;&gt;"",INDIRECT("'"&amp;I3203&amp;"'!"&amp;J3203),"")</f>
        <v/>
      </c>
      <c r="I3203" s="1440"/>
      <c r="J3203" s="1436"/>
      <c r="K3203" s="4"/>
    </row>
    <row r="3204" spans="1:11" ht="15" x14ac:dyDescent="0.2">
      <c r="A3204" s="5">
        <v>3145</v>
      </c>
      <c r="B3204" s="660"/>
      <c r="F3204" s="4" t="s">
        <v>3784</v>
      </c>
      <c r="G3204" s="1" t="b">
        <f t="shared" ca="1" si="50"/>
        <v>1</v>
      </c>
      <c r="H3204" s="1435" t="str" cm="1">
        <f t="array" aca="1" ref="H3204" ca="1">IF(I3204&lt;&gt;"",INDIRECT("'"&amp;I3204&amp;"'!"&amp;J3204),"")</f>
        <v/>
      </c>
      <c r="I3204" s="1440"/>
      <c r="J3204" s="1436"/>
      <c r="K3204" s="4"/>
    </row>
    <row r="3205" spans="1:11" ht="15" x14ac:dyDescent="0.2">
      <c r="A3205" s="5">
        <v>3146</v>
      </c>
      <c r="B3205" s="660"/>
      <c r="F3205" s="4" t="s">
        <v>3784</v>
      </c>
      <c r="G3205" s="1" t="b">
        <f t="shared" ca="1" si="50"/>
        <v>1</v>
      </c>
      <c r="H3205" s="1435" t="str" cm="1">
        <f t="array" aca="1" ref="H3205" ca="1">IF(I3205&lt;&gt;"",INDIRECT("'"&amp;I3205&amp;"'!"&amp;J3205),"")</f>
        <v/>
      </c>
      <c r="I3205" s="1440"/>
      <c r="J3205" s="1436"/>
      <c r="K3205" s="4"/>
    </row>
    <row r="3206" spans="1:11" ht="15" x14ac:dyDescent="0.2">
      <c r="A3206" s="5">
        <v>3147</v>
      </c>
      <c r="B3206" s="660"/>
      <c r="F3206" s="4" t="s">
        <v>3784</v>
      </c>
      <c r="G3206" s="1" t="b">
        <f t="shared" ca="1" si="50"/>
        <v>1</v>
      </c>
      <c r="H3206" s="1435" t="str" cm="1">
        <f t="array" aca="1" ref="H3206" ca="1">IF(I3206&lt;&gt;"",INDIRECT("'"&amp;I3206&amp;"'!"&amp;J3206),"")</f>
        <v/>
      </c>
      <c r="I3206" s="1440"/>
      <c r="J3206" s="1436"/>
      <c r="K3206" s="4"/>
    </row>
    <row r="3207" spans="1:11" ht="15" x14ac:dyDescent="0.2">
      <c r="A3207" s="5">
        <v>3148</v>
      </c>
      <c r="B3207" s="660"/>
      <c r="F3207" s="4" t="s">
        <v>3784</v>
      </c>
      <c r="G3207" s="1" t="b">
        <f t="shared" ca="1" si="50"/>
        <v>1</v>
      </c>
      <c r="H3207" s="1435" t="str" cm="1">
        <f t="array" aca="1" ref="H3207" ca="1">IF(I3207&lt;&gt;"",INDIRECT("'"&amp;I3207&amp;"'!"&amp;J3207),"")</f>
        <v/>
      </c>
      <c r="I3207" s="1440"/>
      <c r="J3207" s="1436"/>
      <c r="K3207" s="4"/>
    </row>
    <row r="3208" spans="1:11" ht="15" x14ac:dyDescent="0.2">
      <c r="A3208" s="5">
        <v>3149</v>
      </c>
      <c r="B3208" s="660"/>
      <c r="F3208" s="4" t="s">
        <v>3784</v>
      </c>
      <c r="G3208" s="1" t="b">
        <f t="shared" ca="1" si="50"/>
        <v>1</v>
      </c>
      <c r="H3208" s="1435" t="str" cm="1">
        <f t="array" aca="1" ref="H3208" ca="1">IF(I3208&lt;&gt;"",INDIRECT("'"&amp;I3208&amp;"'!"&amp;J3208),"")</f>
        <v/>
      </c>
      <c r="I3208" s="1440"/>
      <c r="J3208" s="1436"/>
      <c r="K3208" s="4"/>
    </row>
    <row r="3209" spans="1:11" ht="15" x14ac:dyDescent="0.2">
      <c r="A3209" s="5">
        <v>3150</v>
      </c>
      <c r="B3209" s="660"/>
      <c r="F3209" s="4" t="s">
        <v>3784</v>
      </c>
      <c r="G3209" s="1" t="b">
        <f t="shared" ca="1" si="50"/>
        <v>1</v>
      </c>
      <c r="H3209" s="1435" t="str" cm="1">
        <f t="array" aca="1" ref="H3209" ca="1">IF(I3209&lt;&gt;"",INDIRECT("'"&amp;I3209&amp;"'!"&amp;J3209),"")</f>
        <v/>
      </c>
      <c r="I3209" s="1440"/>
      <c r="J3209" s="1436"/>
      <c r="K3209" s="4"/>
    </row>
    <row r="3210" spans="1:11" ht="15" x14ac:dyDescent="0.2">
      <c r="A3210" s="5">
        <v>3151</v>
      </c>
      <c r="B3210" s="660"/>
      <c r="F3210" s="4" t="s">
        <v>3784</v>
      </c>
      <c r="G3210" s="1" t="b">
        <f t="shared" ca="1" si="50"/>
        <v>1</v>
      </c>
      <c r="H3210" s="1435" t="str" cm="1">
        <f t="array" aca="1" ref="H3210" ca="1">IF(I3210&lt;&gt;"",INDIRECT("'"&amp;I3210&amp;"'!"&amp;J3210),"")</f>
        <v/>
      </c>
      <c r="I3210" s="1440"/>
      <c r="J3210" s="1436"/>
      <c r="K3210" s="4"/>
    </row>
    <row r="3211" spans="1:11" ht="15" x14ac:dyDescent="0.2">
      <c r="A3211" s="5">
        <v>3152</v>
      </c>
      <c r="B3211" s="660"/>
      <c r="F3211" s="4" t="s">
        <v>3784</v>
      </c>
      <c r="G3211" s="1" t="b">
        <f t="shared" ca="1" si="50"/>
        <v>1</v>
      </c>
      <c r="H3211" s="1435" t="str" cm="1">
        <f t="array" aca="1" ref="H3211" ca="1">IF(I3211&lt;&gt;"",INDIRECT("'"&amp;I3211&amp;"'!"&amp;J3211),"")</f>
        <v/>
      </c>
      <c r="I3211" s="1440"/>
      <c r="J3211" s="1436"/>
      <c r="K3211" s="4"/>
    </row>
    <row r="3212" spans="1:11" ht="15" x14ac:dyDescent="0.2">
      <c r="A3212" s="5">
        <v>3153</v>
      </c>
      <c r="B3212" s="660"/>
      <c r="F3212" s="4" t="s">
        <v>3784</v>
      </c>
      <c r="G3212" s="1" t="b">
        <f t="shared" ca="1" si="50"/>
        <v>1</v>
      </c>
      <c r="H3212" s="1435" t="str" cm="1">
        <f t="array" aca="1" ref="H3212" ca="1">IF(I3212&lt;&gt;"",INDIRECT("'"&amp;I3212&amp;"'!"&amp;J3212),"")</f>
        <v/>
      </c>
      <c r="I3212" s="1440"/>
      <c r="J3212" s="1436"/>
      <c r="K3212" s="4"/>
    </row>
    <row r="3213" spans="1:11" ht="15" x14ac:dyDescent="0.2">
      <c r="A3213" s="5">
        <v>3154</v>
      </c>
      <c r="B3213" s="660"/>
      <c r="F3213" s="4" t="s">
        <v>3784</v>
      </c>
      <c r="G3213" s="1" t="b">
        <f t="shared" ca="1" si="50"/>
        <v>1</v>
      </c>
      <c r="H3213" s="1435" t="str" cm="1">
        <f t="array" aca="1" ref="H3213" ca="1">IF(I3213&lt;&gt;"",INDIRECT("'"&amp;I3213&amp;"'!"&amp;J3213),"")</f>
        <v/>
      </c>
      <c r="I3213" s="1440"/>
      <c r="J3213" s="1436"/>
      <c r="K3213" s="4"/>
    </row>
    <row r="3214" spans="1:11" ht="15" x14ac:dyDescent="0.2">
      <c r="A3214" s="5">
        <v>3155</v>
      </c>
      <c r="B3214" s="660"/>
      <c r="F3214" s="4" t="s">
        <v>3784</v>
      </c>
      <c r="G3214" s="1" t="b">
        <f t="shared" ca="1" si="50"/>
        <v>1</v>
      </c>
      <c r="H3214" s="1435" t="str" cm="1">
        <f t="array" aca="1" ref="H3214" ca="1">IF(I3214&lt;&gt;"",INDIRECT("'"&amp;I3214&amp;"'!"&amp;J3214),"")</f>
        <v/>
      </c>
      <c r="I3214" s="1440"/>
      <c r="J3214" s="1436"/>
      <c r="K3214" s="4"/>
    </row>
    <row r="3215" spans="1:11" ht="15" x14ac:dyDescent="0.2">
      <c r="A3215" s="5">
        <v>3156</v>
      </c>
      <c r="B3215" s="660"/>
      <c r="F3215" s="4" t="s">
        <v>3784</v>
      </c>
      <c r="G3215" s="1" t="b">
        <f t="shared" ca="1" si="50"/>
        <v>1</v>
      </c>
      <c r="H3215" s="1435" t="str" cm="1">
        <f t="array" aca="1" ref="H3215" ca="1">IF(I3215&lt;&gt;"",INDIRECT("'"&amp;I3215&amp;"'!"&amp;J3215),"")</f>
        <v/>
      </c>
      <c r="I3215" s="1440"/>
      <c r="J3215" s="1436"/>
      <c r="K3215" s="4"/>
    </row>
    <row r="3216" spans="1:11" ht="15" x14ac:dyDescent="0.2">
      <c r="A3216" s="5">
        <v>3157</v>
      </c>
      <c r="B3216" s="660"/>
      <c r="F3216" s="4" t="s">
        <v>3784</v>
      </c>
      <c r="G3216" s="1" t="b">
        <f t="shared" ca="1" si="50"/>
        <v>1</v>
      </c>
      <c r="H3216" s="1435" t="str" cm="1">
        <f t="array" aca="1" ref="H3216" ca="1">IF(I3216&lt;&gt;"",INDIRECT("'"&amp;I3216&amp;"'!"&amp;J3216),"")</f>
        <v/>
      </c>
      <c r="I3216" s="1440"/>
      <c r="J3216" s="1436"/>
      <c r="K3216" s="4"/>
    </row>
    <row r="3217" spans="1:11" ht="15" x14ac:dyDescent="0.2">
      <c r="A3217" s="5">
        <v>3158</v>
      </c>
      <c r="B3217" s="660"/>
      <c r="F3217" s="4" t="s">
        <v>3784</v>
      </c>
      <c r="G3217" s="1" t="b">
        <f t="shared" ca="1" si="50"/>
        <v>1</v>
      </c>
      <c r="H3217" s="1435" t="str" cm="1">
        <f t="array" aca="1" ref="H3217" ca="1">IF(I3217&lt;&gt;"",INDIRECT("'"&amp;I3217&amp;"'!"&amp;J3217),"")</f>
        <v/>
      </c>
      <c r="I3217" s="1440"/>
      <c r="J3217" s="1436"/>
      <c r="K3217" s="4"/>
    </row>
    <row r="3218" spans="1:11" ht="15" x14ac:dyDescent="0.2">
      <c r="A3218" s="5">
        <v>3159</v>
      </c>
      <c r="B3218" s="660"/>
      <c r="F3218" s="4" t="s">
        <v>3784</v>
      </c>
      <c r="G3218" s="1" t="b">
        <f t="shared" ca="1" si="50"/>
        <v>1</v>
      </c>
      <c r="H3218" s="1435" t="str" cm="1">
        <f t="array" aca="1" ref="H3218" ca="1">IF(I3218&lt;&gt;"",INDIRECT("'"&amp;I3218&amp;"'!"&amp;J3218),"")</f>
        <v/>
      </c>
      <c r="I3218" s="1440"/>
      <c r="J3218" s="1436"/>
      <c r="K3218" s="4"/>
    </row>
    <row r="3219" spans="1:11" ht="15" x14ac:dyDescent="0.2">
      <c r="A3219" s="5">
        <v>3160</v>
      </c>
      <c r="B3219" s="660"/>
      <c r="F3219" s="4" t="s">
        <v>3784</v>
      </c>
      <c r="G3219" s="1" t="b">
        <f t="shared" ca="1" si="50"/>
        <v>1</v>
      </c>
      <c r="H3219" s="1435" t="str" cm="1">
        <f t="array" aca="1" ref="H3219" ca="1">IF(I3219&lt;&gt;"",INDIRECT("'"&amp;I3219&amp;"'!"&amp;J3219),"")</f>
        <v/>
      </c>
      <c r="I3219" s="1440"/>
      <c r="J3219" s="1436"/>
      <c r="K3219" s="4"/>
    </row>
    <row r="3220" spans="1:11" ht="15" x14ac:dyDescent="0.2">
      <c r="A3220" s="5">
        <v>3161</v>
      </c>
      <c r="B3220" s="660"/>
      <c r="F3220" s="4" t="s">
        <v>3784</v>
      </c>
      <c r="G3220" s="1" t="b">
        <f t="shared" ca="1" si="50"/>
        <v>1</v>
      </c>
      <c r="H3220" s="1435" t="str" cm="1">
        <f t="array" aca="1" ref="H3220" ca="1">IF(I3220&lt;&gt;"",INDIRECT("'"&amp;I3220&amp;"'!"&amp;J3220),"")</f>
        <v/>
      </c>
      <c r="I3220" s="1440"/>
      <c r="J3220" s="1436"/>
      <c r="K3220" s="4"/>
    </row>
    <row r="3221" spans="1:11" ht="15" x14ac:dyDescent="0.2">
      <c r="A3221" s="5">
        <v>3162</v>
      </c>
      <c r="B3221" s="660"/>
      <c r="F3221" s="4" t="s">
        <v>3784</v>
      </c>
      <c r="G3221" s="1" t="b">
        <f t="shared" ca="1" si="50"/>
        <v>1</v>
      </c>
      <c r="H3221" s="1435" t="str" cm="1">
        <f t="array" aca="1" ref="H3221" ca="1">IF(I3221&lt;&gt;"",INDIRECT("'"&amp;I3221&amp;"'!"&amp;J3221),"")</f>
        <v/>
      </c>
      <c r="I3221" s="1440"/>
      <c r="J3221" s="1436"/>
      <c r="K3221" s="4"/>
    </row>
    <row r="3222" spans="1:11" ht="15" x14ac:dyDescent="0.2">
      <c r="A3222" s="5">
        <v>3163</v>
      </c>
      <c r="B3222" s="660"/>
      <c r="F3222" s="4" t="s">
        <v>3784</v>
      </c>
      <c r="G3222" s="1" t="b">
        <f t="shared" ca="1" si="50"/>
        <v>1</v>
      </c>
      <c r="H3222" s="1435" t="str" cm="1">
        <f t="array" aca="1" ref="H3222" ca="1">IF(I3222&lt;&gt;"",INDIRECT("'"&amp;I3222&amp;"'!"&amp;J3222),"")</f>
        <v/>
      </c>
      <c r="I3222" s="1440"/>
      <c r="J3222" s="1436"/>
      <c r="K3222" s="4"/>
    </row>
    <row r="3223" spans="1:11" ht="15" x14ac:dyDescent="0.2">
      <c r="A3223">
        <v>3164</v>
      </c>
      <c r="B3223" s="660">
        <f>'Acct Summary 7-9'!I4</f>
        <v>2631</v>
      </c>
      <c r="F3223" s="4"/>
      <c r="G3223" s="1" t="b">
        <f t="shared" ca="1" si="50"/>
        <v>1</v>
      </c>
      <c r="H3223" s="1435" cm="1">
        <f t="array" aca="1" ref="H3223" ca="1">IF(I3223&lt;&gt;"",INDIRECT("'"&amp;I3223&amp;"'!"&amp;J3223),"")</f>
        <v>2631</v>
      </c>
      <c r="I3223" s="1440" t="s">
        <v>3856</v>
      </c>
      <c r="J3223" s="1436" t="s">
        <v>4645</v>
      </c>
      <c r="K3223" s="4"/>
    </row>
    <row r="3224" spans="1:11" ht="15" x14ac:dyDescent="0.2">
      <c r="A3224">
        <v>3165</v>
      </c>
      <c r="B3224" s="660">
        <f>'Acct Summary 7-9'!I8</f>
        <v>2631</v>
      </c>
      <c r="F3224" s="4"/>
      <c r="G3224" s="1" t="b">
        <f t="shared" ca="1" si="50"/>
        <v>1</v>
      </c>
      <c r="H3224" s="1435" cm="1">
        <f t="array" aca="1" ref="H3224" ca="1">IF(I3224&lt;&gt;"",INDIRECT("'"&amp;I3224&amp;"'!"&amp;J3224),"")</f>
        <v>2631</v>
      </c>
      <c r="I3224" s="1440" t="s">
        <v>3856</v>
      </c>
      <c r="J3224" s="1436" t="s">
        <v>4477</v>
      </c>
      <c r="K3224" s="4"/>
    </row>
    <row r="3225" spans="1:11" ht="15" x14ac:dyDescent="0.2">
      <c r="A3225">
        <v>3166</v>
      </c>
      <c r="B3225" s="660">
        <f>'Acct Summary 7-9'!I20</f>
        <v>2631</v>
      </c>
      <c r="C3225" s="2" t="s">
        <v>490</v>
      </c>
      <c r="F3225" s="4"/>
      <c r="G3225" s="1" t="b">
        <f t="shared" ca="1" si="50"/>
        <v>1</v>
      </c>
      <c r="H3225" s="1435" cm="1">
        <f t="array" aca="1" ref="H3225" ca="1">IF(I3225&lt;&gt;"",INDIRECT("'"&amp;I3225&amp;"'!"&amp;J3225),"")</f>
        <v>2631</v>
      </c>
      <c r="I3225" s="1440" t="s">
        <v>3856</v>
      </c>
      <c r="J3225" s="1436" t="s">
        <v>4646</v>
      </c>
      <c r="K3225" s="4"/>
    </row>
    <row r="3226" spans="1:11" ht="15" x14ac:dyDescent="0.2">
      <c r="A3226">
        <v>3167</v>
      </c>
      <c r="B3226" s="660">
        <f>'Acct Summary 7-9'!C43</f>
        <v>0</v>
      </c>
      <c r="C3226" s="2" t="s">
        <v>490</v>
      </c>
      <c r="F3226" s="4"/>
      <c r="G3226" s="1" t="b">
        <f t="shared" ca="1" si="50"/>
        <v>1</v>
      </c>
      <c r="H3226" s="1435" cm="1">
        <f t="array" aca="1" ref="H3226" ca="1">IF(I3226&lt;&gt;"",INDIRECT("'"&amp;I3226&amp;"'!"&amp;J3226),"")</f>
        <v>0</v>
      </c>
      <c r="I3226" s="1440" t="s">
        <v>3856</v>
      </c>
      <c r="J3226" s="1436" t="s">
        <v>3876</v>
      </c>
      <c r="K3226" s="4"/>
    </row>
    <row r="3227" spans="1:11" ht="15" x14ac:dyDescent="0.2">
      <c r="A3227">
        <v>3168</v>
      </c>
      <c r="B3227" s="660">
        <f>'Acct Summary 7-9'!C44</f>
        <v>0</v>
      </c>
      <c r="C3227" s="2" t="s">
        <v>490</v>
      </c>
      <c r="F3227" s="4"/>
      <c r="G3227" s="1" t="b">
        <f t="shared" ca="1" si="50"/>
        <v>1</v>
      </c>
      <c r="H3227" s="1435" cm="1">
        <f t="array" aca="1" ref="H3227" ca="1">IF(I3227&lt;&gt;"",INDIRECT("'"&amp;I3227&amp;"'!"&amp;J3227),"")</f>
        <v>0</v>
      </c>
      <c r="I3227" s="1440" t="s">
        <v>3856</v>
      </c>
      <c r="J3227" s="1436" t="s">
        <v>3877</v>
      </c>
      <c r="K3227" s="4"/>
    </row>
    <row r="3228" spans="1:11" ht="15" x14ac:dyDescent="0.2">
      <c r="A3228">
        <v>3169</v>
      </c>
      <c r="B3228" s="660">
        <f>'Acct Summary 7-9'!C75</f>
        <v>0</v>
      </c>
      <c r="F3228" s="4"/>
      <c r="G3228" s="1" t="b">
        <f t="shared" ca="1" si="50"/>
        <v>1</v>
      </c>
      <c r="H3228" s="1435" cm="1">
        <f t="array" aca="1" ref="H3228" ca="1">IF(I3228&lt;&gt;"",INDIRECT("'"&amp;I3228&amp;"'!"&amp;J3228),"")</f>
        <v>0</v>
      </c>
      <c r="I3228" s="1440" t="s">
        <v>3856</v>
      </c>
      <c r="J3228" s="1436" t="s">
        <v>3901</v>
      </c>
      <c r="K3228" s="4"/>
    </row>
    <row r="3229" spans="1:11" ht="15" x14ac:dyDescent="0.2">
      <c r="A3229">
        <v>3170</v>
      </c>
      <c r="B3229" s="660">
        <f>'Acct Summary 7-9'!C76</f>
        <v>0</v>
      </c>
      <c r="C3229" s="2" t="s">
        <v>490</v>
      </c>
      <c r="F3229" s="4"/>
      <c r="G3229" s="1" t="b">
        <f t="shared" ca="1" si="50"/>
        <v>1</v>
      </c>
      <c r="H3229" s="1435" cm="1">
        <f t="array" aca="1" ref="H3229" ca="1">IF(I3229&lt;&gt;"",INDIRECT("'"&amp;I3229&amp;"'!"&amp;J3229),"")</f>
        <v>0</v>
      </c>
      <c r="I3229" s="1440" t="s">
        <v>3856</v>
      </c>
      <c r="J3229" s="1436" t="s">
        <v>3902</v>
      </c>
      <c r="K3229" s="4"/>
    </row>
    <row r="3230" spans="1:11" ht="15" x14ac:dyDescent="0.2">
      <c r="A3230">
        <v>3171</v>
      </c>
      <c r="B3230" s="660">
        <f>'Acct Summary 7-9'!C77</f>
        <v>0</v>
      </c>
      <c r="F3230" s="4"/>
      <c r="G3230" s="1" t="b">
        <f t="shared" ca="1" si="50"/>
        <v>1</v>
      </c>
      <c r="H3230" s="1435" cm="1">
        <f t="array" aca="1" ref="H3230" ca="1">IF(I3230&lt;&gt;"",INDIRECT("'"&amp;I3230&amp;"'!"&amp;J3230),"")</f>
        <v>0</v>
      </c>
      <c r="I3230" s="1440" t="s">
        <v>3856</v>
      </c>
      <c r="J3230" s="1436" t="s">
        <v>3903</v>
      </c>
      <c r="K3230" s="4"/>
    </row>
    <row r="3231" spans="1:11" ht="15" x14ac:dyDescent="0.2">
      <c r="A3231">
        <v>3172</v>
      </c>
      <c r="B3231" s="660">
        <f>'Acct Summary 7-9'!C78</f>
        <v>494897</v>
      </c>
      <c r="C3231" s="2" t="s">
        <v>490</v>
      </c>
      <c r="F3231" s="4"/>
      <c r="G3231" s="1" t="b">
        <f t="shared" ca="1" si="50"/>
        <v>1</v>
      </c>
      <c r="H3231" s="1435" cm="1">
        <f t="array" aca="1" ref="H3231" ca="1">IF(I3231&lt;&gt;"",INDIRECT("'"&amp;I3231&amp;"'!"&amp;J3231),"")</f>
        <v>494897</v>
      </c>
      <c r="I3231" s="1440" t="s">
        <v>3856</v>
      </c>
      <c r="J3231" s="1436" t="s">
        <v>4647</v>
      </c>
      <c r="K3231" s="4"/>
    </row>
    <row r="3232" spans="1:11" ht="15" x14ac:dyDescent="0.2">
      <c r="A3232">
        <v>3173</v>
      </c>
      <c r="B3232" s="660">
        <f>'Acct Summary 7-9'!D43</f>
        <v>0</v>
      </c>
      <c r="C3232" s="2" t="s">
        <v>490</v>
      </c>
      <c r="F3232" s="4"/>
      <c r="G3232" s="1" t="b">
        <f t="shared" ref="G3232:G3295" ca="1" si="51">H3232=B3232</f>
        <v>1</v>
      </c>
      <c r="H3232" s="1435" cm="1">
        <f t="array" aca="1" ref="H3232" ca="1">IF(I3232&lt;&gt;"",INDIRECT("'"&amp;I3232&amp;"'!"&amp;J3232),"")</f>
        <v>0</v>
      </c>
      <c r="I3232" s="1440" t="s">
        <v>3856</v>
      </c>
      <c r="J3232" s="1436" t="s">
        <v>3912</v>
      </c>
      <c r="K3232" s="4"/>
    </row>
    <row r="3233" spans="1:11" ht="15" x14ac:dyDescent="0.2">
      <c r="A3233">
        <v>3174</v>
      </c>
      <c r="B3233" s="660">
        <f>'Acct Summary 7-9'!D44</f>
        <v>0</v>
      </c>
      <c r="C3233" s="2" t="s">
        <v>490</v>
      </c>
      <c r="F3233" s="4"/>
      <c r="G3233" s="1" t="b">
        <f t="shared" ca="1" si="51"/>
        <v>1</v>
      </c>
      <c r="H3233" s="1435" cm="1">
        <f t="array" aca="1" ref="H3233" ca="1">IF(I3233&lt;&gt;"",INDIRECT("'"&amp;I3233&amp;"'!"&amp;J3233),"")</f>
        <v>0</v>
      </c>
      <c r="I3233" s="1440" t="s">
        <v>3856</v>
      </c>
      <c r="J3233" s="1436" t="s">
        <v>3913</v>
      </c>
      <c r="K3233" s="4"/>
    </row>
    <row r="3234" spans="1:11" ht="15" x14ac:dyDescent="0.2">
      <c r="A3234">
        <v>3175</v>
      </c>
      <c r="B3234" s="660">
        <f>'Acct Summary 7-9'!D75</f>
        <v>0</v>
      </c>
      <c r="F3234" s="4"/>
      <c r="G3234" s="1" t="b">
        <f t="shared" ca="1" si="51"/>
        <v>1</v>
      </c>
      <c r="H3234" s="1435" cm="1">
        <f t="array" aca="1" ref="H3234" ca="1">IF(I3234&lt;&gt;"",INDIRECT("'"&amp;I3234&amp;"'!"&amp;J3234),"")</f>
        <v>0</v>
      </c>
      <c r="I3234" s="1440" t="s">
        <v>3856</v>
      </c>
      <c r="J3234" s="1436" t="s">
        <v>3937</v>
      </c>
      <c r="K3234" s="4"/>
    </row>
    <row r="3235" spans="1:11" ht="15" x14ac:dyDescent="0.2">
      <c r="A3235">
        <v>3176</v>
      </c>
      <c r="B3235" s="660">
        <f>'Acct Summary 7-9'!D76</f>
        <v>0</v>
      </c>
      <c r="C3235" s="2" t="s">
        <v>490</v>
      </c>
      <c r="F3235" s="4"/>
      <c r="G3235" s="1" t="b">
        <f t="shared" ca="1" si="51"/>
        <v>1</v>
      </c>
      <c r="H3235" s="1435" cm="1">
        <f t="array" aca="1" ref="H3235" ca="1">IF(I3235&lt;&gt;"",INDIRECT("'"&amp;I3235&amp;"'!"&amp;J3235),"")</f>
        <v>0</v>
      </c>
      <c r="I3235" s="1440" t="s">
        <v>3856</v>
      </c>
      <c r="J3235" s="1436" t="s">
        <v>3938</v>
      </c>
      <c r="K3235" s="4"/>
    </row>
    <row r="3236" spans="1:11" ht="15" x14ac:dyDescent="0.2">
      <c r="A3236">
        <v>3177</v>
      </c>
      <c r="B3236" s="660">
        <f>'Acct Summary 7-9'!D77</f>
        <v>0</v>
      </c>
      <c r="F3236" s="4"/>
      <c r="G3236" s="1" t="b">
        <f t="shared" ca="1" si="51"/>
        <v>1</v>
      </c>
      <c r="H3236" s="1435" cm="1">
        <f t="array" aca="1" ref="H3236" ca="1">IF(I3236&lt;&gt;"",INDIRECT("'"&amp;I3236&amp;"'!"&amp;J3236),"")</f>
        <v>0</v>
      </c>
      <c r="I3236" s="1440" t="s">
        <v>3856</v>
      </c>
      <c r="J3236" s="1436" t="s">
        <v>3939</v>
      </c>
      <c r="K3236" s="4"/>
    </row>
    <row r="3237" spans="1:11" ht="15" x14ac:dyDescent="0.2">
      <c r="A3237">
        <v>3178</v>
      </c>
      <c r="B3237" s="660">
        <f>'Acct Summary 7-9'!D78</f>
        <v>58706</v>
      </c>
      <c r="C3237" s="2" t="s">
        <v>490</v>
      </c>
      <c r="F3237" s="4"/>
      <c r="G3237" s="1" t="b">
        <f t="shared" ca="1" si="51"/>
        <v>1</v>
      </c>
      <c r="H3237" s="1435" cm="1">
        <f t="array" aca="1" ref="H3237" ca="1">IF(I3237&lt;&gt;"",INDIRECT("'"&amp;I3237&amp;"'!"&amp;J3237),"")</f>
        <v>58706</v>
      </c>
      <c r="I3237" s="1440" t="s">
        <v>3856</v>
      </c>
      <c r="J3237" s="1436" t="s">
        <v>4648</v>
      </c>
      <c r="K3237" s="4"/>
    </row>
    <row r="3238" spans="1:11" ht="15" x14ac:dyDescent="0.2">
      <c r="A3238" s="5">
        <v>3179</v>
      </c>
      <c r="B3238" s="660"/>
      <c r="C3238" s="2" t="s">
        <v>490</v>
      </c>
      <c r="F3238" s="4" t="s">
        <v>3784</v>
      </c>
      <c r="G3238" s="1" t="b">
        <f t="shared" ca="1" si="51"/>
        <v>1</v>
      </c>
      <c r="H3238" s="1435" t="str" cm="1">
        <f t="array" aca="1" ref="H3238" ca="1">IF(I3238&lt;&gt;"",INDIRECT("'"&amp;I3238&amp;"'!"&amp;J3238),"")</f>
        <v/>
      </c>
      <c r="I3238" s="1440"/>
      <c r="J3238" s="1436"/>
      <c r="K3238" s="4"/>
    </row>
    <row r="3239" spans="1:11" ht="15" x14ac:dyDescent="0.2">
      <c r="A3239" s="5">
        <v>3180</v>
      </c>
      <c r="B3239" s="660"/>
      <c r="C3239" s="2" t="s">
        <v>490</v>
      </c>
      <c r="F3239" s="4" t="s">
        <v>3784</v>
      </c>
      <c r="G3239" s="1" t="b">
        <f t="shared" ca="1" si="51"/>
        <v>1</v>
      </c>
      <c r="H3239" s="1435" t="str" cm="1">
        <f t="array" aca="1" ref="H3239" ca="1">IF(I3239&lt;&gt;"",INDIRECT("'"&amp;I3239&amp;"'!"&amp;J3239),"")</f>
        <v/>
      </c>
      <c r="I3239" s="1440"/>
      <c r="J3239" s="1436"/>
      <c r="K3239" s="4"/>
    </row>
    <row r="3240" spans="1:11" ht="15" x14ac:dyDescent="0.2">
      <c r="A3240" s="5">
        <v>3181</v>
      </c>
      <c r="B3240" s="660"/>
      <c r="F3240" s="4" t="s">
        <v>3784</v>
      </c>
      <c r="G3240" s="1" t="b">
        <f t="shared" ca="1" si="51"/>
        <v>1</v>
      </c>
      <c r="H3240" s="1435" t="str" cm="1">
        <f t="array" aca="1" ref="H3240" ca="1">IF(I3240&lt;&gt;"",INDIRECT("'"&amp;I3240&amp;"'!"&amp;J3240),"")</f>
        <v/>
      </c>
      <c r="I3240" s="1440"/>
      <c r="J3240" s="1436"/>
      <c r="K3240" s="4"/>
    </row>
    <row r="3241" spans="1:11" ht="15" x14ac:dyDescent="0.2">
      <c r="A3241" s="5">
        <v>3182</v>
      </c>
      <c r="B3241" s="660"/>
      <c r="F3241" s="4" t="s">
        <v>3784</v>
      </c>
      <c r="G3241" s="1" t="b">
        <f t="shared" ca="1" si="51"/>
        <v>1</v>
      </c>
      <c r="H3241" s="1435" t="str" cm="1">
        <f t="array" aca="1" ref="H3241" ca="1">IF(I3241&lt;&gt;"",INDIRECT("'"&amp;I3241&amp;"'!"&amp;J3241),"")</f>
        <v/>
      </c>
      <c r="I3241" s="1440"/>
      <c r="J3241" s="1436"/>
      <c r="K3241" s="4"/>
    </row>
    <row r="3242" spans="1:11" ht="15" x14ac:dyDescent="0.2">
      <c r="A3242" s="5">
        <v>3183</v>
      </c>
      <c r="B3242" s="660"/>
      <c r="F3242" s="4" t="s">
        <v>3784</v>
      </c>
      <c r="G3242" s="1" t="b">
        <f t="shared" ca="1" si="51"/>
        <v>1</v>
      </c>
      <c r="H3242" s="1435" t="str" cm="1">
        <f t="array" aca="1" ref="H3242" ca="1">IF(I3242&lt;&gt;"",INDIRECT("'"&amp;I3242&amp;"'!"&amp;J3242),"")</f>
        <v/>
      </c>
      <c r="I3242" s="1440"/>
      <c r="J3242" s="1436"/>
      <c r="K3242" s="4"/>
    </row>
    <row r="3243" spans="1:11" ht="15" x14ac:dyDescent="0.2">
      <c r="A3243" s="5">
        <v>3184</v>
      </c>
      <c r="B3243" s="660"/>
      <c r="F3243" s="4" t="s">
        <v>3784</v>
      </c>
      <c r="G3243" s="1" t="b">
        <f t="shared" ca="1" si="51"/>
        <v>1</v>
      </c>
      <c r="H3243" s="1435" t="str" cm="1">
        <f t="array" aca="1" ref="H3243" ca="1">IF(I3243&lt;&gt;"",INDIRECT("'"&amp;I3243&amp;"'!"&amp;J3243),"")</f>
        <v/>
      </c>
      <c r="I3243" s="1440"/>
      <c r="J3243" s="1436"/>
      <c r="K3243" s="4"/>
    </row>
    <row r="3244" spans="1:11" ht="15" x14ac:dyDescent="0.2">
      <c r="A3244" s="5">
        <v>3185</v>
      </c>
      <c r="B3244" s="660"/>
      <c r="F3244" s="4" t="s">
        <v>3784</v>
      </c>
      <c r="G3244" s="1" t="b">
        <f t="shared" ca="1" si="51"/>
        <v>1</v>
      </c>
      <c r="H3244" s="1435" t="str" cm="1">
        <f t="array" aca="1" ref="H3244" ca="1">IF(I3244&lt;&gt;"",INDIRECT("'"&amp;I3244&amp;"'!"&amp;J3244),"")</f>
        <v/>
      </c>
      <c r="I3244" s="1440"/>
      <c r="J3244" s="1436"/>
      <c r="K3244" s="4"/>
    </row>
    <row r="3245" spans="1:11" ht="15" x14ac:dyDescent="0.2">
      <c r="A3245" s="5">
        <v>3186</v>
      </c>
      <c r="B3245" s="660"/>
      <c r="F3245" s="4" t="s">
        <v>3784</v>
      </c>
      <c r="G3245" s="1" t="b">
        <f t="shared" ca="1" si="51"/>
        <v>1</v>
      </c>
      <c r="H3245" s="1435" t="str" cm="1">
        <f t="array" aca="1" ref="H3245" ca="1">IF(I3245&lt;&gt;"",INDIRECT("'"&amp;I3245&amp;"'!"&amp;J3245),"")</f>
        <v/>
      </c>
      <c r="I3245" s="1440"/>
      <c r="J3245" s="1436"/>
      <c r="K3245" s="4"/>
    </row>
    <row r="3246" spans="1:11" ht="15" x14ac:dyDescent="0.2">
      <c r="A3246" s="5">
        <v>3187</v>
      </c>
      <c r="B3246" s="660"/>
      <c r="F3246" s="4" t="s">
        <v>3784</v>
      </c>
      <c r="G3246" s="1" t="b">
        <f t="shared" ca="1" si="51"/>
        <v>1</v>
      </c>
      <c r="H3246" s="1435" t="str" cm="1">
        <f t="array" aca="1" ref="H3246" ca="1">IF(I3246&lt;&gt;"",INDIRECT("'"&amp;I3246&amp;"'!"&amp;J3246),"")</f>
        <v/>
      </c>
      <c r="I3246" s="1440"/>
      <c r="J3246" s="1436"/>
      <c r="K3246" s="4"/>
    </row>
    <row r="3247" spans="1:11" ht="15" x14ac:dyDescent="0.2">
      <c r="A3247" s="5">
        <v>3188</v>
      </c>
      <c r="B3247" s="660"/>
      <c r="F3247" s="4" t="s">
        <v>3784</v>
      </c>
      <c r="G3247" s="1" t="b">
        <f t="shared" ca="1" si="51"/>
        <v>1</v>
      </c>
      <c r="H3247" s="1435" t="str" cm="1">
        <f t="array" aca="1" ref="H3247" ca="1">IF(I3247&lt;&gt;"",INDIRECT("'"&amp;I3247&amp;"'!"&amp;J3247),"")</f>
        <v/>
      </c>
      <c r="I3247" s="1440"/>
      <c r="J3247" s="1436"/>
      <c r="K3247" s="4"/>
    </row>
    <row r="3248" spans="1:11" ht="15" x14ac:dyDescent="0.2">
      <c r="A3248" s="5">
        <v>3189</v>
      </c>
      <c r="B3248" s="660"/>
      <c r="F3248" s="4" t="s">
        <v>3784</v>
      </c>
      <c r="G3248" s="1" t="b">
        <f t="shared" ca="1" si="51"/>
        <v>1</v>
      </c>
      <c r="H3248" s="1435" t="str" cm="1">
        <f t="array" aca="1" ref="H3248" ca="1">IF(I3248&lt;&gt;"",INDIRECT("'"&amp;I3248&amp;"'!"&amp;J3248),"")</f>
        <v/>
      </c>
      <c r="I3248" s="1440"/>
      <c r="J3248" s="1436"/>
      <c r="K3248" s="4"/>
    </row>
    <row r="3249" spans="1:11" ht="15" x14ac:dyDescent="0.2">
      <c r="A3249">
        <v>3190</v>
      </c>
      <c r="B3249" s="660">
        <f>'Acct Summary 7-9'!F43</f>
        <v>0</v>
      </c>
      <c r="F3249" s="4"/>
      <c r="G3249" s="1" t="b">
        <f t="shared" ca="1" si="51"/>
        <v>1</v>
      </c>
      <c r="H3249" s="1435" cm="1">
        <f t="array" aca="1" ref="H3249" ca="1">IF(I3249&lt;&gt;"",INDIRECT("'"&amp;I3249&amp;"'!"&amp;J3249),"")</f>
        <v>0</v>
      </c>
      <c r="I3249" s="1440" t="s">
        <v>3856</v>
      </c>
      <c r="J3249" s="1436" t="s">
        <v>3984</v>
      </c>
      <c r="K3249" s="4"/>
    </row>
    <row r="3250" spans="1:11" ht="15" x14ac:dyDescent="0.2">
      <c r="A3250">
        <v>3191</v>
      </c>
      <c r="B3250" s="660">
        <f>'Acct Summary 7-9'!F44</f>
        <v>0</v>
      </c>
      <c r="F3250" s="4"/>
      <c r="G3250" s="1" t="b">
        <f t="shared" ca="1" si="51"/>
        <v>1</v>
      </c>
      <c r="H3250" s="1435" cm="1">
        <f t="array" aca="1" ref="H3250" ca="1">IF(I3250&lt;&gt;"",INDIRECT("'"&amp;I3250&amp;"'!"&amp;J3250),"")</f>
        <v>0</v>
      </c>
      <c r="I3250" s="1440" t="s">
        <v>3856</v>
      </c>
      <c r="J3250" s="1436" t="s">
        <v>3985</v>
      </c>
      <c r="K3250" s="4"/>
    </row>
    <row r="3251" spans="1:11" ht="15" x14ac:dyDescent="0.2">
      <c r="A3251">
        <v>3192</v>
      </c>
      <c r="B3251" s="660">
        <f>'Acct Summary 7-9'!F75</f>
        <v>0</v>
      </c>
      <c r="F3251" s="4"/>
      <c r="G3251" s="1" t="b">
        <f t="shared" ca="1" si="51"/>
        <v>1</v>
      </c>
      <c r="H3251" s="1435" cm="1">
        <f t="array" aca="1" ref="H3251" ca="1">IF(I3251&lt;&gt;"",INDIRECT("'"&amp;I3251&amp;"'!"&amp;J3251),"")</f>
        <v>0</v>
      </c>
      <c r="I3251" s="1440" t="s">
        <v>3856</v>
      </c>
      <c r="J3251" s="1436" t="s">
        <v>4009</v>
      </c>
      <c r="K3251" s="4"/>
    </row>
    <row r="3252" spans="1:11" ht="15" x14ac:dyDescent="0.2">
      <c r="A3252">
        <v>3193</v>
      </c>
      <c r="B3252" s="660">
        <f>'Acct Summary 7-9'!F76</f>
        <v>0</v>
      </c>
      <c r="C3252" s="2" t="s">
        <v>490</v>
      </c>
      <c r="F3252" s="4"/>
      <c r="G3252" s="1" t="b">
        <f t="shared" ca="1" si="51"/>
        <v>1</v>
      </c>
      <c r="H3252" s="1435" cm="1">
        <f t="array" aca="1" ref="H3252" ca="1">IF(I3252&lt;&gt;"",INDIRECT("'"&amp;I3252&amp;"'!"&amp;J3252),"")</f>
        <v>0</v>
      </c>
      <c r="I3252" s="1440" t="s">
        <v>3856</v>
      </c>
      <c r="J3252" s="1436" t="s">
        <v>4010</v>
      </c>
      <c r="K3252" s="4"/>
    </row>
    <row r="3253" spans="1:11" ht="15" x14ac:dyDescent="0.2">
      <c r="A3253">
        <v>3194</v>
      </c>
      <c r="B3253" s="660">
        <f>'Acct Summary 7-9'!F77</f>
        <v>0</v>
      </c>
      <c r="F3253" s="4"/>
      <c r="G3253" s="1" t="b">
        <f t="shared" ca="1" si="51"/>
        <v>1</v>
      </c>
      <c r="H3253" s="1435" cm="1">
        <f t="array" aca="1" ref="H3253" ca="1">IF(I3253&lt;&gt;"",INDIRECT("'"&amp;I3253&amp;"'!"&amp;J3253),"")</f>
        <v>0</v>
      </c>
      <c r="I3253" s="1440" t="s">
        <v>3856</v>
      </c>
      <c r="J3253" s="1436" t="s">
        <v>4011</v>
      </c>
      <c r="K3253" s="4"/>
    </row>
    <row r="3254" spans="1:11" ht="15" x14ac:dyDescent="0.2">
      <c r="A3254">
        <v>3195</v>
      </c>
      <c r="B3254" s="660">
        <f>'Acct Summary 7-9'!F78</f>
        <v>20222</v>
      </c>
      <c r="C3254" s="2" t="s">
        <v>490</v>
      </c>
      <c r="F3254" s="4"/>
      <c r="G3254" s="1" t="b">
        <f t="shared" ca="1" si="51"/>
        <v>1</v>
      </c>
      <c r="H3254" s="1435" cm="1">
        <f t="array" aca="1" ref="H3254" ca="1">IF(I3254&lt;&gt;"",INDIRECT("'"&amp;I3254&amp;"'!"&amp;J3254),"")</f>
        <v>20222</v>
      </c>
      <c r="I3254" s="1440" t="s">
        <v>3856</v>
      </c>
      <c r="J3254" s="1436" t="s">
        <v>4649</v>
      </c>
      <c r="K3254" s="4"/>
    </row>
    <row r="3255" spans="1:11" ht="15" x14ac:dyDescent="0.2">
      <c r="A3255">
        <v>3196</v>
      </c>
      <c r="B3255" s="660">
        <f>'Acct Summary 7-9'!G43</f>
        <v>0</v>
      </c>
      <c r="C3255" s="2" t="s">
        <v>490</v>
      </c>
      <c r="F3255" s="4"/>
      <c r="G3255" s="1" t="b">
        <f t="shared" ca="1" si="51"/>
        <v>1</v>
      </c>
      <c r="H3255" s="1435" cm="1">
        <f t="array" aca="1" ref="H3255" ca="1">IF(I3255&lt;&gt;"",INDIRECT("'"&amp;I3255&amp;"'!"&amp;J3255),"")</f>
        <v>0</v>
      </c>
      <c r="I3255" s="1440" t="s">
        <v>3856</v>
      </c>
      <c r="J3255" s="1436" t="s">
        <v>4020</v>
      </c>
      <c r="K3255" s="4"/>
    </row>
    <row r="3256" spans="1:11" ht="15" x14ac:dyDescent="0.2">
      <c r="A3256">
        <v>3197</v>
      </c>
      <c r="B3256" s="660">
        <f>'Acct Summary 7-9'!G44</f>
        <v>0</v>
      </c>
      <c r="C3256" s="2" t="s">
        <v>490</v>
      </c>
      <c r="F3256" s="4"/>
      <c r="G3256" s="1" t="b">
        <f t="shared" ca="1" si="51"/>
        <v>1</v>
      </c>
      <c r="H3256" s="1435" cm="1">
        <f t="array" aca="1" ref="H3256" ca="1">IF(I3256&lt;&gt;"",INDIRECT("'"&amp;I3256&amp;"'!"&amp;J3256),"")</f>
        <v>0</v>
      </c>
      <c r="I3256" s="1440" t="s">
        <v>3856</v>
      </c>
      <c r="J3256" s="1436" t="s">
        <v>4021</v>
      </c>
      <c r="K3256" s="4"/>
    </row>
    <row r="3257" spans="1:11" ht="15" x14ac:dyDescent="0.2">
      <c r="A3257">
        <v>3198</v>
      </c>
      <c r="B3257" s="660">
        <f>'Acct Summary 7-9'!G50</f>
        <v>0</v>
      </c>
      <c r="F3257" s="4"/>
      <c r="G3257" s="1" t="b">
        <f t="shared" ca="1" si="51"/>
        <v>1</v>
      </c>
      <c r="H3257" s="1435" cm="1">
        <f t="array" aca="1" ref="H3257" ca="1">IF(I3257&lt;&gt;"",INDIRECT("'"&amp;I3257&amp;"'!"&amp;J3257),"")</f>
        <v>0</v>
      </c>
      <c r="I3257" s="1440" t="s">
        <v>3856</v>
      </c>
      <c r="J3257" s="1436" t="s">
        <v>4650</v>
      </c>
      <c r="K3257" s="4"/>
    </row>
    <row r="3258" spans="1:11" ht="15" x14ac:dyDescent="0.2">
      <c r="A3258">
        <v>3199</v>
      </c>
      <c r="B3258" s="660">
        <f>'Acct Summary 7-9'!G76</f>
        <v>0</v>
      </c>
      <c r="C3258" s="2" t="s">
        <v>490</v>
      </c>
      <c r="F3258" s="4"/>
      <c r="G3258" s="1" t="b">
        <f t="shared" ca="1" si="51"/>
        <v>1</v>
      </c>
      <c r="H3258" s="1435" cm="1">
        <f t="array" aca="1" ref="H3258" ca="1">IF(I3258&lt;&gt;"",INDIRECT("'"&amp;I3258&amp;"'!"&amp;J3258),"")</f>
        <v>0</v>
      </c>
      <c r="I3258" s="1440" t="s">
        <v>3856</v>
      </c>
      <c r="J3258" s="1436" t="s">
        <v>4046</v>
      </c>
      <c r="K3258" s="4"/>
    </row>
    <row r="3259" spans="1:11" ht="15" x14ac:dyDescent="0.2">
      <c r="A3259">
        <v>3200</v>
      </c>
      <c r="B3259" s="660">
        <f>'Acct Summary 7-9'!G77</f>
        <v>0</v>
      </c>
      <c r="F3259" s="4"/>
      <c r="G3259" s="1" t="b">
        <f t="shared" ca="1" si="51"/>
        <v>1</v>
      </c>
      <c r="H3259" s="1435" cm="1">
        <f t="array" aca="1" ref="H3259" ca="1">IF(I3259&lt;&gt;"",INDIRECT("'"&amp;I3259&amp;"'!"&amp;J3259),"")</f>
        <v>0</v>
      </c>
      <c r="I3259" s="1440" t="s">
        <v>3856</v>
      </c>
      <c r="J3259" s="1436" t="s">
        <v>4047</v>
      </c>
      <c r="K3259" s="4"/>
    </row>
    <row r="3260" spans="1:11" ht="15" x14ac:dyDescent="0.2">
      <c r="A3260">
        <v>3201</v>
      </c>
      <c r="B3260" s="660">
        <f>'Acct Summary 7-9'!G78</f>
        <v>28045</v>
      </c>
      <c r="C3260" s="2" t="s">
        <v>490</v>
      </c>
      <c r="F3260" s="4"/>
      <c r="G3260" s="1" t="b">
        <f t="shared" ca="1" si="51"/>
        <v>1</v>
      </c>
      <c r="H3260" s="1435" cm="1">
        <f t="array" aca="1" ref="H3260" ca="1">IF(I3260&lt;&gt;"",INDIRECT("'"&amp;I3260&amp;"'!"&amp;J3260),"")</f>
        <v>28045</v>
      </c>
      <c r="I3260" s="1440" t="s">
        <v>3856</v>
      </c>
      <c r="J3260" s="1436" t="s">
        <v>4651</v>
      </c>
      <c r="K3260" s="4"/>
    </row>
    <row r="3261" spans="1:11" ht="15" x14ac:dyDescent="0.2">
      <c r="A3261" s="5">
        <v>3202</v>
      </c>
      <c r="B3261" s="660"/>
      <c r="C3261" s="2" t="s">
        <v>490</v>
      </c>
      <c r="F3261" s="4" t="s">
        <v>3784</v>
      </c>
      <c r="G3261" s="1" t="b">
        <f t="shared" ca="1" si="51"/>
        <v>1</v>
      </c>
      <c r="H3261" s="1435" t="str" cm="1">
        <f t="array" aca="1" ref="H3261" ca="1">IF(I3261&lt;&gt;"",INDIRECT("'"&amp;I3261&amp;"'!"&amp;J3261),"")</f>
        <v/>
      </c>
      <c r="I3261" s="1440"/>
      <c r="J3261" s="1436"/>
      <c r="K3261" s="4"/>
    </row>
    <row r="3262" spans="1:11" ht="15" x14ac:dyDescent="0.2">
      <c r="A3262" s="5">
        <v>3203</v>
      </c>
      <c r="B3262" s="660"/>
      <c r="C3262" s="2" t="s">
        <v>490</v>
      </c>
      <c r="F3262" s="4" t="s">
        <v>3784</v>
      </c>
      <c r="G3262" s="1" t="b">
        <f t="shared" ca="1" si="51"/>
        <v>1</v>
      </c>
      <c r="H3262" s="1435" t="str" cm="1">
        <f t="array" aca="1" ref="H3262" ca="1">IF(I3262&lt;&gt;"",INDIRECT("'"&amp;I3262&amp;"'!"&amp;J3262),"")</f>
        <v/>
      </c>
      <c r="I3262" s="1440"/>
      <c r="J3262" s="1436"/>
      <c r="K3262" s="4"/>
    </row>
    <row r="3263" spans="1:11" ht="15" x14ac:dyDescent="0.2">
      <c r="A3263" s="5">
        <v>3204</v>
      </c>
      <c r="B3263" s="660"/>
      <c r="F3263" s="4" t="s">
        <v>3784</v>
      </c>
      <c r="G3263" s="1" t="b">
        <f t="shared" ca="1" si="51"/>
        <v>1</v>
      </c>
      <c r="H3263" s="1435" t="str" cm="1">
        <f t="array" aca="1" ref="H3263" ca="1">IF(I3263&lt;&gt;"",INDIRECT("'"&amp;I3263&amp;"'!"&amp;J3263),"")</f>
        <v/>
      </c>
      <c r="I3263" s="1440"/>
      <c r="J3263" s="1436"/>
      <c r="K3263" s="4"/>
    </row>
    <row r="3264" spans="1:11" ht="15" x14ac:dyDescent="0.2">
      <c r="A3264" s="5">
        <v>3205</v>
      </c>
      <c r="B3264" s="660"/>
      <c r="F3264" s="4" t="s">
        <v>3784</v>
      </c>
      <c r="G3264" s="1" t="b">
        <f t="shared" ca="1" si="51"/>
        <v>1</v>
      </c>
      <c r="H3264" s="1435" t="str" cm="1">
        <f t="array" aca="1" ref="H3264" ca="1">IF(I3264&lt;&gt;"",INDIRECT("'"&amp;I3264&amp;"'!"&amp;J3264),"")</f>
        <v/>
      </c>
      <c r="I3264" s="1440"/>
      <c r="J3264" s="1436"/>
      <c r="K3264" s="4"/>
    </row>
    <row r="3265" spans="1:11" ht="15" x14ac:dyDescent="0.2">
      <c r="A3265" s="5">
        <v>3206</v>
      </c>
      <c r="B3265" s="660"/>
      <c r="F3265" s="4" t="s">
        <v>3784</v>
      </c>
      <c r="G3265" s="1" t="b">
        <f t="shared" ca="1" si="51"/>
        <v>1</v>
      </c>
      <c r="H3265" s="1435" t="str" cm="1">
        <f t="array" aca="1" ref="H3265" ca="1">IF(I3265&lt;&gt;"",INDIRECT("'"&amp;I3265&amp;"'!"&amp;J3265),"")</f>
        <v/>
      </c>
      <c r="I3265" s="1440"/>
      <c r="J3265" s="1436"/>
      <c r="K3265" s="4"/>
    </row>
    <row r="3266" spans="1:11" ht="15" x14ac:dyDescent="0.2">
      <c r="A3266" s="5">
        <v>3207</v>
      </c>
      <c r="B3266" s="660"/>
      <c r="F3266" s="4" t="s">
        <v>3784</v>
      </c>
      <c r="G3266" s="1" t="b">
        <f t="shared" ca="1" si="51"/>
        <v>1</v>
      </c>
      <c r="H3266" s="1435" t="str" cm="1">
        <f t="array" aca="1" ref="H3266" ca="1">IF(I3266&lt;&gt;"",INDIRECT("'"&amp;I3266&amp;"'!"&amp;J3266),"")</f>
        <v/>
      </c>
      <c r="I3266" s="1440"/>
      <c r="J3266" s="1436"/>
      <c r="K3266" s="4"/>
    </row>
    <row r="3267" spans="1:11" ht="15" x14ac:dyDescent="0.2">
      <c r="A3267" s="5">
        <v>3208</v>
      </c>
      <c r="B3267" s="660"/>
      <c r="F3267" s="4" t="s">
        <v>3784</v>
      </c>
      <c r="G3267" s="1" t="b">
        <f t="shared" ca="1" si="51"/>
        <v>1</v>
      </c>
      <c r="H3267" s="1435" t="str" cm="1">
        <f t="array" aca="1" ref="H3267" ca="1">IF(I3267&lt;&gt;"",INDIRECT("'"&amp;I3267&amp;"'!"&amp;J3267),"")</f>
        <v/>
      </c>
      <c r="I3267" s="1440"/>
      <c r="J3267" s="1436"/>
      <c r="K3267" s="4"/>
    </row>
    <row r="3268" spans="1:11" ht="15" x14ac:dyDescent="0.2">
      <c r="A3268" s="5">
        <v>3209</v>
      </c>
      <c r="B3268" s="660"/>
      <c r="F3268" s="4" t="s">
        <v>3784</v>
      </c>
      <c r="G3268" s="1" t="b">
        <f t="shared" ca="1" si="51"/>
        <v>1</v>
      </c>
      <c r="H3268" s="1435" t="str" cm="1">
        <f t="array" aca="1" ref="H3268" ca="1">IF(I3268&lt;&gt;"",INDIRECT("'"&amp;I3268&amp;"'!"&amp;J3268),"")</f>
        <v/>
      </c>
      <c r="I3268" s="1440"/>
      <c r="J3268" s="1436"/>
      <c r="K3268" s="4"/>
    </row>
    <row r="3269" spans="1:11" ht="15" x14ac:dyDescent="0.2">
      <c r="A3269" s="5">
        <v>3210</v>
      </c>
      <c r="B3269" s="660"/>
      <c r="F3269" s="4" t="s">
        <v>3784</v>
      </c>
      <c r="G3269" s="1" t="b">
        <f t="shared" ca="1" si="51"/>
        <v>1</v>
      </c>
      <c r="H3269" s="1435" t="str" cm="1">
        <f t="array" aca="1" ref="H3269" ca="1">IF(I3269&lt;&gt;"",INDIRECT("'"&amp;I3269&amp;"'!"&amp;J3269),"")</f>
        <v/>
      </c>
      <c r="I3269" s="1440"/>
      <c r="J3269" s="1436"/>
      <c r="K3269" s="4"/>
    </row>
    <row r="3270" spans="1:11" ht="15" x14ac:dyDescent="0.2">
      <c r="A3270" s="5">
        <v>3211</v>
      </c>
      <c r="B3270" s="660"/>
      <c r="F3270" s="4" t="s">
        <v>3784</v>
      </c>
      <c r="G3270" s="1" t="b">
        <f t="shared" ca="1" si="51"/>
        <v>1</v>
      </c>
      <c r="H3270" s="1435" t="str" cm="1">
        <f t="array" aca="1" ref="H3270" ca="1">IF(I3270&lt;&gt;"",INDIRECT("'"&amp;I3270&amp;"'!"&amp;J3270),"")</f>
        <v/>
      </c>
      <c r="I3270" s="1440"/>
      <c r="J3270" s="1436"/>
      <c r="K3270" s="4"/>
    </row>
    <row r="3271" spans="1:11" ht="15" x14ac:dyDescent="0.2">
      <c r="A3271">
        <v>3212</v>
      </c>
      <c r="B3271" s="660">
        <f>'Acct Summary 7-9'!E43</f>
        <v>0</v>
      </c>
      <c r="F3271" s="4"/>
      <c r="G3271" s="1" t="b">
        <f t="shared" ca="1" si="51"/>
        <v>1</v>
      </c>
      <c r="H3271" s="1435" cm="1">
        <f t="array" aca="1" ref="H3271" ca="1">IF(I3271&lt;&gt;"",INDIRECT("'"&amp;I3271&amp;"'!"&amp;J3271),"")</f>
        <v>0</v>
      </c>
      <c r="I3271" s="1440" t="s">
        <v>3856</v>
      </c>
      <c r="J3271" s="1436" t="s">
        <v>3948</v>
      </c>
      <c r="K3271" s="4"/>
    </row>
    <row r="3272" spans="1:11" ht="15" x14ac:dyDescent="0.2">
      <c r="A3272">
        <v>3213</v>
      </c>
      <c r="B3272" s="660">
        <f>'Acct Summary 7-9'!E44</f>
        <v>0</v>
      </c>
      <c r="F3272" s="4"/>
      <c r="G3272" s="1" t="b">
        <f t="shared" ca="1" si="51"/>
        <v>1</v>
      </c>
      <c r="H3272" s="1435" cm="1">
        <f t="array" aca="1" ref="H3272" ca="1">IF(I3272&lt;&gt;"",INDIRECT("'"&amp;I3272&amp;"'!"&amp;J3272),"")</f>
        <v>0</v>
      </c>
      <c r="I3272" s="1440" t="s">
        <v>3856</v>
      </c>
      <c r="J3272" s="1436" t="s">
        <v>3949</v>
      </c>
      <c r="K3272" s="4"/>
    </row>
    <row r="3273" spans="1:11" ht="15" x14ac:dyDescent="0.2">
      <c r="A3273">
        <v>3214</v>
      </c>
      <c r="B3273" s="660">
        <f>'Acct Summary 7-9'!E75</f>
        <v>0</v>
      </c>
      <c r="F3273" s="4"/>
      <c r="G3273" s="1" t="b">
        <f t="shared" ca="1" si="51"/>
        <v>1</v>
      </c>
      <c r="H3273" s="1435" cm="1">
        <f t="array" aca="1" ref="H3273" ca="1">IF(I3273&lt;&gt;"",INDIRECT("'"&amp;I3273&amp;"'!"&amp;J3273),"")</f>
        <v>0</v>
      </c>
      <c r="I3273" s="1440" t="s">
        <v>3856</v>
      </c>
      <c r="J3273" s="1436" t="s">
        <v>3973</v>
      </c>
      <c r="K3273" s="4"/>
    </row>
    <row r="3274" spans="1:11" ht="15" x14ac:dyDescent="0.2">
      <c r="A3274">
        <v>3215</v>
      </c>
      <c r="B3274" s="660">
        <f>'Acct Summary 7-9'!E76</f>
        <v>0</v>
      </c>
      <c r="C3274" s="2" t="s">
        <v>490</v>
      </c>
      <c r="F3274" s="4"/>
      <c r="G3274" s="1" t="b">
        <f t="shared" ca="1" si="51"/>
        <v>1</v>
      </c>
      <c r="H3274" s="1435" cm="1">
        <f t="array" aca="1" ref="H3274" ca="1">IF(I3274&lt;&gt;"",INDIRECT("'"&amp;I3274&amp;"'!"&amp;J3274),"")</f>
        <v>0</v>
      </c>
      <c r="I3274" s="1440" t="s">
        <v>3856</v>
      </c>
      <c r="J3274" s="1436" t="s">
        <v>3974</v>
      </c>
      <c r="K3274" s="4"/>
    </row>
    <row r="3275" spans="1:11" ht="15" x14ac:dyDescent="0.2">
      <c r="A3275">
        <v>3216</v>
      </c>
      <c r="B3275" s="660">
        <f>'Acct Summary 7-9'!E77</f>
        <v>0</v>
      </c>
      <c r="F3275" s="4"/>
      <c r="G3275" s="1" t="b">
        <f t="shared" ca="1" si="51"/>
        <v>1</v>
      </c>
      <c r="H3275" s="1435" cm="1">
        <f t="array" aca="1" ref="H3275" ca="1">IF(I3275&lt;&gt;"",INDIRECT("'"&amp;I3275&amp;"'!"&amp;J3275),"")</f>
        <v>0</v>
      </c>
      <c r="I3275" s="1440" t="s">
        <v>3856</v>
      </c>
      <c r="J3275" s="1436" t="s">
        <v>3975</v>
      </c>
      <c r="K3275" s="4"/>
    </row>
    <row r="3276" spans="1:11" ht="15" x14ac:dyDescent="0.2">
      <c r="A3276">
        <v>3217</v>
      </c>
      <c r="B3276" s="660">
        <f>'Acct Summary 7-9'!E78</f>
        <v>9312</v>
      </c>
      <c r="C3276" s="2" t="s">
        <v>490</v>
      </c>
      <c r="F3276" s="4"/>
      <c r="G3276" s="1" t="b">
        <f t="shared" ca="1" si="51"/>
        <v>1</v>
      </c>
      <c r="H3276" s="1435" cm="1">
        <f t="array" aca="1" ref="H3276" ca="1">IF(I3276&lt;&gt;"",INDIRECT("'"&amp;I3276&amp;"'!"&amp;J3276),"")</f>
        <v>9312</v>
      </c>
      <c r="I3276" s="1440" t="s">
        <v>3856</v>
      </c>
      <c r="J3276" s="1436" t="s">
        <v>4652</v>
      </c>
      <c r="K3276" s="4"/>
    </row>
    <row r="3277" spans="1:11" ht="15" x14ac:dyDescent="0.2">
      <c r="A3277" s="5">
        <v>3218</v>
      </c>
      <c r="B3277" s="660"/>
      <c r="C3277" s="2" t="s">
        <v>490</v>
      </c>
      <c r="F3277" s="4" t="s">
        <v>3784</v>
      </c>
      <c r="G3277" s="1" t="b">
        <f t="shared" ca="1" si="51"/>
        <v>1</v>
      </c>
      <c r="H3277" s="1435" t="str" cm="1">
        <f t="array" aca="1" ref="H3277" ca="1">IF(I3277&lt;&gt;"",INDIRECT("'"&amp;I3277&amp;"'!"&amp;J3277),"")</f>
        <v/>
      </c>
      <c r="I3277" s="1440"/>
      <c r="J3277" s="1436"/>
      <c r="K3277" s="4"/>
    </row>
    <row r="3278" spans="1:11" ht="15" x14ac:dyDescent="0.2">
      <c r="A3278" s="5">
        <v>3219</v>
      </c>
      <c r="B3278" s="660"/>
      <c r="C3278" s="2" t="s">
        <v>490</v>
      </c>
      <c r="F3278" s="4" t="s">
        <v>3784</v>
      </c>
      <c r="G3278" s="1" t="b">
        <f t="shared" ca="1" si="51"/>
        <v>1</v>
      </c>
      <c r="H3278" s="1435" t="str" cm="1">
        <f t="array" aca="1" ref="H3278" ca="1">IF(I3278&lt;&gt;"",INDIRECT("'"&amp;I3278&amp;"'!"&amp;J3278),"")</f>
        <v/>
      </c>
      <c r="I3278" s="1440"/>
      <c r="J3278" s="1436"/>
      <c r="K3278" s="4"/>
    </row>
    <row r="3279" spans="1:11" ht="15" x14ac:dyDescent="0.2">
      <c r="A3279" s="5">
        <v>3220</v>
      </c>
      <c r="B3279" s="660"/>
      <c r="F3279" s="4" t="s">
        <v>3784</v>
      </c>
      <c r="G3279" s="1" t="b">
        <f t="shared" ca="1" si="51"/>
        <v>1</v>
      </c>
      <c r="H3279" s="1435" t="str" cm="1">
        <f t="array" aca="1" ref="H3279" ca="1">IF(I3279&lt;&gt;"",INDIRECT("'"&amp;I3279&amp;"'!"&amp;J3279),"")</f>
        <v/>
      </c>
      <c r="I3279" s="1440"/>
      <c r="J3279" s="1436"/>
      <c r="K3279" s="4"/>
    </row>
    <row r="3280" spans="1:11" ht="15" x14ac:dyDescent="0.2">
      <c r="A3280" s="5">
        <v>3221</v>
      </c>
      <c r="B3280" s="660"/>
      <c r="C3280" s="2" t="s">
        <v>490</v>
      </c>
      <c r="F3280" s="4" t="s">
        <v>3784</v>
      </c>
      <c r="G3280" s="1" t="b">
        <f t="shared" ca="1" si="51"/>
        <v>1</v>
      </c>
      <c r="H3280" s="1435" t="str" cm="1">
        <f t="array" aca="1" ref="H3280" ca="1">IF(I3280&lt;&gt;"",INDIRECT("'"&amp;I3280&amp;"'!"&amp;J3280),"")</f>
        <v/>
      </c>
      <c r="I3280" s="1440"/>
      <c r="J3280" s="1436"/>
      <c r="K3280" s="4"/>
    </row>
    <row r="3281" spans="1:11" ht="15" x14ac:dyDescent="0.2">
      <c r="A3281" s="5">
        <v>3222</v>
      </c>
      <c r="B3281" s="660"/>
      <c r="F3281" s="4" t="s">
        <v>3784</v>
      </c>
      <c r="G3281" s="1" t="b">
        <f t="shared" ca="1" si="51"/>
        <v>1</v>
      </c>
      <c r="H3281" s="1435" t="str" cm="1">
        <f t="array" aca="1" ref="H3281" ca="1">IF(I3281&lt;&gt;"",INDIRECT("'"&amp;I3281&amp;"'!"&amp;J3281),"")</f>
        <v/>
      </c>
      <c r="I3281" s="1440"/>
      <c r="J3281" s="1436"/>
      <c r="K3281" s="4"/>
    </row>
    <row r="3282" spans="1:11" ht="15" x14ac:dyDescent="0.2">
      <c r="A3282" s="5">
        <v>3223</v>
      </c>
      <c r="B3282" s="660"/>
      <c r="C3282" s="2" t="s">
        <v>490</v>
      </c>
      <c r="F3282" s="4" t="s">
        <v>3784</v>
      </c>
      <c r="G3282" s="1" t="b">
        <f t="shared" ca="1" si="51"/>
        <v>1</v>
      </c>
      <c r="H3282" s="1435" t="str" cm="1">
        <f t="array" aca="1" ref="H3282" ca="1">IF(I3282&lt;&gt;"",INDIRECT("'"&amp;I3282&amp;"'!"&amp;J3282),"")</f>
        <v/>
      </c>
      <c r="I3282" s="1440"/>
      <c r="J3282" s="1436"/>
      <c r="K3282" s="4"/>
    </row>
    <row r="3283" spans="1:11" ht="15" x14ac:dyDescent="0.2">
      <c r="A3283" s="5">
        <v>3224</v>
      </c>
      <c r="B3283" s="660"/>
      <c r="C3283" s="2" t="s">
        <v>490</v>
      </c>
      <c r="F3283" s="4" t="s">
        <v>3784</v>
      </c>
      <c r="G3283" s="1" t="b">
        <f t="shared" ca="1" si="51"/>
        <v>1</v>
      </c>
      <c r="H3283" s="1435" t="str" cm="1">
        <f t="array" aca="1" ref="H3283" ca="1">IF(I3283&lt;&gt;"",INDIRECT("'"&amp;I3283&amp;"'!"&amp;J3283),"")</f>
        <v/>
      </c>
      <c r="I3283" s="1440"/>
      <c r="J3283" s="1436"/>
      <c r="K3283" s="4"/>
    </row>
    <row r="3284" spans="1:11" ht="15" x14ac:dyDescent="0.2">
      <c r="A3284" s="5">
        <v>3225</v>
      </c>
      <c r="B3284" s="660"/>
      <c r="C3284" s="2" t="s">
        <v>490</v>
      </c>
      <c r="F3284" s="4" t="s">
        <v>3784</v>
      </c>
      <c r="G3284" s="1" t="b">
        <f t="shared" ca="1" si="51"/>
        <v>1</v>
      </c>
      <c r="H3284" s="1435" t="str" cm="1">
        <f t="array" aca="1" ref="H3284" ca="1">IF(I3284&lt;&gt;"",INDIRECT("'"&amp;I3284&amp;"'!"&amp;J3284),"")</f>
        <v/>
      </c>
      <c r="I3284" s="1440"/>
      <c r="J3284" s="1436"/>
      <c r="K3284" s="4"/>
    </row>
    <row r="3285" spans="1:11" ht="15" x14ac:dyDescent="0.2">
      <c r="A3285" s="5">
        <v>3226</v>
      </c>
      <c r="B3285" s="660"/>
      <c r="F3285" s="4" t="s">
        <v>3784</v>
      </c>
      <c r="G3285" s="1" t="b">
        <f t="shared" ca="1" si="51"/>
        <v>1</v>
      </c>
      <c r="H3285" s="1435" t="str" cm="1">
        <f t="array" aca="1" ref="H3285" ca="1">IF(I3285&lt;&gt;"",INDIRECT("'"&amp;I3285&amp;"'!"&amp;J3285),"")</f>
        <v/>
      </c>
      <c r="I3285" s="1440"/>
      <c r="J3285" s="1436"/>
      <c r="K3285" s="4"/>
    </row>
    <row r="3286" spans="1:11" ht="15" x14ac:dyDescent="0.2">
      <c r="A3286" s="5">
        <v>3227</v>
      </c>
      <c r="B3286" s="660"/>
      <c r="F3286" s="4" t="s">
        <v>3784</v>
      </c>
      <c r="G3286" s="1" t="b">
        <f t="shared" ca="1" si="51"/>
        <v>1</v>
      </c>
      <c r="H3286" s="1435" t="str" cm="1">
        <f t="array" aca="1" ref="H3286" ca="1">IF(I3286&lt;&gt;"",INDIRECT("'"&amp;I3286&amp;"'!"&amp;J3286),"")</f>
        <v/>
      </c>
      <c r="I3286" s="1440"/>
      <c r="J3286" s="1436"/>
      <c r="K3286" s="4"/>
    </row>
    <row r="3287" spans="1:11" ht="15" x14ac:dyDescent="0.2">
      <c r="A3287" s="5">
        <v>3228</v>
      </c>
      <c r="B3287" s="660"/>
      <c r="F3287" s="4" t="s">
        <v>3784</v>
      </c>
      <c r="G3287" s="1" t="b">
        <f t="shared" ca="1" si="51"/>
        <v>1</v>
      </c>
      <c r="H3287" s="1435" t="str" cm="1">
        <f t="array" aca="1" ref="H3287" ca="1">IF(I3287&lt;&gt;"",INDIRECT("'"&amp;I3287&amp;"'!"&amp;J3287),"")</f>
        <v/>
      </c>
      <c r="I3287" s="1440"/>
      <c r="J3287" s="1436"/>
      <c r="K3287" s="4"/>
    </row>
    <row r="3288" spans="1:11" ht="15" x14ac:dyDescent="0.2">
      <c r="A3288" s="5">
        <v>3229</v>
      </c>
      <c r="B3288" s="660"/>
      <c r="F3288" s="4" t="s">
        <v>3784</v>
      </c>
      <c r="G3288" s="1" t="b">
        <f t="shared" ca="1" si="51"/>
        <v>1</v>
      </c>
      <c r="H3288" s="1435" t="str" cm="1">
        <f t="array" aca="1" ref="H3288" ca="1">IF(I3288&lt;&gt;"",INDIRECT("'"&amp;I3288&amp;"'!"&amp;J3288),"")</f>
        <v/>
      </c>
      <c r="I3288" s="1440"/>
      <c r="J3288" s="1436"/>
      <c r="K3288" s="4"/>
    </row>
    <row r="3289" spans="1:11" ht="15" x14ac:dyDescent="0.2">
      <c r="A3289" s="5">
        <v>3230</v>
      </c>
      <c r="B3289" s="660"/>
      <c r="F3289" s="4" t="s">
        <v>3784</v>
      </c>
      <c r="G3289" s="1" t="b">
        <f t="shared" ca="1" si="51"/>
        <v>1</v>
      </c>
      <c r="H3289" s="1435" t="str" cm="1">
        <f t="array" aca="1" ref="H3289" ca="1">IF(I3289&lt;&gt;"",INDIRECT("'"&amp;I3289&amp;"'!"&amp;J3289),"")</f>
        <v/>
      </c>
      <c r="I3289" s="1440"/>
      <c r="J3289" s="1436"/>
      <c r="K3289" s="4"/>
    </row>
    <row r="3290" spans="1:11" ht="15" x14ac:dyDescent="0.2">
      <c r="A3290" s="5">
        <v>3231</v>
      </c>
      <c r="B3290" s="660"/>
      <c r="F3290" s="4" t="s">
        <v>3784</v>
      </c>
      <c r="G3290" s="1" t="b">
        <f t="shared" ca="1" si="51"/>
        <v>1</v>
      </c>
      <c r="H3290" s="1435" t="str" cm="1">
        <f t="array" aca="1" ref="H3290" ca="1">IF(I3290&lt;&gt;"",INDIRECT("'"&amp;I3290&amp;"'!"&amp;J3290),"")</f>
        <v/>
      </c>
      <c r="I3290" s="1440"/>
      <c r="J3290" s="1436"/>
      <c r="K3290" s="4"/>
    </row>
    <row r="3291" spans="1:11" ht="15" x14ac:dyDescent="0.2">
      <c r="A3291" s="5">
        <v>3232</v>
      </c>
      <c r="B3291" s="660"/>
      <c r="F3291" s="4" t="s">
        <v>3784</v>
      </c>
      <c r="G3291" s="1" t="b">
        <f t="shared" ca="1" si="51"/>
        <v>1</v>
      </c>
      <c r="H3291" s="1435" t="str" cm="1">
        <f t="array" aca="1" ref="H3291" ca="1">IF(I3291&lt;&gt;"",INDIRECT("'"&amp;I3291&amp;"'!"&amp;J3291),"")</f>
        <v/>
      </c>
      <c r="I3291" s="1440"/>
      <c r="J3291" s="1436"/>
      <c r="K3291" s="4"/>
    </row>
    <row r="3292" spans="1:11" ht="15" x14ac:dyDescent="0.2">
      <c r="A3292" s="5">
        <v>3233</v>
      </c>
      <c r="B3292" s="660"/>
      <c r="F3292" s="4" t="s">
        <v>3784</v>
      </c>
      <c r="G3292" s="1" t="b">
        <f t="shared" ca="1" si="51"/>
        <v>1</v>
      </c>
      <c r="H3292" s="1435" t="str" cm="1">
        <f t="array" aca="1" ref="H3292" ca="1">IF(I3292&lt;&gt;"",INDIRECT("'"&amp;I3292&amp;"'!"&amp;J3292),"")</f>
        <v/>
      </c>
      <c r="I3292" s="1440"/>
      <c r="J3292" s="1436"/>
      <c r="K3292" s="4"/>
    </row>
    <row r="3293" spans="1:11" ht="15" x14ac:dyDescent="0.2">
      <c r="A3293">
        <v>3234</v>
      </c>
      <c r="B3293" s="660">
        <f>'Acct Summary 7-9'!H43</f>
        <v>0</v>
      </c>
      <c r="F3293" s="4"/>
      <c r="G3293" s="1" t="b">
        <f t="shared" ca="1" si="51"/>
        <v>1</v>
      </c>
      <c r="H3293" s="1435" cm="1">
        <f t="array" aca="1" ref="H3293" ca="1">IF(I3293&lt;&gt;"",INDIRECT("'"&amp;I3293&amp;"'!"&amp;J3293),"")</f>
        <v>0</v>
      </c>
      <c r="I3293" s="1440" t="s">
        <v>3856</v>
      </c>
      <c r="J3293" s="1436" t="s">
        <v>4056</v>
      </c>
      <c r="K3293" s="4"/>
    </row>
    <row r="3294" spans="1:11" ht="15" x14ac:dyDescent="0.2">
      <c r="A3294">
        <v>3235</v>
      </c>
      <c r="B3294" s="660">
        <f>'Acct Summary 7-9'!H44</f>
        <v>0</v>
      </c>
      <c r="F3294" s="4"/>
      <c r="G3294" s="1" t="b">
        <f t="shared" ca="1" si="51"/>
        <v>1</v>
      </c>
      <c r="H3294" s="1435" cm="1">
        <f t="array" aca="1" ref="H3294" ca="1">IF(I3294&lt;&gt;"",INDIRECT("'"&amp;I3294&amp;"'!"&amp;J3294),"")</f>
        <v>0</v>
      </c>
      <c r="I3294" s="1440" t="s">
        <v>3856</v>
      </c>
      <c r="J3294" s="1436" t="s">
        <v>4057</v>
      </c>
      <c r="K3294" s="4"/>
    </row>
    <row r="3295" spans="1:11" ht="15" x14ac:dyDescent="0.2">
      <c r="A3295">
        <v>3236</v>
      </c>
      <c r="B3295" s="660">
        <f>'Acct Summary 7-9'!H75</f>
        <v>0</v>
      </c>
      <c r="F3295" s="4"/>
      <c r="G3295" s="1" t="b">
        <f t="shared" ca="1" si="51"/>
        <v>1</v>
      </c>
      <c r="H3295" s="1435" cm="1">
        <f t="array" aca="1" ref="H3295" ca="1">IF(I3295&lt;&gt;"",INDIRECT("'"&amp;I3295&amp;"'!"&amp;J3295),"")</f>
        <v>0</v>
      </c>
      <c r="I3295" s="1440" t="s">
        <v>3856</v>
      </c>
      <c r="J3295" s="1436" t="s">
        <v>4081</v>
      </c>
      <c r="K3295" s="4"/>
    </row>
    <row r="3296" spans="1:11" ht="15" x14ac:dyDescent="0.2">
      <c r="A3296">
        <v>3237</v>
      </c>
      <c r="B3296" s="660">
        <f>'Acct Summary 7-9'!H76</f>
        <v>0</v>
      </c>
      <c r="C3296" s="2" t="s">
        <v>490</v>
      </c>
      <c r="F3296" s="4"/>
      <c r="G3296" s="1" t="b">
        <f t="shared" ref="G3296:G3359" ca="1" si="52">H3296=B3296</f>
        <v>1</v>
      </c>
      <c r="H3296" s="1435" cm="1">
        <f t="array" aca="1" ref="H3296" ca="1">IF(I3296&lt;&gt;"",INDIRECT("'"&amp;I3296&amp;"'!"&amp;J3296),"")</f>
        <v>0</v>
      </c>
      <c r="I3296" s="1440" t="s">
        <v>3856</v>
      </c>
      <c r="J3296" s="1436" t="s">
        <v>4082</v>
      </c>
      <c r="K3296" s="4"/>
    </row>
    <row r="3297" spans="1:11" ht="15" x14ac:dyDescent="0.2">
      <c r="A3297">
        <v>3238</v>
      </c>
      <c r="B3297" s="660">
        <f>'Acct Summary 7-9'!H77</f>
        <v>0</v>
      </c>
      <c r="F3297" s="4"/>
      <c r="G3297" s="1" t="b">
        <f t="shared" ca="1" si="52"/>
        <v>1</v>
      </c>
      <c r="H3297" s="1435" cm="1">
        <f t="array" aca="1" ref="H3297" ca="1">IF(I3297&lt;&gt;"",INDIRECT("'"&amp;I3297&amp;"'!"&amp;J3297),"")</f>
        <v>0</v>
      </c>
      <c r="I3297" s="1440" t="s">
        <v>3856</v>
      </c>
      <c r="J3297" s="1436" t="s">
        <v>4083</v>
      </c>
      <c r="K3297" s="4"/>
    </row>
    <row r="3298" spans="1:11" ht="15" x14ac:dyDescent="0.2">
      <c r="A3298">
        <v>3239</v>
      </c>
      <c r="B3298" s="660">
        <f>'Acct Summary 7-9'!H78</f>
        <v>0</v>
      </c>
      <c r="C3298" s="2" t="s">
        <v>490</v>
      </c>
      <c r="F3298" s="4"/>
      <c r="G3298" s="1" t="b">
        <f t="shared" ca="1" si="52"/>
        <v>1</v>
      </c>
      <c r="H3298" s="1435" cm="1">
        <f t="array" aca="1" ref="H3298" ca="1">IF(I3298&lt;&gt;"",INDIRECT("'"&amp;I3298&amp;"'!"&amp;J3298),"")</f>
        <v>0</v>
      </c>
      <c r="I3298" s="1440" t="s">
        <v>3856</v>
      </c>
      <c r="J3298" s="1436" t="s">
        <v>4653</v>
      </c>
      <c r="K3298" s="4"/>
    </row>
    <row r="3299" spans="1:11" ht="15" x14ac:dyDescent="0.2">
      <c r="A3299" s="5">
        <v>3240</v>
      </c>
      <c r="B3299" s="660"/>
      <c r="C3299" s="2" t="s">
        <v>490</v>
      </c>
      <c r="F3299" s="4" t="s">
        <v>3784</v>
      </c>
      <c r="G3299" s="1" t="b">
        <f t="shared" ca="1" si="52"/>
        <v>1</v>
      </c>
      <c r="H3299" s="1435" t="str" cm="1">
        <f t="array" aca="1" ref="H3299" ca="1">IF(I3299&lt;&gt;"",INDIRECT("'"&amp;I3299&amp;"'!"&amp;J3299),"")</f>
        <v/>
      </c>
      <c r="I3299" s="1440"/>
      <c r="J3299" s="1436"/>
      <c r="K3299" s="4"/>
    </row>
    <row r="3300" spans="1:11" ht="15" x14ac:dyDescent="0.2">
      <c r="A3300" s="5">
        <v>3241</v>
      </c>
      <c r="B3300" s="660"/>
      <c r="C3300" s="2" t="s">
        <v>490</v>
      </c>
      <c r="F3300" s="4" t="s">
        <v>3784</v>
      </c>
      <c r="G3300" s="1" t="b">
        <f t="shared" ca="1" si="52"/>
        <v>1</v>
      </c>
      <c r="H3300" s="1435" t="str" cm="1">
        <f t="array" aca="1" ref="H3300" ca="1">IF(I3300&lt;&gt;"",INDIRECT("'"&amp;I3300&amp;"'!"&amp;J3300),"")</f>
        <v/>
      </c>
      <c r="I3300" s="1440"/>
      <c r="J3300" s="1436"/>
      <c r="K3300" s="4"/>
    </row>
    <row r="3301" spans="1:11" ht="15" x14ac:dyDescent="0.2">
      <c r="A3301" s="5">
        <v>3242</v>
      </c>
      <c r="B3301" s="660"/>
      <c r="F3301" s="4" t="s">
        <v>3784</v>
      </c>
      <c r="G3301" s="1" t="b">
        <f t="shared" ca="1" si="52"/>
        <v>1</v>
      </c>
      <c r="H3301" s="1435" t="str" cm="1">
        <f t="array" aca="1" ref="H3301" ca="1">IF(I3301&lt;&gt;"",INDIRECT("'"&amp;I3301&amp;"'!"&amp;J3301),"")</f>
        <v/>
      </c>
      <c r="I3301" s="1440"/>
      <c r="J3301" s="1436"/>
      <c r="K3301" s="4"/>
    </row>
    <row r="3302" spans="1:11" ht="15" x14ac:dyDescent="0.2">
      <c r="A3302" s="5">
        <v>3243</v>
      </c>
      <c r="B3302" s="660"/>
      <c r="F3302" s="4" t="s">
        <v>3784</v>
      </c>
      <c r="G3302" s="1" t="b">
        <f t="shared" ca="1" si="52"/>
        <v>1</v>
      </c>
      <c r="H3302" s="1435" t="str" cm="1">
        <f t="array" aca="1" ref="H3302" ca="1">IF(I3302&lt;&gt;"",INDIRECT("'"&amp;I3302&amp;"'!"&amp;J3302),"")</f>
        <v/>
      </c>
      <c r="I3302" s="1440"/>
      <c r="J3302" s="1436"/>
      <c r="K3302" s="4"/>
    </row>
    <row r="3303" spans="1:11" ht="15" x14ac:dyDescent="0.2">
      <c r="A3303" s="5">
        <v>3244</v>
      </c>
      <c r="B3303" s="660"/>
      <c r="F3303" s="4" t="s">
        <v>3784</v>
      </c>
      <c r="G3303" s="1" t="b">
        <f t="shared" ca="1" si="52"/>
        <v>1</v>
      </c>
      <c r="H3303" s="1435" t="str" cm="1">
        <f t="array" aca="1" ref="H3303" ca="1">IF(I3303&lt;&gt;"",INDIRECT("'"&amp;I3303&amp;"'!"&amp;J3303),"")</f>
        <v/>
      </c>
      <c r="I3303" s="1440"/>
      <c r="J3303" s="1436"/>
      <c r="K3303" s="4"/>
    </row>
    <row r="3304" spans="1:11" ht="15" x14ac:dyDescent="0.2">
      <c r="A3304" s="5">
        <v>3245</v>
      </c>
      <c r="B3304" s="660"/>
      <c r="F3304" s="4" t="s">
        <v>3784</v>
      </c>
      <c r="G3304" s="1" t="b">
        <f t="shared" ca="1" si="52"/>
        <v>1</v>
      </c>
      <c r="H3304" s="1435" t="str" cm="1">
        <f t="array" aca="1" ref="H3304" ca="1">IF(I3304&lt;&gt;"",INDIRECT("'"&amp;I3304&amp;"'!"&amp;J3304),"")</f>
        <v/>
      </c>
      <c r="I3304" s="1440"/>
      <c r="J3304" s="1436"/>
      <c r="K3304" s="4"/>
    </row>
    <row r="3305" spans="1:11" ht="15" x14ac:dyDescent="0.2">
      <c r="A3305" s="5">
        <v>3246</v>
      </c>
      <c r="B3305" s="660"/>
      <c r="F3305" s="4" t="s">
        <v>3784</v>
      </c>
      <c r="G3305" s="1" t="b">
        <f t="shared" ca="1" si="52"/>
        <v>1</v>
      </c>
      <c r="H3305" s="1435" t="str" cm="1">
        <f t="array" aca="1" ref="H3305" ca="1">IF(I3305&lt;&gt;"",INDIRECT("'"&amp;I3305&amp;"'!"&amp;J3305),"")</f>
        <v/>
      </c>
      <c r="I3305" s="1440"/>
      <c r="J3305" s="1436"/>
      <c r="K3305" s="4"/>
    </row>
    <row r="3306" spans="1:11" ht="15" x14ac:dyDescent="0.2">
      <c r="A3306" s="5">
        <v>3247</v>
      </c>
      <c r="B3306" s="660"/>
      <c r="F3306" s="4" t="s">
        <v>3784</v>
      </c>
      <c r="G3306" s="1" t="b">
        <f t="shared" ca="1" si="52"/>
        <v>1</v>
      </c>
      <c r="H3306" s="1435" t="str" cm="1">
        <f t="array" aca="1" ref="H3306" ca="1">IF(I3306&lt;&gt;"",INDIRECT("'"&amp;I3306&amp;"'!"&amp;J3306),"")</f>
        <v/>
      </c>
      <c r="I3306" s="1440"/>
      <c r="J3306" s="1436"/>
      <c r="K3306" s="4"/>
    </row>
    <row r="3307" spans="1:11" ht="15" x14ac:dyDescent="0.2">
      <c r="A3307" s="5">
        <v>3248</v>
      </c>
      <c r="B3307" s="660"/>
      <c r="F3307" s="4" t="s">
        <v>3784</v>
      </c>
      <c r="G3307" s="1" t="b">
        <f t="shared" ca="1" si="52"/>
        <v>1</v>
      </c>
      <c r="H3307" s="1435" t="str" cm="1">
        <f t="array" aca="1" ref="H3307" ca="1">IF(I3307&lt;&gt;"",INDIRECT("'"&amp;I3307&amp;"'!"&amp;J3307),"")</f>
        <v/>
      </c>
      <c r="I3307" s="1440"/>
      <c r="J3307" s="1436"/>
      <c r="K3307" s="4"/>
    </row>
    <row r="3308" spans="1:11" ht="15" x14ac:dyDescent="0.2">
      <c r="A3308" s="5">
        <v>3249</v>
      </c>
      <c r="B3308" s="660"/>
      <c r="F3308" s="4" t="s">
        <v>3784</v>
      </c>
      <c r="G3308" s="1" t="b">
        <f t="shared" ca="1" si="52"/>
        <v>1</v>
      </c>
      <c r="H3308" s="1435" t="str" cm="1">
        <f t="array" aca="1" ref="H3308" ca="1">IF(I3308&lt;&gt;"",INDIRECT("'"&amp;I3308&amp;"'!"&amp;J3308),"")</f>
        <v/>
      </c>
      <c r="I3308" s="1440"/>
      <c r="J3308" s="1436"/>
      <c r="K3308" s="4"/>
    </row>
    <row r="3309" spans="1:11" ht="15" x14ac:dyDescent="0.2">
      <c r="A3309" s="5">
        <v>3250</v>
      </c>
      <c r="B3309" s="660"/>
      <c r="F3309" s="4" t="s">
        <v>3784</v>
      </c>
      <c r="G3309" s="1" t="b">
        <f t="shared" ca="1" si="52"/>
        <v>1</v>
      </c>
      <c r="H3309" s="1435" t="str" cm="1">
        <f t="array" aca="1" ref="H3309" ca="1">IF(I3309&lt;&gt;"",INDIRECT("'"&amp;I3309&amp;"'!"&amp;J3309),"")</f>
        <v/>
      </c>
      <c r="I3309" s="1440"/>
      <c r="J3309" s="1436"/>
      <c r="K3309" s="4"/>
    </row>
    <row r="3310" spans="1:11" ht="15" x14ac:dyDescent="0.2">
      <c r="A3310" s="5">
        <v>3251</v>
      </c>
      <c r="B3310" s="660"/>
      <c r="F3310" s="4" t="s">
        <v>3784</v>
      </c>
      <c r="G3310" s="1" t="b">
        <f t="shared" ca="1" si="52"/>
        <v>1</v>
      </c>
      <c r="H3310" s="1435" t="str" cm="1">
        <f t="array" aca="1" ref="H3310" ca="1">IF(I3310&lt;&gt;"",INDIRECT("'"&amp;I3310&amp;"'!"&amp;J3310),"")</f>
        <v/>
      </c>
      <c r="I3310" s="1440"/>
      <c r="J3310" s="1436"/>
      <c r="K3310" s="4"/>
    </row>
    <row r="3311" spans="1:11" ht="15" x14ac:dyDescent="0.2">
      <c r="A3311" s="5">
        <v>3252</v>
      </c>
      <c r="B3311" s="660"/>
      <c r="F3311" s="4" t="s">
        <v>3784</v>
      </c>
      <c r="G3311" s="1" t="b">
        <f t="shared" ca="1" si="52"/>
        <v>1</v>
      </c>
      <c r="H3311" s="1435" t="str" cm="1">
        <f t="array" aca="1" ref="H3311" ca="1">IF(I3311&lt;&gt;"",INDIRECT("'"&amp;I3311&amp;"'!"&amp;J3311),"")</f>
        <v/>
      </c>
      <c r="I3311" s="1440"/>
      <c r="J3311" s="1436"/>
      <c r="K3311" s="4"/>
    </row>
    <row r="3312" spans="1:11" ht="15" x14ac:dyDescent="0.2">
      <c r="A3312" s="5">
        <v>3253</v>
      </c>
      <c r="B3312" s="660"/>
      <c r="F3312" s="4" t="s">
        <v>3784</v>
      </c>
      <c r="G3312" s="1" t="b">
        <f t="shared" ca="1" si="52"/>
        <v>1</v>
      </c>
      <c r="H3312" s="1435" t="str" cm="1">
        <f t="array" aca="1" ref="H3312" ca="1">IF(I3312&lt;&gt;"",INDIRECT("'"&amp;I3312&amp;"'!"&amp;J3312),"")</f>
        <v/>
      </c>
      <c r="I3312" s="1440"/>
      <c r="J3312" s="1436"/>
      <c r="K3312" s="4"/>
    </row>
    <row r="3313" spans="1:11" ht="15" x14ac:dyDescent="0.2">
      <c r="A3313" s="5">
        <v>3254</v>
      </c>
      <c r="B3313" s="660"/>
      <c r="F3313" s="4" t="s">
        <v>3784</v>
      </c>
      <c r="G3313" s="1" t="b">
        <f t="shared" ca="1" si="52"/>
        <v>1</v>
      </c>
      <c r="H3313" s="1435" t="str" cm="1">
        <f t="array" aca="1" ref="H3313" ca="1">IF(I3313&lt;&gt;"",INDIRECT("'"&amp;I3313&amp;"'!"&amp;J3313),"")</f>
        <v/>
      </c>
      <c r="I3313" s="1440"/>
      <c r="J3313" s="1436"/>
      <c r="K3313" s="4"/>
    </row>
    <row r="3314" spans="1:11" ht="15" x14ac:dyDescent="0.2">
      <c r="A3314">
        <v>3255</v>
      </c>
      <c r="B3314" s="660">
        <f>'Acct Summary 7-9'!I43</f>
        <v>0</v>
      </c>
      <c r="F3314" s="4"/>
      <c r="G3314" s="1" t="b">
        <f t="shared" ca="1" si="52"/>
        <v>1</v>
      </c>
      <c r="H3314" s="1435" cm="1">
        <f t="array" aca="1" ref="H3314" ca="1">IF(I3314&lt;&gt;"",INDIRECT("'"&amp;I3314&amp;"'!"&amp;J3314),"")</f>
        <v>0</v>
      </c>
      <c r="I3314" s="1440" t="s">
        <v>3856</v>
      </c>
      <c r="J3314" s="1436" t="s">
        <v>4654</v>
      </c>
      <c r="K3314" s="4"/>
    </row>
    <row r="3315" spans="1:11" ht="15" x14ac:dyDescent="0.2">
      <c r="A3315">
        <v>3256</v>
      </c>
      <c r="B3315" s="660">
        <f>'Acct Summary 7-9'!I44</f>
        <v>0</v>
      </c>
      <c r="F3315" s="4"/>
      <c r="G3315" s="1" t="b">
        <f t="shared" ca="1" si="52"/>
        <v>1</v>
      </c>
      <c r="H3315" s="1435" cm="1">
        <f t="array" aca="1" ref="H3315" ca="1">IF(I3315&lt;&gt;"",INDIRECT("'"&amp;I3315&amp;"'!"&amp;J3315),"")</f>
        <v>0</v>
      </c>
      <c r="I3315" s="1440" t="s">
        <v>3856</v>
      </c>
      <c r="J3315" s="1436" t="s">
        <v>4655</v>
      </c>
      <c r="K3315" s="4"/>
    </row>
    <row r="3316" spans="1:11" ht="15" x14ac:dyDescent="0.2">
      <c r="A3316">
        <v>3257</v>
      </c>
      <c r="B3316" s="660">
        <f>'Acct Summary 7-9'!I76</f>
        <v>0</v>
      </c>
      <c r="F3316" s="4"/>
      <c r="G3316" s="1" t="b">
        <f t="shared" ca="1" si="52"/>
        <v>1</v>
      </c>
      <c r="H3316" s="1435" cm="1">
        <f t="array" aca="1" ref="H3316" ca="1">IF(I3316&lt;&gt;"",INDIRECT("'"&amp;I3316&amp;"'!"&amp;J3316),"")</f>
        <v>0</v>
      </c>
      <c r="I3316" s="1440" t="s">
        <v>3856</v>
      </c>
      <c r="J3316" s="1436" t="s">
        <v>4656</v>
      </c>
      <c r="K3316" s="4"/>
    </row>
    <row r="3317" spans="1:11" ht="15" x14ac:dyDescent="0.2">
      <c r="A3317">
        <v>3258</v>
      </c>
      <c r="B3317" s="660">
        <f>'Acct Summary 7-9'!I77</f>
        <v>0</v>
      </c>
      <c r="C3317" s="2" t="s">
        <v>490</v>
      </c>
      <c r="F3317" s="4"/>
      <c r="G3317" s="1" t="b">
        <f t="shared" ca="1" si="52"/>
        <v>1</v>
      </c>
      <c r="H3317" s="1435" cm="1">
        <f t="array" aca="1" ref="H3317" ca="1">IF(I3317&lt;&gt;"",INDIRECT("'"&amp;I3317&amp;"'!"&amp;J3317),"")</f>
        <v>0</v>
      </c>
      <c r="I3317" s="1440" t="s">
        <v>3856</v>
      </c>
      <c r="J3317" s="1436" t="s">
        <v>4657</v>
      </c>
      <c r="K3317" s="4"/>
    </row>
    <row r="3318" spans="1:11" ht="15" x14ac:dyDescent="0.2">
      <c r="A3318">
        <v>3259</v>
      </c>
      <c r="B3318" s="660">
        <f>'Acct Summary 7-9'!I78</f>
        <v>2631</v>
      </c>
      <c r="C3318" s="2" t="s">
        <v>490</v>
      </c>
      <c r="F3318" s="4"/>
      <c r="G3318" s="1" t="b">
        <f t="shared" ca="1" si="52"/>
        <v>1</v>
      </c>
      <c r="H3318" s="1435" cm="1">
        <f t="array" aca="1" ref="H3318" ca="1">IF(I3318&lt;&gt;"",INDIRECT("'"&amp;I3318&amp;"'!"&amp;J3318),"")</f>
        <v>2631</v>
      </c>
      <c r="I3318" s="1440" t="s">
        <v>3856</v>
      </c>
      <c r="J3318" s="1436" t="s">
        <v>4658</v>
      </c>
      <c r="K3318" s="4"/>
    </row>
    <row r="3319" spans="1:11" ht="15" x14ac:dyDescent="0.2">
      <c r="A3319">
        <v>3260</v>
      </c>
      <c r="B3319" s="660">
        <f>'Acct Summary 7-9'!I79</f>
        <v>46255</v>
      </c>
      <c r="C3319" s="2" t="s">
        <v>490</v>
      </c>
      <c r="F3319" s="4"/>
      <c r="G3319" s="1" t="b">
        <f t="shared" ca="1" si="52"/>
        <v>1</v>
      </c>
      <c r="H3319" s="1435" cm="1">
        <f t="array" aca="1" ref="H3319" ca="1">IF(I3319&lt;&gt;"",INDIRECT("'"&amp;I3319&amp;"'!"&amp;J3319),"")</f>
        <v>46255</v>
      </c>
      <c r="I3319" s="1440" t="s">
        <v>3856</v>
      </c>
      <c r="J3319" s="1436" t="s">
        <v>4659</v>
      </c>
      <c r="K3319" s="4"/>
    </row>
    <row r="3320" spans="1:11" ht="15" x14ac:dyDescent="0.2">
      <c r="A3320">
        <v>3261</v>
      </c>
      <c r="B3320" s="660">
        <f>'Acct Summary 7-9'!I80</f>
        <v>0</v>
      </c>
      <c r="C3320" s="2" t="s">
        <v>490</v>
      </c>
      <c r="F3320" s="4"/>
      <c r="G3320" s="1" t="b">
        <f t="shared" ca="1" si="52"/>
        <v>1</v>
      </c>
      <c r="H3320" s="1435" cm="1">
        <f t="array" aca="1" ref="H3320" ca="1">IF(I3320&lt;&gt;"",INDIRECT("'"&amp;I3320&amp;"'!"&amp;J3320),"")</f>
        <v>0</v>
      </c>
      <c r="I3320" s="1440" t="s">
        <v>3856</v>
      </c>
      <c r="J3320" s="1436" t="s">
        <v>4660</v>
      </c>
      <c r="K3320" s="4"/>
    </row>
    <row r="3321" spans="1:11" ht="15" x14ac:dyDescent="0.2">
      <c r="A3321">
        <v>3262</v>
      </c>
      <c r="B3321" s="660">
        <f>'Acct Summary 7-9'!I81</f>
        <v>48886</v>
      </c>
      <c r="F3321" s="4"/>
      <c r="G3321" s="1" t="b">
        <f t="shared" ca="1" si="52"/>
        <v>1</v>
      </c>
      <c r="H3321" s="1435" cm="1">
        <f t="array" aca="1" ref="H3321" ca="1">IF(I3321&lt;&gt;"",INDIRECT("'"&amp;I3321&amp;"'!"&amp;J3321),"")</f>
        <v>48886</v>
      </c>
      <c r="I3321" s="1440" t="s">
        <v>3856</v>
      </c>
      <c r="J3321" s="1436" t="s">
        <v>4661</v>
      </c>
      <c r="K3321" s="4"/>
    </row>
    <row r="3322" spans="1:11" ht="15" x14ac:dyDescent="0.2">
      <c r="A3322" s="5">
        <v>3263</v>
      </c>
      <c r="B3322" s="660"/>
      <c r="F3322" s="4" t="s">
        <v>3784</v>
      </c>
      <c r="G3322" s="1" t="b">
        <f t="shared" ca="1" si="52"/>
        <v>1</v>
      </c>
      <c r="H3322" s="1435" t="str" cm="1">
        <f t="array" aca="1" ref="H3322" ca="1">IF(I3322&lt;&gt;"",INDIRECT("'"&amp;I3322&amp;"'!"&amp;J3322),"")</f>
        <v/>
      </c>
      <c r="I3322" s="1440"/>
      <c r="J3322" s="1436"/>
      <c r="K3322" s="4"/>
    </row>
    <row r="3323" spans="1:11" ht="15" x14ac:dyDescent="0.2">
      <c r="A3323" s="5">
        <v>3264</v>
      </c>
      <c r="B3323" s="660"/>
      <c r="C3323" s="2" t="s">
        <v>490</v>
      </c>
      <c r="F3323" s="4" t="s">
        <v>3784</v>
      </c>
      <c r="G3323" s="1" t="b">
        <f t="shared" ca="1" si="52"/>
        <v>1</v>
      </c>
      <c r="H3323" s="1435" t="str" cm="1">
        <f t="array" aca="1" ref="H3323" ca="1">IF(I3323&lt;&gt;"",INDIRECT("'"&amp;I3323&amp;"'!"&amp;J3323),"")</f>
        <v/>
      </c>
      <c r="I3323" s="1440"/>
      <c r="J3323" s="1436"/>
      <c r="K3323" s="4"/>
    </row>
    <row r="3324" spans="1:11" ht="15" x14ac:dyDescent="0.2">
      <c r="A3324" s="5">
        <v>3265</v>
      </c>
      <c r="B3324" s="660"/>
      <c r="F3324" s="4" t="s">
        <v>3784</v>
      </c>
      <c r="G3324" s="1" t="b">
        <f t="shared" ca="1" si="52"/>
        <v>1</v>
      </c>
      <c r="H3324" s="1435" t="str" cm="1">
        <f t="array" aca="1" ref="H3324" ca="1">IF(I3324&lt;&gt;"",INDIRECT("'"&amp;I3324&amp;"'!"&amp;J3324),"")</f>
        <v/>
      </c>
      <c r="I3324" s="1440"/>
      <c r="J3324" s="1436"/>
      <c r="K3324" s="4"/>
    </row>
    <row r="3325" spans="1:11" ht="15" x14ac:dyDescent="0.2">
      <c r="A3325" s="5">
        <v>3266</v>
      </c>
      <c r="B3325" s="660"/>
      <c r="F3325" s="4" t="s">
        <v>3784</v>
      </c>
      <c r="G3325" s="1" t="b">
        <f t="shared" ca="1" si="52"/>
        <v>1</v>
      </c>
      <c r="H3325" s="1435" t="str" cm="1">
        <f t="array" aca="1" ref="H3325" ca="1">IF(I3325&lt;&gt;"",INDIRECT("'"&amp;I3325&amp;"'!"&amp;J3325),"")</f>
        <v/>
      </c>
      <c r="I3325" s="1440"/>
      <c r="J3325" s="1436"/>
      <c r="K3325" s="4"/>
    </row>
    <row r="3326" spans="1:11" ht="15" x14ac:dyDescent="0.2">
      <c r="A3326" s="5">
        <v>3267</v>
      </c>
      <c r="B3326" s="660"/>
      <c r="F3326" s="4" t="s">
        <v>3784</v>
      </c>
      <c r="G3326" s="1" t="b">
        <f t="shared" ca="1" si="52"/>
        <v>1</v>
      </c>
      <c r="H3326" s="1435" t="str" cm="1">
        <f t="array" aca="1" ref="H3326" ca="1">IF(I3326&lt;&gt;"",INDIRECT("'"&amp;I3326&amp;"'!"&amp;J3326),"")</f>
        <v/>
      </c>
      <c r="I3326" s="1440"/>
      <c r="J3326" s="1436"/>
      <c r="K3326" s="4"/>
    </row>
    <row r="3327" spans="1:11" ht="15" x14ac:dyDescent="0.2">
      <c r="A3327" s="5">
        <v>3268</v>
      </c>
      <c r="B3327" s="660"/>
      <c r="F3327" s="4" t="s">
        <v>3784</v>
      </c>
      <c r="G3327" s="1" t="b">
        <f t="shared" ca="1" si="52"/>
        <v>1</v>
      </c>
      <c r="H3327" s="1435" t="str" cm="1">
        <f t="array" aca="1" ref="H3327" ca="1">IF(I3327&lt;&gt;"",INDIRECT("'"&amp;I3327&amp;"'!"&amp;J3327),"")</f>
        <v/>
      </c>
      <c r="I3327" s="1440"/>
      <c r="J3327" s="1436"/>
      <c r="K3327" s="4"/>
    </row>
    <row r="3328" spans="1:11" ht="15" x14ac:dyDescent="0.2">
      <c r="A3328" s="5">
        <v>3269</v>
      </c>
      <c r="B3328" s="660"/>
      <c r="F3328" s="4" t="s">
        <v>3784</v>
      </c>
      <c r="G3328" s="1" t="b">
        <f t="shared" ca="1" si="52"/>
        <v>1</v>
      </c>
      <c r="H3328" s="1435" t="str" cm="1">
        <f t="array" aca="1" ref="H3328" ca="1">IF(I3328&lt;&gt;"",INDIRECT("'"&amp;I3328&amp;"'!"&amp;J3328),"")</f>
        <v/>
      </c>
      <c r="I3328" s="1440"/>
      <c r="J3328" s="1436"/>
      <c r="K3328" s="4"/>
    </row>
    <row r="3329" spans="1:11" ht="15" x14ac:dyDescent="0.2">
      <c r="A3329" s="5">
        <v>3270</v>
      </c>
      <c r="B3329" s="660"/>
      <c r="F3329" s="4" t="s">
        <v>3784</v>
      </c>
      <c r="G3329" s="1" t="b">
        <f t="shared" ca="1" si="52"/>
        <v>1</v>
      </c>
      <c r="H3329" s="1435" t="str" cm="1">
        <f t="array" aca="1" ref="H3329" ca="1">IF(I3329&lt;&gt;"",INDIRECT("'"&amp;I3329&amp;"'!"&amp;J3329),"")</f>
        <v/>
      </c>
      <c r="I3329" s="1440"/>
      <c r="J3329" s="1436"/>
      <c r="K3329" s="4"/>
    </row>
    <row r="3330" spans="1:11" ht="15" x14ac:dyDescent="0.2">
      <c r="A3330" s="5">
        <v>3271</v>
      </c>
      <c r="B3330" s="660"/>
      <c r="F3330" s="4" t="s">
        <v>3784</v>
      </c>
      <c r="G3330" s="1" t="b">
        <f t="shared" ca="1" si="52"/>
        <v>1</v>
      </c>
      <c r="H3330" s="1435" t="str" cm="1">
        <f t="array" aca="1" ref="H3330" ca="1">IF(I3330&lt;&gt;"",INDIRECT("'"&amp;I3330&amp;"'!"&amp;J3330),"")</f>
        <v/>
      </c>
      <c r="I3330" s="1440"/>
      <c r="J3330" s="1436"/>
      <c r="K3330" s="4"/>
    </row>
    <row r="3331" spans="1:11" ht="15" x14ac:dyDescent="0.2">
      <c r="A3331" s="5">
        <v>3272</v>
      </c>
      <c r="B3331" s="660"/>
      <c r="F3331" s="4" t="s">
        <v>3784</v>
      </c>
      <c r="G3331" s="1" t="b">
        <f t="shared" ca="1" si="52"/>
        <v>1</v>
      </c>
      <c r="H3331" s="1435" t="str" cm="1">
        <f t="array" aca="1" ref="H3331" ca="1">IF(I3331&lt;&gt;"",INDIRECT("'"&amp;I3331&amp;"'!"&amp;J3331),"")</f>
        <v/>
      </c>
      <c r="I3331" s="1440"/>
      <c r="J3331" s="1436"/>
      <c r="K3331" s="4"/>
    </row>
    <row r="3332" spans="1:11" ht="15" x14ac:dyDescent="0.2">
      <c r="A3332" s="5">
        <v>3273</v>
      </c>
      <c r="B3332" s="660"/>
      <c r="F3332" s="4" t="s">
        <v>3784</v>
      </c>
      <c r="G3332" s="1" t="b">
        <f t="shared" ca="1" si="52"/>
        <v>1</v>
      </c>
      <c r="H3332" s="1435" t="str" cm="1">
        <f t="array" aca="1" ref="H3332" ca="1">IF(I3332&lt;&gt;"",INDIRECT("'"&amp;I3332&amp;"'!"&amp;J3332),"")</f>
        <v/>
      </c>
      <c r="I3332" s="1440"/>
      <c r="J3332" s="1436"/>
      <c r="K3332" s="4"/>
    </row>
    <row r="3333" spans="1:11" ht="15" x14ac:dyDescent="0.2">
      <c r="A3333" s="5">
        <v>3274</v>
      </c>
      <c r="B3333" s="660"/>
      <c r="F3333" s="4" t="s">
        <v>3784</v>
      </c>
      <c r="G3333" s="1" t="b">
        <f t="shared" ca="1" si="52"/>
        <v>1</v>
      </c>
      <c r="H3333" s="1435" t="str" cm="1">
        <f t="array" aca="1" ref="H3333" ca="1">IF(I3333&lt;&gt;"",INDIRECT("'"&amp;I3333&amp;"'!"&amp;J3333),"")</f>
        <v/>
      </c>
      <c r="I3333" s="1440"/>
      <c r="J3333" s="1436"/>
      <c r="K3333" s="4"/>
    </row>
    <row r="3334" spans="1:11" ht="15" x14ac:dyDescent="0.2">
      <c r="A3334" s="5">
        <v>3275</v>
      </c>
      <c r="B3334" s="660"/>
      <c r="F3334" s="4" t="s">
        <v>3784</v>
      </c>
      <c r="G3334" s="1" t="b">
        <f t="shared" ca="1" si="52"/>
        <v>1</v>
      </c>
      <c r="H3334" s="1435" t="str" cm="1">
        <f t="array" aca="1" ref="H3334" ca="1">IF(I3334&lt;&gt;"",INDIRECT("'"&amp;I3334&amp;"'!"&amp;J3334),"")</f>
        <v/>
      </c>
      <c r="I3334" s="1440"/>
      <c r="J3334" s="1436"/>
      <c r="K3334" s="4"/>
    </row>
    <row r="3335" spans="1:11" ht="15" x14ac:dyDescent="0.2">
      <c r="A3335" s="5">
        <v>3276</v>
      </c>
      <c r="B3335" s="660"/>
      <c r="F3335" s="4" t="s">
        <v>3784</v>
      </c>
      <c r="G3335" s="1" t="b">
        <f t="shared" ca="1" si="52"/>
        <v>1</v>
      </c>
      <c r="H3335" s="1435" t="str" cm="1">
        <f t="array" aca="1" ref="H3335" ca="1">IF(I3335&lt;&gt;"",INDIRECT("'"&amp;I3335&amp;"'!"&amp;J3335),"")</f>
        <v/>
      </c>
      <c r="I3335" s="1440"/>
      <c r="J3335" s="1436"/>
      <c r="K3335" s="4"/>
    </row>
    <row r="3336" spans="1:11" ht="15" x14ac:dyDescent="0.2">
      <c r="A3336" s="5">
        <v>3277</v>
      </c>
      <c r="B3336" s="660"/>
      <c r="F3336" s="4" t="s">
        <v>3784</v>
      </c>
      <c r="G3336" s="1" t="b">
        <f t="shared" ca="1" si="52"/>
        <v>1</v>
      </c>
      <c r="H3336" s="1435" t="str" cm="1">
        <f t="array" aca="1" ref="H3336" ca="1">IF(I3336&lt;&gt;"",INDIRECT("'"&amp;I3336&amp;"'!"&amp;J3336),"")</f>
        <v/>
      </c>
      <c r="I3336" s="1440"/>
      <c r="J3336" s="1436"/>
      <c r="K3336" s="4"/>
    </row>
    <row r="3337" spans="1:11" ht="15" x14ac:dyDescent="0.2">
      <c r="A3337" s="5">
        <v>3278</v>
      </c>
      <c r="B3337" s="660"/>
      <c r="F3337" s="4" t="s">
        <v>3784</v>
      </c>
      <c r="G3337" s="1" t="b">
        <f t="shared" ca="1" si="52"/>
        <v>1</v>
      </c>
      <c r="H3337" s="1435" t="str" cm="1">
        <f t="array" aca="1" ref="H3337" ca="1">IF(I3337&lt;&gt;"",INDIRECT("'"&amp;I3337&amp;"'!"&amp;J3337),"")</f>
        <v/>
      </c>
      <c r="I3337" s="1440"/>
      <c r="J3337" s="1436"/>
      <c r="K3337" s="4"/>
    </row>
    <row r="3338" spans="1:11" ht="15" x14ac:dyDescent="0.2">
      <c r="A3338" s="5">
        <v>3279</v>
      </c>
      <c r="B3338" s="660"/>
      <c r="F3338" s="4" t="s">
        <v>3784</v>
      </c>
      <c r="G3338" s="1" t="b">
        <f t="shared" ca="1" si="52"/>
        <v>1</v>
      </c>
      <c r="H3338" s="1435" t="str" cm="1">
        <f t="array" aca="1" ref="H3338" ca="1">IF(I3338&lt;&gt;"",INDIRECT("'"&amp;I3338&amp;"'!"&amp;J3338),"")</f>
        <v/>
      </c>
      <c r="I3338" s="1440"/>
      <c r="J3338" s="1436"/>
      <c r="K3338" s="4"/>
    </row>
    <row r="3339" spans="1:11" ht="15" x14ac:dyDescent="0.2">
      <c r="A3339" s="5">
        <v>3280</v>
      </c>
      <c r="B3339" s="660"/>
      <c r="F3339" s="4" t="s">
        <v>3784</v>
      </c>
      <c r="G3339" s="1" t="b">
        <f t="shared" ca="1" si="52"/>
        <v>1</v>
      </c>
      <c r="H3339" s="1435" t="str" cm="1">
        <f t="array" aca="1" ref="H3339" ca="1">IF(I3339&lt;&gt;"",INDIRECT("'"&amp;I3339&amp;"'!"&amp;J3339),"")</f>
        <v/>
      </c>
      <c r="I3339" s="1440"/>
      <c r="J3339" s="1436"/>
      <c r="K3339" s="4"/>
    </row>
    <row r="3340" spans="1:11" ht="15" x14ac:dyDescent="0.2">
      <c r="A3340" s="5">
        <v>3281</v>
      </c>
      <c r="B3340" s="660"/>
      <c r="F3340" s="4" t="s">
        <v>3784</v>
      </c>
      <c r="G3340" s="1" t="b">
        <f t="shared" ca="1" si="52"/>
        <v>1</v>
      </c>
      <c r="H3340" s="1435" t="str" cm="1">
        <f t="array" aca="1" ref="H3340" ca="1">IF(I3340&lt;&gt;"",INDIRECT("'"&amp;I3340&amp;"'!"&amp;J3340),"")</f>
        <v/>
      </c>
      <c r="I3340" s="1440"/>
      <c r="J3340" s="1436"/>
      <c r="K3340" s="4"/>
    </row>
    <row r="3341" spans="1:11" ht="15" x14ac:dyDescent="0.2">
      <c r="A3341" s="5">
        <v>3282</v>
      </c>
      <c r="B3341" s="660"/>
      <c r="F3341" s="4" t="s">
        <v>3784</v>
      </c>
      <c r="G3341" s="1" t="b">
        <f t="shared" ca="1" si="52"/>
        <v>1</v>
      </c>
      <c r="H3341" s="1435" t="str" cm="1">
        <f t="array" aca="1" ref="H3341" ca="1">IF(I3341&lt;&gt;"",INDIRECT("'"&amp;I3341&amp;"'!"&amp;J3341),"")</f>
        <v/>
      </c>
      <c r="I3341" s="1440"/>
      <c r="J3341" s="1436"/>
      <c r="K3341" s="4"/>
    </row>
    <row r="3342" spans="1:11" ht="15" x14ac:dyDescent="0.2">
      <c r="A3342" s="5">
        <v>3283</v>
      </c>
      <c r="B3342" s="660"/>
      <c r="F3342" s="4" t="s">
        <v>3784</v>
      </c>
      <c r="G3342" s="1" t="b">
        <f t="shared" ca="1" si="52"/>
        <v>1</v>
      </c>
      <c r="H3342" s="1435" t="str" cm="1">
        <f t="array" aca="1" ref="H3342" ca="1">IF(I3342&lt;&gt;"",INDIRECT("'"&amp;I3342&amp;"'!"&amp;J3342),"")</f>
        <v/>
      </c>
      <c r="I3342" s="1440"/>
      <c r="J3342" s="1436"/>
      <c r="K3342" s="4"/>
    </row>
    <row r="3343" spans="1:11" ht="15" x14ac:dyDescent="0.2">
      <c r="A3343" s="5">
        <v>3284</v>
      </c>
      <c r="B3343" s="660"/>
      <c r="F3343" s="4" t="s">
        <v>3784</v>
      </c>
      <c r="G3343" s="1" t="b">
        <f t="shared" ca="1" si="52"/>
        <v>1</v>
      </c>
      <c r="H3343" s="1435" t="str" cm="1">
        <f t="array" aca="1" ref="H3343" ca="1">IF(I3343&lt;&gt;"",INDIRECT("'"&amp;I3343&amp;"'!"&amp;J3343),"")</f>
        <v/>
      </c>
      <c r="I3343" s="1440"/>
      <c r="J3343" s="1436"/>
      <c r="K3343" s="4"/>
    </row>
    <row r="3344" spans="1:11" ht="15" x14ac:dyDescent="0.2">
      <c r="A3344" s="5">
        <v>3285</v>
      </c>
      <c r="B3344" s="660"/>
      <c r="F3344" s="4" t="s">
        <v>3784</v>
      </c>
      <c r="G3344" s="1" t="b">
        <f t="shared" ca="1" si="52"/>
        <v>1</v>
      </c>
      <c r="H3344" s="1435" t="str" cm="1">
        <f t="array" aca="1" ref="H3344" ca="1">IF(I3344&lt;&gt;"",INDIRECT("'"&amp;I3344&amp;"'!"&amp;J3344),"")</f>
        <v/>
      </c>
      <c r="I3344" s="1440"/>
      <c r="J3344" s="1436"/>
      <c r="K3344" s="4"/>
    </row>
    <row r="3345" spans="1:11" ht="15" x14ac:dyDescent="0.2">
      <c r="A3345" s="5">
        <v>3286</v>
      </c>
      <c r="B3345" s="660"/>
      <c r="F3345" s="4" t="s">
        <v>3784</v>
      </c>
      <c r="G3345" s="1" t="b">
        <f t="shared" ca="1" si="52"/>
        <v>1</v>
      </c>
      <c r="H3345" s="1435" t="str" cm="1">
        <f t="array" aca="1" ref="H3345" ca="1">IF(I3345&lt;&gt;"",INDIRECT("'"&amp;I3345&amp;"'!"&amp;J3345),"")</f>
        <v/>
      </c>
      <c r="I3345" s="1440"/>
      <c r="J3345" s="1436"/>
      <c r="K3345" s="4"/>
    </row>
    <row r="3346" spans="1:11" ht="15" x14ac:dyDescent="0.2">
      <c r="A3346" s="5">
        <v>3287</v>
      </c>
      <c r="B3346" s="660"/>
      <c r="F3346" s="4" t="s">
        <v>3784</v>
      </c>
      <c r="G3346" s="1" t="b">
        <f t="shared" ca="1" si="52"/>
        <v>1</v>
      </c>
      <c r="H3346" s="1435" t="str" cm="1">
        <f t="array" aca="1" ref="H3346" ca="1">IF(I3346&lt;&gt;"",INDIRECT("'"&amp;I3346&amp;"'!"&amp;J3346),"")</f>
        <v/>
      </c>
      <c r="I3346" s="1440"/>
      <c r="J3346" s="1436"/>
      <c r="K3346" s="4"/>
    </row>
    <row r="3347" spans="1:11" ht="15" x14ac:dyDescent="0.2">
      <c r="A3347" s="5">
        <v>3288</v>
      </c>
      <c r="B3347" s="660"/>
      <c r="F3347" s="4" t="s">
        <v>3784</v>
      </c>
      <c r="G3347" s="1" t="b">
        <f t="shared" ca="1" si="52"/>
        <v>1</v>
      </c>
      <c r="H3347" s="1435" t="str" cm="1">
        <f t="array" aca="1" ref="H3347" ca="1">IF(I3347&lt;&gt;"",INDIRECT("'"&amp;I3347&amp;"'!"&amp;J3347),"")</f>
        <v/>
      </c>
      <c r="I3347" s="1440"/>
      <c r="J3347" s="1436"/>
      <c r="K3347" s="4"/>
    </row>
    <row r="3348" spans="1:11" ht="15" x14ac:dyDescent="0.2">
      <c r="A3348" s="5">
        <v>3289</v>
      </c>
      <c r="B3348" s="660"/>
      <c r="F3348" s="4" t="s">
        <v>3784</v>
      </c>
      <c r="G3348" s="1" t="b">
        <f t="shared" ca="1" si="52"/>
        <v>1</v>
      </c>
      <c r="H3348" s="1435" t="str" cm="1">
        <f t="array" aca="1" ref="H3348" ca="1">IF(I3348&lt;&gt;"",INDIRECT("'"&amp;I3348&amp;"'!"&amp;J3348),"")</f>
        <v/>
      </c>
      <c r="I3348" s="1440"/>
      <c r="J3348" s="1436"/>
      <c r="K3348" s="4"/>
    </row>
    <row r="3349" spans="1:11" ht="15" x14ac:dyDescent="0.2">
      <c r="A3349" s="5">
        <v>3290</v>
      </c>
      <c r="B3349" s="660"/>
      <c r="F3349" s="4" t="s">
        <v>3784</v>
      </c>
      <c r="G3349" s="1" t="b">
        <f t="shared" ca="1" si="52"/>
        <v>1</v>
      </c>
      <c r="H3349" s="1435" t="str" cm="1">
        <f t="array" aca="1" ref="H3349" ca="1">IF(I3349&lt;&gt;"",INDIRECT("'"&amp;I3349&amp;"'!"&amp;J3349),"")</f>
        <v/>
      </c>
      <c r="I3349" s="1440"/>
      <c r="J3349" s="1436"/>
      <c r="K3349" s="4"/>
    </row>
    <row r="3350" spans="1:11" ht="15" x14ac:dyDescent="0.2">
      <c r="A3350" s="5">
        <v>3291</v>
      </c>
      <c r="B3350" s="660"/>
      <c r="F3350" s="4" t="s">
        <v>3784</v>
      </c>
      <c r="G3350" s="1" t="b">
        <f t="shared" ca="1" si="52"/>
        <v>1</v>
      </c>
      <c r="H3350" s="1435" t="str" cm="1">
        <f t="array" aca="1" ref="H3350" ca="1">IF(I3350&lt;&gt;"",INDIRECT("'"&amp;I3350&amp;"'!"&amp;J3350),"")</f>
        <v/>
      </c>
      <c r="I3350" s="1440"/>
      <c r="J3350" s="1436"/>
      <c r="K3350" s="4"/>
    </row>
    <row r="3351" spans="1:11" ht="15" x14ac:dyDescent="0.2">
      <c r="A3351" s="5">
        <v>3292</v>
      </c>
      <c r="B3351" s="660"/>
      <c r="F3351" s="4" t="s">
        <v>3784</v>
      </c>
      <c r="G3351" s="1" t="b">
        <f t="shared" ca="1" si="52"/>
        <v>1</v>
      </c>
      <c r="H3351" s="1435" t="str" cm="1">
        <f t="array" aca="1" ref="H3351" ca="1">IF(I3351&lt;&gt;"",INDIRECT("'"&amp;I3351&amp;"'!"&amp;J3351),"")</f>
        <v/>
      </c>
      <c r="I3351" s="1440"/>
      <c r="J3351" s="1436"/>
      <c r="K3351" s="4"/>
    </row>
    <row r="3352" spans="1:11" ht="15" x14ac:dyDescent="0.2">
      <c r="A3352" s="5">
        <v>3293</v>
      </c>
      <c r="B3352" s="660"/>
      <c r="F3352" s="4" t="s">
        <v>3784</v>
      </c>
      <c r="G3352" s="1" t="b">
        <f t="shared" ca="1" si="52"/>
        <v>1</v>
      </c>
      <c r="H3352" s="1435" t="str" cm="1">
        <f t="array" aca="1" ref="H3352" ca="1">IF(I3352&lt;&gt;"",INDIRECT("'"&amp;I3352&amp;"'!"&amp;J3352),"")</f>
        <v/>
      </c>
      <c r="I3352" s="1440"/>
      <c r="J3352" s="1436"/>
      <c r="K3352" s="4"/>
    </row>
    <row r="3353" spans="1:11" ht="15" x14ac:dyDescent="0.2">
      <c r="A3353" s="5">
        <v>3294</v>
      </c>
      <c r="B3353" s="660"/>
      <c r="F3353" s="4" t="s">
        <v>3784</v>
      </c>
      <c r="G3353" s="1" t="b">
        <f t="shared" ca="1" si="52"/>
        <v>1</v>
      </c>
      <c r="H3353" s="1435" t="str" cm="1">
        <f t="array" aca="1" ref="H3353" ca="1">IF(I3353&lt;&gt;"",INDIRECT("'"&amp;I3353&amp;"'!"&amp;J3353),"")</f>
        <v/>
      </c>
      <c r="I3353" s="1440"/>
      <c r="J3353" s="1436"/>
      <c r="K3353" s="4"/>
    </row>
    <row r="3354" spans="1:11" ht="15" x14ac:dyDescent="0.2">
      <c r="A3354" s="5">
        <v>3295</v>
      </c>
      <c r="B3354" s="660"/>
      <c r="F3354" s="4" t="s">
        <v>3784</v>
      </c>
      <c r="G3354" s="1" t="b">
        <f t="shared" ca="1" si="52"/>
        <v>1</v>
      </c>
      <c r="H3354" s="1435" t="str" cm="1">
        <f t="array" aca="1" ref="H3354" ca="1">IF(I3354&lt;&gt;"",INDIRECT("'"&amp;I3354&amp;"'!"&amp;J3354),"")</f>
        <v/>
      </c>
      <c r="I3354" s="1440"/>
      <c r="J3354" s="1436"/>
      <c r="K3354" s="4"/>
    </row>
    <row r="3355" spans="1:11" ht="15" x14ac:dyDescent="0.2">
      <c r="A3355" s="5">
        <v>3296</v>
      </c>
      <c r="B3355" s="660"/>
      <c r="F3355" s="4" t="s">
        <v>3784</v>
      </c>
      <c r="G3355" s="1" t="b">
        <f t="shared" ca="1" si="52"/>
        <v>1</v>
      </c>
      <c r="H3355" s="1435" t="str" cm="1">
        <f t="array" aca="1" ref="H3355" ca="1">IF(I3355&lt;&gt;"",INDIRECT("'"&amp;I3355&amp;"'!"&amp;J3355),"")</f>
        <v/>
      </c>
      <c r="I3355" s="1440"/>
      <c r="J3355" s="1436"/>
      <c r="K3355" s="4"/>
    </row>
    <row r="3356" spans="1:11" ht="15" x14ac:dyDescent="0.2">
      <c r="A3356" s="5">
        <v>3297</v>
      </c>
      <c r="B3356" s="660"/>
      <c r="F3356" s="4" t="s">
        <v>3784</v>
      </c>
      <c r="G3356" s="1" t="b">
        <f t="shared" ca="1" si="52"/>
        <v>1</v>
      </c>
      <c r="H3356" s="1435" t="str" cm="1">
        <f t="array" aca="1" ref="H3356" ca="1">IF(I3356&lt;&gt;"",INDIRECT("'"&amp;I3356&amp;"'!"&amp;J3356),"")</f>
        <v/>
      </c>
      <c r="I3356" s="1440"/>
      <c r="J3356" s="1436"/>
      <c r="K3356" s="4"/>
    </row>
    <row r="3357" spans="1:11" ht="15" x14ac:dyDescent="0.2">
      <c r="A3357" s="5">
        <v>3298</v>
      </c>
      <c r="B3357" s="660"/>
      <c r="F3357" s="4" t="s">
        <v>3784</v>
      </c>
      <c r="G3357" s="1" t="b">
        <f t="shared" ca="1" si="52"/>
        <v>1</v>
      </c>
      <c r="H3357" s="1435" t="str" cm="1">
        <f t="array" aca="1" ref="H3357" ca="1">IF(I3357&lt;&gt;"",INDIRECT("'"&amp;I3357&amp;"'!"&amp;J3357),"")</f>
        <v/>
      </c>
      <c r="I3357" s="1440"/>
      <c r="J3357" s="1436"/>
      <c r="K3357" s="4"/>
    </row>
    <row r="3358" spans="1:11" ht="15" x14ac:dyDescent="0.2">
      <c r="A3358" s="5">
        <v>3299</v>
      </c>
      <c r="B3358" s="660"/>
      <c r="F3358" s="4" t="s">
        <v>3784</v>
      </c>
      <c r="G3358" s="1" t="b">
        <f t="shared" ca="1" si="52"/>
        <v>1</v>
      </c>
      <c r="H3358" s="1435" t="str" cm="1">
        <f t="array" aca="1" ref="H3358" ca="1">IF(I3358&lt;&gt;"",INDIRECT("'"&amp;I3358&amp;"'!"&amp;J3358),"")</f>
        <v/>
      </c>
      <c r="I3358" s="1440"/>
      <c r="J3358" s="1436"/>
      <c r="K3358" s="4"/>
    </row>
    <row r="3359" spans="1:11" ht="15" x14ac:dyDescent="0.2">
      <c r="A3359" s="5">
        <v>3300</v>
      </c>
      <c r="B3359" s="660"/>
      <c r="F3359" s="4" t="s">
        <v>3784</v>
      </c>
      <c r="G3359" s="1" t="b">
        <f t="shared" ca="1" si="52"/>
        <v>1</v>
      </c>
      <c r="H3359" s="1435" t="str" cm="1">
        <f t="array" aca="1" ref="H3359" ca="1">IF(I3359&lt;&gt;"",INDIRECT("'"&amp;I3359&amp;"'!"&amp;J3359),"")</f>
        <v/>
      </c>
      <c r="I3359" s="1440"/>
      <c r="J3359" s="1436"/>
      <c r="K3359" s="4"/>
    </row>
    <row r="3360" spans="1:11" ht="15" x14ac:dyDescent="0.2">
      <c r="A3360" s="5">
        <v>3301</v>
      </c>
      <c r="B3360" s="660"/>
      <c r="F3360" s="4" t="s">
        <v>3784</v>
      </c>
      <c r="G3360" s="1" t="b">
        <f t="shared" ref="G3360:G3423" ca="1" si="53">H3360=B3360</f>
        <v>1</v>
      </c>
      <c r="H3360" s="1435" t="str" cm="1">
        <f t="array" aca="1" ref="H3360" ca="1">IF(I3360&lt;&gt;"",INDIRECT("'"&amp;I3360&amp;"'!"&amp;J3360),"")</f>
        <v/>
      </c>
      <c r="I3360" s="1440"/>
      <c r="J3360" s="1436"/>
      <c r="K3360" s="4"/>
    </row>
    <row r="3361" spans="1:11" ht="15" x14ac:dyDescent="0.2">
      <c r="A3361" s="5">
        <v>3302</v>
      </c>
      <c r="B3361" s="660"/>
      <c r="F3361" s="4" t="s">
        <v>3784</v>
      </c>
      <c r="G3361" s="1" t="b">
        <f t="shared" ca="1" si="53"/>
        <v>1</v>
      </c>
      <c r="H3361" s="1435" t="str" cm="1">
        <f t="array" aca="1" ref="H3361" ca="1">IF(I3361&lt;&gt;"",INDIRECT("'"&amp;I3361&amp;"'!"&amp;J3361),"")</f>
        <v/>
      </c>
      <c r="I3361" s="1440"/>
      <c r="J3361" s="1436"/>
      <c r="K3361" s="4"/>
    </row>
    <row r="3362" spans="1:11" ht="15" x14ac:dyDescent="0.2">
      <c r="A3362" s="5">
        <v>3303</v>
      </c>
      <c r="B3362" s="660"/>
      <c r="F3362" s="4" t="s">
        <v>3784</v>
      </c>
      <c r="G3362" s="1" t="b">
        <f t="shared" ca="1" si="53"/>
        <v>1</v>
      </c>
      <c r="H3362" s="1435" t="str" cm="1">
        <f t="array" aca="1" ref="H3362" ca="1">IF(I3362&lt;&gt;"",INDIRECT("'"&amp;I3362&amp;"'!"&amp;J3362),"")</f>
        <v/>
      </c>
      <c r="I3362" s="1440"/>
      <c r="J3362" s="1436"/>
      <c r="K3362" s="4"/>
    </row>
    <row r="3363" spans="1:11" ht="15" x14ac:dyDescent="0.2">
      <c r="A3363" s="5">
        <v>3304</v>
      </c>
      <c r="B3363" s="660"/>
      <c r="F3363" s="4" t="s">
        <v>3784</v>
      </c>
      <c r="G3363" s="1" t="b">
        <f t="shared" ca="1" si="53"/>
        <v>1</v>
      </c>
      <c r="H3363" s="1435" t="str" cm="1">
        <f t="array" aca="1" ref="H3363" ca="1">IF(I3363&lt;&gt;"",INDIRECT("'"&amp;I3363&amp;"'!"&amp;J3363),"")</f>
        <v/>
      </c>
      <c r="I3363" s="1440"/>
      <c r="J3363" s="1436"/>
      <c r="K3363" s="4"/>
    </row>
    <row r="3364" spans="1:11" ht="15" x14ac:dyDescent="0.2">
      <c r="A3364">
        <v>3305</v>
      </c>
      <c r="B3364" s="660">
        <f>'Expenditures 16-24'!C8</f>
        <v>35368</v>
      </c>
      <c r="F3364" s="4"/>
      <c r="G3364" s="1" t="b">
        <f t="shared" ca="1" si="53"/>
        <v>1</v>
      </c>
      <c r="H3364" s="1435" cm="1">
        <f t="array" aca="1" ref="H3364" ca="1">IF(I3364&lt;&gt;"",INDIRECT("'"&amp;I3364&amp;"'!"&amp;J3364),"")</f>
        <v>35368</v>
      </c>
      <c r="I3364" s="1440" t="s">
        <v>3868</v>
      </c>
      <c r="J3364" s="1436" t="s">
        <v>4418</v>
      </c>
      <c r="K3364" s="4"/>
    </row>
    <row r="3365" spans="1:11" ht="15" x14ac:dyDescent="0.2">
      <c r="A3365">
        <v>3306</v>
      </c>
      <c r="B3365" s="660">
        <f>'Expenditures 16-24'!C19</f>
        <v>0</v>
      </c>
      <c r="F3365" s="4"/>
      <c r="G3365" s="1" t="b">
        <f t="shared" ca="1" si="53"/>
        <v>1</v>
      </c>
      <c r="H3365" s="1435" cm="1">
        <f t="array" aca="1" ref="H3365" ca="1">IF(I3365&lt;&gt;"",INDIRECT("'"&amp;I3365&amp;"'!"&amp;J3365),"")</f>
        <v>0</v>
      </c>
      <c r="I3365" s="1440" t="s">
        <v>3868</v>
      </c>
      <c r="J3365" s="1436" t="s">
        <v>4421</v>
      </c>
      <c r="K3365" s="4"/>
    </row>
    <row r="3366" spans="1:11" ht="15" x14ac:dyDescent="0.2">
      <c r="A3366">
        <v>3307</v>
      </c>
      <c r="B3366" s="660">
        <f>'Expenditures 16-24'!D8</f>
        <v>0</v>
      </c>
      <c r="F3366" s="4"/>
      <c r="G3366" s="1" t="b">
        <f t="shared" ca="1" si="53"/>
        <v>1</v>
      </c>
      <c r="H3366" s="1435" cm="1">
        <f t="array" aca="1" ref="H3366" ca="1">IF(I3366&lt;&gt;"",INDIRECT("'"&amp;I3366&amp;"'!"&amp;J3366),"")</f>
        <v>0</v>
      </c>
      <c r="I3366" s="1440" t="s">
        <v>3868</v>
      </c>
      <c r="J3366" s="1436" t="s">
        <v>4412</v>
      </c>
      <c r="K3366" s="4"/>
    </row>
    <row r="3367" spans="1:11" ht="15" x14ac:dyDescent="0.2">
      <c r="A3367">
        <v>3308</v>
      </c>
      <c r="B3367" s="660">
        <f>'Expenditures 16-24'!D19</f>
        <v>0</v>
      </c>
      <c r="F3367" s="4"/>
      <c r="G3367" s="1" t="b">
        <f t="shared" ca="1" si="53"/>
        <v>1</v>
      </c>
      <c r="H3367" s="1435" cm="1">
        <f t="array" aca="1" ref="H3367" ca="1">IF(I3367&lt;&gt;"",INDIRECT("'"&amp;I3367&amp;"'!"&amp;J3367),"")</f>
        <v>0</v>
      </c>
      <c r="I3367" s="1440" t="s">
        <v>3868</v>
      </c>
      <c r="J3367" s="1436" t="s">
        <v>4415</v>
      </c>
      <c r="K3367" s="4"/>
    </row>
    <row r="3368" spans="1:11" ht="15" x14ac:dyDescent="0.2">
      <c r="A3368">
        <v>3309</v>
      </c>
      <c r="B3368" s="660">
        <f>'Expenditures 16-24'!E8</f>
        <v>0</v>
      </c>
      <c r="F3368" s="4"/>
      <c r="G3368" s="1" t="b">
        <f t="shared" ca="1" si="53"/>
        <v>1</v>
      </c>
      <c r="H3368" s="1435" cm="1">
        <f t="array" aca="1" ref="H3368" ca="1">IF(I3368&lt;&gt;"",INDIRECT("'"&amp;I3368&amp;"'!"&amp;J3368),"")</f>
        <v>0</v>
      </c>
      <c r="I3368" s="1440" t="s">
        <v>3868</v>
      </c>
      <c r="J3368" s="1436" t="s">
        <v>4430</v>
      </c>
      <c r="K3368" s="4"/>
    </row>
    <row r="3369" spans="1:11" ht="15" x14ac:dyDescent="0.2">
      <c r="A3369">
        <v>3310</v>
      </c>
      <c r="B3369" s="660">
        <f>'Expenditures 16-24'!E19</f>
        <v>0</v>
      </c>
      <c r="F3369" s="4"/>
      <c r="G3369" s="1" t="b">
        <f t="shared" ca="1" si="53"/>
        <v>1</v>
      </c>
      <c r="H3369" s="1435" cm="1">
        <f t="array" aca="1" ref="H3369" ca="1">IF(I3369&lt;&gt;"",INDIRECT("'"&amp;I3369&amp;"'!"&amp;J3369),"")</f>
        <v>0</v>
      </c>
      <c r="I3369" s="1440" t="s">
        <v>3868</v>
      </c>
      <c r="J3369" s="1436" t="s">
        <v>4434</v>
      </c>
      <c r="K3369" s="4"/>
    </row>
    <row r="3370" spans="1:11" ht="15" x14ac:dyDescent="0.2">
      <c r="A3370">
        <v>3311</v>
      </c>
      <c r="B3370" s="660">
        <f>'Expenditures 16-24'!F8</f>
        <v>0</v>
      </c>
      <c r="F3370" s="4"/>
      <c r="G3370" s="1" t="b">
        <f t="shared" ca="1" si="53"/>
        <v>1</v>
      </c>
      <c r="H3370" s="1435" cm="1">
        <f t="array" aca="1" ref="H3370" ca="1">IF(I3370&lt;&gt;"",INDIRECT("'"&amp;I3370&amp;"'!"&amp;J3370),"")</f>
        <v>0</v>
      </c>
      <c r="I3370" s="1440" t="s">
        <v>3868</v>
      </c>
      <c r="J3370" s="1436" t="s">
        <v>4424</v>
      </c>
      <c r="K3370" s="4"/>
    </row>
    <row r="3371" spans="1:11" ht="15" x14ac:dyDescent="0.2">
      <c r="A3371">
        <v>3312</v>
      </c>
      <c r="B3371" s="660">
        <f>'Expenditures 16-24'!F19</f>
        <v>0</v>
      </c>
      <c r="F3371" s="4"/>
      <c r="G3371" s="1" t="b">
        <f t="shared" ca="1" si="53"/>
        <v>1</v>
      </c>
      <c r="H3371" s="1435" cm="1">
        <f t="array" aca="1" ref="H3371" ca="1">IF(I3371&lt;&gt;"",INDIRECT("'"&amp;I3371&amp;"'!"&amp;J3371),"")</f>
        <v>0</v>
      </c>
      <c r="I3371" s="1440" t="s">
        <v>3868</v>
      </c>
      <c r="J3371" s="1436" t="s">
        <v>4427</v>
      </c>
      <c r="K3371" s="4"/>
    </row>
    <row r="3372" spans="1:11" ht="15" x14ac:dyDescent="0.2">
      <c r="A3372">
        <v>3313</v>
      </c>
      <c r="B3372" s="660">
        <f>'Expenditures 16-24'!G8</f>
        <v>0</v>
      </c>
      <c r="F3372" s="4"/>
      <c r="G3372" s="1" t="b">
        <f t="shared" ca="1" si="53"/>
        <v>1</v>
      </c>
      <c r="H3372" s="1435" cm="1">
        <f t="array" aca="1" ref="H3372" ca="1">IF(I3372&lt;&gt;"",INDIRECT("'"&amp;I3372&amp;"'!"&amp;J3372),"")</f>
        <v>0</v>
      </c>
      <c r="I3372" s="1440" t="s">
        <v>3868</v>
      </c>
      <c r="J3372" s="1436" t="s">
        <v>4454</v>
      </c>
      <c r="K3372" s="4"/>
    </row>
    <row r="3373" spans="1:11" ht="15" x14ac:dyDescent="0.2">
      <c r="A3373">
        <v>3314</v>
      </c>
      <c r="B3373" s="660">
        <f>'Expenditures 16-24'!G19</f>
        <v>0</v>
      </c>
      <c r="F3373" s="4"/>
      <c r="G3373" s="1" t="b">
        <f t="shared" ca="1" si="53"/>
        <v>1</v>
      </c>
      <c r="H3373" s="1435" cm="1">
        <f t="array" aca="1" ref="H3373" ca="1">IF(I3373&lt;&gt;"",INDIRECT("'"&amp;I3373&amp;"'!"&amp;J3373),"")</f>
        <v>0</v>
      </c>
      <c r="I3373" s="1440" t="s">
        <v>3868</v>
      </c>
      <c r="J3373" s="1436" t="s">
        <v>4662</v>
      </c>
      <c r="K3373" s="4"/>
    </row>
    <row r="3374" spans="1:11" ht="15" x14ac:dyDescent="0.2">
      <c r="A3374">
        <v>3315</v>
      </c>
      <c r="B3374" s="660">
        <f>'Expenditures 16-24'!H8</f>
        <v>0</v>
      </c>
      <c r="F3374" s="4"/>
      <c r="G3374" s="1" t="b">
        <f t="shared" ca="1" si="53"/>
        <v>1</v>
      </c>
      <c r="H3374" s="1435" cm="1">
        <f t="array" aca="1" ref="H3374" ca="1">IF(I3374&lt;&gt;"",INDIRECT("'"&amp;I3374&amp;"'!"&amp;J3374),"")</f>
        <v>0</v>
      </c>
      <c r="I3374" s="1440" t="s">
        <v>3868</v>
      </c>
      <c r="J3374" s="1436" t="s">
        <v>4476</v>
      </c>
      <c r="K3374" s="4"/>
    </row>
    <row r="3375" spans="1:11" ht="15" x14ac:dyDescent="0.2">
      <c r="A3375">
        <v>3316</v>
      </c>
      <c r="B3375" s="660">
        <f>'Expenditures 16-24'!H19</f>
        <v>0</v>
      </c>
      <c r="F3375" s="4"/>
      <c r="G3375" s="1" t="b">
        <f t="shared" ca="1" si="53"/>
        <v>1</v>
      </c>
      <c r="H3375" s="1435" cm="1">
        <f t="array" aca="1" ref="H3375" ca="1">IF(I3375&lt;&gt;"",INDIRECT("'"&amp;I3375&amp;"'!"&amp;J3375),"")</f>
        <v>0</v>
      </c>
      <c r="I3375" s="1440" t="s">
        <v>3868</v>
      </c>
      <c r="J3375" s="1436" t="s">
        <v>4663</v>
      </c>
      <c r="K3375" s="4"/>
    </row>
    <row r="3376" spans="1:11" ht="15" x14ac:dyDescent="0.2">
      <c r="A3376" s="5">
        <v>3317</v>
      </c>
      <c r="B3376" s="660"/>
      <c r="F3376" s="4" t="s">
        <v>3784</v>
      </c>
      <c r="G3376" s="1" t="b">
        <f t="shared" ca="1" si="53"/>
        <v>1</v>
      </c>
      <c r="H3376" s="1435" t="str" cm="1">
        <f t="array" aca="1" ref="H3376" ca="1">IF(I3376&lt;&gt;"",INDIRECT("'"&amp;I3376&amp;"'!"&amp;J3376),"")</f>
        <v/>
      </c>
      <c r="I3376" s="1440"/>
      <c r="J3376" s="1436"/>
      <c r="K3376" s="4"/>
    </row>
    <row r="3377" spans="1:11" ht="15" x14ac:dyDescent="0.2">
      <c r="A3377" s="5">
        <v>3318</v>
      </c>
      <c r="B3377" s="660"/>
      <c r="F3377" s="4" t="s">
        <v>3784</v>
      </c>
      <c r="G3377" s="1" t="b">
        <f t="shared" ca="1" si="53"/>
        <v>1</v>
      </c>
      <c r="H3377" s="1435" t="str" cm="1">
        <f t="array" aca="1" ref="H3377" ca="1">IF(I3377&lt;&gt;"",INDIRECT("'"&amp;I3377&amp;"'!"&amp;J3377),"")</f>
        <v/>
      </c>
      <c r="I3377" s="1440"/>
      <c r="J3377" s="1436"/>
      <c r="K3377" s="4"/>
    </row>
    <row r="3378" spans="1:11" ht="15" x14ac:dyDescent="0.2">
      <c r="A3378">
        <v>3319</v>
      </c>
      <c r="B3378" s="660">
        <f>'Expenditures 16-24'!K8</f>
        <v>35368</v>
      </c>
      <c r="F3378" s="4"/>
      <c r="G3378" s="1" t="b">
        <f t="shared" ca="1" si="53"/>
        <v>1</v>
      </c>
      <c r="H3378" s="1435" cm="1">
        <f t="array" aca="1" ref="H3378" ca="1">IF(I3378&lt;&gt;"",INDIRECT("'"&amp;I3378&amp;"'!"&amp;J3378),"")</f>
        <v>35368</v>
      </c>
      <c r="I3378" s="1440" t="s">
        <v>3868</v>
      </c>
      <c r="J3378" s="1436" t="s">
        <v>4485</v>
      </c>
      <c r="K3378" s="4"/>
    </row>
    <row r="3379" spans="1:11" ht="15" x14ac:dyDescent="0.2">
      <c r="A3379">
        <v>3320</v>
      </c>
      <c r="B3379" s="660">
        <f>'Expenditures 16-24'!K19</f>
        <v>0</v>
      </c>
      <c r="F3379" s="4"/>
      <c r="G3379" s="1" t="b">
        <f t="shared" ca="1" si="53"/>
        <v>1</v>
      </c>
      <c r="H3379" s="1435" cm="1">
        <f t="array" aca="1" ref="H3379" ca="1">IF(I3379&lt;&gt;"",INDIRECT("'"&amp;I3379&amp;"'!"&amp;J3379),"")</f>
        <v>0</v>
      </c>
      <c r="I3379" s="1440" t="s">
        <v>3868</v>
      </c>
      <c r="J3379" s="1436" t="s">
        <v>4664</v>
      </c>
      <c r="K3379" s="4"/>
    </row>
    <row r="3380" spans="1:11" ht="15" x14ac:dyDescent="0.2">
      <c r="A3380" s="5">
        <v>3321</v>
      </c>
      <c r="B3380" s="660"/>
      <c r="C3380" s="2" t="s">
        <v>490</v>
      </c>
      <c r="F3380" s="4" t="s">
        <v>3784</v>
      </c>
      <c r="G3380" s="1" t="b">
        <f t="shared" ca="1" si="53"/>
        <v>1</v>
      </c>
      <c r="H3380" s="1435" t="str" cm="1">
        <f t="array" aca="1" ref="H3380" ca="1">IF(I3380&lt;&gt;"",INDIRECT("'"&amp;I3380&amp;"'!"&amp;J3380),"")</f>
        <v/>
      </c>
      <c r="I3380" s="1440"/>
      <c r="J3380" s="1436"/>
      <c r="K3380" s="4"/>
    </row>
    <row r="3381" spans="1:11" ht="15" x14ac:dyDescent="0.2">
      <c r="A3381" s="5">
        <v>3322</v>
      </c>
      <c r="B3381" s="660"/>
      <c r="C3381" s="2" t="s">
        <v>490</v>
      </c>
      <c r="F3381" s="4" t="s">
        <v>3784</v>
      </c>
      <c r="G3381" s="1" t="b">
        <f t="shared" ca="1" si="53"/>
        <v>1</v>
      </c>
      <c r="H3381" s="1435" t="str" cm="1">
        <f t="array" aca="1" ref="H3381" ca="1">IF(I3381&lt;&gt;"",INDIRECT("'"&amp;I3381&amp;"'!"&amp;J3381),"")</f>
        <v/>
      </c>
      <c r="I3381" s="1440"/>
      <c r="J3381" s="1436"/>
      <c r="K3381" s="4"/>
    </row>
    <row r="3382" spans="1:11" ht="15" x14ac:dyDescent="0.2">
      <c r="A3382" s="5">
        <v>3323</v>
      </c>
      <c r="B3382" s="660"/>
      <c r="F3382" s="4" t="s">
        <v>3784</v>
      </c>
      <c r="G3382" s="1" t="b">
        <f t="shared" ca="1" si="53"/>
        <v>1</v>
      </c>
      <c r="H3382" s="1435" t="str" cm="1">
        <f t="array" aca="1" ref="H3382" ca="1">IF(I3382&lt;&gt;"",INDIRECT("'"&amp;I3382&amp;"'!"&amp;J3382),"")</f>
        <v/>
      </c>
      <c r="I3382" s="1440"/>
      <c r="J3382" s="1436"/>
      <c r="K3382" s="4"/>
    </row>
    <row r="3383" spans="1:11" ht="15" x14ac:dyDescent="0.2">
      <c r="A3383" s="5">
        <v>3324</v>
      </c>
      <c r="B3383" s="660"/>
      <c r="F3383" s="4" t="s">
        <v>3784</v>
      </c>
      <c r="G3383" s="1" t="b">
        <f t="shared" ca="1" si="53"/>
        <v>1</v>
      </c>
      <c r="H3383" s="1435" t="str" cm="1">
        <f t="array" aca="1" ref="H3383" ca="1">IF(I3383&lt;&gt;"",INDIRECT("'"&amp;I3383&amp;"'!"&amp;J3383),"")</f>
        <v/>
      </c>
      <c r="I3383" s="1440"/>
      <c r="J3383" s="1436"/>
      <c r="K3383" s="4"/>
    </row>
    <row r="3384" spans="1:11" ht="15" x14ac:dyDescent="0.2">
      <c r="A3384" s="5">
        <v>3325</v>
      </c>
      <c r="B3384" s="660"/>
      <c r="F3384" s="4" t="s">
        <v>3784</v>
      </c>
      <c r="G3384" s="1" t="b">
        <f t="shared" ca="1" si="53"/>
        <v>1</v>
      </c>
      <c r="H3384" s="1435" t="str" cm="1">
        <f t="array" aca="1" ref="H3384" ca="1">IF(I3384&lt;&gt;"",INDIRECT("'"&amp;I3384&amp;"'!"&amp;J3384),"")</f>
        <v/>
      </c>
      <c r="I3384" s="1440"/>
      <c r="J3384" s="1436"/>
      <c r="K3384" s="4"/>
    </row>
    <row r="3385" spans="1:11" ht="15" x14ac:dyDescent="0.2">
      <c r="A3385">
        <v>3326</v>
      </c>
      <c r="B3385" s="660">
        <f>'Expenditures 16-24'!D219</f>
        <v>13958</v>
      </c>
      <c r="F3385" s="4"/>
      <c r="G3385" s="1" t="b">
        <f t="shared" ca="1" si="53"/>
        <v>1</v>
      </c>
      <c r="H3385" s="1435" cm="1">
        <f t="array" aca="1" ref="H3385" ca="1">IF(I3385&lt;&gt;"",INDIRECT("'"&amp;I3385&amp;"'!"&amp;J3385),"")</f>
        <v>13958</v>
      </c>
      <c r="I3385" s="1440" t="s">
        <v>3868</v>
      </c>
      <c r="J3385" s="1436" t="s">
        <v>4665</v>
      </c>
      <c r="K3385" s="4"/>
    </row>
    <row r="3386" spans="1:11" ht="15" x14ac:dyDescent="0.2">
      <c r="A3386">
        <v>3327</v>
      </c>
      <c r="B3386" s="660">
        <f>'Expenditures 16-24'!D221</f>
        <v>303</v>
      </c>
      <c r="F3386" s="4"/>
      <c r="G3386" s="1" t="b">
        <f t="shared" ca="1" si="53"/>
        <v>1</v>
      </c>
      <c r="H3386" s="1435" cm="1">
        <f t="array" aca="1" ref="H3386" ca="1">IF(I3386&lt;&gt;"",INDIRECT("'"&amp;I3386&amp;"'!"&amp;J3386),"")</f>
        <v>303</v>
      </c>
      <c r="I3386" s="1440" t="s">
        <v>3868</v>
      </c>
      <c r="J3386" s="1436" t="s">
        <v>4666</v>
      </c>
      <c r="K3386" s="4"/>
    </row>
    <row r="3387" spans="1:11" ht="15" x14ac:dyDescent="0.2">
      <c r="A3387">
        <v>3328</v>
      </c>
      <c r="B3387" s="660">
        <f>'Expenditures 16-24'!D232</f>
        <v>0</v>
      </c>
      <c r="F3387" s="4"/>
      <c r="G3387" s="1" t="b">
        <f t="shared" ca="1" si="53"/>
        <v>1</v>
      </c>
      <c r="H3387" s="1435" cm="1">
        <f t="array" aca="1" ref="H3387" ca="1">IF(I3387&lt;&gt;"",INDIRECT("'"&amp;I3387&amp;"'!"&amp;J3387),"")</f>
        <v>0</v>
      </c>
      <c r="I3387" s="1440" t="s">
        <v>3868</v>
      </c>
      <c r="J3387" s="1436" t="s">
        <v>4667</v>
      </c>
      <c r="K3387" s="4"/>
    </row>
    <row r="3388" spans="1:11" ht="15" x14ac:dyDescent="0.2">
      <c r="A3388">
        <v>3329</v>
      </c>
      <c r="B3388" s="660">
        <f>'Expenditures 16-24'!K219</f>
        <v>13958</v>
      </c>
      <c r="F3388" s="4"/>
      <c r="G3388" s="1" t="b">
        <f t="shared" ca="1" si="53"/>
        <v>1</v>
      </c>
      <c r="H3388" s="1435" cm="1">
        <f t="array" aca="1" ref="H3388" ca="1">IF(I3388&lt;&gt;"",INDIRECT("'"&amp;I3388&amp;"'!"&amp;J3388),"")</f>
        <v>13958</v>
      </c>
      <c r="I3388" s="1440" t="s">
        <v>3868</v>
      </c>
      <c r="J3388" s="1436" t="s">
        <v>4668</v>
      </c>
      <c r="K3388" s="4"/>
    </row>
    <row r="3389" spans="1:11" ht="15" x14ac:dyDescent="0.2">
      <c r="A3389">
        <v>3330</v>
      </c>
      <c r="B3389" s="660">
        <f>'Expenditures 16-24'!K221</f>
        <v>303</v>
      </c>
      <c r="F3389" s="4"/>
      <c r="G3389" s="1" t="b">
        <f t="shared" ca="1" si="53"/>
        <v>1</v>
      </c>
      <c r="H3389" s="1435" cm="1">
        <f t="array" aca="1" ref="H3389" ca="1">IF(I3389&lt;&gt;"",INDIRECT("'"&amp;I3389&amp;"'!"&amp;J3389),"")</f>
        <v>303</v>
      </c>
      <c r="I3389" s="1440" t="s">
        <v>3868</v>
      </c>
      <c r="J3389" s="1436" t="s">
        <v>4669</v>
      </c>
      <c r="K3389" s="4"/>
    </row>
    <row r="3390" spans="1:11" ht="15" x14ac:dyDescent="0.2">
      <c r="A3390">
        <v>3331</v>
      </c>
      <c r="B3390" s="660">
        <f>'Expenditures 16-24'!K232</f>
        <v>0</v>
      </c>
      <c r="C3390" s="2" t="s">
        <v>490</v>
      </c>
      <c r="F3390" s="4"/>
      <c r="G3390" s="1" t="b">
        <f t="shared" ca="1" si="53"/>
        <v>1</v>
      </c>
      <c r="H3390" s="1435" cm="1">
        <f t="array" aca="1" ref="H3390" ca="1">IF(I3390&lt;&gt;"",INDIRECT("'"&amp;I3390&amp;"'!"&amp;J3390),"")</f>
        <v>0</v>
      </c>
      <c r="I3390" s="1440" t="s">
        <v>3868</v>
      </c>
      <c r="J3390" s="1436" t="s">
        <v>4670</v>
      </c>
      <c r="K3390" s="4"/>
    </row>
    <row r="3391" spans="1:11" ht="15" x14ac:dyDescent="0.2">
      <c r="A3391" s="5">
        <v>3332</v>
      </c>
      <c r="B3391" s="660"/>
      <c r="C3391" s="2" t="s">
        <v>490</v>
      </c>
      <c r="F3391" s="4" t="s">
        <v>3784</v>
      </c>
      <c r="G3391" s="1" t="b">
        <f t="shared" ca="1" si="53"/>
        <v>1</v>
      </c>
      <c r="H3391" s="1435" t="str" cm="1">
        <f t="array" aca="1" ref="H3391" ca="1">IF(I3391&lt;&gt;"",INDIRECT("'"&amp;I3391&amp;"'!"&amp;J3391),"")</f>
        <v/>
      </c>
      <c r="I3391" s="1440"/>
      <c r="J3391" s="1436"/>
      <c r="K3391" s="4"/>
    </row>
    <row r="3392" spans="1:11" ht="15" x14ac:dyDescent="0.2">
      <c r="A3392" s="5">
        <v>3333</v>
      </c>
      <c r="B3392" s="660"/>
      <c r="C3392" s="2" t="s">
        <v>490</v>
      </c>
      <c r="F3392" s="4" t="s">
        <v>3784</v>
      </c>
      <c r="G3392" s="1" t="b">
        <f t="shared" ca="1" si="53"/>
        <v>1</v>
      </c>
      <c r="H3392" s="1435" t="str" cm="1">
        <f t="array" aca="1" ref="H3392" ca="1">IF(I3392&lt;&gt;"",INDIRECT("'"&amp;I3392&amp;"'!"&amp;J3392),"")</f>
        <v/>
      </c>
      <c r="I3392" s="1440"/>
      <c r="J3392" s="1436"/>
      <c r="K3392" s="4"/>
    </row>
    <row r="3393" spans="1:11" ht="15" x14ac:dyDescent="0.2">
      <c r="A3393" s="5">
        <v>3334</v>
      </c>
      <c r="B3393" s="660"/>
      <c r="F3393" s="4" t="s">
        <v>3784</v>
      </c>
      <c r="G3393" s="1" t="b">
        <f t="shared" ca="1" si="53"/>
        <v>1</v>
      </c>
      <c r="H3393" s="1435" t="str" cm="1">
        <f t="array" aca="1" ref="H3393" ca="1">IF(I3393&lt;&gt;"",INDIRECT("'"&amp;I3393&amp;"'!"&amp;J3393),"")</f>
        <v/>
      </c>
      <c r="I3393" s="1440"/>
      <c r="J3393" s="1436"/>
      <c r="K3393" s="4"/>
    </row>
    <row r="3394" spans="1:11" ht="15" x14ac:dyDescent="0.2">
      <c r="A3394" s="5">
        <v>3335</v>
      </c>
      <c r="B3394" s="660"/>
      <c r="F3394" s="4" t="s">
        <v>3784</v>
      </c>
      <c r="G3394" s="1" t="b">
        <f t="shared" ca="1" si="53"/>
        <v>1</v>
      </c>
      <c r="H3394" s="1435" t="str" cm="1">
        <f t="array" aca="1" ref="H3394" ca="1">IF(I3394&lt;&gt;"",INDIRECT("'"&amp;I3394&amp;"'!"&amp;J3394),"")</f>
        <v/>
      </c>
      <c r="I3394" s="1440"/>
      <c r="J3394" s="1436"/>
      <c r="K3394" s="4"/>
    </row>
    <row r="3395" spans="1:11" ht="15" x14ac:dyDescent="0.2">
      <c r="A3395" s="5">
        <v>3336</v>
      </c>
      <c r="B3395" s="660"/>
      <c r="F3395" s="4" t="s">
        <v>3784</v>
      </c>
      <c r="G3395" s="1" t="b">
        <f t="shared" ca="1" si="53"/>
        <v>1</v>
      </c>
      <c r="H3395" s="1435" t="str" cm="1">
        <f t="array" aca="1" ref="H3395" ca="1">IF(I3395&lt;&gt;"",INDIRECT("'"&amp;I3395&amp;"'!"&amp;J3395),"")</f>
        <v/>
      </c>
      <c r="I3395" s="1440"/>
      <c r="J3395" s="1436"/>
      <c r="K3395" s="4"/>
    </row>
    <row r="3396" spans="1:11" ht="15" x14ac:dyDescent="0.2">
      <c r="A3396" s="5">
        <v>3337</v>
      </c>
      <c r="B3396" s="660"/>
      <c r="F3396" s="4" t="s">
        <v>3784</v>
      </c>
      <c r="G3396" s="1" t="b">
        <f t="shared" ca="1" si="53"/>
        <v>1</v>
      </c>
      <c r="H3396" s="1435" t="str" cm="1">
        <f t="array" aca="1" ref="H3396" ca="1">IF(I3396&lt;&gt;"",INDIRECT("'"&amp;I3396&amp;"'!"&amp;J3396),"")</f>
        <v/>
      </c>
      <c r="I3396" s="1440"/>
      <c r="J3396" s="1436"/>
      <c r="K3396" s="4"/>
    </row>
    <row r="3397" spans="1:11" ht="15" x14ac:dyDescent="0.2">
      <c r="A3397" s="5">
        <v>3338</v>
      </c>
      <c r="B3397" s="660"/>
      <c r="F3397" s="4" t="s">
        <v>3784</v>
      </c>
      <c r="G3397" s="1" t="b">
        <f t="shared" ca="1" si="53"/>
        <v>1</v>
      </c>
      <c r="H3397" s="1435" t="str" cm="1">
        <f t="array" aca="1" ref="H3397" ca="1">IF(I3397&lt;&gt;"",INDIRECT("'"&amp;I3397&amp;"'!"&amp;J3397),"")</f>
        <v/>
      </c>
      <c r="I3397" s="1440"/>
      <c r="J3397" s="1436"/>
      <c r="K3397" s="4"/>
    </row>
    <row r="3398" spans="1:11" ht="15" x14ac:dyDescent="0.2">
      <c r="A3398" s="5">
        <v>3339</v>
      </c>
      <c r="B3398" s="660"/>
      <c r="F3398" s="4" t="s">
        <v>3784</v>
      </c>
      <c r="G3398" s="1" t="b">
        <f t="shared" ca="1" si="53"/>
        <v>1</v>
      </c>
      <c r="H3398" s="1435" t="str" cm="1">
        <f t="array" aca="1" ref="H3398" ca="1">IF(I3398&lt;&gt;"",INDIRECT("'"&amp;I3398&amp;"'!"&amp;J3398),"")</f>
        <v/>
      </c>
      <c r="I3398" s="1440"/>
      <c r="J3398" s="1436"/>
      <c r="K3398" s="4"/>
    </row>
    <row r="3399" spans="1:11" ht="15" x14ac:dyDescent="0.2">
      <c r="A3399" s="5">
        <v>3340</v>
      </c>
      <c r="B3399" s="660"/>
      <c r="F3399" s="4" t="s">
        <v>3784</v>
      </c>
      <c r="G3399" s="1" t="b">
        <f t="shared" ca="1" si="53"/>
        <v>1</v>
      </c>
      <c r="H3399" s="1435" t="str" cm="1">
        <f t="array" aca="1" ref="H3399" ca="1">IF(I3399&lt;&gt;"",INDIRECT("'"&amp;I3399&amp;"'!"&amp;J3399),"")</f>
        <v/>
      </c>
      <c r="I3399" s="1440"/>
      <c r="J3399" s="1436"/>
      <c r="K3399" s="4"/>
    </row>
    <row r="3400" spans="1:11" ht="15" x14ac:dyDescent="0.2">
      <c r="A3400" s="5">
        <v>3341</v>
      </c>
      <c r="B3400" s="660"/>
      <c r="F3400" s="4" t="s">
        <v>3784</v>
      </c>
      <c r="G3400" s="1" t="b">
        <f t="shared" ca="1" si="53"/>
        <v>1</v>
      </c>
      <c r="H3400" s="1435" t="str" cm="1">
        <f t="array" aca="1" ref="H3400" ca="1">IF(I3400&lt;&gt;"",INDIRECT("'"&amp;I3400&amp;"'!"&amp;J3400),"")</f>
        <v/>
      </c>
      <c r="I3400" s="1440"/>
      <c r="J3400" s="1436"/>
      <c r="K3400" s="4"/>
    </row>
    <row r="3401" spans="1:11" ht="15" x14ac:dyDescent="0.2">
      <c r="A3401" s="5">
        <v>3342</v>
      </c>
      <c r="B3401" s="660"/>
      <c r="F3401" s="4" t="s">
        <v>3784</v>
      </c>
      <c r="G3401" s="1" t="b">
        <f t="shared" ca="1" si="53"/>
        <v>1</v>
      </c>
      <c r="H3401" s="1435" t="str" cm="1">
        <f t="array" aca="1" ref="H3401" ca="1">IF(I3401&lt;&gt;"",INDIRECT("'"&amp;I3401&amp;"'!"&amp;J3401),"")</f>
        <v/>
      </c>
      <c r="I3401" s="1440"/>
      <c r="J3401" s="1436"/>
      <c r="K3401" s="4"/>
    </row>
    <row r="3402" spans="1:11" ht="15" x14ac:dyDescent="0.2">
      <c r="A3402" s="5">
        <v>3343</v>
      </c>
      <c r="B3402" s="660"/>
      <c r="F3402" s="4" t="s">
        <v>3784</v>
      </c>
      <c r="G3402" s="1" t="b">
        <f t="shared" ca="1" si="53"/>
        <v>1</v>
      </c>
      <c r="H3402" s="1435" t="str" cm="1">
        <f t="array" aca="1" ref="H3402" ca="1">IF(I3402&lt;&gt;"",INDIRECT("'"&amp;I3402&amp;"'!"&amp;J3402),"")</f>
        <v/>
      </c>
      <c r="I3402" s="1440"/>
      <c r="J3402" s="1436"/>
      <c r="K3402" s="4"/>
    </row>
    <row r="3403" spans="1:11" ht="15" x14ac:dyDescent="0.2">
      <c r="A3403">
        <v>3344</v>
      </c>
      <c r="B3403" s="660">
        <f>'Acct Summary 7-9'!C5</f>
        <v>0</v>
      </c>
      <c r="F3403" s="4"/>
      <c r="G3403" s="1" t="b">
        <f t="shared" ca="1" si="53"/>
        <v>1</v>
      </c>
      <c r="H3403" s="1435" cm="1">
        <f t="array" aca="1" ref="H3403" ca="1">IF(I3403&lt;&gt;"",INDIRECT("'"&amp;I3403&amp;"'!"&amp;J3403),"")</f>
        <v>0</v>
      </c>
      <c r="I3403" s="1440" t="s">
        <v>3856</v>
      </c>
      <c r="J3403" s="1436" t="s">
        <v>3789</v>
      </c>
      <c r="K3403" s="4"/>
    </row>
    <row r="3404" spans="1:11" ht="15" x14ac:dyDescent="0.2">
      <c r="A3404">
        <v>3345</v>
      </c>
      <c r="B3404" s="660">
        <f>'Acct Summary 7-9'!D5</f>
        <v>0</v>
      </c>
      <c r="F3404" s="4"/>
      <c r="G3404" s="1" t="b">
        <f t="shared" ca="1" si="53"/>
        <v>1</v>
      </c>
      <c r="H3404" s="1435" cm="1">
        <f t="array" aca="1" ref="H3404" ca="1">IF(I3404&lt;&gt;"",INDIRECT("'"&amp;I3404&amp;"'!"&amp;J3404),"")</f>
        <v>0</v>
      </c>
      <c r="I3404" s="1440" t="s">
        <v>3856</v>
      </c>
      <c r="J3404" s="1436" t="s">
        <v>3799</v>
      </c>
      <c r="K3404" s="4"/>
    </row>
    <row r="3405" spans="1:11" ht="15" x14ac:dyDescent="0.2">
      <c r="A3405" s="5">
        <v>3346</v>
      </c>
      <c r="B3405" s="660"/>
      <c r="C3405" s="2" t="s">
        <v>490</v>
      </c>
      <c r="F3405" s="4" t="s">
        <v>3784</v>
      </c>
      <c r="G3405" s="1" t="b">
        <f t="shared" ca="1" si="53"/>
        <v>1</v>
      </c>
      <c r="H3405" s="1435" t="str" cm="1">
        <f t="array" aca="1" ref="H3405" ca="1">IF(I3405&lt;&gt;"",INDIRECT("'"&amp;I3405&amp;"'!"&amp;J3405),"")</f>
        <v/>
      </c>
      <c r="I3405" s="1440"/>
      <c r="J3405" s="1436"/>
      <c r="K3405" s="4"/>
    </row>
    <row r="3406" spans="1:11" ht="15" x14ac:dyDescent="0.2">
      <c r="A3406">
        <v>3347</v>
      </c>
      <c r="B3406" s="660">
        <f>'Acct Summary 7-9'!F5</f>
        <v>0</v>
      </c>
      <c r="C3406" s="2" t="s">
        <v>490</v>
      </c>
      <c r="F3406" s="4"/>
      <c r="G3406" s="1" t="b">
        <f t="shared" ca="1" si="53"/>
        <v>1</v>
      </c>
      <c r="H3406" s="1435" cm="1">
        <f t="array" aca="1" ref="H3406" ca="1">IF(I3406&lt;&gt;"",INDIRECT("'"&amp;I3406&amp;"'!"&amp;J3406),"")</f>
        <v>0</v>
      </c>
      <c r="I3406" s="1440" t="s">
        <v>3856</v>
      </c>
      <c r="J3406" s="1436" t="s">
        <v>3817</v>
      </c>
      <c r="K3406" s="4"/>
    </row>
    <row r="3407" spans="1:11" ht="15" x14ac:dyDescent="0.2">
      <c r="A3407">
        <v>3348</v>
      </c>
      <c r="B3407" s="660">
        <f>'Acct Summary 7-9'!G5</f>
        <v>0</v>
      </c>
      <c r="F3407" s="4"/>
      <c r="G3407" s="1" t="b">
        <f t="shared" ca="1" si="53"/>
        <v>1</v>
      </c>
      <c r="H3407" s="1435" cm="1">
        <f t="array" aca="1" ref="H3407" ca="1">IF(I3407&lt;&gt;"",INDIRECT("'"&amp;I3407&amp;"'!"&amp;J3407),"")</f>
        <v>0</v>
      </c>
      <c r="I3407" s="1440" t="s">
        <v>3856</v>
      </c>
      <c r="J3407" s="1436" t="s">
        <v>3826</v>
      </c>
      <c r="K3407" s="4"/>
    </row>
    <row r="3408" spans="1:11" ht="15" x14ac:dyDescent="0.2">
      <c r="A3408" s="5">
        <v>3349</v>
      </c>
      <c r="B3408" s="660"/>
      <c r="C3408" s="2" t="s">
        <v>490</v>
      </c>
      <c r="F3408" s="4" t="s">
        <v>3784</v>
      </c>
      <c r="G3408" s="1" t="b">
        <f t="shared" ca="1" si="53"/>
        <v>1</v>
      </c>
      <c r="H3408" s="1435" t="str" cm="1">
        <f t="array" aca="1" ref="H3408" ca="1">IF(I3408&lt;&gt;"",INDIRECT("'"&amp;I3408&amp;"'!"&amp;J3408),"")</f>
        <v/>
      </c>
      <c r="I3408" s="1440"/>
      <c r="J3408" s="1436"/>
      <c r="K3408" s="4"/>
    </row>
    <row r="3409" spans="1:11" ht="15" x14ac:dyDescent="0.2">
      <c r="A3409">
        <v>3350</v>
      </c>
      <c r="B3409" s="660">
        <f>'Assets-Liab 5-6'!C4</f>
        <v>2678310</v>
      </c>
      <c r="C3409" s="2" t="s">
        <v>490</v>
      </c>
      <c r="F3409" s="4"/>
      <c r="G3409" s="1" t="b">
        <f t="shared" ca="1" si="53"/>
        <v>1</v>
      </c>
      <c r="H3409" s="1435" cm="1">
        <f t="array" aca="1" ref="H3409" ca="1">IF(I3409&lt;&gt;"",INDIRECT("'"&amp;I3409&amp;"'!"&amp;J3409),"")</f>
        <v>2678310</v>
      </c>
      <c r="I3409" s="1440" t="s">
        <v>3786</v>
      </c>
      <c r="J3409" s="1436" t="s">
        <v>4416</v>
      </c>
      <c r="K3409" s="4"/>
    </row>
    <row r="3410" spans="1:11" ht="15" x14ac:dyDescent="0.2">
      <c r="A3410" s="5">
        <v>3351</v>
      </c>
      <c r="B3410" s="660"/>
      <c r="F3410" s="4" t="s">
        <v>3784</v>
      </c>
      <c r="G3410" s="1" t="b">
        <f t="shared" ca="1" si="53"/>
        <v>1</v>
      </c>
      <c r="H3410" s="1435" t="str" cm="1">
        <f t="array" aca="1" ref="H3410" ca="1">IF(I3410&lt;&gt;"",INDIRECT("'"&amp;I3410&amp;"'!"&amp;J3410),"")</f>
        <v/>
      </c>
      <c r="I3410" s="1440"/>
      <c r="J3410" s="1436"/>
      <c r="K3410" s="4"/>
    </row>
    <row r="3411" spans="1:11" ht="15" x14ac:dyDescent="0.2">
      <c r="A3411" s="5">
        <v>3352</v>
      </c>
      <c r="B3411" s="660"/>
      <c r="F3411" s="4" t="s">
        <v>3784</v>
      </c>
      <c r="G3411" s="1" t="b">
        <f t="shared" ca="1" si="53"/>
        <v>1</v>
      </c>
      <c r="H3411" s="1435" t="str" cm="1">
        <f t="array" aca="1" ref="H3411" ca="1">IF(I3411&lt;&gt;"",INDIRECT("'"&amp;I3411&amp;"'!"&amp;J3411),"")</f>
        <v/>
      </c>
      <c r="I3411" s="1440"/>
      <c r="J3411" s="1436"/>
      <c r="K3411" s="4"/>
    </row>
    <row r="3412" spans="1:11" ht="15" x14ac:dyDescent="0.2">
      <c r="A3412">
        <v>3353</v>
      </c>
      <c r="B3412" s="660">
        <f>'Assets-Liab 5-6'!D4</f>
        <v>245348</v>
      </c>
      <c r="F3412" s="4"/>
      <c r="G3412" s="1" t="b">
        <f t="shared" ca="1" si="53"/>
        <v>1</v>
      </c>
      <c r="H3412" s="1435" cm="1">
        <f t="array" aca="1" ref="H3412" ca="1">IF(I3412&lt;&gt;"",INDIRECT("'"&amp;I3412&amp;"'!"&amp;J3412),"")</f>
        <v>245348</v>
      </c>
      <c r="I3412" s="1440" t="s">
        <v>3786</v>
      </c>
      <c r="J3412" s="1436" t="s">
        <v>4410</v>
      </c>
      <c r="K3412" s="4"/>
    </row>
    <row r="3413" spans="1:11" ht="15" x14ac:dyDescent="0.2">
      <c r="A3413" s="5">
        <v>3354</v>
      </c>
      <c r="B3413" s="660"/>
      <c r="F3413" s="4" t="s">
        <v>3784</v>
      </c>
      <c r="G3413" s="1" t="b">
        <f t="shared" ca="1" si="53"/>
        <v>1</v>
      </c>
      <c r="H3413" s="1435" t="str" cm="1">
        <f t="array" aca="1" ref="H3413" ca="1">IF(I3413&lt;&gt;"",INDIRECT("'"&amp;I3413&amp;"'!"&amp;J3413),"")</f>
        <v/>
      </c>
      <c r="I3413" s="1440"/>
      <c r="J3413" s="1436"/>
      <c r="K3413" s="4"/>
    </row>
    <row r="3414" spans="1:11" ht="15" x14ac:dyDescent="0.2">
      <c r="A3414" s="5">
        <v>3355</v>
      </c>
      <c r="B3414" s="660"/>
      <c r="F3414" s="4" t="s">
        <v>3784</v>
      </c>
      <c r="G3414" s="1" t="b">
        <f t="shared" ca="1" si="53"/>
        <v>1</v>
      </c>
      <c r="H3414" s="1435" t="str" cm="1">
        <f t="array" aca="1" ref="H3414" ca="1">IF(I3414&lt;&gt;"",INDIRECT("'"&amp;I3414&amp;"'!"&amp;J3414),"")</f>
        <v/>
      </c>
      <c r="I3414" s="1440"/>
      <c r="J3414" s="1436"/>
      <c r="K3414" s="4"/>
    </row>
    <row r="3415" spans="1:11" ht="15" x14ac:dyDescent="0.2">
      <c r="A3415">
        <v>3356</v>
      </c>
      <c r="B3415" s="660">
        <f>'Assets-Liab 5-6'!E4</f>
        <v>29910</v>
      </c>
      <c r="F3415" s="4"/>
      <c r="G3415" s="1" t="b">
        <f t="shared" ca="1" si="53"/>
        <v>1</v>
      </c>
      <c r="H3415" s="1435" cm="1">
        <f t="array" aca="1" ref="H3415" ca="1">IF(I3415&lt;&gt;"",INDIRECT("'"&amp;I3415&amp;"'!"&amp;J3415),"")</f>
        <v>29910</v>
      </c>
      <c r="I3415" s="1440" t="s">
        <v>3786</v>
      </c>
      <c r="J3415" s="1436" t="s">
        <v>4428</v>
      </c>
      <c r="K3415" s="4"/>
    </row>
    <row r="3416" spans="1:11" ht="15" x14ac:dyDescent="0.2">
      <c r="A3416" s="5">
        <v>3357</v>
      </c>
      <c r="B3416" s="660"/>
      <c r="F3416" s="4" t="s">
        <v>3784</v>
      </c>
      <c r="G3416" s="1" t="b">
        <f t="shared" ca="1" si="53"/>
        <v>1</v>
      </c>
      <c r="H3416" s="1435" t="str" cm="1">
        <f t="array" aca="1" ref="H3416" ca="1">IF(I3416&lt;&gt;"",INDIRECT("'"&amp;I3416&amp;"'!"&amp;J3416),"")</f>
        <v/>
      </c>
      <c r="I3416" s="1440"/>
      <c r="J3416" s="1436"/>
      <c r="K3416" s="4"/>
    </row>
    <row r="3417" spans="1:11" ht="15" x14ac:dyDescent="0.2">
      <c r="A3417">
        <v>3358</v>
      </c>
      <c r="B3417" s="660">
        <f>'Assets-Liab 5-6'!F4</f>
        <v>192940</v>
      </c>
      <c r="F3417" s="4"/>
      <c r="G3417" s="1" t="b">
        <f t="shared" ca="1" si="53"/>
        <v>1</v>
      </c>
      <c r="H3417" s="1435" cm="1">
        <f t="array" aca="1" ref="H3417" ca="1">IF(I3417&lt;&gt;"",INDIRECT("'"&amp;I3417&amp;"'!"&amp;J3417),"")</f>
        <v>192940</v>
      </c>
      <c r="I3417" s="1440" t="s">
        <v>3786</v>
      </c>
      <c r="J3417" s="1436" t="s">
        <v>4422</v>
      </c>
      <c r="K3417" s="4"/>
    </row>
    <row r="3418" spans="1:11" ht="15" x14ac:dyDescent="0.2">
      <c r="A3418" s="5">
        <v>3359</v>
      </c>
      <c r="B3418" s="660"/>
      <c r="F3418" s="4" t="s">
        <v>3784</v>
      </c>
      <c r="G3418" s="1" t="b">
        <f t="shared" ca="1" si="53"/>
        <v>1</v>
      </c>
      <c r="H3418" s="1435" t="str" cm="1">
        <f t="array" aca="1" ref="H3418" ca="1">IF(I3418&lt;&gt;"",INDIRECT("'"&amp;I3418&amp;"'!"&amp;J3418),"")</f>
        <v/>
      </c>
      <c r="I3418" s="1440"/>
      <c r="J3418" s="1436"/>
      <c r="K3418" s="4"/>
    </row>
    <row r="3419" spans="1:11" ht="15" x14ac:dyDescent="0.2">
      <c r="A3419" s="5">
        <v>3360</v>
      </c>
      <c r="B3419" s="660"/>
      <c r="F3419" s="4" t="s">
        <v>3784</v>
      </c>
      <c r="G3419" s="1" t="b">
        <f t="shared" ca="1" si="53"/>
        <v>1</v>
      </c>
      <c r="H3419" s="1435" t="str" cm="1">
        <f t="array" aca="1" ref="H3419" ca="1">IF(I3419&lt;&gt;"",INDIRECT("'"&amp;I3419&amp;"'!"&amp;J3419),"")</f>
        <v/>
      </c>
      <c r="I3419" s="1440"/>
      <c r="J3419" s="1436"/>
      <c r="K3419" s="4"/>
    </row>
    <row r="3420" spans="1:11" ht="15" x14ac:dyDescent="0.2">
      <c r="A3420">
        <v>3361</v>
      </c>
      <c r="B3420" s="660">
        <f>'Assets-Liab 5-6'!G4</f>
        <v>156241</v>
      </c>
      <c r="F3420" s="4"/>
      <c r="G3420" s="1" t="b">
        <f t="shared" ca="1" si="53"/>
        <v>1</v>
      </c>
      <c r="H3420" s="1435" cm="1">
        <f t="array" aca="1" ref="H3420" ca="1">IF(I3420&lt;&gt;"",INDIRECT("'"&amp;I3420&amp;"'!"&amp;J3420),"")</f>
        <v>156241</v>
      </c>
      <c r="I3420" s="1440" t="s">
        <v>3786</v>
      </c>
      <c r="J3420" s="1436" t="s">
        <v>4507</v>
      </c>
      <c r="K3420" s="4"/>
    </row>
    <row r="3421" spans="1:11" ht="15" x14ac:dyDescent="0.2">
      <c r="A3421" s="5">
        <v>3362</v>
      </c>
      <c r="B3421" s="660"/>
      <c r="F3421" s="4" t="s">
        <v>3784</v>
      </c>
      <c r="G3421" s="1" t="b">
        <f t="shared" ca="1" si="53"/>
        <v>1</v>
      </c>
      <c r="H3421" s="1435" t="str" cm="1">
        <f t="array" aca="1" ref="H3421" ca="1">IF(I3421&lt;&gt;"",INDIRECT("'"&amp;I3421&amp;"'!"&amp;J3421),"")</f>
        <v/>
      </c>
      <c r="I3421" s="1440"/>
      <c r="J3421" s="1436"/>
      <c r="K3421" s="4"/>
    </row>
    <row r="3422" spans="1:11" ht="15" x14ac:dyDescent="0.2">
      <c r="A3422" s="5">
        <v>3363</v>
      </c>
      <c r="B3422" s="660"/>
      <c r="F3422" s="4" t="s">
        <v>3784</v>
      </c>
      <c r="G3422" s="1" t="b">
        <f t="shared" ca="1" si="53"/>
        <v>1</v>
      </c>
      <c r="H3422" s="1435" t="str" cm="1">
        <f t="array" aca="1" ref="H3422" ca="1">IF(I3422&lt;&gt;"",INDIRECT("'"&amp;I3422&amp;"'!"&amp;J3422),"")</f>
        <v/>
      </c>
      <c r="I3422" s="1440"/>
      <c r="J3422" s="1436"/>
      <c r="K3422" s="4"/>
    </row>
    <row r="3423" spans="1:11" ht="15" x14ac:dyDescent="0.2">
      <c r="A3423">
        <v>3364</v>
      </c>
      <c r="B3423" s="660">
        <f>'Assets-Liab 5-6'!H4</f>
        <v>44913</v>
      </c>
      <c r="F3423" s="4"/>
      <c r="G3423" s="1" t="b">
        <f t="shared" ca="1" si="53"/>
        <v>1</v>
      </c>
      <c r="H3423" s="1435" cm="1">
        <f t="array" aca="1" ref="H3423" ca="1">IF(I3423&lt;&gt;"",INDIRECT("'"&amp;I3423&amp;"'!"&amp;J3423),"")</f>
        <v>44913</v>
      </c>
      <c r="I3423" s="1440" t="s">
        <v>3786</v>
      </c>
      <c r="J3423" s="1436" t="s">
        <v>4513</v>
      </c>
      <c r="K3423" s="4"/>
    </row>
    <row r="3424" spans="1:11" ht="15" x14ac:dyDescent="0.2">
      <c r="A3424" s="5">
        <v>3365</v>
      </c>
      <c r="B3424" s="660"/>
      <c r="F3424" s="4" t="s">
        <v>3784</v>
      </c>
      <c r="G3424" s="1" t="b">
        <f t="shared" ref="G3424:G3487" ca="1" si="54">H3424=B3424</f>
        <v>1</v>
      </c>
      <c r="H3424" s="1435" t="str" cm="1">
        <f t="array" aca="1" ref="H3424" ca="1">IF(I3424&lt;&gt;"",INDIRECT("'"&amp;I3424&amp;"'!"&amp;J3424),"")</f>
        <v/>
      </c>
      <c r="I3424" s="1440"/>
      <c r="J3424" s="1436"/>
      <c r="K3424" s="4"/>
    </row>
    <row r="3425" spans="1:11" ht="15" x14ac:dyDescent="0.2">
      <c r="A3425">
        <v>3366</v>
      </c>
      <c r="B3425" s="660">
        <f>'Assets-Liab 5-6'!I4</f>
        <v>48886</v>
      </c>
      <c r="F3425" s="4"/>
      <c r="G3425" s="1" t="b">
        <f t="shared" ca="1" si="54"/>
        <v>1</v>
      </c>
      <c r="H3425" s="1435" cm="1">
        <f t="array" aca="1" ref="H3425" ca="1">IF(I3425&lt;&gt;"",INDIRECT("'"&amp;I3425&amp;"'!"&amp;J3425),"")</f>
        <v>48886</v>
      </c>
      <c r="I3425" s="1440" t="s">
        <v>3786</v>
      </c>
      <c r="J3425" s="1436" t="s">
        <v>4645</v>
      </c>
      <c r="K3425" s="4"/>
    </row>
    <row r="3426" spans="1:11" ht="15" x14ac:dyDescent="0.2">
      <c r="A3426" s="5">
        <v>3367</v>
      </c>
      <c r="B3426" s="660"/>
      <c r="F3426" s="4" t="s">
        <v>3784</v>
      </c>
      <c r="G3426" s="1" t="b">
        <f t="shared" ca="1" si="54"/>
        <v>1</v>
      </c>
      <c r="H3426" s="1435" t="str" cm="1">
        <f t="array" aca="1" ref="H3426" ca="1">IF(I3426&lt;&gt;"",INDIRECT("'"&amp;I3426&amp;"'!"&amp;J3426),"")</f>
        <v/>
      </c>
      <c r="I3426" s="1440"/>
      <c r="J3426" s="1436"/>
      <c r="K3426" s="4"/>
    </row>
    <row r="3427" spans="1:11" ht="15" x14ac:dyDescent="0.2">
      <c r="A3427" s="5">
        <v>3368</v>
      </c>
      <c r="B3427" s="660"/>
      <c r="F3427" s="4" t="s">
        <v>3784</v>
      </c>
      <c r="G3427" s="1" t="b">
        <f t="shared" ca="1" si="54"/>
        <v>1</v>
      </c>
      <c r="H3427" s="1435" t="str" cm="1">
        <f t="array" aca="1" ref="H3427" ca="1">IF(I3427&lt;&gt;"",INDIRECT("'"&amp;I3427&amp;"'!"&amp;J3427),"")</f>
        <v/>
      </c>
      <c r="I3427" s="1440"/>
      <c r="J3427" s="1436"/>
      <c r="K3427" s="4"/>
    </row>
    <row r="3428" spans="1:11" ht="15" x14ac:dyDescent="0.2">
      <c r="A3428" s="5">
        <v>3369</v>
      </c>
      <c r="B3428" s="660"/>
      <c r="F3428" s="4" t="s">
        <v>3784</v>
      </c>
      <c r="G3428" s="1" t="b">
        <f t="shared" ca="1" si="54"/>
        <v>1</v>
      </c>
      <c r="H3428" s="1435" t="str" cm="1">
        <f t="array" aca="1" ref="H3428" ca="1">IF(I3428&lt;&gt;"",INDIRECT("'"&amp;I3428&amp;"'!"&amp;J3428),"")</f>
        <v/>
      </c>
      <c r="I3428" s="1440"/>
      <c r="J3428" s="1436"/>
      <c r="K3428" s="4"/>
    </row>
    <row r="3429" spans="1:11" ht="15" x14ac:dyDescent="0.2">
      <c r="A3429" s="5">
        <v>3370</v>
      </c>
      <c r="B3429" s="660"/>
      <c r="F3429" s="4" t="s">
        <v>3784</v>
      </c>
      <c r="G3429" s="1" t="b">
        <f t="shared" ca="1" si="54"/>
        <v>1</v>
      </c>
      <c r="H3429" s="1435" t="str" cm="1">
        <f t="array" aca="1" ref="H3429" ca="1">IF(I3429&lt;&gt;"",INDIRECT("'"&amp;I3429&amp;"'!"&amp;J3429),"")</f>
        <v/>
      </c>
      <c r="I3429" s="1440"/>
      <c r="J3429" s="1436"/>
      <c r="K3429" s="4"/>
    </row>
    <row r="3430" spans="1:11" ht="15" x14ac:dyDescent="0.2">
      <c r="A3430" s="5">
        <v>3371</v>
      </c>
      <c r="B3430" s="660"/>
      <c r="F3430" s="4" t="s">
        <v>3784</v>
      </c>
      <c r="G3430" s="1" t="b">
        <f t="shared" ca="1" si="54"/>
        <v>1</v>
      </c>
      <c r="H3430" s="1435" t="str" cm="1">
        <f t="array" aca="1" ref="H3430" ca="1">IF(I3430&lt;&gt;"",INDIRECT("'"&amp;I3430&amp;"'!"&amp;J3430),"")</f>
        <v/>
      </c>
      <c r="I3430" s="1440"/>
      <c r="J3430" s="1436"/>
      <c r="K3430" s="4"/>
    </row>
    <row r="3431" spans="1:11" ht="15" x14ac:dyDescent="0.2">
      <c r="A3431" s="5">
        <v>3372</v>
      </c>
      <c r="B3431" s="660"/>
      <c r="F3431" s="4" t="s">
        <v>3784</v>
      </c>
      <c r="G3431" s="1" t="b">
        <f t="shared" ca="1" si="54"/>
        <v>1</v>
      </c>
      <c r="H3431" s="1435" t="str" cm="1">
        <f t="array" aca="1" ref="H3431" ca="1">IF(I3431&lt;&gt;"",INDIRECT("'"&amp;I3431&amp;"'!"&amp;J3431),"")</f>
        <v/>
      </c>
      <c r="I3431" s="1440"/>
      <c r="J3431" s="1436"/>
      <c r="K3431" s="4"/>
    </row>
    <row r="3432" spans="1:11" ht="15" x14ac:dyDescent="0.2">
      <c r="A3432" s="5">
        <v>3373</v>
      </c>
      <c r="B3432" s="660"/>
      <c r="F3432" s="4" t="s">
        <v>3784</v>
      </c>
      <c r="G3432" s="1" t="b">
        <f t="shared" ca="1" si="54"/>
        <v>1</v>
      </c>
      <c r="H3432" s="1435" t="str" cm="1">
        <f t="array" aca="1" ref="H3432" ca="1">IF(I3432&lt;&gt;"",INDIRECT("'"&amp;I3432&amp;"'!"&amp;J3432),"")</f>
        <v/>
      </c>
      <c r="I3432" s="1440"/>
      <c r="J3432" s="1436"/>
      <c r="K3432" s="4"/>
    </row>
    <row r="3433" spans="1:11" ht="15" x14ac:dyDescent="0.2">
      <c r="A3433">
        <v>3374</v>
      </c>
      <c r="B3433" s="660">
        <f>'Assets-Liab 5-6'!L4</f>
        <v>0</v>
      </c>
      <c r="F3433" s="4"/>
      <c r="G3433" s="1" t="b">
        <f t="shared" ca="1" si="54"/>
        <v>1</v>
      </c>
      <c r="H3433" s="1435" cm="1">
        <f t="array" aca="1" ref="H3433" ca="1">IF(I3433&lt;&gt;"",INDIRECT("'"&amp;I3433&amp;"'!"&amp;J3433),"")</f>
        <v>0</v>
      </c>
      <c r="I3433" s="1440" t="s">
        <v>3786</v>
      </c>
      <c r="J3433" s="1436" t="s">
        <v>4671</v>
      </c>
      <c r="K3433" s="4"/>
    </row>
    <row r="3434" spans="1:11" ht="15" x14ac:dyDescent="0.2">
      <c r="A3434" s="5">
        <v>3375</v>
      </c>
      <c r="B3434" s="660"/>
      <c r="F3434" s="4" t="s">
        <v>3784</v>
      </c>
      <c r="G3434" s="1" t="b">
        <f t="shared" ca="1" si="54"/>
        <v>1</v>
      </c>
      <c r="H3434" s="1435" t="str" cm="1">
        <f t="array" aca="1" ref="H3434" ca="1">IF(I3434&lt;&gt;"",INDIRECT("'"&amp;I3434&amp;"'!"&amp;J3434),"")</f>
        <v/>
      </c>
      <c r="I3434" s="1440"/>
      <c r="J3434" s="1436"/>
      <c r="K3434" s="4"/>
    </row>
    <row r="3435" spans="1:11" ht="15" x14ac:dyDescent="0.2">
      <c r="A3435" s="5">
        <v>3376</v>
      </c>
      <c r="B3435" s="660"/>
      <c r="F3435" s="4" t="s">
        <v>3784</v>
      </c>
      <c r="G3435" s="1" t="b">
        <f t="shared" ca="1" si="54"/>
        <v>1</v>
      </c>
      <c r="H3435" s="1435" t="str" cm="1">
        <f t="array" aca="1" ref="H3435" ca="1">IF(I3435&lt;&gt;"",INDIRECT("'"&amp;I3435&amp;"'!"&amp;J3435),"")</f>
        <v/>
      </c>
      <c r="I3435" s="1440"/>
      <c r="J3435" s="1436"/>
      <c r="K3435" s="4"/>
    </row>
    <row r="3436" spans="1:11" ht="15" x14ac:dyDescent="0.2">
      <c r="A3436" s="5">
        <v>3377</v>
      </c>
      <c r="B3436" s="660"/>
      <c r="F3436" s="4" t="s">
        <v>3784</v>
      </c>
      <c r="G3436" s="1" t="b">
        <f t="shared" ca="1" si="54"/>
        <v>1</v>
      </c>
      <c r="H3436" s="1435" t="str" cm="1">
        <f t="array" aca="1" ref="H3436" ca="1">IF(I3436&lt;&gt;"",INDIRECT("'"&amp;I3436&amp;"'!"&amp;J3436),"")</f>
        <v/>
      </c>
      <c r="I3436" s="1440"/>
      <c r="J3436" s="1436"/>
      <c r="K3436" s="4"/>
    </row>
    <row r="3437" spans="1:11" ht="15" x14ac:dyDescent="0.2">
      <c r="A3437" s="5">
        <v>3378</v>
      </c>
      <c r="B3437" s="660"/>
      <c r="F3437" s="4" t="s">
        <v>3784</v>
      </c>
      <c r="G3437" s="1" t="b">
        <f t="shared" ca="1" si="54"/>
        <v>1</v>
      </c>
      <c r="H3437" s="1435" t="str" cm="1">
        <f t="array" aca="1" ref="H3437" ca="1">IF(I3437&lt;&gt;"",INDIRECT("'"&amp;I3437&amp;"'!"&amp;J3437),"")</f>
        <v/>
      </c>
      <c r="I3437" s="1440"/>
      <c r="J3437" s="1436"/>
      <c r="K3437" s="4"/>
    </row>
    <row r="3438" spans="1:11" ht="15" x14ac:dyDescent="0.2">
      <c r="A3438" s="5">
        <v>3379</v>
      </c>
      <c r="B3438" s="660"/>
      <c r="F3438" s="4" t="s">
        <v>3784</v>
      </c>
      <c r="G3438" s="1" t="b">
        <f t="shared" ca="1" si="54"/>
        <v>1</v>
      </c>
      <c r="H3438" s="1435" t="str" cm="1">
        <f t="array" aca="1" ref="H3438" ca="1">IF(I3438&lt;&gt;"",INDIRECT("'"&amp;I3438&amp;"'!"&amp;J3438),"")</f>
        <v/>
      </c>
      <c r="I3438" s="1440"/>
      <c r="J3438" s="1436"/>
      <c r="K3438" s="4"/>
    </row>
    <row r="3439" spans="1:11" ht="15" x14ac:dyDescent="0.2">
      <c r="A3439" s="5">
        <v>3380</v>
      </c>
      <c r="B3439" s="660"/>
      <c r="F3439" s="4" t="s">
        <v>3784</v>
      </c>
      <c r="G3439" s="1" t="b">
        <f t="shared" ca="1" si="54"/>
        <v>1</v>
      </c>
      <c r="H3439" s="1435" t="str" cm="1">
        <f t="array" aca="1" ref="H3439" ca="1">IF(I3439&lt;&gt;"",INDIRECT("'"&amp;I3439&amp;"'!"&amp;J3439),"")</f>
        <v/>
      </c>
      <c r="I3439" s="1440"/>
      <c r="J3439" s="1436"/>
      <c r="K3439" s="4"/>
    </row>
    <row r="3440" spans="1:11" ht="15" x14ac:dyDescent="0.2">
      <c r="A3440" s="5">
        <v>3381</v>
      </c>
      <c r="B3440" s="660"/>
      <c r="F3440" s="4" t="s">
        <v>3784</v>
      </c>
      <c r="G3440" s="1" t="b">
        <f t="shared" ca="1" si="54"/>
        <v>1</v>
      </c>
      <c r="H3440" s="1435" t="str" cm="1">
        <f t="array" aca="1" ref="H3440" ca="1">IF(I3440&lt;&gt;"",INDIRECT("'"&amp;I3440&amp;"'!"&amp;J3440),"")</f>
        <v/>
      </c>
      <c r="I3440" s="1440"/>
      <c r="J3440" s="1436"/>
      <c r="K3440" s="4"/>
    </row>
    <row r="3441" spans="1:11" ht="15" x14ac:dyDescent="0.2">
      <c r="A3441" s="5">
        <v>3382</v>
      </c>
      <c r="B3441" s="660"/>
      <c r="F3441" s="4" t="s">
        <v>3784</v>
      </c>
      <c r="G3441" s="1" t="b">
        <f t="shared" ca="1" si="54"/>
        <v>1</v>
      </c>
      <c r="H3441" s="1435" t="str" cm="1">
        <f t="array" aca="1" ref="H3441" ca="1">IF(I3441&lt;&gt;"",INDIRECT("'"&amp;I3441&amp;"'!"&amp;J3441),"")</f>
        <v/>
      </c>
      <c r="I3441" s="1440"/>
      <c r="J3441" s="1436"/>
      <c r="K3441" s="4"/>
    </row>
    <row r="3442" spans="1:11" ht="15" x14ac:dyDescent="0.2">
      <c r="A3442" s="5">
        <v>3383</v>
      </c>
      <c r="B3442" s="660"/>
      <c r="F3442" s="4" t="s">
        <v>3784</v>
      </c>
      <c r="G3442" s="1" t="b">
        <f t="shared" ca="1" si="54"/>
        <v>1</v>
      </c>
      <c r="H3442" s="1435" t="str" cm="1">
        <f t="array" aca="1" ref="H3442" ca="1">IF(I3442&lt;&gt;"",INDIRECT("'"&amp;I3442&amp;"'!"&amp;J3442),"")</f>
        <v/>
      </c>
      <c r="I3442" s="1440"/>
      <c r="J3442" s="1436"/>
      <c r="K3442" s="4"/>
    </row>
    <row r="3443" spans="1:11" ht="15" x14ac:dyDescent="0.2">
      <c r="A3443" s="5">
        <v>3384</v>
      </c>
      <c r="B3443" s="660"/>
      <c r="F3443" s="4" t="s">
        <v>3784</v>
      </c>
      <c r="G3443" s="1" t="b">
        <f t="shared" ca="1" si="54"/>
        <v>1</v>
      </c>
      <c r="H3443" s="1435" t="str" cm="1">
        <f t="array" aca="1" ref="H3443" ca="1">IF(I3443&lt;&gt;"",INDIRECT("'"&amp;I3443&amp;"'!"&amp;J3443),"")</f>
        <v/>
      </c>
      <c r="I3443" s="1440"/>
      <c r="J3443" s="1436"/>
      <c r="K3443" s="4"/>
    </row>
    <row r="3444" spans="1:11" ht="15" x14ac:dyDescent="0.2">
      <c r="A3444">
        <v>3385</v>
      </c>
      <c r="B3444" s="660">
        <f>'Tax Sched 25'!B16</f>
        <v>39249</v>
      </c>
      <c r="C3444" s="2" t="s">
        <v>490</v>
      </c>
      <c r="F3444" s="4"/>
      <c r="G3444" s="1" t="b">
        <f t="shared" ca="1" si="54"/>
        <v>1</v>
      </c>
      <c r="H3444" s="1435" cm="1">
        <f t="array" aca="1" ref="H3444" ca="1">IF(I3444&lt;&gt;"",INDIRECT("'"&amp;I3444&amp;"'!"&amp;J3444),"")</f>
        <v>39249</v>
      </c>
      <c r="I3444" s="1440" t="s">
        <v>4397</v>
      </c>
      <c r="J3444" s="1436" t="s">
        <v>4672</v>
      </c>
      <c r="K3444" s="4"/>
    </row>
    <row r="3445" spans="1:11" ht="15" x14ac:dyDescent="0.2">
      <c r="A3445">
        <v>3386</v>
      </c>
      <c r="B3445" s="660">
        <f>'Tax Sched 25'!D16</f>
        <v>20501</v>
      </c>
      <c r="C3445" s="2" t="s">
        <v>490</v>
      </c>
      <c r="F3445" s="4"/>
      <c r="G3445" s="1" t="b">
        <f t="shared" ca="1" si="54"/>
        <v>1</v>
      </c>
      <c r="H3445" s="1435" cm="1">
        <f t="array" aca="1" ref="H3445" ca="1">IF(I3445&lt;&gt;"",INDIRECT("'"&amp;I3445&amp;"'!"&amp;J3445),"")</f>
        <v>20501</v>
      </c>
      <c r="I3445" s="1440" t="s">
        <v>4397</v>
      </c>
      <c r="J3445" s="1436" t="s">
        <v>3905</v>
      </c>
      <c r="K3445" s="4"/>
    </row>
    <row r="3446" spans="1:11" ht="15" x14ac:dyDescent="0.2">
      <c r="A3446">
        <v>3387</v>
      </c>
      <c r="B3446" s="660">
        <f>'Tax Sched 25'!C16</f>
        <v>18748</v>
      </c>
      <c r="C3446" s="2" t="s">
        <v>490</v>
      </c>
      <c r="F3446" s="4"/>
      <c r="G3446" s="1" t="b">
        <f t="shared" ca="1" si="54"/>
        <v>1</v>
      </c>
      <c r="H3446" s="1435" cm="1">
        <f t="array" aca="1" ref="H3446" ca="1">IF(I3446&lt;&gt;"",INDIRECT("'"&amp;I3446&amp;"'!"&amp;J3446),"")</f>
        <v>18748</v>
      </c>
      <c r="I3446" s="1440" t="s">
        <v>4397</v>
      </c>
      <c r="J3446" s="1436" t="s">
        <v>3869</v>
      </c>
      <c r="K3446" s="4"/>
    </row>
    <row r="3447" spans="1:11" ht="15" x14ac:dyDescent="0.2">
      <c r="A3447">
        <v>3388</v>
      </c>
      <c r="B3447" s="660">
        <f>'Tax Sched 25'!F16</f>
        <v>18904</v>
      </c>
      <c r="C3447" s="2" t="s">
        <v>490</v>
      </c>
      <c r="F3447" s="4"/>
      <c r="G3447" s="1" t="b">
        <f t="shared" ca="1" si="54"/>
        <v>1</v>
      </c>
      <c r="H3447" s="1435" cm="1">
        <f t="array" aca="1" ref="H3447" ca="1">IF(I3447&lt;&gt;"",INDIRECT("'"&amp;I3447&amp;"'!"&amp;J3447),"")</f>
        <v>18904</v>
      </c>
      <c r="I3447" s="1440" t="s">
        <v>4397</v>
      </c>
      <c r="J3447" s="1436" t="s">
        <v>3977</v>
      </c>
      <c r="K3447" s="4"/>
    </row>
    <row r="3448" spans="1:11" ht="15" x14ac:dyDescent="0.2">
      <c r="A3448">
        <v>3389</v>
      </c>
      <c r="B3448" s="660">
        <f>'Tax Sched 25'!E16</f>
        <v>37652</v>
      </c>
      <c r="F3448" s="4"/>
      <c r="G3448" s="1" t="b">
        <f t="shared" ca="1" si="54"/>
        <v>1</v>
      </c>
      <c r="H3448" s="1435" cm="1">
        <f t="array" aca="1" ref="H3448" ca="1">IF(I3448&lt;&gt;"",INDIRECT("'"&amp;I3448&amp;"'!"&amp;J3448),"")</f>
        <v>37652</v>
      </c>
      <c r="I3448" s="1440" t="s">
        <v>4397</v>
      </c>
      <c r="J3448" s="1436" t="s">
        <v>3941</v>
      </c>
      <c r="K3448" s="4"/>
    </row>
    <row r="3449" spans="1:11" ht="15" x14ac:dyDescent="0.2">
      <c r="A3449">
        <v>3390</v>
      </c>
      <c r="B3449" s="660">
        <f>'Cap Outlay Deprec 36'!C15</f>
        <v>0</v>
      </c>
      <c r="C3449" s="2" t="s">
        <v>490</v>
      </c>
      <c r="F3449" s="4"/>
      <c r="G3449" s="1" t="b">
        <f t="shared" ca="1" si="54"/>
        <v>1</v>
      </c>
      <c r="H3449" s="1435" cm="1">
        <f t="array" aca="1" ref="H3449" ca="1">IF(I3449&lt;&gt;"",INDIRECT("'"&amp;I3449&amp;"'!"&amp;J3449),"")</f>
        <v>0</v>
      </c>
      <c r="I3449" s="1440" t="s">
        <v>4475</v>
      </c>
      <c r="J3449" s="1436" t="s">
        <v>3872</v>
      </c>
      <c r="K3449" s="4"/>
    </row>
    <row r="3450" spans="1:11" ht="15" x14ac:dyDescent="0.2">
      <c r="A3450">
        <v>3391</v>
      </c>
      <c r="B3450" s="660">
        <f>'Cap Outlay Deprec 36'!D15</f>
        <v>0</v>
      </c>
      <c r="F3450" s="4"/>
      <c r="G3450" s="1" t="b">
        <f t="shared" ca="1" si="54"/>
        <v>1</v>
      </c>
      <c r="H3450" s="1435" cm="1">
        <f t="array" aca="1" ref="H3450" ca="1">IF(I3450&lt;&gt;"",INDIRECT("'"&amp;I3450&amp;"'!"&amp;J3450),"")</f>
        <v>0</v>
      </c>
      <c r="I3450" s="1440" t="s">
        <v>4475</v>
      </c>
      <c r="J3450" s="1436" t="s">
        <v>3908</v>
      </c>
      <c r="K3450" s="4"/>
    </row>
    <row r="3451" spans="1:11" ht="15" x14ac:dyDescent="0.2">
      <c r="A3451">
        <v>3392</v>
      </c>
      <c r="B3451" s="660">
        <f>'Cap Outlay Deprec 36'!E15</f>
        <v>0</v>
      </c>
      <c r="F3451" s="4"/>
      <c r="G3451" s="1" t="b">
        <f t="shared" ca="1" si="54"/>
        <v>1</v>
      </c>
      <c r="H3451" s="1435" cm="1">
        <f t="array" aca="1" ref="H3451" ca="1">IF(I3451&lt;&gt;"",INDIRECT("'"&amp;I3451&amp;"'!"&amp;J3451),"")</f>
        <v>0</v>
      </c>
      <c r="I3451" s="1440" t="s">
        <v>4475</v>
      </c>
      <c r="J3451" s="1436" t="s">
        <v>3944</v>
      </c>
      <c r="K3451" s="4"/>
    </row>
    <row r="3452" spans="1:11" ht="15" x14ac:dyDescent="0.2">
      <c r="A3452">
        <v>3393</v>
      </c>
      <c r="B3452" s="660">
        <f>'Cap Outlay Deprec 36'!F15</f>
        <v>0</v>
      </c>
      <c r="F3452" s="4"/>
      <c r="G3452" s="1" t="b">
        <f t="shared" ca="1" si="54"/>
        <v>1</v>
      </c>
      <c r="H3452" s="1435" cm="1">
        <f t="array" aca="1" ref="H3452" ca="1">IF(I3452&lt;&gt;"",INDIRECT("'"&amp;I3452&amp;"'!"&amp;J3452),"")</f>
        <v>0</v>
      </c>
      <c r="I3452" s="1440" t="s">
        <v>4475</v>
      </c>
      <c r="J3452" s="1436" t="s">
        <v>3980</v>
      </c>
      <c r="K3452" s="4"/>
    </row>
    <row r="3453" spans="1:11" ht="15" x14ac:dyDescent="0.2">
      <c r="A3453" s="5">
        <v>3394</v>
      </c>
      <c r="B3453" s="660"/>
      <c r="F3453" s="4" t="s">
        <v>3784</v>
      </c>
      <c r="G3453" s="1" t="b">
        <f t="shared" ca="1" si="54"/>
        <v>1</v>
      </c>
      <c r="H3453" s="1435" t="str" cm="1">
        <f t="array" aca="1" ref="H3453" ca="1">IF(I3453&lt;&gt;"",INDIRECT("'"&amp;I3453&amp;"'!"&amp;J3453),"")</f>
        <v/>
      </c>
      <c r="I3453" s="1440"/>
      <c r="J3453" s="1436"/>
      <c r="K3453" s="4"/>
    </row>
    <row r="3454" spans="1:11" ht="15" x14ac:dyDescent="0.2">
      <c r="A3454" s="5">
        <v>3395</v>
      </c>
      <c r="B3454" s="660"/>
      <c r="C3454" s="2" t="s">
        <v>490</v>
      </c>
      <c r="F3454" s="4" t="s">
        <v>3784</v>
      </c>
      <c r="G3454" s="1" t="b">
        <f t="shared" ca="1" si="54"/>
        <v>1</v>
      </c>
      <c r="H3454" s="1435" t="str" cm="1">
        <f t="array" aca="1" ref="H3454" ca="1">IF(I3454&lt;&gt;"",INDIRECT("'"&amp;I3454&amp;"'!"&amp;J3454),"")</f>
        <v/>
      </c>
      <c r="I3454" s="1440"/>
      <c r="J3454" s="1436"/>
      <c r="K3454" s="4"/>
    </row>
    <row r="3455" spans="1:11" ht="15" x14ac:dyDescent="0.2">
      <c r="A3455" s="5">
        <v>3396</v>
      </c>
      <c r="B3455" s="660"/>
      <c r="F3455" s="4" t="s">
        <v>3784</v>
      </c>
      <c r="G3455" s="1" t="b">
        <f t="shared" ca="1" si="54"/>
        <v>1</v>
      </c>
      <c r="H3455" s="1435" t="str" cm="1">
        <f t="array" aca="1" ref="H3455" ca="1">IF(I3455&lt;&gt;"",INDIRECT("'"&amp;I3455&amp;"'!"&amp;J3455),"")</f>
        <v/>
      </c>
      <c r="I3455" s="1440"/>
      <c r="J3455" s="1436"/>
      <c r="K3455" s="4"/>
    </row>
    <row r="3456" spans="1:11" ht="15" x14ac:dyDescent="0.2">
      <c r="A3456" s="5">
        <v>3397</v>
      </c>
      <c r="B3456" s="660"/>
      <c r="F3456" s="4" t="s">
        <v>3784</v>
      </c>
      <c r="G3456" s="1" t="b">
        <f t="shared" ca="1" si="54"/>
        <v>1</v>
      </c>
      <c r="H3456" s="1435" t="str" cm="1">
        <f t="array" aca="1" ref="H3456" ca="1">IF(I3456&lt;&gt;"",INDIRECT("'"&amp;I3456&amp;"'!"&amp;J3456),"")</f>
        <v/>
      </c>
      <c r="I3456" s="1440"/>
      <c r="J3456" s="1436"/>
      <c r="K3456" s="4"/>
    </row>
    <row r="3457" spans="1:11" ht="15" x14ac:dyDescent="0.2">
      <c r="A3457">
        <v>3398</v>
      </c>
      <c r="B3457" s="660">
        <f>'Cap Outlay Deprec 36'!L15</f>
        <v>0</v>
      </c>
      <c r="F3457" s="4"/>
      <c r="G3457" s="1" t="b">
        <f t="shared" ca="1" si="54"/>
        <v>1</v>
      </c>
      <c r="H3457" s="1435" cm="1">
        <f t="array" aca="1" ref="H3457" ca="1">IF(I3457&lt;&gt;"",INDIRECT("'"&amp;I3457&amp;"'!"&amp;J3457),"")</f>
        <v>0</v>
      </c>
      <c r="I3457" s="1440" t="s">
        <v>4475</v>
      </c>
      <c r="J3457" s="1436" t="s">
        <v>4673</v>
      </c>
      <c r="K3457" s="4"/>
    </row>
    <row r="3458" spans="1:11" ht="15" x14ac:dyDescent="0.2">
      <c r="A3458" s="5">
        <v>3399</v>
      </c>
      <c r="B3458" s="660"/>
      <c r="F3458" s="4" t="s">
        <v>3784</v>
      </c>
      <c r="G3458" s="1" t="b">
        <f t="shared" ca="1" si="54"/>
        <v>1</v>
      </c>
      <c r="H3458" s="1435" t="str" cm="1">
        <f t="array" aca="1" ref="H3458" ca="1">IF(I3458&lt;&gt;"",INDIRECT("'"&amp;I3458&amp;"'!"&amp;J3458),"")</f>
        <v/>
      </c>
      <c r="I3458" s="1440"/>
      <c r="J3458" s="1436"/>
      <c r="K3458" s="4"/>
    </row>
    <row r="3459" spans="1:11" ht="15" x14ac:dyDescent="0.2">
      <c r="A3459" s="5">
        <v>3400</v>
      </c>
      <c r="B3459" s="660"/>
      <c r="C3459" s="2" t="s">
        <v>490</v>
      </c>
      <c r="F3459" s="4" t="s">
        <v>3784</v>
      </c>
      <c r="G3459" s="1" t="b">
        <f t="shared" ca="1" si="54"/>
        <v>1</v>
      </c>
      <c r="H3459" s="1435" t="str" cm="1">
        <f t="array" aca="1" ref="H3459" ca="1">IF(I3459&lt;&gt;"",INDIRECT("'"&amp;I3459&amp;"'!"&amp;J3459),"")</f>
        <v/>
      </c>
      <c r="I3459" s="1440"/>
      <c r="J3459" s="1436"/>
      <c r="K3459" s="4"/>
    </row>
    <row r="3460" spans="1:11" ht="15" x14ac:dyDescent="0.2">
      <c r="A3460" s="5">
        <v>3401</v>
      </c>
      <c r="B3460" s="660"/>
      <c r="F3460" s="4" t="s">
        <v>3784</v>
      </c>
      <c r="G3460" s="1" t="b">
        <f t="shared" ca="1" si="54"/>
        <v>1</v>
      </c>
      <c r="H3460" s="1435" t="str" cm="1">
        <f t="array" aca="1" ref="H3460" ca="1">IF(I3460&lt;&gt;"",INDIRECT("'"&amp;I3460&amp;"'!"&amp;J3460),"")</f>
        <v/>
      </c>
      <c r="I3460" s="1440"/>
      <c r="J3460" s="1436"/>
      <c r="K3460" s="4"/>
    </row>
    <row r="3461" spans="1:11" ht="15" x14ac:dyDescent="0.2">
      <c r="A3461" s="5">
        <v>3402</v>
      </c>
      <c r="B3461" s="660"/>
      <c r="F3461" s="4" t="s">
        <v>3784</v>
      </c>
      <c r="G3461" s="1" t="b">
        <f t="shared" ca="1" si="54"/>
        <v>1</v>
      </c>
      <c r="H3461" s="1435" t="str" cm="1">
        <f t="array" aca="1" ref="H3461" ca="1">IF(I3461&lt;&gt;"",INDIRECT("'"&amp;I3461&amp;"'!"&amp;J3461),"")</f>
        <v/>
      </c>
      <c r="I3461" s="1440"/>
      <c r="J3461" s="1436"/>
      <c r="K3461" s="4"/>
    </row>
    <row r="3462" spans="1:11" ht="15" x14ac:dyDescent="0.2">
      <c r="A3462" s="5">
        <v>3403</v>
      </c>
      <c r="B3462" s="660"/>
      <c r="F3462" s="4" t="s">
        <v>3784</v>
      </c>
      <c r="G3462" s="1" t="b">
        <f t="shared" ca="1" si="54"/>
        <v>1</v>
      </c>
      <c r="H3462" s="1435" t="str" cm="1">
        <f t="array" aca="1" ref="H3462" ca="1">IF(I3462&lt;&gt;"",INDIRECT("'"&amp;I3462&amp;"'!"&amp;J3462),"")</f>
        <v/>
      </c>
      <c r="I3462" s="1440"/>
      <c r="J3462" s="1436"/>
      <c r="K3462" s="4"/>
    </row>
    <row r="3463" spans="1:11" ht="15" x14ac:dyDescent="0.2">
      <c r="A3463" s="5">
        <v>3404</v>
      </c>
      <c r="B3463" s="660"/>
      <c r="F3463" s="4" t="s">
        <v>3784</v>
      </c>
      <c r="G3463" s="1" t="b">
        <f t="shared" ca="1" si="54"/>
        <v>1</v>
      </c>
      <c r="H3463" s="1435" t="str" cm="1">
        <f t="array" aca="1" ref="H3463" ca="1">IF(I3463&lt;&gt;"",INDIRECT("'"&amp;I3463&amp;"'!"&amp;J3463),"")</f>
        <v/>
      </c>
      <c r="I3463" s="1440"/>
      <c r="J3463" s="1436"/>
      <c r="K3463" s="4"/>
    </row>
    <row r="3464" spans="1:11" ht="15" x14ac:dyDescent="0.2">
      <c r="A3464" s="5">
        <v>3405</v>
      </c>
      <c r="B3464" s="660"/>
      <c r="F3464" s="4" t="s">
        <v>3784</v>
      </c>
      <c r="G3464" s="1" t="b">
        <f t="shared" ca="1" si="54"/>
        <v>1</v>
      </c>
      <c r="H3464" s="1435" t="str" cm="1">
        <f t="array" aca="1" ref="H3464" ca="1">IF(I3464&lt;&gt;"",INDIRECT("'"&amp;I3464&amp;"'!"&amp;J3464),"")</f>
        <v/>
      </c>
      <c r="I3464" s="1440"/>
      <c r="J3464" s="1436"/>
      <c r="K3464" s="4"/>
    </row>
    <row r="3465" spans="1:11" ht="15" x14ac:dyDescent="0.2">
      <c r="A3465" s="5">
        <v>3406</v>
      </c>
      <c r="B3465" s="660"/>
      <c r="F3465" s="4" t="s">
        <v>3784</v>
      </c>
      <c r="G3465" s="1" t="b">
        <f t="shared" ca="1" si="54"/>
        <v>1</v>
      </c>
      <c r="H3465" s="1435" t="str" cm="1">
        <f t="array" aca="1" ref="H3465" ca="1">IF(I3465&lt;&gt;"",INDIRECT("'"&amp;I3465&amp;"'!"&amp;J3465),"")</f>
        <v/>
      </c>
      <c r="I3465" s="1440"/>
      <c r="J3465" s="1436"/>
      <c r="K3465" s="4"/>
    </row>
    <row r="3466" spans="1:11" ht="15" x14ac:dyDescent="0.2">
      <c r="A3466" s="5">
        <v>3407</v>
      </c>
      <c r="B3466" s="660"/>
      <c r="F3466" s="4" t="s">
        <v>3784</v>
      </c>
      <c r="G3466" s="1" t="b">
        <f t="shared" ca="1" si="54"/>
        <v>1</v>
      </c>
      <c r="H3466" s="1435" t="str" cm="1">
        <f t="array" aca="1" ref="H3466" ca="1">IF(I3466&lt;&gt;"",INDIRECT("'"&amp;I3466&amp;"'!"&amp;J3466),"")</f>
        <v/>
      </c>
      <c r="I3466" s="1440"/>
      <c r="J3466" s="1436"/>
      <c r="K3466" s="4"/>
    </row>
    <row r="3467" spans="1:11" ht="15" x14ac:dyDescent="0.2">
      <c r="A3467" s="5">
        <v>3408</v>
      </c>
      <c r="B3467" s="660"/>
      <c r="F3467" s="4" t="s">
        <v>3784</v>
      </c>
      <c r="G3467" s="1" t="b">
        <f t="shared" ca="1" si="54"/>
        <v>1</v>
      </c>
      <c r="H3467" s="1435" t="str" cm="1">
        <f t="array" aca="1" ref="H3467" ca="1">IF(I3467&lt;&gt;"",INDIRECT("'"&amp;I3467&amp;"'!"&amp;J3467),"")</f>
        <v/>
      </c>
      <c r="I3467" s="1440"/>
      <c r="J3467" s="1436"/>
      <c r="K3467" s="4"/>
    </row>
    <row r="3468" spans="1:11" ht="15" x14ac:dyDescent="0.2">
      <c r="A3468" s="5">
        <v>3409</v>
      </c>
      <c r="B3468" s="660"/>
      <c r="F3468" s="4" t="s">
        <v>3784</v>
      </c>
      <c r="G3468" s="1" t="b">
        <f t="shared" ca="1" si="54"/>
        <v>1</v>
      </c>
      <c r="H3468" s="1435" t="str" cm="1">
        <f t="array" aca="1" ref="H3468" ca="1">IF(I3468&lt;&gt;"",INDIRECT("'"&amp;I3468&amp;"'!"&amp;J3468),"")</f>
        <v/>
      </c>
      <c r="I3468" s="1440"/>
      <c r="J3468" s="1436"/>
      <c r="K3468" s="4"/>
    </row>
    <row r="3469" spans="1:11" ht="15" x14ac:dyDescent="0.2">
      <c r="A3469" s="5">
        <v>3410</v>
      </c>
      <c r="B3469" s="660"/>
      <c r="F3469" s="4" t="s">
        <v>3784</v>
      </c>
      <c r="G3469" s="1" t="b">
        <f t="shared" ca="1" si="54"/>
        <v>1</v>
      </c>
      <c r="H3469" s="1435" t="str" cm="1">
        <f t="array" aca="1" ref="H3469" ca="1">IF(I3469&lt;&gt;"",INDIRECT("'"&amp;I3469&amp;"'!"&amp;J3469),"")</f>
        <v/>
      </c>
      <c r="I3469" s="1440"/>
      <c r="J3469" s="1436"/>
      <c r="K3469" s="4"/>
    </row>
    <row r="3470" spans="1:11" ht="15" x14ac:dyDescent="0.2">
      <c r="A3470" s="5">
        <v>3411</v>
      </c>
      <c r="B3470" s="660"/>
      <c r="F3470" s="4" t="s">
        <v>3784</v>
      </c>
      <c r="G3470" s="1" t="b">
        <f t="shared" ca="1" si="54"/>
        <v>1</v>
      </c>
      <c r="H3470" s="1435" t="str" cm="1">
        <f t="array" aca="1" ref="H3470" ca="1">IF(I3470&lt;&gt;"",INDIRECT("'"&amp;I3470&amp;"'!"&amp;J3470),"")</f>
        <v/>
      </c>
      <c r="I3470" s="1440"/>
      <c r="J3470" s="1436"/>
      <c r="K3470" s="4"/>
    </row>
    <row r="3471" spans="1:11" ht="15" x14ac:dyDescent="0.2">
      <c r="A3471" s="5">
        <v>3412</v>
      </c>
      <c r="B3471" s="660"/>
      <c r="F3471" s="4" t="s">
        <v>3784</v>
      </c>
      <c r="G3471" s="1" t="b">
        <f t="shared" ca="1" si="54"/>
        <v>1</v>
      </c>
      <c r="H3471" s="1435" t="str" cm="1">
        <f t="array" aca="1" ref="H3471" ca="1">IF(I3471&lt;&gt;"",INDIRECT("'"&amp;I3471&amp;"'!"&amp;J3471),"")</f>
        <v/>
      </c>
      <c r="I3471" s="1440"/>
      <c r="J3471" s="1436"/>
      <c r="K3471" s="4"/>
    </row>
    <row r="3472" spans="1:11" ht="15" x14ac:dyDescent="0.2">
      <c r="A3472" s="5">
        <v>3413</v>
      </c>
      <c r="B3472" s="660"/>
      <c r="F3472" s="4" t="s">
        <v>3784</v>
      </c>
      <c r="G3472" s="1" t="b">
        <f t="shared" ca="1" si="54"/>
        <v>1</v>
      </c>
      <c r="H3472" s="1435" t="str" cm="1">
        <f t="array" aca="1" ref="H3472" ca="1">IF(I3472&lt;&gt;"",INDIRECT("'"&amp;I3472&amp;"'!"&amp;J3472),"")</f>
        <v/>
      </c>
      <c r="I3472" s="1440"/>
      <c r="J3472" s="1436"/>
      <c r="K3472" s="4"/>
    </row>
    <row r="3473" spans="1:11" ht="15" x14ac:dyDescent="0.2">
      <c r="A3473" s="5">
        <v>3414</v>
      </c>
      <c r="B3473" s="660"/>
      <c r="F3473" s="4" t="s">
        <v>3784</v>
      </c>
      <c r="G3473" s="1" t="b">
        <f t="shared" ca="1" si="54"/>
        <v>1</v>
      </c>
      <c r="H3473" s="1435" t="str" cm="1">
        <f t="array" aca="1" ref="H3473" ca="1">IF(I3473&lt;&gt;"",INDIRECT("'"&amp;I3473&amp;"'!"&amp;J3473),"")</f>
        <v/>
      </c>
      <c r="I3473" s="1440"/>
      <c r="J3473" s="1436"/>
      <c r="K3473" s="4"/>
    </row>
    <row r="3474" spans="1:11" ht="15" x14ac:dyDescent="0.2">
      <c r="A3474" s="5">
        <v>3415</v>
      </c>
      <c r="B3474" s="660"/>
      <c r="F3474" s="4" t="s">
        <v>3784</v>
      </c>
      <c r="G3474" s="1" t="b">
        <f t="shared" ca="1" si="54"/>
        <v>1</v>
      </c>
      <c r="H3474" s="1435" t="str" cm="1">
        <f t="array" aca="1" ref="H3474" ca="1">IF(I3474&lt;&gt;"",INDIRECT("'"&amp;I3474&amp;"'!"&amp;J3474),"")</f>
        <v/>
      </c>
      <c r="I3474" s="1440"/>
      <c r="J3474" s="1436"/>
      <c r="K3474" s="4"/>
    </row>
    <row r="3475" spans="1:11" ht="15" x14ac:dyDescent="0.2">
      <c r="A3475" s="5">
        <v>3416</v>
      </c>
      <c r="B3475" s="660"/>
      <c r="F3475" s="4" t="s">
        <v>3784</v>
      </c>
      <c r="G3475" s="1" t="b">
        <f t="shared" ca="1" si="54"/>
        <v>1</v>
      </c>
      <c r="H3475" s="1435" t="str" cm="1">
        <f t="array" aca="1" ref="H3475" ca="1">IF(I3475&lt;&gt;"",INDIRECT("'"&amp;I3475&amp;"'!"&amp;J3475),"")</f>
        <v/>
      </c>
      <c r="I3475" s="1440"/>
      <c r="J3475" s="1436"/>
      <c r="K3475" s="4"/>
    </row>
    <row r="3476" spans="1:11" ht="15" x14ac:dyDescent="0.2">
      <c r="A3476" s="5">
        <v>3417</v>
      </c>
      <c r="B3476" s="660"/>
      <c r="F3476" s="4" t="s">
        <v>3784</v>
      </c>
      <c r="G3476" s="1" t="b">
        <f t="shared" ca="1" si="54"/>
        <v>1</v>
      </c>
      <c r="H3476" s="1435" t="str" cm="1">
        <f t="array" aca="1" ref="H3476" ca="1">IF(I3476&lt;&gt;"",INDIRECT("'"&amp;I3476&amp;"'!"&amp;J3476),"")</f>
        <v/>
      </c>
      <c r="I3476" s="1440"/>
      <c r="J3476" s="1436"/>
      <c r="K3476" s="4"/>
    </row>
    <row r="3477" spans="1:11" ht="15" x14ac:dyDescent="0.2">
      <c r="A3477" s="5">
        <v>3418</v>
      </c>
      <c r="B3477" s="660"/>
      <c r="F3477" s="4" t="s">
        <v>3784</v>
      </c>
      <c r="G3477" s="1" t="b">
        <f t="shared" ca="1" si="54"/>
        <v>1</v>
      </c>
      <c r="H3477" s="1435" t="str" cm="1">
        <f t="array" aca="1" ref="H3477" ca="1">IF(I3477&lt;&gt;"",INDIRECT("'"&amp;I3477&amp;"'!"&amp;J3477),"")</f>
        <v/>
      </c>
      <c r="I3477" s="1440"/>
      <c r="J3477" s="1436"/>
      <c r="K3477" s="4"/>
    </row>
    <row r="3478" spans="1:11" ht="15" x14ac:dyDescent="0.2">
      <c r="A3478" s="5">
        <v>3419</v>
      </c>
      <c r="B3478" s="660"/>
      <c r="F3478" s="4" t="s">
        <v>3784</v>
      </c>
      <c r="G3478" s="1" t="b">
        <f t="shared" ca="1" si="54"/>
        <v>1</v>
      </c>
      <c r="H3478" s="1435" t="str" cm="1">
        <f t="array" aca="1" ref="H3478" ca="1">IF(I3478&lt;&gt;"",INDIRECT("'"&amp;I3478&amp;"'!"&amp;J3478),"")</f>
        <v/>
      </c>
      <c r="I3478" s="1440"/>
      <c r="J3478" s="1436"/>
      <c r="K3478" s="4"/>
    </row>
    <row r="3479" spans="1:11" ht="15" x14ac:dyDescent="0.2">
      <c r="A3479" s="5">
        <v>3420</v>
      </c>
      <c r="B3479" s="660"/>
      <c r="F3479" s="4" t="s">
        <v>3784</v>
      </c>
      <c r="G3479" s="1" t="b">
        <f t="shared" ca="1" si="54"/>
        <v>1</v>
      </c>
      <c r="H3479" s="1435" t="str" cm="1">
        <f t="array" aca="1" ref="H3479" ca="1">IF(I3479&lt;&gt;"",INDIRECT("'"&amp;I3479&amp;"'!"&amp;J3479),"")</f>
        <v/>
      </c>
      <c r="I3479" s="1440"/>
      <c r="J3479" s="1436"/>
      <c r="K3479" s="4"/>
    </row>
    <row r="3480" spans="1:11" ht="15" x14ac:dyDescent="0.2">
      <c r="A3480">
        <v>3421</v>
      </c>
      <c r="B3480" s="660">
        <f>'Expenditures 16-24'!C129</f>
        <v>0</v>
      </c>
      <c r="F3480" s="4"/>
      <c r="G3480" s="1" t="b">
        <f t="shared" ca="1" si="54"/>
        <v>1</v>
      </c>
      <c r="H3480" s="1435" cm="1">
        <f t="array" aca="1" ref="H3480" ca="1">IF(I3480&lt;&gt;"",INDIRECT("'"&amp;I3480&amp;"'!"&amp;J3480),"")</f>
        <v>0</v>
      </c>
      <c r="I3480" s="1440" t="s">
        <v>3868</v>
      </c>
      <c r="J3480" s="1436" t="s">
        <v>4674</v>
      </c>
      <c r="K3480" s="4"/>
    </row>
    <row r="3481" spans="1:11" ht="15" x14ac:dyDescent="0.2">
      <c r="A3481">
        <v>3422</v>
      </c>
      <c r="B3481" s="660">
        <f>'Expenditures 16-24'!D129</f>
        <v>0</v>
      </c>
      <c r="F3481" s="4"/>
      <c r="G3481" s="1" t="b">
        <f t="shared" ca="1" si="54"/>
        <v>1</v>
      </c>
      <c r="H3481" s="1435" cm="1">
        <f t="array" aca="1" ref="H3481" ca="1">IF(I3481&lt;&gt;"",INDIRECT("'"&amp;I3481&amp;"'!"&amp;J3481),"")</f>
        <v>0</v>
      </c>
      <c r="I3481" s="1440" t="s">
        <v>3868</v>
      </c>
      <c r="J3481" s="1436" t="s">
        <v>4675</v>
      </c>
      <c r="K3481" s="4"/>
    </row>
    <row r="3482" spans="1:11" ht="15" x14ac:dyDescent="0.2">
      <c r="A3482">
        <v>3423</v>
      </c>
      <c r="B3482" s="660">
        <f>'Expenditures 16-24'!E129</f>
        <v>0</v>
      </c>
      <c r="F3482" s="4"/>
      <c r="G3482" s="1" t="b">
        <f t="shared" ca="1" si="54"/>
        <v>1</v>
      </c>
      <c r="H3482" s="1435" cm="1">
        <f t="array" aca="1" ref="H3482" ca="1">IF(I3482&lt;&gt;"",INDIRECT("'"&amp;I3482&amp;"'!"&amp;J3482),"")</f>
        <v>0</v>
      </c>
      <c r="I3482" s="1440" t="s">
        <v>3868</v>
      </c>
      <c r="J3482" s="1436" t="s">
        <v>4676</v>
      </c>
      <c r="K3482" s="4"/>
    </row>
    <row r="3483" spans="1:11" ht="15" x14ac:dyDescent="0.2">
      <c r="A3483">
        <v>3424</v>
      </c>
      <c r="B3483" s="660">
        <f>'Expenditures 16-24'!F129</f>
        <v>0</v>
      </c>
      <c r="F3483" s="4"/>
      <c r="G3483" s="1" t="b">
        <f t="shared" ca="1" si="54"/>
        <v>1</v>
      </c>
      <c r="H3483" s="1435" cm="1">
        <f t="array" aca="1" ref="H3483" ca="1">IF(I3483&lt;&gt;"",INDIRECT("'"&amp;I3483&amp;"'!"&amp;J3483),"")</f>
        <v>0</v>
      </c>
      <c r="I3483" s="1440" t="s">
        <v>3868</v>
      </c>
      <c r="J3483" s="1436" t="s">
        <v>4677</v>
      </c>
      <c r="K3483" s="4"/>
    </row>
    <row r="3484" spans="1:11" ht="15" x14ac:dyDescent="0.2">
      <c r="A3484">
        <v>3425</v>
      </c>
      <c r="B3484" s="660">
        <f>'Expenditures 16-24'!G129</f>
        <v>0</v>
      </c>
      <c r="F3484" s="4"/>
      <c r="G3484" s="1" t="b">
        <f t="shared" ca="1" si="54"/>
        <v>1</v>
      </c>
      <c r="H3484" s="1435" cm="1">
        <f t="array" aca="1" ref="H3484" ca="1">IF(I3484&lt;&gt;"",INDIRECT("'"&amp;I3484&amp;"'!"&amp;J3484),"")</f>
        <v>0</v>
      </c>
      <c r="I3484" s="1440" t="s">
        <v>3868</v>
      </c>
      <c r="J3484" s="1436" t="s">
        <v>4678</v>
      </c>
      <c r="K3484" s="4"/>
    </row>
    <row r="3485" spans="1:11" ht="15" x14ac:dyDescent="0.2">
      <c r="A3485">
        <v>3426</v>
      </c>
      <c r="B3485" s="660">
        <f>'Expenditures 16-24'!H129</f>
        <v>0</v>
      </c>
      <c r="F3485" s="4"/>
      <c r="G3485" s="1" t="b">
        <f t="shared" ca="1" si="54"/>
        <v>1</v>
      </c>
      <c r="H3485" s="1435" cm="1">
        <f t="array" aca="1" ref="H3485" ca="1">IF(I3485&lt;&gt;"",INDIRECT("'"&amp;I3485&amp;"'!"&amp;J3485),"")</f>
        <v>0</v>
      </c>
      <c r="I3485" s="1440" t="s">
        <v>3868</v>
      </c>
      <c r="J3485" s="1436" t="s">
        <v>4679</v>
      </c>
      <c r="K3485" s="4"/>
    </row>
    <row r="3486" spans="1:11" ht="15" x14ac:dyDescent="0.2">
      <c r="A3486">
        <v>3427</v>
      </c>
      <c r="B3486" s="660">
        <f>'Expenditures 16-24'!K129</f>
        <v>0</v>
      </c>
      <c r="F3486" s="4"/>
      <c r="G3486" s="1" t="b">
        <f t="shared" ca="1" si="54"/>
        <v>1</v>
      </c>
      <c r="H3486" s="1435" cm="1">
        <f t="array" aca="1" ref="H3486" ca="1">IF(I3486&lt;&gt;"",INDIRECT("'"&amp;I3486&amp;"'!"&amp;J3486),"")</f>
        <v>0</v>
      </c>
      <c r="I3486" s="1440" t="s">
        <v>3868</v>
      </c>
      <c r="J3486" s="1436" t="s">
        <v>4680</v>
      </c>
      <c r="K3486" s="4"/>
    </row>
    <row r="3487" spans="1:11" ht="15" x14ac:dyDescent="0.2">
      <c r="A3487" s="5">
        <v>3428</v>
      </c>
      <c r="B3487" s="660"/>
      <c r="F3487" s="4" t="s">
        <v>3784</v>
      </c>
      <c r="G3487" s="1" t="b">
        <f t="shared" ca="1" si="54"/>
        <v>1</v>
      </c>
      <c r="H3487" s="1435" t="str" cm="1">
        <f t="array" aca="1" ref="H3487" ca="1">IF(I3487&lt;&gt;"",INDIRECT("'"&amp;I3487&amp;"'!"&amp;J3487),"")</f>
        <v/>
      </c>
      <c r="I3487" s="1440"/>
      <c r="J3487" s="1436"/>
      <c r="K3487" s="4"/>
    </row>
    <row r="3488" spans="1:11" ht="15" x14ac:dyDescent="0.2">
      <c r="A3488">
        <v>3429</v>
      </c>
      <c r="B3488" s="660">
        <f>'Acct Summary 7-9'!E26</f>
        <v>0</v>
      </c>
      <c r="C3488" s="2" t="s">
        <v>490</v>
      </c>
      <c r="F3488" s="4"/>
      <c r="G3488" s="1" t="b">
        <f t="shared" ref="G3488:G3551" ca="1" si="55">H3488=B3488</f>
        <v>1</v>
      </c>
      <c r="H3488" s="1435" cm="1">
        <f t="array" aca="1" ref="H3488" ca="1">IF(I3488&lt;&gt;"",INDIRECT("'"&amp;I3488&amp;"'!"&amp;J3488),"")</f>
        <v>0</v>
      </c>
      <c r="I3488" s="1440" t="s">
        <v>3856</v>
      </c>
      <c r="J3488" s="1436" t="s">
        <v>4681</v>
      </c>
      <c r="K3488" s="4"/>
    </row>
    <row r="3489" spans="1:11" ht="15" x14ac:dyDescent="0.2">
      <c r="A3489" s="5">
        <v>3430</v>
      </c>
      <c r="B3489" s="660"/>
      <c r="F3489" s="4" t="s">
        <v>3784</v>
      </c>
      <c r="G3489" s="1" t="b">
        <f t="shared" ca="1" si="55"/>
        <v>1</v>
      </c>
      <c r="H3489" s="1435" t="str" cm="1">
        <f t="array" aca="1" ref="H3489" ca="1">IF(I3489&lt;&gt;"",INDIRECT("'"&amp;I3489&amp;"'!"&amp;J3489),"")</f>
        <v/>
      </c>
      <c r="I3489" s="1440"/>
      <c r="J3489" s="1436"/>
      <c r="K3489" s="4"/>
    </row>
    <row r="3490" spans="1:11" ht="15" x14ac:dyDescent="0.2">
      <c r="A3490">
        <v>3431</v>
      </c>
      <c r="B3490" s="660">
        <f>'Acct Summary 7-9'!G26</f>
        <v>0</v>
      </c>
      <c r="F3490" s="4"/>
      <c r="G3490" s="1" t="b">
        <f t="shared" ca="1" si="55"/>
        <v>1</v>
      </c>
      <c r="H3490" s="1435" cm="1">
        <f t="array" aca="1" ref="H3490" ca="1">IF(I3490&lt;&gt;"",INDIRECT("'"&amp;I3490&amp;"'!"&amp;J3490),"")</f>
        <v>0</v>
      </c>
      <c r="I3490" s="1440" t="s">
        <v>3856</v>
      </c>
      <c r="J3490" s="1436" t="s">
        <v>4682</v>
      </c>
      <c r="K3490" s="4"/>
    </row>
    <row r="3491" spans="1:11" ht="15" x14ac:dyDescent="0.2">
      <c r="A3491">
        <v>3432</v>
      </c>
      <c r="B3491" s="660">
        <f>'Acct Summary 7-9'!H26</f>
        <v>0</v>
      </c>
      <c r="F3491" s="4"/>
      <c r="G3491" s="1" t="b">
        <f t="shared" ca="1" si="55"/>
        <v>1</v>
      </c>
      <c r="H3491" s="1435" cm="1">
        <f t="array" aca="1" ref="H3491" ca="1">IF(I3491&lt;&gt;"",INDIRECT("'"&amp;I3491&amp;"'!"&amp;J3491),"")</f>
        <v>0</v>
      </c>
      <c r="I3491" s="1440" t="s">
        <v>3856</v>
      </c>
      <c r="J3491" s="1436" t="s">
        <v>4683</v>
      </c>
      <c r="K3491" s="4"/>
    </row>
    <row r="3492" spans="1:11" ht="15" x14ac:dyDescent="0.2">
      <c r="A3492" s="5">
        <v>3433</v>
      </c>
      <c r="B3492" s="660"/>
      <c r="F3492" s="4" t="s">
        <v>3784</v>
      </c>
      <c r="G3492" s="1" t="b">
        <f t="shared" ca="1" si="55"/>
        <v>1</v>
      </c>
      <c r="H3492" s="1435" t="str" cm="1">
        <f t="array" aca="1" ref="H3492" ca="1">IF(I3492&lt;&gt;"",INDIRECT("'"&amp;I3492&amp;"'!"&amp;J3492),"")</f>
        <v/>
      </c>
      <c r="I3492" s="1440"/>
      <c r="J3492" s="1436"/>
      <c r="K3492" s="4"/>
    </row>
    <row r="3493" spans="1:11" ht="15" x14ac:dyDescent="0.2">
      <c r="A3493" s="5">
        <v>3434</v>
      </c>
      <c r="B3493" s="660"/>
      <c r="F3493" s="4" t="s">
        <v>3784</v>
      </c>
      <c r="G3493" s="1" t="b">
        <f t="shared" ca="1" si="55"/>
        <v>1</v>
      </c>
      <c r="H3493" s="1435" t="str" cm="1">
        <f t="array" aca="1" ref="H3493" ca="1">IF(I3493&lt;&gt;"",INDIRECT("'"&amp;I3493&amp;"'!"&amp;J3493),"")</f>
        <v/>
      </c>
      <c r="I3493" s="1440"/>
      <c r="J3493" s="1436"/>
      <c r="K3493" s="4"/>
    </row>
    <row r="3494" spans="1:11" ht="15" x14ac:dyDescent="0.2">
      <c r="A3494" s="5">
        <v>3435</v>
      </c>
      <c r="B3494" s="660"/>
      <c r="F3494" s="4" t="s">
        <v>3784</v>
      </c>
      <c r="G3494" s="1" t="b">
        <f t="shared" ca="1" si="55"/>
        <v>1</v>
      </c>
      <c r="H3494" s="1435" t="str" cm="1">
        <f t="array" aca="1" ref="H3494" ca="1">IF(I3494&lt;&gt;"",INDIRECT("'"&amp;I3494&amp;"'!"&amp;J3494),"")</f>
        <v/>
      </c>
      <c r="I3494" s="1440"/>
      <c r="J3494" s="1436"/>
      <c r="K3494" s="4"/>
    </row>
    <row r="3495" spans="1:11" ht="15" x14ac:dyDescent="0.2">
      <c r="A3495" s="5">
        <v>3436</v>
      </c>
      <c r="B3495" s="660"/>
      <c r="F3495" s="4" t="s">
        <v>3784</v>
      </c>
      <c r="G3495" s="1" t="b">
        <f t="shared" ca="1" si="55"/>
        <v>1</v>
      </c>
      <c r="H3495" s="1435" t="str" cm="1">
        <f t="array" aca="1" ref="H3495" ca="1">IF(I3495&lt;&gt;"",INDIRECT("'"&amp;I3495&amp;"'!"&amp;J3495),"")</f>
        <v/>
      </c>
      <c r="I3495" s="1440"/>
      <c r="J3495" s="1436"/>
      <c r="K3495" s="4"/>
    </row>
    <row r="3496" spans="1:11" ht="15" x14ac:dyDescent="0.2">
      <c r="A3496" s="5">
        <v>3437</v>
      </c>
      <c r="B3496" s="660"/>
      <c r="F3496" s="4" t="s">
        <v>3784</v>
      </c>
      <c r="G3496" s="1" t="b">
        <f t="shared" ca="1" si="55"/>
        <v>1</v>
      </c>
      <c r="H3496" s="1435" t="str" cm="1">
        <f t="array" aca="1" ref="H3496" ca="1">IF(I3496&lt;&gt;"",INDIRECT("'"&amp;I3496&amp;"'!"&amp;J3496),"")</f>
        <v/>
      </c>
      <c r="I3496" s="1440"/>
      <c r="J3496" s="1436"/>
      <c r="K3496" s="4"/>
    </row>
    <row r="3497" spans="1:11" ht="15" x14ac:dyDescent="0.2">
      <c r="A3497" s="5">
        <v>3438</v>
      </c>
      <c r="B3497" s="660"/>
      <c r="F3497" s="4" t="s">
        <v>3784</v>
      </c>
      <c r="G3497" s="1" t="b">
        <f t="shared" ca="1" si="55"/>
        <v>1</v>
      </c>
      <c r="H3497" s="1435" t="str" cm="1">
        <f t="array" aca="1" ref="H3497" ca="1">IF(I3497&lt;&gt;"",INDIRECT("'"&amp;I3497&amp;"'!"&amp;J3497),"")</f>
        <v/>
      </c>
      <c r="I3497" s="1440"/>
      <c r="J3497" s="1436"/>
      <c r="K3497" s="4"/>
    </row>
    <row r="3498" spans="1:11" ht="15" x14ac:dyDescent="0.2">
      <c r="A3498" s="5">
        <v>3439</v>
      </c>
      <c r="B3498" s="660"/>
      <c r="F3498" s="4" t="s">
        <v>3784</v>
      </c>
      <c r="G3498" s="1" t="b">
        <f t="shared" ca="1" si="55"/>
        <v>1</v>
      </c>
      <c r="H3498" s="1435" t="str" cm="1">
        <f t="array" aca="1" ref="H3498" ca="1">IF(I3498&lt;&gt;"",INDIRECT("'"&amp;I3498&amp;"'!"&amp;J3498),"")</f>
        <v/>
      </c>
      <c r="I3498" s="1440"/>
      <c r="J3498" s="1436"/>
      <c r="K3498" s="4"/>
    </row>
    <row r="3499" spans="1:11" ht="15" x14ac:dyDescent="0.2">
      <c r="A3499" s="5">
        <v>3440</v>
      </c>
      <c r="B3499" s="660"/>
      <c r="F3499" s="4" t="s">
        <v>3784</v>
      </c>
      <c r="G3499" s="1" t="b">
        <f t="shared" ca="1" si="55"/>
        <v>1</v>
      </c>
      <c r="H3499" s="1435" t="str" cm="1">
        <f t="array" aca="1" ref="H3499" ca="1">IF(I3499&lt;&gt;"",INDIRECT("'"&amp;I3499&amp;"'!"&amp;J3499),"")</f>
        <v/>
      </c>
      <c r="I3499" s="1440"/>
      <c r="J3499" s="1436"/>
      <c r="K3499" s="4"/>
    </row>
    <row r="3500" spans="1:11" ht="15" x14ac:dyDescent="0.2">
      <c r="A3500" s="5">
        <v>3441</v>
      </c>
      <c r="B3500" s="660"/>
      <c r="F3500" s="4" t="s">
        <v>3784</v>
      </c>
      <c r="G3500" s="1" t="b">
        <f t="shared" ca="1" si="55"/>
        <v>1</v>
      </c>
      <c r="H3500" s="1435" t="str" cm="1">
        <f t="array" aca="1" ref="H3500" ca="1">IF(I3500&lt;&gt;"",INDIRECT("'"&amp;I3500&amp;"'!"&amp;J3500),"")</f>
        <v/>
      </c>
      <c r="I3500" s="1440"/>
      <c r="J3500" s="1436"/>
      <c r="K3500" s="4"/>
    </row>
    <row r="3501" spans="1:11" ht="15" x14ac:dyDescent="0.2">
      <c r="A3501" s="5">
        <v>3442</v>
      </c>
      <c r="B3501" s="660"/>
      <c r="F3501" s="4" t="s">
        <v>3784</v>
      </c>
      <c r="G3501" s="1" t="b">
        <f t="shared" ca="1" si="55"/>
        <v>1</v>
      </c>
      <c r="H3501" s="1435" t="str" cm="1">
        <f t="array" aca="1" ref="H3501" ca="1">IF(I3501&lt;&gt;"",INDIRECT("'"&amp;I3501&amp;"'!"&amp;J3501),"")</f>
        <v/>
      </c>
      <c r="I3501" s="1440"/>
      <c r="J3501" s="1436"/>
      <c r="K3501" s="4"/>
    </row>
    <row r="3502" spans="1:11" ht="15" x14ac:dyDescent="0.2">
      <c r="A3502" s="5">
        <v>3443</v>
      </c>
      <c r="B3502" s="660"/>
      <c r="F3502" s="4" t="s">
        <v>3784</v>
      </c>
      <c r="G3502" s="1" t="b">
        <f t="shared" ca="1" si="55"/>
        <v>1</v>
      </c>
      <c r="H3502" s="1435" t="str" cm="1">
        <f t="array" aca="1" ref="H3502" ca="1">IF(I3502&lt;&gt;"",INDIRECT("'"&amp;I3502&amp;"'!"&amp;J3502),"")</f>
        <v/>
      </c>
      <c r="I3502" s="1440"/>
      <c r="J3502" s="1436"/>
      <c r="K3502" s="4"/>
    </row>
    <row r="3503" spans="1:11" ht="15" x14ac:dyDescent="0.2">
      <c r="A3503" s="5">
        <v>3444</v>
      </c>
      <c r="B3503" s="660"/>
      <c r="F3503" s="4" t="s">
        <v>3784</v>
      </c>
      <c r="G3503" s="1" t="b">
        <f t="shared" ca="1" si="55"/>
        <v>1</v>
      </c>
      <c r="H3503" s="1435" t="str" cm="1">
        <f t="array" aca="1" ref="H3503" ca="1">IF(I3503&lt;&gt;"",INDIRECT("'"&amp;I3503&amp;"'!"&amp;J3503),"")</f>
        <v/>
      </c>
      <c r="I3503" s="1440"/>
      <c r="J3503" s="1436"/>
      <c r="K3503" s="4"/>
    </row>
    <row r="3504" spans="1:11" ht="15" x14ac:dyDescent="0.2">
      <c r="A3504" s="5">
        <v>3445</v>
      </c>
      <c r="B3504" s="660"/>
      <c r="F3504" s="4" t="s">
        <v>3784</v>
      </c>
      <c r="G3504" s="1" t="b">
        <f t="shared" ca="1" si="55"/>
        <v>1</v>
      </c>
      <c r="H3504" s="1435" t="str" cm="1">
        <f t="array" aca="1" ref="H3504" ca="1">IF(I3504&lt;&gt;"",INDIRECT("'"&amp;I3504&amp;"'!"&amp;J3504),"")</f>
        <v/>
      </c>
      <c r="I3504" s="1440"/>
      <c r="J3504" s="1436"/>
      <c r="K3504" s="4"/>
    </row>
    <row r="3505" spans="1:11" ht="15" x14ac:dyDescent="0.2">
      <c r="A3505" s="5">
        <v>3446</v>
      </c>
      <c r="B3505" s="660"/>
      <c r="F3505" s="4" t="s">
        <v>3784</v>
      </c>
      <c r="G3505" s="1" t="b">
        <f t="shared" ca="1" si="55"/>
        <v>1</v>
      </c>
      <c r="H3505" s="1435" t="str" cm="1">
        <f t="array" aca="1" ref="H3505" ca="1">IF(I3505&lt;&gt;"",INDIRECT("'"&amp;I3505&amp;"'!"&amp;J3505),"")</f>
        <v/>
      </c>
      <c r="I3505" s="1440"/>
      <c r="J3505" s="1436"/>
      <c r="K3505" s="4"/>
    </row>
    <row r="3506" spans="1:11" ht="15" x14ac:dyDescent="0.2">
      <c r="A3506" s="5">
        <v>3447</v>
      </c>
      <c r="B3506" s="660"/>
      <c r="F3506" s="4" t="s">
        <v>3784</v>
      </c>
      <c r="G3506" s="1" t="b">
        <f t="shared" ca="1" si="55"/>
        <v>1</v>
      </c>
      <c r="H3506" s="1435" t="str" cm="1">
        <f t="array" aca="1" ref="H3506" ca="1">IF(I3506&lt;&gt;"",INDIRECT("'"&amp;I3506&amp;"'!"&amp;J3506),"")</f>
        <v/>
      </c>
      <c r="I3506" s="1440"/>
      <c r="J3506" s="1436"/>
      <c r="K3506" s="4"/>
    </row>
    <row r="3507" spans="1:11" ht="15" x14ac:dyDescent="0.2">
      <c r="A3507" s="5">
        <v>3448</v>
      </c>
      <c r="B3507" s="660"/>
      <c r="F3507" s="4" t="s">
        <v>3784</v>
      </c>
      <c r="G3507" s="1" t="b">
        <f t="shared" ca="1" si="55"/>
        <v>1</v>
      </c>
      <c r="H3507" s="1435" t="str" cm="1">
        <f t="array" aca="1" ref="H3507" ca="1">IF(I3507&lt;&gt;"",INDIRECT("'"&amp;I3507&amp;"'!"&amp;J3507),"")</f>
        <v/>
      </c>
      <c r="I3507" s="1440"/>
      <c r="J3507" s="1436"/>
      <c r="K3507" s="4"/>
    </row>
    <row r="3508" spans="1:11" ht="15" x14ac:dyDescent="0.2">
      <c r="A3508" s="5">
        <v>3449</v>
      </c>
      <c r="B3508" s="660"/>
      <c r="F3508" s="4" t="s">
        <v>3784</v>
      </c>
      <c r="G3508" s="1" t="b">
        <f t="shared" ca="1" si="55"/>
        <v>1</v>
      </c>
      <c r="H3508" s="1435" t="str" cm="1">
        <f t="array" aca="1" ref="H3508" ca="1">IF(I3508&lt;&gt;"",INDIRECT("'"&amp;I3508&amp;"'!"&amp;J3508),"")</f>
        <v/>
      </c>
      <c r="I3508" s="1440"/>
      <c r="J3508" s="1436"/>
      <c r="K3508" s="4"/>
    </row>
    <row r="3509" spans="1:11" ht="15" x14ac:dyDescent="0.2">
      <c r="A3509" s="5">
        <v>3450</v>
      </c>
      <c r="B3509" s="660"/>
      <c r="F3509" s="4" t="s">
        <v>3784</v>
      </c>
      <c r="G3509" s="1" t="b">
        <f t="shared" ca="1" si="55"/>
        <v>1</v>
      </c>
      <c r="H3509" s="1435" t="str" cm="1">
        <f t="array" aca="1" ref="H3509" ca="1">IF(I3509&lt;&gt;"",INDIRECT("'"&amp;I3509&amp;"'!"&amp;J3509),"")</f>
        <v/>
      </c>
      <c r="I3509" s="1440"/>
      <c r="J3509" s="1436"/>
      <c r="K3509" s="4"/>
    </row>
    <row r="3510" spans="1:11" ht="15" x14ac:dyDescent="0.2">
      <c r="A3510" s="5">
        <v>3451</v>
      </c>
      <c r="B3510" s="660"/>
      <c r="F3510" s="4" t="s">
        <v>3784</v>
      </c>
      <c r="G3510" s="1" t="b">
        <f t="shared" ca="1" si="55"/>
        <v>1</v>
      </c>
      <c r="H3510" s="1435" t="str" cm="1">
        <f t="array" aca="1" ref="H3510" ca="1">IF(I3510&lt;&gt;"",INDIRECT("'"&amp;I3510&amp;"'!"&amp;J3510),"")</f>
        <v/>
      </c>
      <c r="I3510" s="1440"/>
      <c r="J3510" s="1436"/>
      <c r="K3510" s="4"/>
    </row>
    <row r="3511" spans="1:11" ht="15" x14ac:dyDescent="0.2">
      <c r="A3511" s="5">
        <v>3452</v>
      </c>
      <c r="B3511" s="660"/>
      <c r="F3511" s="4" t="s">
        <v>3784</v>
      </c>
      <c r="G3511" s="1" t="b">
        <f t="shared" ca="1" si="55"/>
        <v>1</v>
      </c>
      <c r="H3511" s="1435" t="str" cm="1">
        <f t="array" aca="1" ref="H3511" ca="1">IF(I3511&lt;&gt;"",INDIRECT("'"&amp;I3511&amp;"'!"&amp;J3511),"")</f>
        <v/>
      </c>
      <c r="I3511" s="1440"/>
      <c r="J3511" s="1436"/>
      <c r="K3511" s="4"/>
    </row>
    <row r="3512" spans="1:11" ht="15" x14ac:dyDescent="0.2">
      <c r="A3512" s="5">
        <v>3453</v>
      </c>
      <c r="B3512" s="660"/>
      <c r="F3512" s="4" t="s">
        <v>3784</v>
      </c>
      <c r="G3512" s="1" t="b">
        <f t="shared" ca="1" si="55"/>
        <v>1</v>
      </c>
      <c r="H3512" s="1435" t="str" cm="1">
        <f t="array" aca="1" ref="H3512" ca="1">IF(I3512&lt;&gt;"",INDIRECT("'"&amp;I3512&amp;"'!"&amp;J3512),"")</f>
        <v/>
      </c>
      <c r="I3512" s="1440"/>
      <c r="J3512" s="1436"/>
      <c r="K3512" s="4"/>
    </row>
    <row r="3513" spans="1:11" ht="15" x14ac:dyDescent="0.2">
      <c r="A3513" s="5">
        <v>3454</v>
      </c>
      <c r="B3513" s="660"/>
      <c r="F3513" s="4" t="s">
        <v>3784</v>
      </c>
      <c r="G3513" s="1" t="b">
        <f t="shared" ca="1" si="55"/>
        <v>1</v>
      </c>
      <c r="H3513" s="1435" t="str" cm="1">
        <f t="array" aca="1" ref="H3513" ca="1">IF(I3513&lt;&gt;"",INDIRECT("'"&amp;I3513&amp;"'!"&amp;J3513),"")</f>
        <v/>
      </c>
      <c r="I3513" s="1440"/>
      <c r="J3513" s="1436"/>
      <c r="K3513" s="4"/>
    </row>
    <row r="3514" spans="1:11" ht="15" x14ac:dyDescent="0.2">
      <c r="A3514" s="5">
        <v>3455</v>
      </c>
      <c r="B3514" s="660"/>
      <c r="F3514" s="4" t="s">
        <v>3784</v>
      </c>
      <c r="G3514" s="1" t="b">
        <f t="shared" ca="1" si="55"/>
        <v>1</v>
      </c>
      <c r="H3514" s="1435" t="str" cm="1">
        <f t="array" aca="1" ref="H3514" ca="1">IF(I3514&lt;&gt;"",INDIRECT("'"&amp;I3514&amp;"'!"&amp;J3514),"")</f>
        <v/>
      </c>
      <c r="I3514" s="1440"/>
      <c r="J3514" s="1436"/>
      <c r="K3514" s="4"/>
    </row>
    <row r="3515" spans="1:11" ht="15" x14ac:dyDescent="0.2">
      <c r="A3515" s="5">
        <v>3456</v>
      </c>
      <c r="B3515" s="660"/>
      <c r="F3515" s="4" t="s">
        <v>3784</v>
      </c>
      <c r="G3515" s="1" t="b">
        <f t="shared" ca="1" si="55"/>
        <v>1</v>
      </c>
      <c r="H3515" s="1435" t="str" cm="1">
        <f t="array" aca="1" ref="H3515" ca="1">IF(I3515&lt;&gt;"",INDIRECT("'"&amp;I3515&amp;"'!"&amp;J3515),"")</f>
        <v/>
      </c>
      <c r="I3515" s="1440"/>
      <c r="J3515" s="1436"/>
      <c r="K3515" s="4"/>
    </row>
    <row r="3516" spans="1:11" ht="15" x14ac:dyDescent="0.2">
      <c r="A3516" s="5">
        <v>3457</v>
      </c>
      <c r="B3516" s="660"/>
      <c r="F3516" s="4" t="s">
        <v>3784</v>
      </c>
      <c r="G3516" s="1" t="b">
        <f t="shared" ca="1" si="55"/>
        <v>1</v>
      </c>
      <c r="H3516" s="1435" t="str" cm="1">
        <f t="array" aca="1" ref="H3516" ca="1">IF(I3516&lt;&gt;"",INDIRECT("'"&amp;I3516&amp;"'!"&amp;J3516),"")</f>
        <v/>
      </c>
      <c r="I3516" s="1440"/>
      <c r="J3516" s="1436"/>
      <c r="K3516" s="4"/>
    </row>
    <row r="3517" spans="1:11" ht="15" x14ac:dyDescent="0.2">
      <c r="A3517">
        <v>3458</v>
      </c>
      <c r="B3517" s="660">
        <f>'Assets-Liab 5-6'!H6</f>
        <v>0</v>
      </c>
      <c r="F3517" s="4"/>
      <c r="G3517" s="1" t="b">
        <f t="shared" ca="1" si="55"/>
        <v>1</v>
      </c>
      <c r="H3517" s="1435" cm="1">
        <f t="array" aca="1" ref="H3517" ca="1">IF(I3517&lt;&gt;"",INDIRECT("'"&amp;I3517&amp;"'!"&amp;J3517),"")</f>
        <v>0</v>
      </c>
      <c r="I3517" s="1440" t="s">
        <v>3786</v>
      </c>
      <c r="J3517" s="1436" t="s">
        <v>4460</v>
      </c>
      <c r="K3517" s="4"/>
    </row>
    <row r="3518" spans="1:11" ht="15" x14ac:dyDescent="0.2">
      <c r="A3518" s="5">
        <v>3459</v>
      </c>
      <c r="B3518" s="660"/>
      <c r="F3518" s="4" t="s">
        <v>3784</v>
      </c>
      <c r="G3518" s="1" t="b">
        <f t="shared" ca="1" si="55"/>
        <v>1</v>
      </c>
      <c r="H3518" s="1435" t="str" cm="1">
        <f t="array" aca="1" ref="H3518" ca="1">IF(I3518&lt;&gt;"",INDIRECT("'"&amp;I3518&amp;"'!"&amp;J3518),"")</f>
        <v/>
      </c>
      <c r="I3518" s="1440"/>
      <c r="J3518" s="1436"/>
      <c r="K3518" s="4"/>
    </row>
    <row r="3519" spans="1:11" ht="15" x14ac:dyDescent="0.2">
      <c r="A3519" s="5">
        <v>3460</v>
      </c>
      <c r="B3519" s="660"/>
      <c r="D3519" s="4" t="s">
        <v>114</v>
      </c>
      <c r="F3519" s="4" t="s">
        <v>3784</v>
      </c>
      <c r="G3519" s="1" t="b">
        <f t="shared" ca="1" si="55"/>
        <v>1</v>
      </c>
      <c r="H3519" s="1435" t="str" cm="1">
        <f t="array" aca="1" ref="H3519" ca="1">IF(I3519&lt;&gt;"",INDIRECT("'"&amp;I3519&amp;"'!"&amp;J3519),"")</f>
        <v/>
      </c>
      <c r="I3519" s="1440"/>
      <c r="J3519" s="1436"/>
      <c r="K3519" s="4"/>
    </row>
    <row r="3520" spans="1:11" ht="15" x14ac:dyDescent="0.2">
      <c r="A3520" s="5">
        <v>3461</v>
      </c>
      <c r="B3520" s="660"/>
      <c r="D3520" s="4" t="s">
        <v>114</v>
      </c>
      <c r="F3520" s="4" t="s">
        <v>3784</v>
      </c>
      <c r="G3520" s="1" t="b">
        <f t="shared" ca="1" si="55"/>
        <v>1</v>
      </c>
      <c r="H3520" s="1435" t="str" cm="1">
        <f t="array" aca="1" ref="H3520" ca="1">IF(I3520&lt;&gt;"",INDIRECT("'"&amp;I3520&amp;"'!"&amp;J3520),"")</f>
        <v/>
      </c>
      <c r="I3520" s="1440"/>
      <c r="J3520" s="1436"/>
      <c r="K3520" s="4"/>
    </row>
    <row r="3521" spans="1:11" ht="15" x14ac:dyDescent="0.2">
      <c r="A3521" s="5">
        <v>3462</v>
      </c>
      <c r="B3521" s="660"/>
      <c r="D3521" s="4" t="s">
        <v>114</v>
      </c>
      <c r="F3521" s="4" t="s">
        <v>3784</v>
      </c>
      <c r="G3521" s="1" t="b">
        <f t="shared" ca="1" si="55"/>
        <v>1</v>
      </c>
      <c r="H3521" s="1435" t="str" cm="1">
        <f t="array" aca="1" ref="H3521" ca="1">IF(I3521&lt;&gt;"",INDIRECT("'"&amp;I3521&amp;"'!"&amp;J3521),"")</f>
        <v/>
      </c>
      <c r="I3521" s="1440"/>
      <c r="J3521" s="1436"/>
      <c r="K3521" s="4"/>
    </row>
    <row r="3522" spans="1:11" ht="15" x14ac:dyDescent="0.2">
      <c r="A3522" s="5">
        <v>3463</v>
      </c>
      <c r="B3522" s="660"/>
      <c r="D3522" s="4" t="s">
        <v>114</v>
      </c>
      <c r="F3522" s="4" t="s">
        <v>3784</v>
      </c>
      <c r="G3522" s="1" t="b">
        <f t="shared" ca="1" si="55"/>
        <v>1</v>
      </c>
      <c r="H3522" s="1435" t="str" cm="1">
        <f t="array" aca="1" ref="H3522" ca="1">IF(I3522&lt;&gt;"",INDIRECT("'"&amp;I3522&amp;"'!"&amp;J3522),"")</f>
        <v/>
      </c>
      <c r="I3522" s="1440"/>
      <c r="J3522" s="1436"/>
      <c r="K3522" s="4"/>
    </row>
    <row r="3523" spans="1:11" ht="15" x14ac:dyDescent="0.2">
      <c r="A3523" s="5">
        <v>3464</v>
      </c>
      <c r="B3523" s="660"/>
      <c r="D3523" s="4" t="s">
        <v>114</v>
      </c>
      <c r="F3523" s="4" t="s">
        <v>3784</v>
      </c>
      <c r="G3523" s="1" t="b">
        <f t="shared" ca="1" si="55"/>
        <v>1</v>
      </c>
      <c r="H3523" s="1435" t="str" cm="1">
        <f t="array" aca="1" ref="H3523" ca="1">IF(I3523&lt;&gt;"",INDIRECT("'"&amp;I3523&amp;"'!"&amp;J3523),"")</f>
        <v/>
      </c>
      <c r="I3523" s="1440"/>
      <c r="J3523" s="1436"/>
      <c r="K3523" s="4"/>
    </row>
    <row r="3524" spans="1:11" ht="15" x14ac:dyDescent="0.2">
      <c r="A3524" s="5">
        <v>3465</v>
      </c>
      <c r="B3524" s="660"/>
      <c r="D3524" s="4" t="s">
        <v>114</v>
      </c>
      <c r="F3524" s="4" t="s">
        <v>3784</v>
      </c>
      <c r="G3524" s="1" t="b">
        <f t="shared" ca="1" si="55"/>
        <v>1</v>
      </c>
      <c r="H3524" s="1435" t="str" cm="1">
        <f t="array" aca="1" ref="H3524" ca="1">IF(I3524&lt;&gt;"",INDIRECT("'"&amp;I3524&amp;"'!"&amp;J3524),"")</f>
        <v/>
      </c>
      <c r="I3524" s="1440"/>
      <c r="J3524" s="1436"/>
      <c r="K3524" s="4"/>
    </row>
    <row r="3525" spans="1:11" ht="15" x14ac:dyDescent="0.2">
      <c r="A3525" s="5">
        <v>3466</v>
      </c>
      <c r="B3525" s="660"/>
      <c r="D3525" s="4" t="s">
        <v>114</v>
      </c>
      <c r="F3525" s="4" t="s">
        <v>3784</v>
      </c>
      <c r="G3525" s="1" t="b">
        <f t="shared" ca="1" si="55"/>
        <v>1</v>
      </c>
      <c r="H3525" s="1435" t="str" cm="1">
        <f t="array" aca="1" ref="H3525" ca="1">IF(I3525&lt;&gt;"",INDIRECT("'"&amp;I3525&amp;"'!"&amp;J3525),"")</f>
        <v/>
      </c>
      <c r="I3525" s="1440"/>
      <c r="J3525" s="1436"/>
      <c r="K3525" s="4"/>
    </row>
    <row r="3526" spans="1:11" ht="15" x14ac:dyDescent="0.2">
      <c r="A3526" s="5">
        <v>3467</v>
      </c>
      <c r="B3526" s="660"/>
      <c r="D3526" s="4" t="s">
        <v>114</v>
      </c>
      <c r="F3526" s="4" t="s">
        <v>3784</v>
      </c>
      <c r="G3526" s="1" t="b">
        <f t="shared" ca="1" si="55"/>
        <v>1</v>
      </c>
      <c r="H3526" s="1435" t="str" cm="1">
        <f t="array" aca="1" ref="H3526" ca="1">IF(I3526&lt;&gt;"",INDIRECT("'"&amp;I3526&amp;"'!"&amp;J3526),"")</f>
        <v/>
      </c>
      <c r="I3526" s="1440"/>
      <c r="J3526" s="1436"/>
      <c r="K3526" s="4"/>
    </row>
    <row r="3527" spans="1:11" ht="15" x14ac:dyDescent="0.2">
      <c r="A3527" s="5">
        <v>3468</v>
      </c>
      <c r="B3527" s="660"/>
      <c r="D3527" s="4" t="s">
        <v>114</v>
      </c>
      <c r="F3527" s="4" t="s">
        <v>3784</v>
      </c>
      <c r="G3527" s="1" t="b">
        <f t="shared" ca="1" si="55"/>
        <v>1</v>
      </c>
      <c r="H3527" s="1435" t="str" cm="1">
        <f t="array" aca="1" ref="H3527" ca="1">IF(I3527&lt;&gt;"",INDIRECT("'"&amp;I3527&amp;"'!"&amp;J3527),"")</f>
        <v/>
      </c>
      <c r="I3527" s="1440"/>
      <c r="J3527" s="1436"/>
      <c r="K3527" s="4"/>
    </row>
    <row r="3528" spans="1:11" ht="15" x14ac:dyDescent="0.2">
      <c r="A3528">
        <v>3469</v>
      </c>
      <c r="B3528" s="660">
        <f>'Acct Summary 7-9'!C36</f>
        <v>0</v>
      </c>
      <c r="F3528" s="4"/>
      <c r="G3528" s="1" t="b">
        <f t="shared" ca="1" si="55"/>
        <v>1</v>
      </c>
      <c r="H3528" s="1435" cm="1">
        <f t="array" aca="1" ref="H3528" ca="1">IF(I3528&lt;&gt;"",INDIRECT("'"&amp;I3528&amp;"'!"&amp;J3528),"")</f>
        <v>0</v>
      </c>
      <c r="I3528" s="1440" t="s">
        <v>3856</v>
      </c>
      <c r="J3528" s="1436" t="s">
        <v>4684</v>
      </c>
      <c r="K3528" s="4"/>
    </row>
    <row r="3529" spans="1:11" ht="15" x14ac:dyDescent="0.2">
      <c r="A3529">
        <v>3470</v>
      </c>
      <c r="B3529" s="660">
        <f>'Acct Summary 7-9'!D36</f>
        <v>0</v>
      </c>
      <c r="F3529" s="4"/>
      <c r="G3529" s="1" t="b">
        <f t="shared" ca="1" si="55"/>
        <v>1</v>
      </c>
      <c r="H3529" s="1435" cm="1">
        <f t="array" aca="1" ref="H3529" ca="1">IF(I3529&lt;&gt;"",INDIRECT("'"&amp;I3529&amp;"'!"&amp;J3529),"")</f>
        <v>0</v>
      </c>
      <c r="I3529" s="1440" t="s">
        <v>3856</v>
      </c>
      <c r="J3529" s="1436" t="s">
        <v>4685</v>
      </c>
      <c r="K3529" s="4"/>
    </row>
    <row r="3530" spans="1:11" ht="15" x14ac:dyDescent="0.2">
      <c r="A3530">
        <v>3471</v>
      </c>
      <c r="B3530" s="660">
        <f>'Acct Summary 7-9'!F36</f>
        <v>0</v>
      </c>
      <c r="F3530" s="4"/>
      <c r="G3530" s="1" t="b">
        <f t="shared" ca="1" si="55"/>
        <v>1</v>
      </c>
      <c r="H3530" s="1435" cm="1">
        <f t="array" aca="1" ref="H3530" ca="1">IF(I3530&lt;&gt;"",INDIRECT("'"&amp;I3530&amp;"'!"&amp;J3530),"")</f>
        <v>0</v>
      </c>
      <c r="I3530" s="1440" t="s">
        <v>3856</v>
      </c>
      <c r="J3530" s="1436" t="s">
        <v>4686</v>
      </c>
      <c r="K3530" s="4"/>
    </row>
    <row r="3531" spans="1:11" ht="15" x14ac:dyDescent="0.2">
      <c r="A3531">
        <v>3472</v>
      </c>
      <c r="B3531" s="660">
        <f>'Acct Summary 7-9'!G36</f>
        <v>0</v>
      </c>
      <c r="F3531" s="4"/>
      <c r="G3531" s="1" t="b">
        <f t="shared" ca="1" si="55"/>
        <v>1</v>
      </c>
      <c r="H3531" s="1435" cm="1">
        <f t="array" aca="1" ref="H3531" ca="1">IF(I3531&lt;&gt;"",INDIRECT("'"&amp;I3531&amp;"'!"&amp;J3531),"")</f>
        <v>0</v>
      </c>
      <c r="I3531" s="1440" t="s">
        <v>3856</v>
      </c>
      <c r="J3531" s="1436" t="s">
        <v>4687</v>
      </c>
      <c r="K3531" s="4"/>
    </row>
    <row r="3532" spans="1:11" ht="15" x14ac:dyDescent="0.2">
      <c r="A3532">
        <v>3473</v>
      </c>
      <c r="B3532" s="660">
        <f>'Acct Summary 7-9'!H36</f>
        <v>0</v>
      </c>
      <c r="F3532" s="4"/>
      <c r="G3532" s="1" t="b">
        <f t="shared" ca="1" si="55"/>
        <v>1</v>
      </c>
      <c r="H3532" s="1435" cm="1">
        <f t="array" aca="1" ref="H3532" ca="1">IF(I3532&lt;&gt;"",INDIRECT("'"&amp;I3532&amp;"'!"&amp;J3532),"")</f>
        <v>0</v>
      </c>
      <c r="I3532" s="1440" t="s">
        <v>3856</v>
      </c>
      <c r="J3532" s="1436" t="s">
        <v>4688</v>
      </c>
      <c r="K3532" s="4"/>
    </row>
    <row r="3533" spans="1:11" ht="15" x14ac:dyDescent="0.2">
      <c r="A3533" s="5">
        <v>3474</v>
      </c>
      <c r="B3533" s="660"/>
      <c r="F3533" s="4" t="s">
        <v>3784</v>
      </c>
      <c r="G3533" s="1" t="b">
        <f t="shared" ca="1" si="55"/>
        <v>1</v>
      </c>
      <c r="H3533" s="1435" t="str" cm="1">
        <f t="array" aca="1" ref="H3533" ca="1">IF(I3533&lt;&gt;"",INDIRECT("'"&amp;I3533&amp;"'!"&amp;J3533),"")</f>
        <v/>
      </c>
      <c r="I3533" s="1440"/>
      <c r="J3533" s="1436"/>
      <c r="K3533" s="4"/>
    </row>
    <row r="3534" spans="1:11" ht="15" x14ac:dyDescent="0.2">
      <c r="A3534" s="5">
        <v>3475</v>
      </c>
      <c r="B3534" s="660"/>
      <c r="F3534" s="4" t="s">
        <v>3784</v>
      </c>
      <c r="G3534" s="1" t="b">
        <f t="shared" ca="1" si="55"/>
        <v>1</v>
      </c>
      <c r="H3534" s="1435" t="str" cm="1">
        <f t="array" aca="1" ref="H3534" ca="1">IF(I3534&lt;&gt;"",INDIRECT("'"&amp;I3534&amp;"'!"&amp;J3534),"")</f>
        <v/>
      </c>
      <c r="I3534" s="1440"/>
      <c r="J3534" s="1436"/>
      <c r="K3534" s="4"/>
    </row>
    <row r="3535" spans="1:11" ht="15" x14ac:dyDescent="0.2">
      <c r="A3535" s="5">
        <v>3476</v>
      </c>
      <c r="B3535" s="660"/>
      <c r="F3535" s="4" t="s">
        <v>3784</v>
      </c>
      <c r="G3535" s="1" t="b">
        <f t="shared" ca="1" si="55"/>
        <v>1</v>
      </c>
      <c r="H3535" s="1435" t="str" cm="1">
        <f t="array" aca="1" ref="H3535" ca="1">IF(I3535&lt;&gt;"",INDIRECT("'"&amp;I3535&amp;"'!"&amp;J3535),"")</f>
        <v/>
      </c>
      <c r="I3535" s="1440"/>
      <c r="J3535" s="1436"/>
      <c r="K3535" s="4"/>
    </row>
    <row r="3536" spans="1:11" ht="15" x14ac:dyDescent="0.2">
      <c r="A3536" s="5">
        <v>3477</v>
      </c>
      <c r="B3536" s="660"/>
      <c r="F3536" s="4" t="s">
        <v>3784</v>
      </c>
      <c r="G3536" s="1" t="b">
        <f t="shared" ca="1" si="55"/>
        <v>1</v>
      </c>
      <c r="H3536" s="1435" t="str" cm="1">
        <f t="array" aca="1" ref="H3536" ca="1">IF(I3536&lt;&gt;"",INDIRECT("'"&amp;I3536&amp;"'!"&amp;J3536),"")</f>
        <v/>
      </c>
      <c r="I3536" s="1440"/>
      <c r="J3536" s="1436"/>
      <c r="K3536" s="4"/>
    </row>
    <row r="3537" spans="1:11" ht="15" x14ac:dyDescent="0.2">
      <c r="A3537" s="5">
        <v>3478</v>
      </c>
      <c r="B3537" s="660"/>
      <c r="F3537" s="4" t="s">
        <v>3784</v>
      </c>
      <c r="G3537" s="1" t="b">
        <f t="shared" ca="1" si="55"/>
        <v>1</v>
      </c>
      <c r="H3537" s="1435" t="str" cm="1">
        <f t="array" aca="1" ref="H3537" ca="1">IF(I3537&lt;&gt;"",INDIRECT("'"&amp;I3537&amp;"'!"&amp;J3537),"")</f>
        <v/>
      </c>
      <c r="I3537" s="1440"/>
      <c r="J3537" s="1436"/>
      <c r="K3537" s="4"/>
    </row>
    <row r="3538" spans="1:11" ht="15" x14ac:dyDescent="0.2">
      <c r="A3538" s="5">
        <v>3479</v>
      </c>
      <c r="B3538" s="660"/>
      <c r="F3538" s="4" t="s">
        <v>3784</v>
      </c>
      <c r="G3538" s="1" t="b">
        <f t="shared" ca="1" si="55"/>
        <v>1</v>
      </c>
      <c r="H3538" s="1435" t="str" cm="1">
        <f t="array" aca="1" ref="H3538" ca="1">IF(I3538&lt;&gt;"",INDIRECT("'"&amp;I3538&amp;"'!"&amp;J3538),"")</f>
        <v/>
      </c>
      <c r="I3538" s="1440"/>
      <c r="J3538" s="1436"/>
      <c r="K3538" s="4"/>
    </row>
    <row r="3539" spans="1:11" ht="15" x14ac:dyDescent="0.2">
      <c r="A3539" s="5">
        <v>3480</v>
      </c>
      <c r="B3539" s="660"/>
      <c r="F3539" s="4" t="s">
        <v>3784</v>
      </c>
      <c r="G3539" s="1" t="b">
        <f t="shared" ca="1" si="55"/>
        <v>1</v>
      </c>
      <c r="H3539" s="1435" t="str" cm="1">
        <f t="array" aca="1" ref="H3539" ca="1">IF(I3539&lt;&gt;"",INDIRECT("'"&amp;I3539&amp;"'!"&amp;J3539),"")</f>
        <v/>
      </c>
      <c r="I3539" s="1440"/>
      <c r="J3539" s="1436"/>
      <c r="K3539" s="4"/>
    </row>
    <row r="3540" spans="1:11" ht="15" x14ac:dyDescent="0.2">
      <c r="A3540" s="5">
        <v>3481</v>
      </c>
      <c r="B3540" s="660"/>
      <c r="F3540" s="4" t="s">
        <v>3784</v>
      </c>
      <c r="G3540" s="1" t="b">
        <f t="shared" ca="1" si="55"/>
        <v>1</v>
      </c>
      <c r="H3540" s="1435" t="str" cm="1">
        <f t="array" aca="1" ref="H3540" ca="1">IF(I3540&lt;&gt;"",INDIRECT("'"&amp;I3540&amp;"'!"&amp;J3540),"")</f>
        <v/>
      </c>
      <c r="I3540" s="1440"/>
      <c r="J3540" s="1436"/>
      <c r="K3540" s="4"/>
    </row>
    <row r="3541" spans="1:11" ht="15" x14ac:dyDescent="0.2">
      <c r="A3541" s="5">
        <v>3482</v>
      </c>
      <c r="B3541" s="660"/>
      <c r="F3541" s="4" t="s">
        <v>3784</v>
      </c>
      <c r="G3541" s="1" t="b">
        <f t="shared" ca="1" si="55"/>
        <v>1</v>
      </c>
      <c r="H3541" s="1435" t="str" cm="1">
        <f t="array" aca="1" ref="H3541" ca="1">IF(I3541&lt;&gt;"",INDIRECT("'"&amp;I3541&amp;"'!"&amp;J3541),"")</f>
        <v/>
      </c>
      <c r="I3541" s="1440"/>
      <c r="J3541" s="1436"/>
      <c r="K3541" s="4"/>
    </row>
    <row r="3542" spans="1:11" ht="15" x14ac:dyDescent="0.2">
      <c r="A3542" s="5">
        <v>3483</v>
      </c>
      <c r="B3542" s="660"/>
      <c r="F3542" s="4" t="s">
        <v>3784</v>
      </c>
      <c r="G3542" s="1" t="b">
        <f t="shared" ca="1" si="55"/>
        <v>1</v>
      </c>
      <c r="H3542" s="1435" t="str" cm="1">
        <f t="array" aca="1" ref="H3542" ca="1">IF(I3542&lt;&gt;"",INDIRECT("'"&amp;I3542&amp;"'!"&amp;J3542),"")</f>
        <v/>
      </c>
      <c r="I3542" s="1440"/>
      <c r="J3542" s="1436"/>
      <c r="K3542" s="4"/>
    </row>
    <row r="3543" spans="1:11" ht="15" x14ac:dyDescent="0.2">
      <c r="A3543" s="5">
        <v>3484</v>
      </c>
      <c r="B3543" s="660"/>
      <c r="F3543" s="4" t="s">
        <v>3784</v>
      </c>
      <c r="G3543" s="1" t="b">
        <f t="shared" ca="1" si="55"/>
        <v>1</v>
      </c>
      <c r="H3543" s="1435" t="str" cm="1">
        <f t="array" aca="1" ref="H3543" ca="1">IF(I3543&lt;&gt;"",INDIRECT("'"&amp;I3543&amp;"'!"&amp;J3543),"")</f>
        <v/>
      </c>
      <c r="I3543" s="1440"/>
      <c r="J3543" s="1436"/>
      <c r="K3543" s="4"/>
    </row>
    <row r="3544" spans="1:11" ht="15" x14ac:dyDescent="0.2">
      <c r="A3544">
        <v>3485</v>
      </c>
      <c r="B3544" s="660">
        <f>'Assets-Liab 5-6'!K4</f>
        <v>114</v>
      </c>
      <c r="F3544" s="4"/>
      <c r="G3544" s="1" t="b">
        <f t="shared" ca="1" si="55"/>
        <v>1</v>
      </c>
      <c r="H3544" s="1435" cm="1">
        <f t="array" aca="1" ref="H3544" ca="1">IF(I3544&lt;&gt;"",INDIRECT("'"&amp;I3544&amp;"'!"&amp;J3544),"")</f>
        <v>114</v>
      </c>
      <c r="I3544" s="1440" t="s">
        <v>3786</v>
      </c>
      <c r="J3544" s="1436" t="s">
        <v>4689</v>
      </c>
      <c r="K3544" s="4"/>
    </row>
    <row r="3545" spans="1:11" ht="15" x14ac:dyDescent="0.2">
      <c r="A3545" s="5">
        <v>3486</v>
      </c>
      <c r="B3545" s="660"/>
      <c r="F3545" s="4" t="s">
        <v>3784</v>
      </c>
      <c r="G3545" s="1" t="b">
        <f t="shared" ca="1" si="55"/>
        <v>1</v>
      </c>
      <c r="H3545" s="1435" t="str" cm="1">
        <f t="array" aca="1" ref="H3545" ca="1">IF(I3545&lt;&gt;"",INDIRECT("'"&amp;I3545&amp;"'!"&amp;J3545),"")</f>
        <v/>
      </c>
      <c r="I3545" s="1440"/>
      <c r="J3545" s="1436"/>
      <c r="K3545" s="4"/>
    </row>
    <row r="3546" spans="1:11" ht="15" x14ac:dyDescent="0.2">
      <c r="A3546">
        <v>3487</v>
      </c>
      <c r="B3546" s="660">
        <f>'Assets-Liab 5-6'!K6</f>
        <v>0</v>
      </c>
      <c r="F3546" s="4"/>
      <c r="G3546" s="1" t="b">
        <f t="shared" ca="1" si="55"/>
        <v>1</v>
      </c>
      <c r="H3546" s="1435" cm="1">
        <f t="array" aca="1" ref="H3546" ca="1">IF(I3546&lt;&gt;"",INDIRECT("'"&amp;I3546&amp;"'!"&amp;J3546),"")</f>
        <v>0</v>
      </c>
      <c r="I3546" s="1440" t="s">
        <v>3786</v>
      </c>
      <c r="J3546" s="1436" t="s">
        <v>4690</v>
      </c>
      <c r="K3546" s="4"/>
    </row>
    <row r="3547" spans="1:11" ht="15" x14ac:dyDescent="0.2">
      <c r="A3547">
        <v>3488</v>
      </c>
      <c r="B3547" s="660">
        <f>'Assets-Liab 5-6'!K10</f>
        <v>0</v>
      </c>
      <c r="F3547" s="4"/>
      <c r="G3547" s="1" t="b">
        <f t="shared" ca="1" si="55"/>
        <v>1</v>
      </c>
      <c r="H3547" s="1435" cm="1">
        <f t="array" aca="1" ref="H3547" ca="1">IF(I3547&lt;&gt;"",INDIRECT("'"&amp;I3547&amp;"'!"&amp;J3547),"")</f>
        <v>0</v>
      </c>
      <c r="I3547" s="1440" t="s">
        <v>3786</v>
      </c>
      <c r="J3547" s="1436" t="s">
        <v>4486</v>
      </c>
      <c r="K3547" s="4"/>
    </row>
    <row r="3548" spans="1:11" ht="15" x14ac:dyDescent="0.2">
      <c r="A3548">
        <v>3489</v>
      </c>
      <c r="B3548" s="660">
        <f>'Assets-Liab 5-6'!K5</f>
        <v>0</v>
      </c>
      <c r="F3548" s="4"/>
      <c r="G3548" s="1" t="b">
        <f t="shared" ca="1" si="55"/>
        <v>1</v>
      </c>
      <c r="H3548" s="1435" cm="1">
        <f t="array" aca="1" ref="H3548" ca="1">IF(I3548&lt;&gt;"",INDIRECT("'"&amp;I3548&amp;"'!"&amp;J3548),"")</f>
        <v>0</v>
      </c>
      <c r="I3548" s="1440" t="s">
        <v>3786</v>
      </c>
      <c r="J3548" s="1436" t="s">
        <v>4090</v>
      </c>
      <c r="K3548" s="4"/>
    </row>
    <row r="3549" spans="1:11" ht="15" x14ac:dyDescent="0.2">
      <c r="A3549">
        <v>3490</v>
      </c>
      <c r="B3549" s="660">
        <f>'Assets-Liab 5-6'!K12</f>
        <v>0</v>
      </c>
      <c r="F3549" s="4"/>
      <c r="G3549" s="1" t="b">
        <f t="shared" ca="1" si="55"/>
        <v>1</v>
      </c>
      <c r="H3549" s="1435" cm="1">
        <f t="array" aca="1" ref="H3549" ca="1">IF(I3549&lt;&gt;"",INDIRECT("'"&amp;I3549&amp;"'!"&amp;J3549),"")</f>
        <v>0</v>
      </c>
      <c r="I3549" s="1440" t="s">
        <v>3786</v>
      </c>
      <c r="J3549" s="1436" t="s">
        <v>4093</v>
      </c>
      <c r="K3549" s="4"/>
    </row>
    <row r="3550" spans="1:11" ht="15" x14ac:dyDescent="0.2">
      <c r="A3550">
        <v>3491</v>
      </c>
      <c r="B3550" s="660">
        <f>'Assets-Liab 5-6'!K13</f>
        <v>114</v>
      </c>
      <c r="F3550" s="4"/>
      <c r="G3550" s="1" t="b">
        <f t="shared" ca="1" si="55"/>
        <v>1</v>
      </c>
      <c r="H3550" s="1435" cm="1">
        <f t="array" aca="1" ref="H3550" ca="1">IF(I3550&lt;&gt;"",INDIRECT("'"&amp;I3550&amp;"'!"&amp;J3550),"")</f>
        <v>114</v>
      </c>
      <c r="I3550" s="1440" t="s">
        <v>3786</v>
      </c>
      <c r="J3550" s="1436" t="s">
        <v>4094</v>
      </c>
      <c r="K3550" s="4"/>
    </row>
    <row r="3551" spans="1:11" ht="15" x14ac:dyDescent="0.2">
      <c r="A3551" s="5">
        <v>3492</v>
      </c>
      <c r="B3551" s="660"/>
      <c r="F3551" s="4" t="s">
        <v>3784</v>
      </c>
      <c r="G3551" s="1" t="b">
        <f t="shared" ca="1" si="55"/>
        <v>1</v>
      </c>
      <c r="H3551" s="1435" t="str" cm="1">
        <f t="array" aca="1" ref="H3551" ca="1">IF(I3551&lt;&gt;"",INDIRECT("'"&amp;I3551&amp;"'!"&amp;J3551),"")</f>
        <v/>
      </c>
      <c r="I3551" s="1440"/>
      <c r="J3551" s="1436"/>
      <c r="K3551" s="4"/>
    </row>
    <row r="3552" spans="1:11" ht="15" x14ac:dyDescent="0.2">
      <c r="A3552" s="5">
        <v>3493</v>
      </c>
      <c r="B3552" s="660"/>
      <c r="C3552" s="2" t="s">
        <v>490</v>
      </c>
      <c r="F3552" s="4" t="s">
        <v>3784</v>
      </c>
      <c r="G3552" s="1" t="b">
        <f t="shared" ref="G3552:G3615" ca="1" si="56">H3552=B3552</f>
        <v>1</v>
      </c>
      <c r="H3552" s="1435" t="str" cm="1">
        <f t="array" aca="1" ref="H3552" ca="1">IF(I3552&lt;&gt;"",INDIRECT("'"&amp;I3552&amp;"'!"&amp;J3552),"")</f>
        <v/>
      </c>
      <c r="I3552" s="1440"/>
      <c r="J3552" s="1436"/>
      <c r="K3552" s="4"/>
    </row>
    <row r="3553" spans="1:11" ht="15" x14ac:dyDescent="0.2">
      <c r="A3553" s="5">
        <v>3494</v>
      </c>
      <c r="B3553" s="660"/>
      <c r="F3553" s="4" t="s">
        <v>3784</v>
      </c>
      <c r="G3553" s="1" t="b">
        <f t="shared" ca="1" si="56"/>
        <v>1</v>
      </c>
      <c r="H3553" s="1435" t="str" cm="1">
        <f t="array" aca="1" ref="H3553" ca="1">IF(I3553&lt;&gt;"",INDIRECT("'"&amp;I3553&amp;"'!"&amp;J3553),"")</f>
        <v/>
      </c>
      <c r="I3553" s="1440"/>
      <c r="J3553" s="1436"/>
      <c r="K3553" s="4"/>
    </row>
    <row r="3554" spans="1:11" ht="15" x14ac:dyDescent="0.2">
      <c r="A3554" s="5">
        <v>3495</v>
      </c>
      <c r="B3554" s="660"/>
      <c r="F3554" s="4" t="s">
        <v>3784</v>
      </c>
      <c r="G3554" s="1" t="b">
        <f t="shared" ca="1" si="56"/>
        <v>1</v>
      </c>
      <c r="H3554" s="1435" t="str" cm="1">
        <f t="array" aca="1" ref="H3554" ca="1">IF(I3554&lt;&gt;"",INDIRECT("'"&amp;I3554&amp;"'!"&amp;J3554),"")</f>
        <v/>
      </c>
      <c r="I3554" s="1440"/>
      <c r="J3554" s="1436"/>
      <c r="K3554" s="4"/>
    </row>
    <row r="3555" spans="1:11" ht="15" x14ac:dyDescent="0.2">
      <c r="A3555" s="5">
        <v>3496</v>
      </c>
      <c r="B3555" s="660"/>
      <c r="F3555" s="4" t="s">
        <v>3784</v>
      </c>
      <c r="G3555" s="1" t="b">
        <f t="shared" ca="1" si="56"/>
        <v>1</v>
      </c>
      <c r="H3555" s="1435" t="str" cm="1">
        <f t="array" aca="1" ref="H3555" ca="1">IF(I3555&lt;&gt;"",INDIRECT("'"&amp;I3555&amp;"'!"&amp;J3555),"")</f>
        <v/>
      </c>
      <c r="I3555" s="1440"/>
      <c r="J3555" s="1436"/>
      <c r="K3555" s="4"/>
    </row>
    <row r="3556" spans="1:11" ht="15" x14ac:dyDescent="0.2">
      <c r="A3556" s="5">
        <v>3497</v>
      </c>
      <c r="B3556" s="660"/>
      <c r="F3556" s="4" t="s">
        <v>3784</v>
      </c>
      <c r="G3556" s="1" t="b">
        <f t="shared" ca="1" si="56"/>
        <v>1</v>
      </c>
      <c r="H3556" s="1435" t="str" cm="1">
        <f t="array" aca="1" ref="H3556" ca="1">IF(I3556&lt;&gt;"",INDIRECT("'"&amp;I3556&amp;"'!"&amp;J3556),"")</f>
        <v/>
      </c>
      <c r="I3556" s="1440"/>
      <c r="J3556" s="1436"/>
      <c r="K3556" s="4"/>
    </row>
    <row r="3557" spans="1:11" ht="15" x14ac:dyDescent="0.2">
      <c r="A3557" s="5">
        <v>3498</v>
      </c>
      <c r="B3557" s="660"/>
      <c r="F3557" s="4" t="s">
        <v>3784</v>
      </c>
      <c r="G3557" s="1" t="b">
        <f t="shared" ca="1" si="56"/>
        <v>1</v>
      </c>
      <c r="H3557" s="1435" t="str" cm="1">
        <f t="array" aca="1" ref="H3557" ca="1">IF(I3557&lt;&gt;"",INDIRECT("'"&amp;I3557&amp;"'!"&amp;J3557),"")</f>
        <v/>
      </c>
      <c r="I3557" s="1440"/>
      <c r="J3557" s="1436"/>
      <c r="K3557" s="4"/>
    </row>
    <row r="3558" spans="1:11" ht="15" x14ac:dyDescent="0.2">
      <c r="A3558" s="5">
        <v>3499</v>
      </c>
      <c r="B3558" s="660"/>
      <c r="F3558" s="4" t="s">
        <v>3784</v>
      </c>
      <c r="G3558" s="1" t="b">
        <f t="shared" ca="1" si="56"/>
        <v>1</v>
      </c>
      <c r="H3558" s="1435" t="str" cm="1">
        <f t="array" aca="1" ref="H3558" ca="1">IF(I3558&lt;&gt;"",INDIRECT("'"&amp;I3558&amp;"'!"&amp;J3558),"")</f>
        <v/>
      </c>
      <c r="I3558" s="1440"/>
      <c r="J3558" s="1436"/>
      <c r="K3558" s="4"/>
    </row>
    <row r="3559" spans="1:11" ht="15" x14ac:dyDescent="0.2">
      <c r="A3559">
        <v>3500</v>
      </c>
      <c r="B3559" s="660">
        <f>'Assets-Liab 5-6'!K31</f>
        <v>0</v>
      </c>
      <c r="F3559" s="4"/>
      <c r="G3559" s="1" t="b">
        <f t="shared" ca="1" si="56"/>
        <v>1</v>
      </c>
      <c r="H3559" s="1435" cm="1">
        <f t="array" aca="1" ref="H3559" ca="1">IF(I3559&lt;&gt;"",INDIRECT("'"&amp;I3559&amp;"'!"&amp;J3559),"")</f>
        <v>0</v>
      </c>
      <c r="I3559" s="1440" t="s">
        <v>3786</v>
      </c>
      <c r="J3559" s="1436" t="s">
        <v>4691</v>
      </c>
      <c r="K3559" s="4"/>
    </row>
    <row r="3560" spans="1:11" ht="15" x14ac:dyDescent="0.2">
      <c r="A3560">
        <v>3501</v>
      </c>
      <c r="B3560" s="660">
        <f>'Assets-Liab 5-6'!K32</f>
        <v>0</v>
      </c>
      <c r="F3560" s="4"/>
      <c r="G3560" s="1" t="b">
        <f t="shared" ca="1" si="56"/>
        <v>1</v>
      </c>
      <c r="H3560" s="1435" cm="1">
        <f t="array" aca="1" ref="H3560" ca="1">IF(I3560&lt;&gt;"",INDIRECT("'"&amp;I3560&amp;"'!"&amp;J3560),"")</f>
        <v>0</v>
      </c>
      <c r="I3560" s="1440" t="s">
        <v>3786</v>
      </c>
      <c r="J3560" s="1436" t="s">
        <v>4692</v>
      </c>
      <c r="K3560" s="4"/>
    </row>
    <row r="3561" spans="1:11" ht="15" x14ac:dyDescent="0.2">
      <c r="A3561" s="5">
        <v>3502</v>
      </c>
      <c r="B3561" s="660"/>
      <c r="F3561" s="4" t="s">
        <v>3784</v>
      </c>
      <c r="G3561" s="1" t="b">
        <f t="shared" ca="1" si="56"/>
        <v>1</v>
      </c>
      <c r="H3561" s="1435" t="str" cm="1">
        <f t="array" aca="1" ref="H3561" ca="1">IF(I3561&lt;&gt;"",INDIRECT("'"&amp;I3561&amp;"'!"&amp;J3561),"")</f>
        <v/>
      </c>
      <c r="I3561" s="1440"/>
      <c r="J3561" s="1436"/>
      <c r="K3561" s="4"/>
    </row>
    <row r="3562" spans="1:11" ht="15" x14ac:dyDescent="0.2">
      <c r="A3562" s="5">
        <v>3503</v>
      </c>
      <c r="B3562" s="660"/>
      <c r="F3562" s="4" t="s">
        <v>3784</v>
      </c>
      <c r="G3562" s="1" t="b">
        <f t="shared" ca="1" si="56"/>
        <v>1</v>
      </c>
      <c r="H3562" s="1435" t="str" cm="1">
        <f t="array" aca="1" ref="H3562" ca="1">IF(I3562&lt;&gt;"",INDIRECT("'"&amp;I3562&amp;"'!"&amp;J3562),"")</f>
        <v/>
      </c>
      <c r="I3562" s="1440"/>
      <c r="J3562" s="1436"/>
      <c r="K3562" s="4"/>
    </row>
    <row r="3563" spans="1:11" ht="15" x14ac:dyDescent="0.2">
      <c r="A3563">
        <v>3504</v>
      </c>
      <c r="B3563" s="660">
        <f>'Assets-Liab 5-6'!K34</f>
        <v>0</v>
      </c>
      <c r="F3563" s="4"/>
      <c r="G3563" s="1" t="b">
        <f t="shared" ca="1" si="56"/>
        <v>1</v>
      </c>
      <c r="H3563" s="1435" cm="1">
        <f t="array" aca="1" ref="H3563" ca="1">IF(I3563&lt;&gt;"",INDIRECT("'"&amp;I3563&amp;"'!"&amp;J3563),"")</f>
        <v>0</v>
      </c>
      <c r="I3563" s="1440" t="s">
        <v>3786</v>
      </c>
      <c r="J3563" s="1436" t="s">
        <v>4097</v>
      </c>
      <c r="K3563" s="4"/>
    </row>
    <row r="3564" spans="1:11" ht="15" x14ac:dyDescent="0.2">
      <c r="A3564">
        <v>3505</v>
      </c>
      <c r="B3564" s="660">
        <f>'Assets-Liab 5-6'!K38</f>
        <v>0</v>
      </c>
      <c r="F3564" s="4"/>
      <c r="G3564" s="1" t="b">
        <f t="shared" ca="1" si="56"/>
        <v>1</v>
      </c>
      <c r="H3564" s="1435" cm="1">
        <f t="array" aca="1" ref="H3564" ca="1">IF(I3564&lt;&gt;"",INDIRECT("'"&amp;I3564&amp;"'!"&amp;J3564),"")</f>
        <v>0</v>
      </c>
      <c r="I3564" s="1440" t="s">
        <v>3786</v>
      </c>
      <c r="J3564" s="1436" t="s">
        <v>4098</v>
      </c>
      <c r="K3564" s="4"/>
    </row>
    <row r="3565" spans="1:11" ht="15" x14ac:dyDescent="0.2">
      <c r="A3565">
        <v>3506</v>
      </c>
      <c r="B3565" s="660">
        <f>'Assets-Liab 5-6'!K39</f>
        <v>114</v>
      </c>
      <c r="C3565" s="2" t="s">
        <v>490</v>
      </c>
      <c r="F3565" s="4"/>
      <c r="G3565" s="1" t="b">
        <f t="shared" ca="1" si="56"/>
        <v>1</v>
      </c>
      <c r="H3565" s="1435" cm="1">
        <f t="array" aca="1" ref="H3565" ca="1">IF(I3565&lt;&gt;"",INDIRECT("'"&amp;I3565&amp;"'!"&amp;J3565),"")</f>
        <v>114</v>
      </c>
      <c r="I3565" s="1440" t="s">
        <v>3786</v>
      </c>
      <c r="J3565" s="1436" t="s">
        <v>4099</v>
      </c>
      <c r="K3565" s="4"/>
    </row>
    <row r="3566" spans="1:11" ht="15" x14ac:dyDescent="0.2">
      <c r="A3566">
        <v>3507</v>
      </c>
      <c r="B3566" s="660">
        <f>'Assets-Liab 5-6'!K41</f>
        <v>114</v>
      </c>
      <c r="F3566" s="4"/>
      <c r="G3566" s="1" t="b">
        <f t="shared" ca="1" si="56"/>
        <v>1</v>
      </c>
      <c r="H3566" s="1435" cm="1">
        <f t="array" aca="1" ref="H3566" ca="1">IF(I3566&lt;&gt;"",INDIRECT("'"&amp;I3566&amp;"'!"&amp;J3566),"")</f>
        <v>114</v>
      </c>
      <c r="I3566" s="1440" t="s">
        <v>3786</v>
      </c>
      <c r="J3566" s="1436" t="s">
        <v>4101</v>
      </c>
      <c r="K3566" s="4"/>
    </row>
    <row r="3567" spans="1:11" ht="15" x14ac:dyDescent="0.2">
      <c r="A3567">
        <v>3508</v>
      </c>
      <c r="B3567" s="660">
        <f>'Acct Summary 7-9'!K4</f>
        <v>0</v>
      </c>
      <c r="F3567" s="4"/>
      <c r="G3567" s="1" t="b">
        <f t="shared" ca="1" si="56"/>
        <v>1</v>
      </c>
      <c r="H3567" s="1435" cm="1">
        <f t="array" aca="1" ref="H3567" ca="1">IF(I3567&lt;&gt;"",INDIRECT("'"&amp;I3567&amp;"'!"&amp;J3567),"")</f>
        <v>0</v>
      </c>
      <c r="I3567" s="1440" t="s">
        <v>3856</v>
      </c>
      <c r="J3567" s="1436" t="s">
        <v>4689</v>
      </c>
      <c r="K3567" s="4"/>
    </row>
    <row r="3568" spans="1:11" ht="15" x14ac:dyDescent="0.2">
      <c r="A3568">
        <v>3509</v>
      </c>
      <c r="B3568" s="660">
        <f>'Acct Summary 7-9'!K6</f>
        <v>0</v>
      </c>
      <c r="C3568" s="2" t="s">
        <v>490</v>
      </c>
      <c r="F3568" s="4"/>
      <c r="G3568" s="1" t="b">
        <f t="shared" ca="1" si="56"/>
        <v>1</v>
      </c>
      <c r="H3568" s="1435" cm="1">
        <f t="array" aca="1" ref="H3568" ca="1">IF(I3568&lt;&gt;"",INDIRECT("'"&amp;I3568&amp;"'!"&amp;J3568),"")</f>
        <v>0</v>
      </c>
      <c r="I3568" s="1440" t="s">
        <v>3856</v>
      </c>
      <c r="J3568" s="1436" t="s">
        <v>4690</v>
      </c>
      <c r="K3568" s="4"/>
    </row>
    <row r="3569" spans="1:11" ht="15" x14ac:dyDescent="0.2">
      <c r="A3569">
        <v>3510</v>
      </c>
      <c r="B3569" s="660">
        <f>'Acct Summary 7-9'!K8</f>
        <v>0</v>
      </c>
      <c r="C3569" s="2" t="s">
        <v>490</v>
      </c>
      <c r="F3569" s="4"/>
      <c r="G3569" s="1" t="b">
        <f t="shared" ca="1" si="56"/>
        <v>1</v>
      </c>
      <c r="H3569" s="1435" cm="1">
        <f t="array" aca="1" ref="H3569" ca="1">IF(I3569&lt;&gt;"",INDIRECT("'"&amp;I3569&amp;"'!"&amp;J3569),"")</f>
        <v>0</v>
      </c>
      <c r="I3569" s="1440" t="s">
        <v>3856</v>
      </c>
      <c r="J3569" s="1436" t="s">
        <v>4485</v>
      </c>
      <c r="K3569" s="4"/>
    </row>
    <row r="3570" spans="1:11" ht="15" x14ac:dyDescent="0.2">
      <c r="A3570">
        <v>3511</v>
      </c>
      <c r="B3570" s="660">
        <f>'Acct Summary 7-9'!K13</f>
        <v>0</v>
      </c>
      <c r="C3570" s="2" t="s">
        <v>490</v>
      </c>
      <c r="F3570" s="4"/>
      <c r="G3570" s="1" t="b">
        <f t="shared" ca="1" si="56"/>
        <v>1</v>
      </c>
      <c r="H3570" s="1435" cm="1">
        <f t="array" aca="1" ref="H3570" ca="1">IF(I3570&lt;&gt;"",INDIRECT("'"&amp;I3570&amp;"'!"&amp;J3570),"")</f>
        <v>0</v>
      </c>
      <c r="I3570" s="1440" t="s">
        <v>3856</v>
      </c>
      <c r="J3570" s="1436" t="s">
        <v>4094</v>
      </c>
      <c r="K3570" s="4"/>
    </row>
    <row r="3571" spans="1:11" ht="15" x14ac:dyDescent="0.2">
      <c r="A3571">
        <v>3512</v>
      </c>
      <c r="B3571" s="660">
        <f>'Acct Summary 7-9'!K15</f>
        <v>0</v>
      </c>
      <c r="C3571" s="2" t="s">
        <v>490</v>
      </c>
      <c r="F3571" s="4"/>
      <c r="G3571" s="1" t="b">
        <f t="shared" ca="1" si="56"/>
        <v>1</v>
      </c>
      <c r="H3571" s="1435" cm="1">
        <f t="array" aca="1" ref="H3571" ca="1">IF(I3571&lt;&gt;"",INDIRECT("'"&amp;I3571&amp;"'!"&amp;J3571),"")</f>
        <v>0</v>
      </c>
      <c r="I3571" s="1440" t="s">
        <v>3856</v>
      </c>
      <c r="J3571" s="1436" t="s">
        <v>4096</v>
      </c>
      <c r="K3571" s="4"/>
    </row>
    <row r="3572" spans="1:11" ht="15" x14ac:dyDescent="0.2">
      <c r="A3572">
        <v>3513</v>
      </c>
      <c r="B3572" s="660">
        <f>'Acct Summary 7-9'!K16</f>
        <v>0</v>
      </c>
      <c r="C3572" s="2" t="s">
        <v>490</v>
      </c>
      <c r="F3572" s="4"/>
      <c r="G3572" s="1" t="b">
        <f t="shared" ca="1" si="56"/>
        <v>1</v>
      </c>
      <c r="H3572" s="1435" cm="1">
        <f t="array" aca="1" ref="H3572" ca="1">IF(I3572&lt;&gt;"",INDIRECT("'"&amp;I3572&amp;"'!"&amp;J3572),"")</f>
        <v>0</v>
      </c>
      <c r="I3572" s="1440" t="s">
        <v>3856</v>
      </c>
      <c r="J3572" s="1436" t="s">
        <v>4091</v>
      </c>
      <c r="K3572" s="4"/>
    </row>
    <row r="3573" spans="1:11" ht="15" x14ac:dyDescent="0.2">
      <c r="A3573">
        <v>3514</v>
      </c>
      <c r="B3573" s="660">
        <f>'Acct Summary 7-9'!K17</f>
        <v>0</v>
      </c>
      <c r="C3573" s="2" t="s">
        <v>490</v>
      </c>
      <c r="F3573" s="4"/>
      <c r="G3573" s="1" t="b">
        <f t="shared" ca="1" si="56"/>
        <v>1</v>
      </c>
      <c r="H3573" s="1435" cm="1">
        <f t="array" aca="1" ref="H3573" ca="1">IF(I3573&lt;&gt;"",INDIRECT("'"&amp;I3573&amp;"'!"&amp;J3573),"")</f>
        <v>0</v>
      </c>
      <c r="I3573" s="1440" t="s">
        <v>3856</v>
      </c>
      <c r="J3573" s="1436" t="s">
        <v>4693</v>
      </c>
      <c r="K3573" s="4"/>
    </row>
    <row r="3574" spans="1:11" ht="15" x14ac:dyDescent="0.2">
      <c r="A3574">
        <v>3515</v>
      </c>
      <c r="B3574" s="660">
        <f>'Acct Summary 7-9'!K20</f>
        <v>0</v>
      </c>
      <c r="C3574" s="2" t="s">
        <v>490</v>
      </c>
      <c r="F3574" s="4"/>
      <c r="G3574" s="1" t="b">
        <f t="shared" ca="1" si="56"/>
        <v>1</v>
      </c>
      <c r="H3574" s="1435" cm="1">
        <f t="array" aca="1" ref="H3574" ca="1">IF(I3574&lt;&gt;"",INDIRECT("'"&amp;I3574&amp;"'!"&amp;J3574),"")</f>
        <v>0</v>
      </c>
      <c r="I3574" s="1440" t="s">
        <v>3856</v>
      </c>
      <c r="J3574" s="1436" t="s">
        <v>4694</v>
      </c>
      <c r="K3574" s="4"/>
    </row>
    <row r="3575" spans="1:11" ht="15" x14ac:dyDescent="0.2">
      <c r="A3575">
        <v>3516</v>
      </c>
      <c r="B3575" s="660">
        <f>'Acct Summary 7-9'!K26</f>
        <v>0</v>
      </c>
      <c r="C3575" s="2" t="s">
        <v>490</v>
      </c>
      <c r="F3575" s="4"/>
      <c r="G3575" s="1" t="b">
        <f t="shared" ca="1" si="56"/>
        <v>1</v>
      </c>
      <c r="H3575" s="1435" cm="1">
        <f t="array" aca="1" ref="H3575" ca="1">IF(I3575&lt;&gt;"",INDIRECT("'"&amp;I3575&amp;"'!"&amp;J3575),"")</f>
        <v>0</v>
      </c>
      <c r="I3575" s="1440" t="s">
        <v>3856</v>
      </c>
      <c r="J3575" s="1436" t="s">
        <v>4695</v>
      </c>
      <c r="K3575" s="4"/>
    </row>
    <row r="3576" spans="1:11" ht="15" x14ac:dyDescent="0.2">
      <c r="A3576">
        <v>3517</v>
      </c>
      <c r="B3576" s="660">
        <f>'Acct Summary 7-9'!K28</f>
        <v>0</v>
      </c>
      <c r="C3576" s="2" t="s">
        <v>490</v>
      </c>
      <c r="F3576" s="4"/>
      <c r="G3576" s="1" t="b">
        <f t="shared" ca="1" si="56"/>
        <v>1</v>
      </c>
      <c r="H3576" s="1435" cm="1">
        <f t="array" aca="1" ref="H3576" ca="1">IF(I3576&lt;&gt;"",INDIRECT("'"&amp;I3576&amp;"'!"&amp;J3576),"")</f>
        <v>0</v>
      </c>
      <c r="I3576" s="1440" t="s">
        <v>3856</v>
      </c>
      <c r="J3576" s="1436" t="s">
        <v>4696</v>
      </c>
      <c r="K3576" s="4"/>
    </row>
    <row r="3577" spans="1:11" ht="15" x14ac:dyDescent="0.2">
      <c r="A3577">
        <v>3518</v>
      </c>
      <c r="B3577" s="660">
        <f>'Acct Summary 7-9'!K33</f>
        <v>0</v>
      </c>
      <c r="F3577" s="4"/>
      <c r="G3577" s="1" t="b">
        <f t="shared" ca="1" si="56"/>
        <v>1</v>
      </c>
      <c r="H3577" s="1435" cm="1">
        <f t="array" aca="1" ref="H3577" ca="1">IF(I3577&lt;&gt;"",INDIRECT("'"&amp;I3577&amp;"'!"&amp;J3577),"")</f>
        <v>0</v>
      </c>
      <c r="I3577" s="1440" t="s">
        <v>3856</v>
      </c>
      <c r="J3577" s="1436" t="s">
        <v>4697</v>
      </c>
      <c r="K3577" s="4"/>
    </row>
    <row r="3578" spans="1:11" ht="15" x14ac:dyDescent="0.2">
      <c r="A3578">
        <v>3519</v>
      </c>
      <c r="B3578" s="660">
        <f>'Acct Summary 7-9'!K34</f>
        <v>0</v>
      </c>
      <c r="F3578" s="4"/>
      <c r="G3578" s="1" t="b">
        <f t="shared" ca="1" si="56"/>
        <v>1</v>
      </c>
      <c r="H3578" s="1435" cm="1">
        <f t="array" aca="1" ref="H3578" ca="1">IF(I3578&lt;&gt;"",INDIRECT("'"&amp;I3578&amp;"'!"&amp;J3578),"")</f>
        <v>0</v>
      </c>
      <c r="I3578" s="1440" t="s">
        <v>3856</v>
      </c>
      <c r="J3578" s="1436" t="s">
        <v>4097</v>
      </c>
      <c r="K3578" s="4"/>
    </row>
    <row r="3579" spans="1:11" ht="15" x14ac:dyDescent="0.2">
      <c r="A3579">
        <v>3520</v>
      </c>
      <c r="B3579" s="660">
        <f>'Acct Summary 7-9'!K35</f>
        <v>0</v>
      </c>
      <c r="F3579" s="4"/>
      <c r="G3579" s="1" t="b">
        <f t="shared" ca="1" si="56"/>
        <v>1</v>
      </c>
      <c r="H3579" s="1435" cm="1">
        <f t="array" aca="1" ref="H3579" ca="1">IF(I3579&lt;&gt;"",INDIRECT("'"&amp;I3579&amp;"'!"&amp;J3579),"")</f>
        <v>0</v>
      </c>
      <c r="I3579" s="1440" t="s">
        <v>3856</v>
      </c>
      <c r="J3579" s="1436" t="s">
        <v>4698</v>
      </c>
      <c r="K3579" s="4"/>
    </row>
    <row r="3580" spans="1:11" ht="15" x14ac:dyDescent="0.2">
      <c r="A3580">
        <v>3521</v>
      </c>
      <c r="B3580" s="660">
        <f>'Acct Summary 7-9'!K36</f>
        <v>0</v>
      </c>
      <c r="F3580" s="4"/>
      <c r="G3580" s="1" t="b">
        <f t="shared" ca="1" si="56"/>
        <v>1</v>
      </c>
      <c r="H3580" s="1435" cm="1">
        <f t="array" aca="1" ref="H3580" ca="1">IF(I3580&lt;&gt;"",INDIRECT("'"&amp;I3580&amp;"'!"&amp;J3580),"")</f>
        <v>0</v>
      </c>
      <c r="I3580" s="1440" t="s">
        <v>3856</v>
      </c>
      <c r="J3580" s="1436" t="s">
        <v>4699</v>
      </c>
      <c r="K3580" s="4"/>
    </row>
    <row r="3581" spans="1:11" ht="15" x14ac:dyDescent="0.2">
      <c r="A3581">
        <v>3522</v>
      </c>
      <c r="B3581" s="660">
        <f>'Acct Summary 7-9'!K43</f>
        <v>0</v>
      </c>
      <c r="F3581" s="4"/>
      <c r="G3581" s="1" t="b">
        <f t="shared" ca="1" si="56"/>
        <v>1</v>
      </c>
      <c r="H3581" s="1435" cm="1">
        <f t="array" aca="1" ref="H3581" ca="1">IF(I3581&lt;&gt;"",INDIRECT("'"&amp;I3581&amp;"'!"&amp;J3581),"")</f>
        <v>0</v>
      </c>
      <c r="I3581" s="1440" t="s">
        <v>3856</v>
      </c>
      <c r="J3581" s="1436" t="s">
        <v>4103</v>
      </c>
      <c r="K3581" s="4"/>
    </row>
    <row r="3582" spans="1:11" ht="15" x14ac:dyDescent="0.2">
      <c r="A3582">
        <v>3523</v>
      </c>
      <c r="B3582" s="660">
        <f>'Acct Summary 7-9'!K44</f>
        <v>0</v>
      </c>
      <c r="F3582" s="4"/>
      <c r="G3582" s="1" t="b">
        <f t="shared" ca="1" si="56"/>
        <v>1</v>
      </c>
      <c r="H3582" s="1435" cm="1">
        <f t="array" aca="1" ref="H3582" ca="1">IF(I3582&lt;&gt;"",INDIRECT("'"&amp;I3582&amp;"'!"&amp;J3582),"")</f>
        <v>0</v>
      </c>
      <c r="I3582" s="1440" t="s">
        <v>3856</v>
      </c>
      <c r="J3582" s="1436" t="s">
        <v>4104</v>
      </c>
      <c r="K3582" s="4"/>
    </row>
    <row r="3583" spans="1:11" ht="15" x14ac:dyDescent="0.2">
      <c r="A3583" s="1">
        <v>3524</v>
      </c>
      <c r="B3583" s="660">
        <f>'Acct Summary 7-9'!K75</f>
        <v>0</v>
      </c>
      <c r="F3583" s="4"/>
      <c r="G3583" s="1" t="b">
        <f t="shared" ca="1" si="56"/>
        <v>1</v>
      </c>
      <c r="H3583" s="1435" cm="1">
        <f t="array" aca="1" ref="H3583" ca="1">IF(I3583&lt;&gt;"",INDIRECT("'"&amp;I3583&amp;"'!"&amp;J3583),"")</f>
        <v>0</v>
      </c>
      <c r="I3583" s="1440" t="s">
        <v>3856</v>
      </c>
      <c r="J3583" s="1436" t="s">
        <v>4128</v>
      </c>
      <c r="K3583" s="4"/>
    </row>
    <row r="3584" spans="1:11" ht="15" x14ac:dyDescent="0.2">
      <c r="A3584">
        <v>3525</v>
      </c>
      <c r="B3584" s="660">
        <f>'Acct Summary 7-9'!K76</f>
        <v>0</v>
      </c>
      <c r="C3584" s="2" t="s">
        <v>490</v>
      </c>
      <c r="F3584" s="4"/>
      <c r="G3584" s="1" t="b">
        <f t="shared" ca="1" si="56"/>
        <v>1</v>
      </c>
      <c r="H3584" s="1435" cm="1">
        <f t="array" aca="1" ref="H3584" ca="1">IF(I3584&lt;&gt;"",INDIRECT("'"&amp;I3584&amp;"'!"&amp;J3584),"")</f>
        <v>0</v>
      </c>
      <c r="I3584" s="1440" t="s">
        <v>3856</v>
      </c>
      <c r="J3584" s="1436" t="s">
        <v>4129</v>
      </c>
      <c r="K3584" s="4"/>
    </row>
    <row r="3585" spans="1:11" ht="15" x14ac:dyDescent="0.2">
      <c r="A3585">
        <v>3526</v>
      </c>
      <c r="B3585" s="660">
        <f>'Acct Summary 7-9'!K77</f>
        <v>0</v>
      </c>
      <c r="F3585" s="4"/>
      <c r="G3585" s="1" t="b">
        <f t="shared" ca="1" si="56"/>
        <v>1</v>
      </c>
      <c r="H3585" s="1435" cm="1">
        <f t="array" aca="1" ref="H3585" ca="1">IF(I3585&lt;&gt;"",INDIRECT("'"&amp;I3585&amp;"'!"&amp;J3585),"")</f>
        <v>0</v>
      </c>
      <c r="I3585" s="1440" t="s">
        <v>3856</v>
      </c>
      <c r="J3585" s="1436" t="s">
        <v>4130</v>
      </c>
      <c r="K3585" s="4"/>
    </row>
    <row r="3586" spans="1:11" ht="15" x14ac:dyDescent="0.2">
      <c r="A3586">
        <v>3527</v>
      </c>
      <c r="B3586" s="660">
        <f>'Acct Summary 7-9'!K78</f>
        <v>0</v>
      </c>
      <c r="C3586" s="2" t="s">
        <v>490</v>
      </c>
      <c r="F3586" s="4"/>
      <c r="G3586" s="1" t="b">
        <f t="shared" ca="1" si="56"/>
        <v>1</v>
      </c>
      <c r="H3586" s="1435" cm="1">
        <f t="array" aca="1" ref="H3586" ca="1">IF(I3586&lt;&gt;"",INDIRECT("'"&amp;I3586&amp;"'!"&amp;J3586),"")</f>
        <v>0</v>
      </c>
      <c r="I3586" s="1440" t="s">
        <v>3856</v>
      </c>
      <c r="J3586" s="1436" t="s">
        <v>4700</v>
      </c>
      <c r="K3586" s="4"/>
    </row>
    <row r="3587" spans="1:11" ht="15" x14ac:dyDescent="0.2">
      <c r="A3587">
        <v>3528</v>
      </c>
      <c r="B3587" s="660">
        <f>'Acct Summary 7-9'!K79</f>
        <v>114</v>
      </c>
      <c r="C3587" s="2" t="s">
        <v>490</v>
      </c>
      <c r="F3587" s="4"/>
      <c r="G3587" s="1" t="b">
        <f t="shared" ca="1" si="56"/>
        <v>1</v>
      </c>
      <c r="H3587" s="1435" cm="1">
        <f t="array" aca="1" ref="H3587" ca="1">IF(I3587&lt;&gt;"",INDIRECT("'"&amp;I3587&amp;"'!"&amp;J3587),"")</f>
        <v>114</v>
      </c>
      <c r="I3587" s="1440" t="s">
        <v>3856</v>
      </c>
      <c r="J3587" s="1436" t="s">
        <v>4701</v>
      </c>
      <c r="K3587" s="4"/>
    </row>
    <row r="3588" spans="1:11" ht="15" x14ac:dyDescent="0.2">
      <c r="A3588">
        <v>3529</v>
      </c>
      <c r="B3588" s="660">
        <f>'Acct Summary 7-9'!K80</f>
        <v>0</v>
      </c>
      <c r="C3588" s="2" t="s">
        <v>490</v>
      </c>
      <c r="F3588" s="4"/>
      <c r="G3588" s="1" t="b">
        <f t="shared" ca="1" si="56"/>
        <v>1</v>
      </c>
      <c r="H3588" s="1435" cm="1">
        <f t="array" aca="1" ref="H3588" ca="1">IF(I3588&lt;&gt;"",INDIRECT("'"&amp;I3588&amp;"'!"&amp;J3588),"")</f>
        <v>0</v>
      </c>
      <c r="I3588" s="1440" t="s">
        <v>3856</v>
      </c>
      <c r="J3588" s="1436" t="s">
        <v>4604</v>
      </c>
      <c r="K3588" s="4"/>
    </row>
    <row r="3589" spans="1:11" ht="15" x14ac:dyDescent="0.2">
      <c r="A3589">
        <v>3530</v>
      </c>
      <c r="B3589" s="660">
        <f>'Acct Summary 7-9'!K81</f>
        <v>114</v>
      </c>
      <c r="F3589" s="4"/>
      <c r="G3589" s="1" t="b">
        <f t="shared" ca="1" si="56"/>
        <v>1</v>
      </c>
      <c r="H3589" s="1435" cm="1">
        <f t="array" aca="1" ref="H3589" ca="1">IF(I3589&lt;&gt;"",INDIRECT("'"&amp;I3589&amp;"'!"&amp;J3589),"")</f>
        <v>114</v>
      </c>
      <c r="I3589" s="1440" t="s">
        <v>3856</v>
      </c>
      <c r="J3589" s="1436" t="s">
        <v>4605</v>
      </c>
      <c r="K3589" s="4"/>
    </row>
    <row r="3590" spans="1:11" ht="15" x14ac:dyDescent="0.2">
      <c r="A3590" s="5">
        <v>3531</v>
      </c>
      <c r="B3590" s="660"/>
      <c r="F3590" s="4" t="s">
        <v>3784</v>
      </c>
      <c r="G3590" s="1" t="b">
        <f t="shared" ca="1" si="56"/>
        <v>1</v>
      </c>
      <c r="H3590" s="1435" t="str" cm="1">
        <f t="array" aca="1" ref="H3590" ca="1">IF(I3590&lt;&gt;"",INDIRECT("'"&amp;I3590&amp;"'!"&amp;J3590),"")</f>
        <v/>
      </c>
      <c r="I3590" s="1440"/>
      <c r="J3590" s="1436"/>
      <c r="K3590" s="4"/>
    </row>
    <row r="3591" spans="1:11" ht="15" x14ac:dyDescent="0.2">
      <c r="A3591" s="5">
        <v>3532</v>
      </c>
      <c r="B3591" s="660"/>
      <c r="C3591" s="2" t="s">
        <v>490</v>
      </c>
      <c r="F3591" s="4" t="s">
        <v>3784</v>
      </c>
      <c r="G3591" s="1" t="b">
        <f t="shared" ca="1" si="56"/>
        <v>1</v>
      </c>
      <c r="H3591" s="1435" t="str" cm="1">
        <f t="array" aca="1" ref="H3591" ca="1">IF(I3591&lt;&gt;"",INDIRECT("'"&amp;I3591&amp;"'!"&amp;J3591),"")</f>
        <v/>
      </c>
      <c r="I3591" s="1440"/>
      <c r="J3591" s="1436"/>
      <c r="K3591" s="4"/>
    </row>
    <row r="3592" spans="1:11" ht="15" x14ac:dyDescent="0.2">
      <c r="A3592" s="5">
        <v>3533</v>
      </c>
      <c r="B3592" s="660"/>
      <c r="F3592" s="4" t="s">
        <v>3784</v>
      </c>
      <c r="G3592" s="1" t="b">
        <f t="shared" ca="1" si="56"/>
        <v>1</v>
      </c>
      <c r="H3592" s="1435" t="str" cm="1">
        <f t="array" aca="1" ref="H3592" ca="1">IF(I3592&lt;&gt;"",INDIRECT("'"&amp;I3592&amp;"'!"&amp;J3592),"")</f>
        <v/>
      </c>
      <c r="I3592" s="1440"/>
      <c r="J3592" s="1436"/>
      <c r="K3592" s="4"/>
    </row>
    <row r="3593" spans="1:11" ht="15" x14ac:dyDescent="0.2">
      <c r="A3593" s="5">
        <v>3534</v>
      </c>
      <c r="B3593" s="660"/>
      <c r="F3593" s="4" t="s">
        <v>3784</v>
      </c>
      <c r="G3593" s="1" t="b">
        <f t="shared" ca="1" si="56"/>
        <v>1</v>
      </c>
      <c r="H3593" s="1435" t="str" cm="1">
        <f t="array" aca="1" ref="H3593" ca="1">IF(I3593&lt;&gt;"",INDIRECT("'"&amp;I3593&amp;"'!"&amp;J3593),"")</f>
        <v/>
      </c>
      <c r="I3593" s="1440"/>
      <c r="J3593" s="1436"/>
      <c r="K3593" s="4"/>
    </row>
    <row r="3594" spans="1:11" ht="15" x14ac:dyDescent="0.2">
      <c r="A3594" s="5">
        <v>3535</v>
      </c>
      <c r="B3594" s="660"/>
      <c r="F3594" s="4" t="s">
        <v>3784</v>
      </c>
      <c r="G3594" s="1" t="b">
        <f t="shared" ca="1" si="56"/>
        <v>1</v>
      </c>
      <c r="H3594" s="1435" t="str" cm="1">
        <f t="array" aca="1" ref="H3594" ca="1">IF(I3594&lt;&gt;"",INDIRECT("'"&amp;I3594&amp;"'!"&amp;J3594),"")</f>
        <v/>
      </c>
      <c r="I3594" s="1440"/>
      <c r="J3594" s="1436"/>
      <c r="K3594" s="4"/>
    </row>
    <row r="3595" spans="1:11" ht="15" x14ac:dyDescent="0.2">
      <c r="A3595" s="5">
        <v>3536</v>
      </c>
      <c r="B3595" s="660"/>
      <c r="F3595" s="4" t="s">
        <v>3784</v>
      </c>
      <c r="G3595" s="1" t="b">
        <f t="shared" ca="1" si="56"/>
        <v>1</v>
      </c>
      <c r="H3595" s="1435" t="str" cm="1">
        <f t="array" aca="1" ref="H3595" ca="1">IF(I3595&lt;&gt;"",INDIRECT("'"&amp;I3595&amp;"'!"&amp;J3595),"")</f>
        <v/>
      </c>
      <c r="I3595" s="1440"/>
      <c r="J3595" s="1436"/>
      <c r="K3595" s="4"/>
    </row>
    <row r="3596" spans="1:11" ht="15" x14ac:dyDescent="0.2">
      <c r="A3596" s="5">
        <v>3537</v>
      </c>
      <c r="B3596" s="660"/>
      <c r="F3596" s="4" t="s">
        <v>3784</v>
      </c>
      <c r="G3596" s="1" t="b">
        <f t="shared" ca="1" si="56"/>
        <v>1</v>
      </c>
      <c r="H3596" s="1435" t="str" cm="1">
        <f t="array" aca="1" ref="H3596" ca="1">IF(I3596&lt;&gt;"",INDIRECT("'"&amp;I3596&amp;"'!"&amp;J3596),"")</f>
        <v/>
      </c>
      <c r="I3596" s="1440"/>
      <c r="J3596" s="1436"/>
      <c r="K3596" s="4"/>
    </row>
    <row r="3597" spans="1:11" ht="15" x14ac:dyDescent="0.2">
      <c r="A3597" s="5">
        <v>3538</v>
      </c>
      <c r="B3597" s="660"/>
      <c r="F3597" s="4" t="s">
        <v>3784</v>
      </c>
      <c r="G3597" s="1" t="b">
        <f t="shared" ca="1" si="56"/>
        <v>1</v>
      </c>
      <c r="H3597" s="1435" t="str" cm="1">
        <f t="array" aca="1" ref="H3597" ca="1">IF(I3597&lt;&gt;"",INDIRECT("'"&amp;I3597&amp;"'!"&amp;J3597),"")</f>
        <v/>
      </c>
      <c r="I3597" s="1440"/>
      <c r="J3597" s="1436"/>
      <c r="K3597" s="4"/>
    </row>
    <row r="3598" spans="1:11" ht="15" x14ac:dyDescent="0.2">
      <c r="A3598" s="5">
        <v>3539</v>
      </c>
      <c r="B3598" s="660"/>
      <c r="F3598" s="4" t="s">
        <v>3784</v>
      </c>
      <c r="G3598" s="1" t="b">
        <f t="shared" ca="1" si="56"/>
        <v>1</v>
      </c>
      <c r="H3598" s="1435" t="str" cm="1">
        <f t="array" aca="1" ref="H3598" ca="1">IF(I3598&lt;&gt;"",INDIRECT("'"&amp;I3598&amp;"'!"&amp;J3598),"")</f>
        <v/>
      </c>
      <c r="I3598" s="1440"/>
      <c r="J3598" s="1436"/>
      <c r="K3598" s="4"/>
    </row>
    <row r="3599" spans="1:11" ht="15" x14ac:dyDescent="0.2">
      <c r="A3599" s="5">
        <v>3540</v>
      </c>
      <c r="B3599" s="660"/>
      <c r="F3599" s="4" t="s">
        <v>3784</v>
      </c>
      <c r="G3599" s="1" t="b">
        <f t="shared" ca="1" si="56"/>
        <v>1</v>
      </c>
      <c r="H3599" s="1435" t="str" cm="1">
        <f t="array" aca="1" ref="H3599" ca="1">IF(I3599&lt;&gt;"",INDIRECT("'"&amp;I3599&amp;"'!"&amp;J3599),"")</f>
        <v/>
      </c>
      <c r="I3599" s="1440"/>
      <c r="J3599" s="1436"/>
      <c r="K3599" s="4"/>
    </row>
    <row r="3600" spans="1:11" ht="15" x14ac:dyDescent="0.2">
      <c r="A3600" s="5">
        <v>3541</v>
      </c>
      <c r="B3600" s="660"/>
      <c r="F3600" s="4" t="s">
        <v>3784</v>
      </c>
      <c r="G3600" s="1" t="b">
        <f t="shared" ca="1" si="56"/>
        <v>1</v>
      </c>
      <c r="H3600" s="1435" t="str" cm="1">
        <f t="array" aca="1" ref="H3600" ca="1">IF(I3600&lt;&gt;"",INDIRECT("'"&amp;I3600&amp;"'!"&amp;J3600),"")</f>
        <v/>
      </c>
      <c r="I3600" s="1440"/>
      <c r="J3600" s="1436"/>
      <c r="K3600" s="4"/>
    </row>
    <row r="3601" spans="1:11" ht="15" x14ac:dyDescent="0.2">
      <c r="A3601" s="5">
        <v>3542</v>
      </c>
      <c r="B3601" s="660"/>
      <c r="F3601" s="4" t="s">
        <v>3784</v>
      </c>
      <c r="G3601" s="1" t="b">
        <f t="shared" ca="1" si="56"/>
        <v>1</v>
      </c>
      <c r="H3601" s="1435" t="str" cm="1">
        <f t="array" aca="1" ref="H3601" ca="1">IF(I3601&lt;&gt;"",INDIRECT("'"&amp;I3601&amp;"'!"&amp;J3601),"")</f>
        <v/>
      </c>
      <c r="I3601" s="1440"/>
      <c r="J3601" s="1436"/>
      <c r="K3601" s="4"/>
    </row>
    <row r="3602" spans="1:11" ht="15" x14ac:dyDescent="0.2">
      <c r="A3602" s="5">
        <v>3543</v>
      </c>
      <c r="B3602" s="660"/>
      <c r="F3602" s="4" t="s">
        <v>3784</v>
      </c>
      <c r="G3602" s="1" t="b">
        <f t="shared" ca="1" si="56"/>
        <v>1</v>
      </c>
      <c r="H3602" s="1435" t="str" cm="1">
        <f t="array" aca="1" ref="H3602" ca="1">IF(I3602&lt;&gt;"",INDIRECT("'"&amp;I3602&amp;"'!"&amp;J3602),"")</f>
        <v/>
      </c>
      <c r="I3602" s="1440"/>
      <c r="J3602" s="1436"/>
      <c r="K3602" s="4"/>
    </row>
    <row r="3603" spans="1:11" ht="15" x14ac:dyDescent="0.2">
      <c r="A3603" s="5">
        <v>3544</v>
      </c>
      <c r="B3603" s="660"/>
      <c r="F3603" s="4" t="s">
        <v>3784</v>
      </c>
      <c r="G3603" s="1" t="b">
        <f t="shared" ca="1" si="56"/>
        <v>1</v>
      </c>
      <c r="H3603" s="1435" t="str" cm="1">
        <f t="array" aca="1" ref="H3603" ca="1">IF(I3603&lt;&gt;"",INDIRECT("'"&amp;I3603&amp;"'!"&amp;J3603),"")</f>
        <v/>
      </c>
      <c r="I3603" s="1440"/>
      <c r="J3603" s="1436"/>
      <c r="K3603" s="4"/>
    </row>
    <row r="3604" spans="1:11" ht="15" x14ac:dyDescent="0.2">
      <c r="A3604" s="5">
        <v>3545</v>
      </c>
      <c r="B3604" s="660"/>
      <c r="F3604" s="4" t="s">
        <v>3784</v>
      </c>
      <c r="G3604" s="1" t="b">
        <f t="shared" ca="1" si="56"/>
        <v>1</v>
      </c>
      <c r="H3604" s="1435" t="str" cm="1">
        <f t="array" aca="1" ref="H3604" ca="1">IF(I3604&lt;&gt;"",INDIRECT("'"&amp;I3604&amp;"'!"&amp;J3604),"")</f>
        <v/>
      </c>
      <c r="I3604" s="1440"/>
      <c r="J3604" s="1436"/>
      <c r="K3604" s="4"/>
    </row>
    <row r="3605" spans="1:11" ht="15" x14ac:dyDescent="0.2">
      <c r="A3605" s="5">
        <v>3546</v>
      </c>
      <c r="B3605" s="660"/>
      <c r="F3605" s="4" t="s">
        <v>3784</v>
      </c>
      <c r="G3605" s="1" t="b">
        <f t="shared" ca="1" si="56"/>
        <v>1</v>
      </c>
      <c r="H3605" s="1435" t="str" cm="1">
        <f t="array" aca="1" ref="H3605" ca="1">IF(I3605&lt;&gt;"",INDIRECT("'"&amp;I3605&amp;"'!"&amp;J3605),"")</f>
        <v/>
      </c>
      <c r="I3605" s="1440"/>
      <c r="J3605" s="1436"/>
      <c r="K3605" s="4"/>
    </row>
    <row r="3606" spans="1:11" ht="15" x14ac:dyDescent="0.2">
      <c r="A3606" s="5">
        <v>3547</v>
      </c>
      <c r="B3606" s="660"/>
      <c r="F3606" s="4" t="s">
        <v>3784</v>
      </c>
      <c r="G3606" s="1" t="b">
        <f t="shared" ca="1" si="56"/>
        <v>1</v>
      </c>
      <c r="H3606" s="1435" t="str" cm="1">
        <f t="array" aca="1" ref="H3606" ca="1">IF(I3606&lt;&gt;"",INDIRECT("'"&amp;I3606&amp;"'!"&amp;J3606),"")</f>
        <v/>
      </c>
      <c r="I3606" s="1440"/>
      <c r="J3606" s="1436"/>
      <c r="K3606" s="4"/>
    </row>
    <row r="3607" spans="1:11" ht="15" x14ac:dyDescent="0.2">
      <c r="A3607" s="5">
        <v>3548</v>
      </c>
      <c r="B3607" s="660"/>
      <c r="F3607" s="4" t="s">
        <v>3784</v>
      </c>
      <c r="G3607" s="1" t="b">
        <f t="shared" ca="1" si="56"/>
        <v>1</v>
      </c>
      <c r="H3607" s="1435" t="str" cm="1">
        <f t="array" aca="1" ref="H3607" ca="1">IF(I3607&lt;&gt;"",INDIRECT("'"&amp;I3607&amp;"'!"&amp;J3607),"")</f>
        <v/>
      </c>
      <c r="I3607" s="1440"/>
      <c r="J3607" s="1436"/>
      <c r="K3607" s="4"/>
    </row>
    <row r="3608" spans="1:11" ht="15" x14ac:dyDescent="0.2">
      <c r="A3608" s="5">
        <v>3549</v>
      </c>
      <c r="B3608" s="660"/>
      <c r="F3608" s="4" t="s">
        <v>3784</v>
      </c>
      <c r="G3608" s="1" t="b">
        <f t="shared" ca="1" si="56"/>
        <v>1</v>
      </c>
      <c r="H3608" s="1435" t="str" cm="1">
        <f t="array" aca="1" ref="H3608" ca="1">IF(I3608&lt;&gt;"",INDIRECT("'"&amp;I3608&amp;"'!"&amp;J3608),"")</f>
        <v/>
      </c>
      <c r="I3608" s="1440"/>
      <c r="J3608" s="1436"/>
      <c r="K3608" s="4"/>
    </row>
    <row r="3609" spans="1:11" ht="15" x14ac:dyDescent="0.2">
      <c r="A3609" s="5">
        <v>3550</v>
      </c>
      <c r="B3609" s="660"/>
      <c r="F3609" s="4" t="s">
        <v>3784</v>
      </c>
      <c r="G3609" s="1" t="b">
        <f t="shared" ca="1" si="56"/>
        <v>1</v>
      </c>
      <c r="H3609" s="1435" t="str" cm="1">
        <f t="array" aca="1" ref="H3609" ca="1">IF(I3609&lt;&gt;"",INDIRECT("'"&amp;I3609&amp;"'!"&amp;J3609),"")</f>
        <v/>
      </c>
      <c r="I3609" s="1440"/>
      <c r="J3609" s="1436"/>
      <c r="K3609" s="4"/>
    </row>
    <row r="3610" spans="1:11" ht="15" x14ac:dyDescent="0.2">
      <c r="A3610" s="5">
        <v>3551</v>
      </c>
      <c r="B3610" s="660"/>
      <c r="F3610" s="4" t="s">
        <v>3784</v>
      </c>
      <c r="G3610" s="1" t="b">
        <f t="shared" ca="1" si="56"/>
        <v>1</v>
      </c>
      <c r="H3610" s="1435" t="str" cm="1">
        <f t="array" aca="1" ref="H3610" ca="1">IF(I3610&lt;&gt;"",INDIRECT("'"&amp;I3610&amp;"'!"&amp;J3610),"")</f>
        <v/>
      </c>
      <c r="I3610" s="1440"/>
      <c r="J3610" s="1436"/>
      <c r="K3610" s="4"/>
    </row>
    <row r="3611" spans="1:11" ht="15" x14ac:dyDescent="0.2">
      <c r="A3611" s="5">
        <v>3552</v>
      </c>
      <c r="B3611" s="660"/>
      <c r="F3611" s="4" t="s">
        <v>3784</v>
      </c>
      <c r="G3611" s="1" t="b">
        <f t="shared" ca="1" si="56"/>
        <v>1</v>
      </c>
      <c r="H3611" s="1435" t="str" cm="1">
        <f t="array" aca="1" ref="H3611" ca="1">IF(I3611&lt;&gt;"",INDIRECT("'"&amp;I3611&amp;"'!"&amp;J3611),"")</f>
        <v/>
      </c>
      <c r="I3611" s="1440"/>
      <c r="J3611" s="1436"/>
      <c r="K3611" s="4"/>
    </row>
    <row r="3612" spans="1:11" ht="15" x14ac:dyDescent="0.2">
      <c r="A3612" s="5">
        <v>3553</v>
      </c>
      <c r="B3612" s="660"/>
      <c r="F3612" s="4" t="s">
        <v>3784</v>
      </c>
      <c r="G3612" s="1" t="b">
        <f t="shared" ca="1" si="56"/>
        <v>1</v>
      </c>
      <c r="H3612" s="1435" t="str" cm="1">
        <f t="array" aca="1" ref="H3612" ca="1">IF(I3612&lt;&gt;"",INDIRECT("'"&amp;I3612&amp;"'!"&amp;J3612),"")</f>
        <v/>
      </c>
      <c r="I3612" s="1440"/>
      <c r="J3612" s="1436"/>
      <c r="K3612" s="4"/>
    </row>
    <row r="3613" spans="1:11" ht="15" x14ac:dyDescent="0.2">
      <c r="A3613" s="5">
        <v>3554</v>
      </c>
      <c r="B3613" s="660"/>
      <c r="F3613" s="4" t="s">
        <v>3784</v>
      </c>
      <c r="G3613" s="1" t="b">
        <f t="shared" ca="1" si="56"/>
        <v>1</v>
      </c>
      <c r="H3613" s="1435" t="str" cm="1">
        <f t="array" aca="1" ref="H3613" ca="1">IF(I3613&lt;&gt;"",INDIRECT("'"&amp;I3613&amp;"'!"&amp;J3613),"")</f>
        <v/>
      </c>
      <c r="I3613" s="1440"/>
      <c r="J3613" s="1436"/>
      <c r="K3613" s="4"/>
    </row>
    <row r="3614" spans="1:11" ht="15" x14ac:dyDescent="0.2">
      <c r="A3614" s="5">
        <v>3555</v>
      </c>
      <c r="B3614" s="660"/>
      <c r="F3614" s="4" t="s">
        <v>3784</v>
      </c>
      <c r="G3614" s="1" t="b">
        <f t="shared" ca="1" si="56"/>
        <v>1</v>
      </c>
      <c r="H3614" s="1435" t="str" cm="1">
        <f t="array" aca="1" ref="H3614" ca="1">IF(I3614&lt;&gt;"",INDIRECT("'"&amp;I3614&amp;"'!"&amp;J3614),"")</f>
        <v/>
      </c>
      <c r="I3614" s="1440"/>
      <c r="J3614" s="1436"/>
      <c r="K3614" s="4"/>
    </row>
    <row r="3615" spans="1:11" ht="15" x14ac:dyDescent="0.2">
      <c r="A3615">
        <v>3556</v>
      </c>
      <c r="B3615" s="660">
        <f>'Expenditures 16-24'!C435</f>
        <v>0</v>
      </c>
      <c r="F3615" s="4"/>
      <c r="G3615" s="1" t="b">
        <f t="shared" ca="1" si="56"/>
        <v>1</v>
      </c>
      <c r="H3615" s="1435" cm="1">
        <f t="array" aca="1" ref="H3615" ca="1">IF(I3615&lt;&gt;"",INDIRECT("'"&amp;I3615&amp;"'!"&amp;J3615),"")</f>
        <v>0</v>
      </c>
      <c r="I3615" s="1440" t="s">
        <v>3868</v>
      </c>
      <c r="J3615" s="1436" t="s">
        <v>4702</v>
      </c>
      <c r="K3615" s="4"/>
    </row>
    <row r="3616" spans="1:11" ht="15" x14ac:dyDescent="0.2">
      <c r="A3616">
        <v>3557</v>
      </c>
      <c r="B3616" s="660">
        <f>'Expenditures 16-24'!C436</f>
        <v>0</v>
      </c>
      <c r="F3616" s="4"/>
      <c r="G3616" s="1" t="b">
        <f t="shared" ref="G3616:G3679" ca="1" si="57">H3616=B3616</f>
        <v>1</v>
      </c>
      <c r="H3616" s="1435" cm="1">
        <f t="array" aca="1" ref="H3616" ca="1">IF(I3616&lt;&gt;"",INDIRECT("'"&amp;I3616&amp;"'!"&amp;J3616),"")</f>
        <v>0</v>
      </c>
      <c r="I3616" s="1440" t="s">
        <v>3868</v>
      </c>
      <c r="J3616" s="1436" t="s">
        <v>4703</v>
      </c>
      <c r="K3616" s="4"/>
    </row>
    <row r="3617" spans="1:11" ht="15" x14ac:dyDescent="0.2">
      <c r="A3617">
        <v>3558</v>
      </c>
      <c r="B3617" s="660">
        <f>'Expenditures 16-24'!C437</f>
        <v>0</v>
      </c>
      <c r="F3617" s="4"/>
      <c r="G3617" s="1" t="b">
        <f t="shared" ca="1" si="57"/>
        <v>1</v>
      </c>
      <c r="H3617" s="1435" cm="1">
        <f t="array" aca="1" ref="H3617" ca="1">IF(I3617&lt;&gt;"",INDIRECT("'"&amp;I3617&amp;"'!"&amp;J3617),"")</f>
        <v>0</v>
      </c>
      <c r="I3617" s="1440" t="s">
        <v>3868</v>
      </c>
      <c r="J3617" s="1436" t="s">
        <v>4704</v>
      </c>
      <c r="K3617" s="4"/>
    </row>
    <row r="3618" spans="1:11" ht="15" x14ac:dyDescent="0.2">
      <c r="A3618">
        <v>3559</v>
      </c>
      <c r="B3618" s="660">
        <f>'Expenditures 16-24'!C438</f>
        <v>0</v>
      </c>
      <c r="F3618" s="4"/>
      <c r="G3618" s="1" t="b">
        <f t="shared" ca="1" si="57"/>
        <v>1</v>
      </c>
      <c r="H3618" s="1435" cm="1">
        <f t="array" aca="1" ref="H3618" ca="1">IF(I3618&lt;&gt;"",INDIRECT("'"&amp;I3618&amp;"'!"&amp;J3618),"")</f>
        <v>0</v>
      </c>
      <c r="I3618" s="1440" t="s">
        <v>3868</v>
      </c>
      <c r="J3618" s="1436" t="s">
        <v>4705</v>
      </c>
      <c r="K3618" s="4"/>
    </row>
    <row r="3619" spans="1:11" ht="15" x14ac:dyDescent="0.2">
      <c r="A3619">
        <v>3560</v>
      </c>
      <c r="B3619" s="660">
        <f>'Expenditures 16-24'!C439</f>
        <v>0</v>
      </c>
      <c r="C3619" s="2" t="s">
        <v>490</v>
      </c>
      <c r="F3619" s="4"/>
      <c r="G3619" s="1" t="b">
        <f t="shared" ca="1" si="57"/>
        <v>1</v>
      </c>
      <c r="H3619" s="1435" cm="1">
        <f t="array" aca="1" ref="H3619" ca="1">IF(I3619&lt;&gt;"",INDIRECT("'"&amp;I3619&amp;"'!"&amp;J3619),"")</f>
        <v>0</v>
      </c>
      <c r="I3619" s="1440" t="s">
        <v>3868</v>
      </c>
      <c r="J3619" s="1436" t="s">
        <v>4706</v>
      </c>
      <c r="K3619" s="4"/>
    </row>
    <row r="3620" spans="1:11" ht="15" x14ac:dyDescent="0.2">
      <c r="A3620">
        <v>3561</v>
      </c>
      <c r="B3620" s="660">
        <f>'Expenditures 16-24'!C454</f>
        <v>0</v>
      </c>
      <c r="F3620" s="4"/>
      <c r="G3620" s="1" t="b">
        <f t="shared" ca="1" si="57"/>
        <v>1</v>
      </c>
      <c r="H3620" s="1435" cm="1">
        <f t="array" aca="1" ref="H3620" ca="1">IF(I3620&lt;&gt;"",INDIRECT("'"&amp;I3620&amp;"'!"&amp;J3620),"")</f>
        <v>0</v>
      </c>
      <c r="I3620" s="1440" t="s">
        <v>3868</v>
      </c>
      <c r="J3620" s="1436" t="s">
        <v>4707</v>
      </c>
      <c r="K3620" s="4"/>
    </row>
    <row r="3621" spans="1:11" ht="15" x14ac:dyDescent="0.2">
      <c r="A3621" s="5">
        <v>3562</v>
      </c>
      <c r="B3621" s="660"/>
      <c r="C3621" s="2" t="s">
        <v>490</v>
      </c>
      <c r="F3621" s="4" t="s">
        <v>3784</v>
      </c>
      <c r="G3621" s="1" t="b">
        <f t="shared" ca="1" si="57"/>
        <v>1</v>
      </c>
      <c r="H3621" s="1435" t="str" cm="1">
        <f t="array" aca="1" ref="H3621" ca="1">IF(I3621&lt;&gt;"",INDIRECT("'"&amp;I3621&amp;"'!"&amp;J3621),"")</f>
        <v/>
      </c>
      <c r="I3621" s="1440"/>
      <c r="J3621" s="1436"/>
      <c r="K3621" s="4"/>
    </row>
    <row r="3622" spans="1:11" ht="15" x14ac:dyDescent="0.2">
      <c r="A3622">
        <v>3563</v>
      </c>
      <c r="B3622" s="660">
        <f>'Expenditures 16-24'!D435</f>
        <v>0</v>
      </c>
      <c r="C3622" s="2" t="s">
        <v>490</v>
      </c>
      <c r="F3622" s="4"/>
      <c r="G3622" s="1" t="b">
        <f t="shared" ca="1" si="57"/>
        <v>1</v>
      </c>
      <c r="H3622" s="1435" cm="1">
        <f t="array" aca="1" ref="H3622" ca="1">IF(I3622&lt;&gt;"",INDIRECT("'"&amp;I3622&amp;"'!"&amp;J3622),"")</f>
        <v>0</v>
      </c>
      <c r="I3622" s="1440" t="s">
        <v>3868</v>
      </c>
      <c r="J3622" s="1436" t="s">
        <v>4708</v>
      </c>
      <c r="K3622" s="4"/>
    </row>
    <row r="3623" spans="1:11" ht="15" x14ac:dyDescent="0.2">
      <c r="A3623">
        <v>3564</v>
      </c>
      <c r="B3623" s="660">
        <f>'Expenditures 16-24'!D436</f>
        <v>0</v>
      </c>
      <c r="F3623" s="4"/>
      <c r="G3623" s="1" t="b">
        <f t="shared" ca="1" si="57"/>
        <v>1</v>
      </c>
      <c r="H3623" s="1435" cm="1">
        <f t="array" aca="1" ref="H3623" ca="1">IF(I3623&lt;&gt;"",INDIRECT("'"&amp;I3623&amp;"'!"&amp;J3623),"")</f>
        <v>0</v>
      </c>
      <c r="I3623" s="1440" t="s">
        <v>3868</v>
      </c>
      <c r="J3623" s="1436" t="s">
        <v>4709</v>
      </c>
      <c r="K3623" s="4"/>
    </row>
    <row r="3624" spans="1:11" ht="15" x14ac:dyDescent="0.2">
      <c r="A3624">
        <v>3565</v>
      </c>
      <c r="B3624" s="660">
        <f>'Expenditures 16-24'!D437</f>
        <v>0</v>
      </c>
      <c r="F3624" s="4"/>
      <c r="G3624" s="1" t="b">
        <f t="shared" ca="1" si="57"/>
        <v>1</v>
      </c>
      <c r="H3624" s="1435" cm="1">
        <f t="array" aca="1" ref="H3624" ca="1">IF(I3624&lt;&gt;"",INDIRECT("'"&amp;I3624&amp;"'!"&amp;J3624),"")</f>
        <v>0</v>
      </c>
      <c r="I3624" s="1440" t="s">
        <v>3868</v>
      </c>
      <c r="J3624" s="1436" t="s">
        <v>4710</v>
      </c>
      <c r="K3624" s="4"/>
    </row>
    <row r="3625" spans="1:11" ht="15" x14ac:dyDescent="0.2">
      <c r="A3625">
        <v>3566</v>
      </c>
      <c r="B3625" s="660">
        <f>'Expenditures 16-24'!D438</f>
        <v>0</v>
      </c>
      <c r="F3625" s="4"/>
      <c r="G3625" s="1" t="b">
        <f t="shared" ca="1" si="57"/>
        <v>1</v>
      </c>
      <c r="H3625" s="1435" cm="1">
        <f t="array" aca="1" ref="H3625" ca="1">IF(I3625&lt;&gt;"",INDIRECT("'"&amp;I3625&amp;"'!"&amp;J3625),"")</f>
        <v>0</v>
      </c>
      <c r="I3625" s="1440" t="s">
        <v>3868</v>
      </c>
      <c r="J3625" s="1436" t="s">
        <v>4711</v>
      </c>
      <c r="K3625" s="4"/>
    </row>
    <row r="3626" spans="1:11" ht="15" x14ac:dyDescent="0.2">
      <c r="A3626">
        <v>3567</v>
      </c>
      <c r="B3626" s="660">
        <f>'Expenditures 16-24'!D439</f>
        <v>0</v>
      </c>
      <c r="C3626" s="2" t="s">
        <v>490</v>
      </c>
      <c r="F3626" s="4"/>
      <c r="G3626" s="1" t="b">
        <f t="shared" ca="1" si="57"/>
        <v>1</v>
      </c>
      <c r="H3626" s="1435" cm="1">
        <f t="array" aca="1" ref="H3626" ca="1">IF(I3626&lt;&gt;"",INDIRECT("'"&amp;I3626&amp;"'!"&amp;J3626),"")</f>
        <v>0</v>
      </c>
      <c r="I3626" s="1440" t="s">
        <v>3868</v>
      </c>
      <c r="J3626" s="1436" t="s">
        <v>4712</v>
      </c>
      <c r="K3626" s="4"/>
    </row>
    <row r="3627" spans="1:11" ht="15" x14ac:dyDescent="0.2">
      <c r="A3627">
        <v>3568</v>
      </c>
      <c r="B3627" s="660">
        <f>'Expenditures 16-24'!D454</f>
        <v>0</v>
      </c>
      <c r="F3627" s="4"/>
      <c r="G3627" s="1" t="b">
        <f t="shared" ca="1" si="57"/>
        <v>1</v>
      </c>
      <c r="H3627" s="1435" cm="1">
        <f t="array" aca="1" ref="H3627" ca="1">IF(I3627&lt;&gt;"",INDIRECT("'"&amp;I3627&amp;"'!"&amp;J3627),"")</f>
        <v>0</v>
      </c>
      <c r="I3627" s="1440" t="s">
        <v>3868</v>
      </c>
      <c r="J3627" s="1436" t="s">
        <v>4713</v>
      </c>
      <c r="K3627" s="4"/>
    </row>
    <row r="3628" spans="1:11" ht="15" x14ac:dyDescent="0.2">
      <c r="A3628" s="5">
        <v>3569</v>
      </c>
      <c r="B3628" s="660"/>
      <c r="C3628" s="2" t="s">
        <v>490</v>
      </c>
      <c r="F3628" s="4" t="s">
        <v>3784</v>
      </c>
      <c r="G3628" s="1" t="b">
        <f t="shared" ca="1" si="57"/>
        <v>1</v>
      </c>
      <c r="H3628" s="1435" t="str" cm="1">
        <f t="array" aca="1" ref="H3628" ca="1">IF(I3628&lt;&gt;"",INDIRECT("'"&amp;I3628&amp;"'!"&amp;J3628),"")</f>
        <v/>
      </c>
      <c r="I3628" s="1440"/>
      <c r="J3628" s="1436"/>
      <c r="K3628" s="4"/>
    </row>
    <row r="3629" spans="1:11" ht="15" x14ac:dyDescent="0.2">
      <c r="A3629">
        <v>3570</v>
      </c>
      <c r="B3629" s="660">
        <f>'Expenditures 16-24'!E435</f>
        <v>0</v>
      </c>
      <c r="C3629" s="2" t="s">
        <v>490</v>
      </c>
      <c r="F3629" s="4"/>
      <c r="G3629" s="1" t="b">
        <f t="shared" ca="1" si="57"/>
        <v>1</v>
      </c>
      <c r="H3629" s="1435" cm="1">
        <f t="array" aca="1" ref="H3629" ca="1">IF(I3629&lt;&gt;"",INDIRECT("'"&amp;I3629&amp;"'!"&amp;J3629),"")</f>
        <v>0</v>
      </c>
      <c r="I3629" s="1440" t="s">
        <v>3868</v>
      </c>
      <c r="J3629" s="1436" t="s">
        <v>4714</v>
      </c>
      <c r="K3629" s="4"/>
    </row>
    <row r="3630" spans="1:11" ht="15" x14ac:dyDescent="0.2">
      <c r="A3630">
        <v>3571</v>
      </c>
      <c r="B3630" s="660">
        <f>'Expenditures 16-24'!E436</f>
        <v>0</v>
      </c>
      <c r="F3630" s="4"/>
      <c r="G3630" s="1" t="b">
        <f t="shared" ca="1" si="57"/>
        <v>1</v>
      </c>
      <c r="H3630" s="1435" cm="1">
        <f t="array" aca="1" ref="H3630" ca="1">IF(I3630&lt;&gt;"",INDIRECT("'"&amp;I3630&amp;"'!"&amp;J3630),"")</f>
        <v>0</v>
      </c>
      <c r="I3630" s="1440" t="s">
        <v>3868</v>
      </c>
      <c r="J3630" s="1436" t="s">
        <v>4715</v>
      </c>
      <c r="K3630" s="4"/>
    </row>
    <row r="3631" spans="1:11" ht="15" x14ac:dyDescent="0.2">
      <c r="A3631">
        <v>3572</v>
      </c>
      <c r="B3631" s="660">
        <f>'Expenditures 16-24'!E437</f>
        <v>0</v>
      </c>
      <c r="F3631" s="4"/>
      <c r="G3631" s="1" t="b">
        <f t="shared" ca="1" si="57"/>
        <v>1</v>
      </c>
      <c r="H3631" s="1435" cm="1">
        <f t="array" aca="1" ref="H3631" ca="1">IF(I3631&lt;&gt;"",INDIRECT("'"&amp;I3631&amp;"'!"&amp;J3631),"")</f>
        <v>0</v>
      </c>
      <c r="I3631" s="1440" t="s">
        <v>3868</v>
      </c>
      <c r="J3631" s="1436" t="s">
        <v>4716</v>
      </c>
      <c r="K3631" s="4"/>
    </row>
    <row r="3632" spans="1:11" ht="15" x14ac:dyDescent="0.2">
      <c r="A3632">
        <v>3573</v>
      </c>
      <c r="B3632" s="660">
        <f>'Expenditures 16-24'!E438</f>
        <v>0</v>
      </c>
      <c r="F3632" s="4"/>
      <c r="G3632" s="1" t="b">
        <f t="shared" ca="1" si="57"/>
        <v>1</v>
      </c>
      <c r="H3632" s="1435" cm="1">
        <f t="array" aca="1" ref="H3632" ca="1">IF(I3632&lt;&gt;"",INDIRECT("'"&amp;I3632&amp;"'!"&amp;J3632),"")</f>
        <v>0</v>
      </c>
      <c r="I3632" s="1440" t="s">
        <v>3868</v>
      </c>
      <c r="J3632" s="1436" t="s">
        <v>4717</v>
      </c>
      <c r="K3632" s="4"/>
    </row>
    <row r="3633" spans="1:11" ht="15" x14ac:dyDescent="0.2">
      <c r="A3633">
        <v>3574</v>
      </c>
      <c r="B3633" s="660">
        <f>'Expenditures 16-24'!E439</f>
        <v>0</v>
      </c>
      <c r="C3633" s="2" t="s">
        <v>490</v>
      </c>
      <c r="F3633" s="4"/>
      <c r="G3633" s="1" t="b">
        <f t="shared" ca="1" si="57"/>
        <v>1</v>
      </c>
      <c r="H3633" s="1435" cm="1">
        <f t="array" aca="1" ref="H3633" ca="1">IF(I3633&lt;&gt;"",INDIRECT("'"&amp;I3633&amp;"'!"&amp;J3633),"")</f>
        <v>0</v>
      </c>
      <c r="I3633" s="1440" t="s">
        <v>3868</v>
      </c>
      <c r="J3633" s="1436" t="s">
        <v>4718</v>
      </c>
      <c r="K3633" s="4"/>
    </row>
    <row r="3634" spans="1:11" ht="15" x14ac:dyDescent="0.2">
      <c r="A3634">
        <v>3575</v>
      </c>
      <c r="B3634" s="660">
        <f>'Expenditures 16-24'!E454</f>
        <v>0</v>
      </c>
      <c r="F3634" s="4"/>
      <c r="G3634" s="1" t="b">
        <f t="shared" ca="1" si="57"/>
        <v>1</v>
      </c>
      <c r="H3634" s="1435" cm="1">
        <f t="array" aca="1" ref="H3634" ca="1">IF(I3634&lt;&gt;"",INDIRECT("'"&amp;I3634&amp;"'!"&amp;J3634),"")</f>
        <v>0</v>
      </c>
      <c r="I3634" s="1440" t="s">
        <v>3868</v>
      </c>
      <c r="J3634" s="1436" t="s">
        <v>4719</v>
      </c>
      <c r="K3634" s="4"/>
    </row>
    <row r="3635" spans="1:11" ht="15" x14ac:dyDescent="0.2">
      <c r="A3635" s="5">
        <v>3576</v>
      </c>
      <c r="B3635" s="660"/>
      <c r="C3635" s="2" t="s">
        <v>490</v>
      </c>
      <c r="F3635" s="4" t="s">
        <v>3784</v>
      </c>
      <c r="G3635" s="1" t="b">
        <f t="shared" ca="1" si="57"/>
        <v>1</v>
      </c>
      <c r="H3635" s="1435" t="str" cm="1">
        <f t="array" aca="1" ref="H3635" ca="1">IF(I3635&lt;&gt;"",INDIRECT("'"&amp;I3635&amp;"'!"&amp;J3635),"")</f>
        <v/>
      </c>
      <c r="I3635" s="1440"/>
      <c r="J3635" s="1436"/>
      <c r="K3635" s="4"/>
    </row>
    <row r="3636" spans="1:11" ht="15" x14ac:dyDescent="0.2">
      <c r="A3636">
        <v>3577</v>
      </c>
      <c r="B3636" s="660">
        <f>'Expenditures 16-24'!F435</f>
        <v>0</v>
      </c>
      <c r="C3636" s="2" t="s">
        <v>490</v>
      </c>
      <c r="F3636" s="4"/>
      <c r="G3636" s="1" t="b">
        <f t="shared" ca="1" si="57"/>
        <v>1</v>
      </c>
      <c r="H3636" s="1435" cm="1">
        <f t="array" aca="1" ref="H3636" ca="1">IF(I3636&lt;&gt;"",INDIRECT("'"&amp;I3636&amp;"'!"&amp;J3636),"")</f>
        <v>0</v>
      </c>
      <c r="I3636" s="1440" t="s">
        <v>3868</v>
      </c>
      <c r="J3636" s="1436" t="s">
        <v>4720</v>
      </c>
      <c r="K3636" s="4"/>
    </row>
    <row r="3637" spans="1:11" ht="15" x14ac:dyDescent="0.2">
      <c r="A3637">
        <v>3578</v>
      </c>
      <c r="B3637" s="660">
        <f>'Expenditures 16-24'!F436</f>
        <v>0</v>
      </c>
      <c r="F3637" s="4"/>
      <c r="G3637" s="1" t="b">
        <f t="shared" ca="1" si="57"/>
        <v>1</v>
      </c>
      <c r="H3637" s="1435" cm="1">
        <f t="array" aca="1" ref="H3637" ca="1">IF(I3637&lt;&gt;"",INDIRECT("'"&amp;I3637&amp;"'!"&amp;J3637),"")</f>
        <v>0</v>
      </c>
      <c r="I3637" s="1440" t="s">
        <v>3868</v>
      </c>
      <c r="J3637" s="1436" t="s">
        <v>4721</v>
      </c>
      <c r="K3637" s="4"/>
    </row>
    <row r="3638" spans="1:11" ht="15" x14ac:dyDescent="0.2">
      <c r="A3638">
        <v>3579</v>
      </c>
      <c r="B3638" s="660">
        <f>'Expenditures 16-24'!F437</f>
        <v>0</v>
      </c>
      <c r="F3638" s="4"/>
      <c r="G3638" s="1" t="b">
        <f t="shared" ca="1" si="57"/>
        <v>1</v>
      </c>
      <c r="H3638" s="1435" cm="1">
        <f t="array" aca="1" ref="H3638" ca="1">IF(I3638&lt;&gt;"",INDIRECT("'"&amp;I3638&amp;"'!"&amp;J3638),"")</f>
        <v>0</v>
      </c>
      <c r="I3638" s="1440" t="s">
        <v>3868</v>
      </c>
      <c r="J3638" s="1436" t="s">
        <v>4722</v>
      </c>
      <c r="K3638" s="4"/>
    </row>
    <row r="3639" spans="1:11" ht="15" x14ac:dyDescent="0.2">
      <c r="A3639">
        <v>3580</v>
      </c>
      <c r="B3639" s="660">
        <f>'Expenditures 16-24'!F438</f>
        <v>0</v>
      </c>
      <c r="F3639" s="4"/>
      <c r="G3639" s="1" t="b">
        <f t="shared" ca="1" si="57"/>
        <v>1</v>
      </c>
      <c r="H3639" s="1435" cm="1">
        <f t="array" aca="1" ref="H3639" ca="1">IF(I3639&lt;&gt;"",INDIRECT("'"&amp;I3639&amp;"'!"&amp;J3639),"")</f>
        <v>0</v>
      </c>
      <c r="I3639" s="1440" t="s">
        <v>3868</v>
      </c>
      <c r="J3639" s="1436" t="s">
        <v>4723</v>
      </c>
      <c r="K3639" s="4"/>
    </row>
    <row r="3640" spans="1:11" ht="15" x14ac:dyDescent="0.2">
      <c r="A3640">
        <v>3581</v>
      </c>
      <c r="B3640" s="660">
        <f>'Expenditures 16-24'!F439</f>
        <v>0</v>
      </c>
      <c r="C3640" s="2" t="s">
        <v>490</v>
      </c>
      <c r="F3640" s="4"/>
      <c r="G3640" s="1" t="b">
        <f t="shared" ca="1" si="57"/>
        <v>1</v>
      </c>
      <c r="H3640" s="1435" cm="1">
        <f t="array" aca="1" ref="H3640" ca="1">IF(I3640&lt;&gt;"",INDIRECT("'"&amp;I3640&amp;"'!"&amp;J3640),"")</f>
        <v>0</v>
      </c>
      <c r="I3640" s="1440" t="s">
        <v>3868</v>
      </c>
      <c r="J3640" s="1436" t="s">
        <v>4724</v>
      </c>
      <c r="K3640" s="4"/>
    </row>
    <row r="3641" spans="1:11" ht="15" x14ac:dyDescent="0.2">
      <c r="A3641">
        <v>3582</v>
      </c>
      <c r="B3641" s="660">
        <f>'Expenditures 16-24'!F454</f>
        <v>0</v>
      </c>
      <c r="F3641" s="4"/>
      <c r="G3641" s="1" t="b">
        <f t="shared" ca="1" si="57"/>
        <v>1</v>
      </c>
      <c r="H3641" s="1435" cm="1">
        <f t="array" aca="1" ref="H3641" ca="1">IF(I3641&lt;&gt;"",INDIRECT("'"&amp;I3641&amp;"'!"&amp;J3641),"")</f>
        <v>0</v>
      </c>
      <c r="I3641" s="1440" t="s">
        <v>3868</v>
      </c>
      <c r="J3641" s="1436" t="s">
        <v>4725</v>
      </c>
      <c r="K3641" s="4"/>
    </row>
    <row r="3642" spans="1:11" ht="15" x14ac:dyDescent="0.2">
      <c r="A3642" s="5">
        <v>3583</v>
      </c>
      <c r="B3642" s="660"/>
      <c r="C3642" s="2" t="s">
        <v>490</v>
      </c>
      <c r="F3642" s="4" t="s">
        <v>3784</v>
      </c>
      <c r="G3642" s="1" t="b">
        <f t="shared" ca="1" si="57"/>
        <v>1</v>
      </c>
      <c r="H3642" s="1435" t="str" cm="1">
        <f t="array" aca="1" ref="H3642" ca="1">IF(I3642&lt;&gt;"",INDIRECT("'"&amp;I3642&amp;"'!"&amp;J3642),"")</f>
        <v/>
      </c>
      <c r="I3642" s="1440"/>
      <c r="J3642" s="1436"/>
      <c r="K3642" s="4"/>
    </row>
    <row r="3643" spans="1:11" ht="15" x14ac:dyDescent="0.2">
      <c r="A3643">
        <v>3584</v>
      </c>
      <c r="B3643" s="660">
        <f>'Expenditures 16-24'!G435</f>
        <v>0</v>
      </c>
      <c r="C3643" s="2" t="s">
        <v>490</v>
      </c>
      <c r="F3643" s="4"/>
      <c r="G3643" s="1" t="b">
        <f t="shared" ca="1" si="57"/>
        <v>1</v>
      </c>
      <c r="H3643" s="1435" cm="1">
        <f t="array" aca="1" ref="H3643" ca="1">IF(I3643&lt;&gt;"",INDIRECT("'"&amp;I3643&amp;"'!"&amp;J3643),"")</f>
        <v>0</v>
      </c>
      <c r="I3643" s="1440" t="s">
        <v>3868</v>
      </c>
      <c r="J3643" s="1436" t="s">
        <v>4726</v>
      </c>
      <c r="K3643" s="4"/>
    </row>
    <row r="3644" spans="1:11" ht="15" x14ac:dyDescent="0.2">
      <c r="A3644">
        <v>3585</v>
      </c>
      <c r="B3644" s="660">
        <f>'Expenditures 16-24'!G436</f>
        <v>0</v>
      </c>
      <c r="F3644" s="4"/>
      <c r="G3644" s="1" t="b">
        <f t="shared" ca="1" si="57"/>
        <v>1</v>
      </c>
      <c r="H3644" s="1435" cm="1">
        <f t="array" aca="1" ref="H3644" ca="1">IF(I3644&lt;&gt;"",INDIRECT("'"&amp;I3644&amp;"'!"&amp;J3644),"")</f>
        <v>0</v>
      </c>
      <c r="I3644" s="1440" t="s">
        <v>3868</v>
      </c>
      <c r="J3644" s="1436" t="s">
        <v>4727</v>
      </c>
      <c r="K3644" s="4"/>
    </row>
    <row r="3645" spans="1:11" ht="15" x14ac:dyDescent="0.2">
      <c r="A3645">
        <v>3586</v>
      </c>
      <c r="B3645" s="660">
        <f>'Expenditures 16-24'!G437</f>
        <v>0</v>
      </c>
      <c r="F3645" s="4"/>
      <c r="G3645" s="1" t="b">
        <f t="shared" ca="1" si="57"/>
        <v>1</v>
      </c>
      <c r="H3645" s="1435" cm="1">
        <f t="array" aca="1" ref="H3645" ca="1">IF(I3645&lt;&gt;"",INDIRECT("'"&amp;I3645&amp;"'!"&amp;J3645),"")</f>
        <v>0</v>
      </c>
      <c r="I3645" s="1440" t="s">
        <v>3868</v>
      </c>
      <c r="J3645" s="1436" t="s">
        <v>4728</v>
      </c>
      <c r="K3645" s="4"/>
    </row>
    <row r="3646" spans="1:11" ht="15" x14ac:dyDescent="0.2">
      <c r="A3646">
        <v>3587</v>
      </c>
      <c r="B3646" s="660">
        <f>'Expenditures 16-24'!G438</f>
        <v>0</v>
      </c>
      <c r="F3646" s="4"/>
      <c r="G3646" s="1" t="b">
        <f t="shared" ca="1" si="57"/>
        <v>1</v>
      </c>
      <c r="H3646" s="1435" cm="1">
        <f t="array" aca="1" ref="H3646" ca="1">IF(I3646&lt;&gt;"",INDIRECT("'"&amp;I3646&amp;"'!"&amp;J3646),"")</f>
        <v>0</v>
      </c>
      <c r="I3646" s="1440" t="s">
        <v>3868</v>
      </c>
      <c r="J3646" s="1436" t="s">
        <v>4729</v>
      </c>
      <c r="K3646" s="4"/>
    </row>
    <row r="3647" spans="1:11" ht="15" x14ac:dyDescent="0.2">
      <c r="A3647">
        <v>3588</v>
      </c>
      <c r="B3647" s="660">
        <f>'Expenditures 16-24'!G439</f>
        <v>0</v>
      </c>
      <c r="C3647" s="2" t="s">
        <v>490</v>
      </c>
      <c r="F3647" s="4"/>
      <c r="G3647" s="1" t="b">
        <f t="shared" ca="1" si="57"/>
        <v>1</v>
      </c>
      <c r="H3647" s="1435" cm="1">
        <f t="array" aca="1" ref="H3647" ca="1">IF(I3647&lt;&gt;"",INDIRECT("'"&amp;I3647&amp;"'!"&amp;J3647),"")</f>
        <v>0</v>
      </c>
      <c r="I3647" s="1440" t="s">
        <v>3868</v>
      </c>
      <c r="J3647" s="1436" t="s">
        <v>4730</v>
      </c>
      <c r="K3647" s="4"/>
    </row>
    <row r="3648" spans="1:11" ht="15" x14ac:dyDescent="0.2">
      <c r="A3648">
        <v>3589</v>
      </c>
      <c r="B3648" s="660">
        <f>'Expenditures 16-24'!G454</f>
        <v>0</v>
      </c>
      <c r="F3648" s="4"/>
      <c r="G3648" s="1" t="b">
        <f t="shared" ca="1" si="57"/>
        <v>1</v>
      </c>
      <c r="H3648" s="1435" cm="1">
        <f t="array" aca="1" ref="H3648" ca="1">IF(I3648&lt;&gt;"",INDIRECT("'"&amp;I3648&amp;"'!"&amp;J3648),"")</f>
        <v>0</v>
      </c>
      <c r="I3648" s="1440" t="s">
        <v>3868</v>
      </c>
      <c r="J3648" s="1436" t="s">
        <v>4731</v>
      </c>
      <c r="K3648" s="4"/>
    </row>
    <row r="3649" spans="1:11" ht="15" x14ac:dyDescent="0.2">
      <c r="A3649" s="5">
        <v>3590</v>
      </c>
      <c r="B3649" s="660"/>
      <c r="C3649" s="2" t="s">
        <v>490</v>
      </c>
      <c r="F3649" s="4" t="s">
        <v>3784</v>
      </c>
      <c r="G3649" s="1" t="b">
        <f t="shared" ca="1" si="57"/>
        <v>1</v>
      </c>
      <c r="H3649" s="1435" t="str" cm="1">
        <f t="array" aca="1" ref="H3649" ca="1">IF(I3649&lt;&gt;"",INDIRECT("'"&amp;I3649&amp;"'!"&amp;J3649),"")</f>
        <v/>
      </c>
      <c r="I3649" s="1440"/>
      <c r="J3649" s="1436"/>
      <c r="K3649" s="4"/>
    </row>
    <row r="3650" spans="1:11" ht="15" x14ac:dyDescent="0.2">
      <c r="A3650">
        <v>3591</v>
      </c>
      <c r="B3650" s="660">
        <f>'Expenditures 16-24'!H435</f>
        <v>0</v>
      </c>
      <c r="C3650" s="2" t="s">
        <v>490</v>
      </c>
      <c r="F3650" s="4"/>
      <c r="G3650" s="1" t="b">
        <f t="shared" ca="1" si="57"/>
        <v>1</v>
      </c>
      <c r="H3650" s="1435" cm="1">
        <f t="array" aca="1" ref="H3650" ca="1">IF(I3650&lt;&gt;"",INDIRECT("'"&amp;I3650&amp;"'!"&amp;J3650),"")</f>
        <v>0</v>
      </c>
      <c r="I3650" s="1440" t="s">
        <v>3868</v>
      </c>
      <c r="J3650" s="1436" t="s">
        <v>4732</v>
      </c>
      <c r="K3650" s="4"/>
    </row>
    <row r="3651" spans="1:11" ht="15" x14ac:dyDescent="0.2">
      <c r="A3651">
        <v>3592</v>
      </c>
      <c r="B3651" s="660">
        <f>'Expenditures 16-24'!H436</f>
        <v>0</v>
      </c>
      <c r="F3651" s="4"/>
      <c r="G3651" s="1" t="b">
        <f t="shared" ca="1" si="57"/>
        <v>1</v>
      </c>
      <c r="H3651" s="1435" cm="1">
        <f t="array" aca="1" ref="H3651" ca="1">IF(I3651&lt;&gt;"",INDIRECT("'"&amp;I3651&amp;"'!"&amp;J3651),"")</f>
        <v>0</v>
      </c>
      <c r="I3651" s="1440" t="s">
        <v>3868</v>
      </c>
      <c r="J3651" s="1436" t="s">
        <v>4733</v>
      </c>
      <c r="K3651" s="4"/>
    </row>
    <row r="3652" spans="1:11" ht="15" x14ac:dyDescent="0.2">
      <c r="A3652">
        <v>3593</v>
      </c>
      <c r="B3652" s="660">
        <f>'Expenditures 16-24'!H437</f>
        <v>0</v>
      </c>
      <c r="F3652" s="4"/>
      <c r="G3652" s="1" t="b">
        <f t="shared" ca="1" si="57"/>
        <v>1</v>
      </c>
      <c r="H3652" s="1435" cm="1">
        <f t="array" aca="1" ref="H3652" ca="1">IF(I3652&lt;&gt;"",INDIRECT("'"&amp;I3652&amp;"'!"&amp;J3652),"")</f>
        <v>0</v>
      </c>
      <c r="I3652" s="1440" t="s">
        <v>3868</v>
      </c>
      <c r="J3652" s="1436" t="s">
        <v>4734</v>
      </c>
      <c r="K3652" s="4"/>
    </row>
    <row r="3653" spans="1:11" ht="15" x14ac:dyDescent="0.2">
      <c r="A3653">
        <v>3594</v>
      </c>
      <c r="B3653" s="660">
        <f>'Expenditures 16-24'!H438</f>
        <v>0</v>
      </c>
      <c r="F3653" s="4"/>
      <c r="G3653" s="1" t="b">
        <f t="shared" ca="1" si="57"/>
        <v>1</v>
      </c>
      <c r="H3653" s="1435" cm="1">
        <f t="array" aca="1" ref="H3653" ca="1">IF(I3653&lt;&gt;"",INDIRECT("'"&amp;I3653&amp;"'!"&amp;J3653),"")</f>
        <v>0</v>
      </c>
      <c r="I3653" s="1440" t="s">
        <v>3868</v>
      </c>
      <c r="J3653" s="1436" t="s">
        <v>4735</v>
      </c>
      <c r="K3653" s="4"/>
    </row>
    <row r="3654" spans="1:11" ht="15" x14ac:dyDescent="0.2">
      <c r="A3654">
        <v>3595</v>
      </c>
      <c r="B3654" s="660">
        <f>'Expenditures 16-24'!H439</f>
        <v>0</v>
      </c>
      <c r="C3654" s="2" t="s">
        <v>490</v>
      </c>
      <c r="F3654" s="4"/>
      <c r="G3654" s="1" t="b">
        <f t="shared" ca="1" si="57"/>
        <v>1</v>
      </c>
      <c r="H3654" s="1435" cm="1">
        <f t="array" aca="1" ref="H3654" ca="1">IF(I3654&lt;&gt;"",INDIRECT("'"&amp;I3654&amp;"'!"&amp;J3654),"")</f>
        <v>0</v>
      </c>
      <c r="I3654" s="1440" t="s">
        <v>3868</v>
      </c>
      <c r="J3654" s="1436" t="s">
        <v>4736</v>
      </c>
      <c r="K3654" s="4"/>
    </row>
    <row r="3655" spans="1:11" ht="15" x14ac:dyDescent="0.2">
      <c r="A3655">
        <v>3596</v>
      </c>
      <c r="B3655" s="660">
        <f>'Expenditures 16-24'!H447</f>
        <v>0</v>
      </c>
      <c r="F3655" s="4"/>
      <c r="G3655" s="1" t="b">
        <f t="shared" ca="1" si="57"/>
        <v>1</v>
      </c>
      <c r="H3655" s="1435" cm="1">
        <f t="array" aca="1" ref="H3655" ca="1">IF(I3655&lt;&gt;"",INDIRECT("'"&amp;I3655&amp;"'!"&amp;J3655),"")</f>
        <v>0</v>
      </c>
      <c r="I3655" s="1440" t="s">
        <v>3868</v>
      </c>
      <c r="J3655" s="1436" t="s">
        <v>4737</v>
      </c>
      <c r="K3655" s="4"/>
    </row>
    <row r="3656" spans="1:11" ht="15" x14ac:dyDescent="0.2">
      <c r="A3656" s="1">
        <v>3597</v>
      </c>
      <c r="B3656" s="660">
        <f>'Expenditures 16-24'!H449</f>
        <v>0</v>
      </c>
      <c r="C3656" s="2" t="s">
        <v>490</v>
      </c>
      <c r="F3656" s="4"/>
      <c r="G3656" s="1" t="b">
        <f t="shared" ca="1" si="57"/>
        <v>1</v>
      </c>
      <c r="H3656" s="1435" cm="1">
        <f t="array" aca="1" ref="H3656" ca="1">IF(I3656&lt;&gt;"",INDIRECT("'"&amp;I3656&amp;"'!"&amp;J3656),"")</f>
        <v>0</v>
      </c>
      <c r="I3656" s="1440" t="s">
        <v>3868</v>
      </c>
      <c r="J3656" s="1436" t="s">
        <v>4738</v>
      </c>
      <c r="K3656" s="4"/>
    </row>
    <row r="3657" spans="1:11" ht="15" x14ac:dyDescent="0.2">
      <c r="A3657" s="5">
        <v>3598</v>
      </c>
      <c r="B3657" s="660"/>
      <c r="F3657" s="4" t="s">
        <v>3784</v>
      </c>
      <c r="G3657" s="1" t="b">
        <f t="shared" ca="1" si="57"/>
        <v>1</v>
      </c>
      <c r="H3657" s="1435" t="str" cm="1">
        <f t="array" aca="1" ref="H3657" ca="1">IF(I3657&lt;&gt;"",INDIRECT("'"&amp;I3657&amp;"'!"&amp;J3657),"")</f>
        <v/>
      </c>
      <c r="I3657" s="1440"/>
      <c r="J3657" s="1436"/>
      <c r="K3657" s="4"/>
    </row>
    <row r="3658" spans="1:11" ht="15" x14ac:dyDescent="0.2">
      <c r="A3658">
        <v>3599</v>
      </c>
      <c r="B3658" s="660">
        <f>'Expenditures 16-24'!H454</f>
        <v>0</v>
      </c>
      <c r="F3658" s="4"/>
      <c r="G3658" s="1" t="b">
        <f t="shared" ca="1" si="57"/>
        <v>1</v>
      </c>
      <c r="H3658" s="1435" cm="1">
        <f t="array" aca="1" ref="H3658" ca="1">IF(I3658&lt;&gt;"",INDIRECT("'"&amp;I3658&amp;"'!"&amp;J3658),"")</f>
        <v>0</v>
      </c>
      <c r="I3658" s="1440" t="s">
        <v>3868</v>
      </c>
      <c r="J3658" s="1436" t="s">
        <v>4739</v>
      </c>
      <c r="K3658" s="4"/>
    </row>
    <row r="3659" spans="1:11" ht="15" x14ac:dyDescent="0.2">
      <c r="A3659" s="6">
        <v>3600</v>
      </c>
      <c r="B3659" s="660"/>
      <c r="F3659" s="4" t="s">
        <v>3784</v>
      </c>
      <c r="G3659" s="1" t="b">
        <f t="shared" ca="1" si="57"/>
        <v>1</v>
      </c>
      <c r="H3659" s="1435" t="str" cm="1">
        <f t="array" aca="1" ref="H3659" ca="1">IF(I3659&lt;&gt;"",INDIRECT("'"&amp;I3659&amp;"'!"&amp;J3659),"")</f>
        <v/>
      </c>
      <c r="I3659" s="1440"/>
      <c r="J3659" s="1436"/>
      <c r="K3659" s="4"/>
    </row>
    <row r="3660" spans="1:11" ht="15" x14ac:dyDescent="0.2">
      <c r="A3660" s="5">
        <v>3601</v>
      </c>
      <c r="B3660" s="660"/>
      <c r="C3660" s="2" t="s">
        <v>490</v>
      </c>
      <c r="F3660" s="4" t="s">
        <v>3784</v>
      </c>
      <c r="G3660" s="1" t="b">
        <f t="shared" ca="1" si="57"/>
        <v>1</v>
      </c>
      <c r="H3660" s="1435" t="str" cm="1">
        <f t="array" aca="1" ref="H3660" ca="1">IF(I3660&lt;&gt;"",INDIRECT("'"&amp;I3660&amp;"'!"&amp;J3660),"")</f>
        <v/>
      </c>
      <c r="I3660" s="1440"/>
      <c r="J3660" s="1436"/>
      <c r="K3660" s="4"/>
    </row>
    <row r="3661" spans="1:11" ht="15" x14ac:dyDescent="0.2">
      <c r="A3661" s="6">
        <v>3602</v>
      </c>
      <c r="B3661" s="660"/>
      <c r="F3661" s="4" t="s">
        <v>3784</v>
      </c>
      <c r="G3661" s="1" t="b">
        <f t="shared" ca="1" si="57"/>
        <v>1</v>
      </c>
      <c r="H3661" s="1435" t="str" cm="1">
        <f t="array" aca="1" ref="H3661" ca="1">IF(I3661&lt;&gt;"",INDIRECT("'"&amp;I3661&amp;"'!"&amp;J3661),"")</f>
        <v/>
      </c>
      <c r="I3661" s="1440"/>
      <c r="J3661" s="1436"/>
      <c r="K3661" s="4"/>
    </row>
    <row r="3662" spans="1:11" ht="15" x14ac:dyDescent="0.2">
      <c r="A3662" s="5">
        <v>3603</v>
      </c>
      <c r="B3662" s="660"/>
      <c r="F3662" s="4" t="s">
        <v>3784</v>
      </c>
      <c r="G3662" s="1" t="b">
        <f t="shared" ca="1" si="57"/>
        <v>1</v>
      </c>
      <c r="H3662" s="1435" t="str" cm="1">
        <f t="array" aca="1" ref="H3662" ca="1">IF(I3662&lt;&gt;"",INDIRECT("'"&amp;I3662&amp;"'!"&amp;J3662),"")</f>
        <v/>
      </c>
      <c r="I3662" s="1440"/>
      <c r="J3662" s="1436"/>
      <c r="K3662" s="4"/>
    </row>
    <row r="3663" spans="1:11" ht="15" x14ac:dyDescent="0.2">
      <c r="A3663" s="5">
        <v>3604</v>
      </c>
      <c r="B3663" s="660"/>
      <c r="F3663" s="4" t="s">
        <v>3784</v>
      </c>
      <c r="G3663" s="1" t="b">
        <f t="shared" ca="1" si="57"/>
        <v>1</v>
      </c>
      <c r="H3663" s="1435" t="str" cm="1">
        <f t="array" aca="1" ref="H3663" ca="1">IF(I3663&lt;&gt;"",INDIRECT("'"&amp;I3663&amp;"'!"&amp;J3663),"")</f>
        <v/>
      </c>
      <c r="I3663" s="1440"/>
      <c r="J3663" s="1436"/>
      <c r="K3663" s="4"/>
    </row>
    <row r="3664" spans="1:11" ht="15" x14ac:dyDescent="0.2">
      <c r="A3664" s="5">
        <v>3605</v>
      </c>
      <c r="B3664" s="660"/>
      <c r="C3664" s="2" t="s">
        <v>490</v>
      </c>
      <c r="F3664" s="4" t="s">
        <v>3784</v>
      </c>
      <c r="G3664" s="1" t="b">
        <f t="shared" ca="1" si="57"/>
        <v>1</v>
      </c>
      <c r="H3664" s="1435" t="str" cm="1">
        <f t="array" aca="1" ref="H3664" ca="1">IF(I3664&lt;&gt;"",INDIRECT("'"&amp;I3664&amp;"'!"&amp;J3664),"")</f>
        <v/>
      </c>
      <c r="I3664" s="1440"/>
      <c r="J3664" s="1436"/>
      <c r="K3664" s="4"/>
    </row>
    <row r="3665" spans="1:11" ht="15" x14ac:dyDescent="0.2">
      <c r="A3665" s="5">
        <v>3606</v>
      </c>
      <c r="B3665" s="660"/>
      <c r="F3665" s="4" t="s">
        <v>3784</v>
      </c>
      <c r="G3665" s="1" t="b">
        <f t="shared" ca="1" si="57"/>
        <v>1</v>
      </c>
      <c r="H3665" s="1435" t="str" cm="1">
        <f t="array" aca="1" ref="H3665" ca="1">IF(I3665&lt;&gt;"",INDIRECT("'"&amp;I3665&amp;"'!"&amp;J3665),"")</f>
        <v/>
      </c>
      <c r="I3665" s="1440"/>
      <c r="J3665" s="1436"/>
      <c r="K3665" s="4"/>
    </row>
    <row r="3666" spans="1:11" ht="15" x14ac:dyDescent="0.2">
      <c r="A3666">
        <v>3607</v>
      </c>
      <c r="B3666" s="660">
        <f>'Expenditures 16-24'!K435</f>
        <v>0</v>
      </c>
      <c r="F3666" s="4"/>
      <c r="G3666" s="1" t="b">
        <f t="shared" ca="1" si="57"/>
        <v>1</v>
      </c>
      <c r="H3666" s="1435" cm="1">
        <f t="array" aca="1" ref="H3666" ca="1">IF(I3666&lt;&gt;"",INDIRECT("'"&amp;I3666&amp;"'!"&amp;J3666),"")</f>
        <v>0</v>
      </c>
      <c r="I3666" s="1440" t="s">
        <v>3868</v>
      </c>
      <c r="J3666" s="1436" t="s">
        <v>4740</v>
      </c>
      <c r="K3666" s="4"/>
    </row>
    <row r="3667" spans="1:11" ht="15" x14ac:dyDescent="0.2">
      <c r="A3667">
        <v>3608</v>
      </c>
      <c r="B3667" s="660">
        <f>'Expenditures 16-24'!K436</f>
        <v>0</v>
      </c>
      <c r="F3667" s="4"/>
      <c r="G3667" s="1" t="b">
        <f t="shared" ca="1" si="57"/>
        <v>1</v>
      </c>
      <c r="H3667" s="1435" cm="1">
        <f t="array" aca="1" ref="H3667" ca="1">IF(I3667&lt;&gt;"",INDIRECT("'"&amp;I3667&amp;"'!"&amp;J3667),"")</f>
        <v>0</v>
      </c>
      <c r="I3667" s="1440" t="s">
        <v>3868</v>
      </c>
      <c r="J3667" s="1436" t="s">
        <v>4741</v>
      </c>
      <c r="K3667" s="4"/>
    </row>
    <row r="3668" spans="1:11" ht="15" x14ac:dyDescent="0.2">
      <c r="A3668">
        <v>3609</v>
      </c>
      <c r="B3668" s="660">
        <f>'Expenditures 16-24'!K437</f>
        <v>0</v>
      </c>
      <c r="C3668" s="2" t="s">
        <v>490</v>
      </c>
      <c r="F3668" s="4"/>
      <c r="G3668" s="1" t="b">
        <f t="shared" ca="1" si="57"/>
        <v>1</v>
      </c>
      <c r="H3668" s="1435" cm="1">
        <f t="array" aca="1" ref="H3668" ca="1">IF(I3668&lt;&gt;"",INDIRECT("'"&amp;I3668&amp;"'!"&amp;J3668),"")</f>
        <v>0</v>
      </c>
      <c r="I3668" s="1440" t="s">
        <v>3868</v>
      </c>
      <c r="J3668" s="1436" t="s">
        <v>4742</v>
      </c>
      <c r="K3668" s="4"/>
    </row>
    <row r="3669" spans="1:11" ht="15" x14ac:dyDescent="0.2">
      <c r="A3669">
        <v>3610</v>
      </c>
      <c r="B3669" s="660">
        <f>'Expenditures 16-24'!K438</f>
        <v>0</v>
      </c>
      <c r="C3669" s="2" t="s">
        <v>490</v>
      </c>
      <c r="F3669" s="4"/>
      <c r="G3669" s="1" t="b">
        <f t="shared" ca="1" si="57"/>
        <v>1</v>
      </c>
      <c r="H3669" s="1435" cm="1">
        <f t="array" aca="1" ref="H3669" ca="1">IF(I3669&lt;&gt;"",INDIRECT("'"&amp;I3669&amp;"'!"&amp;J3669),"")</f>
        <v>0</v>
      </c>
      <c r="I3669" s="1440" t="s">
        <v>3868</v>
      </c>
      <c r="J3669" s="1436" t="s">
        <v>4743</v>
      </c>
      <c r="K3669" s="4"/>
    </row>
    <row r="3670" spans="1:11" ht="15" x14ac:dyDescent="0.2">
      <c r="A3670">
        <v>3611</v>
      </c>
      <c r="B3670" s="660">
        <f>'Expenditures 16-24'!K439</f>
        <v>0</v>
      </c>
      <c r="C3670" s="2" t="s">
        <v>490</v>
      </c>
      <c r="F3670" s="4"/>
      <c r="G3670" s="1" t="b">
        <f t="shared" ca="1" si="57"/>
        <v>1</v>
      </c>
      <c r="H3670" s="1435" cm="1">
        <f t="array" aca="1" ref="H3670" ca="1">IF(I3670&lt;&gt;"",INDIRECT("'"&amp;I3670&amp;"'!"&amp;J3670),"")</f>
        <v>0</v>
      </c>
      <c r="I3670" s="1440" t="s">
        <v>3868</v>
      </c>
      <c r="J3670" s="1436" t="s">
        <v>4744</v>
      </c>
      <c r="K3670" s="4"/>
    </row>
    <row r="3671" spans="1:11" ht="15" x14ac:dyDescent="0.2">
      <c r="A3671">
        <v>3612</v>
      </c>
      <c r="B3671" s="660">
        <f>'Expenditures 16-24'!K443</f>
        <v>0</v>
      </c>
      <c r="C3671" s="2" t="s">
        <v>490</v>
      </c>
      <c r="F3671" s="4"/>
      <c r="G3671" s="1" t="b">
        <f t="shared" ca="1" si="57"/>
        <v>1</v>
      </c>
      <c r="H3671" s="1435" cm="1">
        <f t="array" aca="1" ref="H3671" ca="1">IF(I3671&lt;&gt;"",INDIRECT("'"&amp;I3671&amp;"'!"&amp;J3671),"")</f>
        <v>0</v>
      </c>
      <c r="I3671" s="1440" t="s">
        <v>3868</v>
      </c>
      <c r="J3671" s="1436" t="s">
        <v>4745</v>
      </c>
      <c r="K3671" s="4"/>
    </row>
    <row r="3672" spans="1:11" ht="15" x14ac:dyDescent="0.2">
      <c r="A3672" s="1">
        <v>3613</v>
      </c>
      <c r="B3672" s="660">
        <f>'Expenditures 16-24'!K444</f>
        <v>0</v>
      </c>
      <c r="C3672" s="2" t="s">
        <v>490</v>
      </c>
      <c r="F3672" s="4"/>
      <c r="G3672" s="1" t="b">
        <f t="shared" ca="1" si="57"/>
        <v>1</v>
      </c>
      <c r="H3672" s="1435" cm="1">
        <f t="array" aca="1" ref="H3672" ca="1">IF(I3672&lt;&gt;"",INDIRECT("'"&amp;I3672&amp;"'!"&amp;J3672),"")</f>
        <v>0</v>
      </c>
      <c r="I3672" s="1440" t="s">
        <v>3868</v>
      </c>
      <c r="J3672" s="1436" t="s">
        <v>4746</v>
      </c>
      <c r="K3672" s="4"/>
    </row>
    <row r="3673" spans="1:11" ht="15" x14ac:dyDescent="0.2">
      <c r="A3673">
        <v>3614</v>
      </c>
      <c r="B3673" s="660">
        <f>'Expenditures 16-24'!K447</f>
        <v>0</v>
      </c>
      <c r="C3673" s="2" t="s">
        <v>490</v>
      </c>
      <c r="F3673" s="4"/>
      <c r="G3673" s="1" t="b">
        <f t="shared" ca="1" si="57"/>
        <v>1</v>
      </c>
      <c r="H3673" s="1435" cm="1">
        <f t="array" aca="1" ref="H3673" ca="1">IF(I3673&lt;&gt;"",INDIRECT("'"&amp;I3673&amp;"'!"&amp;J3673),"")</f>
        <v>0</v>
      </c>
      <c r="I3673" s="1440" t="s">
        <v>3868</v>
      </c>
      <c r="J3673" s="1436" t="s">
        <v>4747</v>
      </c>
      <c r="K3673" s="4"/>
    </row>
    <row r="3674" spans="1:11" ht="15" x14ac:dyDescent="0.2">
      <c r="A3674" s="1">
        <v>3615</v>
      </c>
      <c r="B3674" s="660">
        <f>'Expenditures 16-24'!K449</f>
        <v>0</v>
      </c>
      <c r="F3674" s="4"/>
      <c r="G3674" s="1" t="b">
        <f t="shared" ca="1" si="57"/>
        <v>1</v>
      </c>
      <c r="H3674" s="1435" cm="1">
        <f t="array" aca="1" ref="H3674" ca="1">IF(I3674&lt;&gt;"",INDIRECT("'"&amp;I3674&amp;"'!"&amp;J3674),"")</f>
        <v>0</v>
      </c>
      <c r="I3674" s="1440" t="s">
        <v>3868</v>
      </c>
      <c r="J3674" s="1436" t="s">
        <v>4748</v>
      </c>
      <c r="K3674" s="4"/>
    </row>
    <row r="3675" spans="1:11" ht="15" x14ac:dyDescent="0.2">
      <c r="A3675" s="5">
        <v>3616</v>
      </c>
      <c r="B3675" s="660"/>
      <c r="C3675" s="2" t="s">
        <v>490</v>
      </c>
      <c r="F3675" s="4" t="s">
        <v>3784</v>
      </c>
      <c r="G3675" s="1" t="b">
        <f t="shared" ca="1" si="57"/>
        <v>1</v>
      </c>
      <c r="H3675" s="1435" t="str" cm="1">
        <f t="array" aca="1" ref="H3675" ca="1">IF(I3675&lt;&gt;"",INDIRECT("'"&amp;I3675&amp;"'!"&amp;J3675),"")</f>
        <v/>
      </c>
      <c r="I3675" s="1440"/>
      <c r="J3675" s="1436"/>
      <c r="K3675" s="4"/>
    </row>
    <row r="3676" spans="1:11" ht="15" x14ac:dyDescent="0.2">
      <c r="A3676">
        <v>3617</v>
      </c>
      <c r="B3676" s="660">
        <f>'Expenditures 16-24'!K454</f>
        <v>0</v>
      </c>
      <c r="F3676" s="4"/>
      <c r="G3676" s="1" t="b">
        <f t="shared" ca="1" si="57"/>
        <v>1</v>
      </c>
      <c r="H3676" s="1435" cm="1">
        <f t="array" aca="1" ref="H3676" ca="1">IF(I3676&lt;&gt;"",INDIRECT("'"&amp;I3676&amp;"'!"&amp;J3676),"")</f>
        <v>0</v>
      </c>
      <c r="I3676" s="1440" t="s">
        <v>3868</v>
      </c>
      <c r="J3676" s="1436" t="s">
        <v>4749</v>
      </c>
      <c r="K3676" s="4"/>
    </row>
    <row r="3677" spans="1:11" ht="15" x14ac:dyDescent="0.2">
      <c r="A3677" s="5">
        <v>3618</v>
      </c>
      <c r="B3677" s="660"/>
      <c r="F3677" s="4" t="s">
        <v>3784</v>
      </c>
      <c r="G3677" s="1" t="b">
        <f t="shared" ca="1" si="57"/>
        <v>1</v>
      </c>
      <c r="H3677" s="1435" t="str" cm="1">
        <f t="array" aca="1" ref="H3677" ca="1">IF(I3677&lt;&gt;"",INDIRECT("'"&amp;I3677&amp;"'!"&amp;J3677),"")</f>
        <v/>
      </c>
      <c r="I3677" s="1440"/>
      <c r="J3677" s="1436"/>
      <c r="K3677" s="4"/>
    </row>
    <row r="3678" spans="1:11" ht="15" x14ac:dyDescent="0.2">
      <c r="A3678" s="5">
        <v>3619</v>
      </c>
      <c r="B3678" s="660"/>
      <c r="C3678" s="2" t="s">
        <v>490</v>
      </c>
      <c r="F3678" s="4" t="s">
        <v>3784</v>
      </c>
      <c r="G3678" s="1" t="b">
        <f t="shared" ca="1" si="57"/>
        <v>1</v>
      </c>
      <c r="H3678" s="1435" t="str" cm="1">
        <f t="array" aca="1" ref="H3678" ca="1">IF(I3678&lt;&gt;"",INDIRECT("'"&amp;I3678&amp;"'!"&amp;J3678),"")</f>
        <v/>
      </c>
      <c r="I3678" s="1440"/>
      <c r="J3678" s="1436"/>
      <c r="K3678" s="4"/>
    </row>
    <row r="3679" spans="1:11" ht="15" x14ac:dyDescent="0.2">
      <c r="A3679">
        <v>3620</v>
      </c>
      <c r="B3679" s="660">
        <f>'Expenditures 16-24'!K455</f>
        <v>0</v>
      </c>
      <c r="F3679" s="4"/>
      <c r="G3679" s="1" t="b">
        <f t="shared" ca="1" si="57"/>
        <v>1</v>
      </c>
      <c r="H3679" s="1435" cm="1">
        <f t="array" aca="1" ref="H3679" ca="1">IF(I3679&lt;&gt;"",INDIRECT("'"&amp;I3679&amp;"'!"&amp;J3679),"")</f>
        <v>0</v>
      </c>
      <c r="I3679" s="1440" t="s">
        <v>3868</v>
      </c>
      <c r="J3679" s="1436" t="s">
        <v>4750</v>
      </c>
      <c r="K3679" s="4"/>
    </row>
    <row r="3680" spans="1:11" ht="15" x14ac:dyDescent="0.2">
      <c r="A3680">
        <v>3621</v>
      </c>
      <c r="B3680" s="660">
        <f>'Short-Term Long-Term Debt 26'!C13</f>
        <v>0</v>
      </c>
      <c r="F3680" s="4"/>
      <c r="G3680" s="1" t="b">
        <f t="shared" ref="G3680:G3743" ca="1" si="58">H3680=B3680</f>
        <v>1</v>
      </c>
      <c r="H3680" s="1435" cm="1">
        <f t="array" aca="1" ref="H3680" ca="1">IF(I3680&lt;&gt;"",INDIRECT("'"&amp;I3680&amp;"'!"&amp;J3680),"")</f>
        <v>0</v>
      </c>
      <c r="I3680" s="1440" t="s">
        <v>4435</v>
      </c>
      <c r="J3680" s="1436" t="s">
        <v>3791</v>
      </c>
      <c r="K3680" s="4"/>
    </row>
    <row r="3681" spans="1:11" ht="15" x14ac:dyDescent="0.2">
      <c r="A3681">
        <v>3622</v>
      </c>
      <c r="B3681" s="660">
        <f>'Short-Term Long-Term Debt 26'!C19</f>
        <v>0</v>
      </c>
      <c r="C3681" s="2" t="s">
        <v>490</v>
      </c>
      <c r="F3681" s="4"/>
      <c r="G3681" s="1" t="b">
        <f t="shared" ca="1" si="58"/>
        <v>1</v>
      </c>
      <c r="H3681" s="1435" cm="1">
        <f t="array" aca="1" ref="H3681" ca="1">IF(I3681&lt;&gt;"",INDIRECT("'"&amp;I3681&amp;"'!"&amp;J3681),"")</f>
        <v>0</v>
      </c>
      <c r="I3681" s="1440" t="s">
        <v>4435</v>
      </c>
      <c r="J3681" s="1436" t="s">
        <v>4421</v>
      </c>
      <c r="K3681" s="4"/>
    </row>
    <row r="3682" spans="1:11" ht="15" x14ac:dyDescent="0.2">
      <c r="A3682" s="1">
        <v>3623</v>
      </c>
      <c r="B3682" s="660">
        <f>'Short-Term Long-Term Debt 26'!D13</f>
        <v>0</v>
      </c>
      <c r="F3682" s="4"/>
      <c r="G3682" s="1" t="b">
        <f t="shared" ca="1" si="58"/>
        <v>1</v>
      </c>
      <c r="H3682" s="1435" cm="1">
        <f t="array" aca="1" ref="H3682" ca="1">IF(I3682&lt;&gt;"",INDIRECT("'"&amp;I3682&amp;"'!"&amp;J3682),"")</f>
        <v>0</v>
      </c>
      <c r="I3682" s="1440" t="s">
        <v>4435</v>
      </c>
      <c r="J3682" s="1436" t="s">
        <v>3801</v>
      </c>
      <c r="K3682" s="4"/>
    </row>
    <row r="3683" spans="1:11" ht="15" x14ac:dyDescent="0.2">
      <c r="A3683">
        <v>3624</v>
      </c>
      <c r="B3683" s="660">
        <f>'Short-Term Long-Term Debt 26'!D19</f>
        <v>0</v>
      </c>
      <c r="F3683" s="4"/>
      <c r="G3683" s="1" t="b">
        <f t="shared" ca="1" si="58"/>
        <v>1</v>
      </c>
      <c r="H3683" s="1435" cm="1">
        <f t="array" aca="1" ref="H3683" ca="1">IF(I3683&lt;&gt;"",INDIRECT("'"&amp;I3683&amp;"'!"&amp;J3683),"")</f>
        <v>0</v>
      </c>
      <c r="I3683" s="1440" t="s">
        <v>4435</v>
      </c>
      <c r="J3683" s="1436" t="s">
        <v>4415</v>
      </c>
      <c r="K3683" s="4"/>
    </row>
    <row r="3684" spans="1:11" ht="15" x14ac:dyDescent="0.2">
      <c r="A3684">
        <v>3625</v>
      </c>
      <c r="B3684" s="660">
        <f>'Short-Term Long-Term Debt 26'!E13</f>
        <v>0</v>
      </c>
      <c r="F3684" s="4"/>
      <c r="G3684" s="1" t="b">
        <f t="shared" ca="1" si="58"/>
        <v>1</v>
      </c>
      <c r="H3684" s="1435" cm="1">
        <f t="array" aca="1" ref="H3684" ca="1">IF(I3684&lt;&gt;"",INDIRECT("'"&amp;I3684&amp;"'!"&amp;J3684),"")</f>
        <v>0</v>
      </c>
      <c r="I3684" s="1440" t="s">
        <v>4435</v>
      </c>
      <c r="J3684" s="1436" t="s">
        <v>3810</v>
      </c>
      <c r="K3684" s="4"/>
    </row>
    <row r="3685" spans="1:11" ht="15" x14ac:dyDescent="0.2">
      <c r="A3685">
        <v>3626</v>
      </c>
      <c r="B3685" s="660">
        <f>'Short-Term Long-Term Debt 26'!E19</f>
        <v>0</v>
      </c>
      <c r="F3685" s="4"/>
      <c r="G3685" s="1" t="b">
        <f t="shared" ca="1" si="58"/>
        <v>1</v>
      </c>
      <c r="H3685" s="1435" cm="1">
        <f t="array" aca="1" ref="H3685" ca="1">IF(I3685&lt;&gt;"",INDIRECT("'"&amp;I3685&amp;"'!"&amp;J3685),"")</f>
        <v>0</v>
      </c>
      <c r="I3685" s="1440" t="s">
        <v>4435</v>
      </c>
      <c r="J3685" s="1436" t="s">
        <v>4434</v>
      </c>
      <c r="K3685" s="4"/>
    </row>
    <row r="3686" spans="1:11" ht="15" x14ac:dyDescent="0.2">
      <c r="A3686">
        <v>3627</v>
      </c>
      <c r="B3686" s="660">
        <f>'Short-Term Long-Term Debt 26'!F13</f>
        <v>0</v>
      </c>
      <c r="F3686" s="4"/>
      <c r="G3686" s="1" t="b">
        <f t="shared" ca="1" si="58"/>
        <v>1</v>
      </c>
      <c r="H3686" s="1435" cm="1">
        <f t="array" aca="1" ref="H3686" ca="1">IF(I3686&lt;&gt;"",INDIRECT("'"&amp;I3686&amp;"'!"&amp;J3686),"")</f>
        <v>0</v>
      </c>
      <c r="I3686" s="1440" t="s">
        <v>4435</v>
      </c>
      <c r="J3686" s="1436" t="s">
        <v>3819</v>
      </c>
      <c r="K3686" s="4"/>
    </row>
    <row r="3687" spans="1:11" ht="15" x14ac:dyDescent="0.2">
      <c r="A3687">
        <v>3628</v>
      </c>
      <c r="B3687" s="660">
        <f>'Short-Term Long-Term Debt 26'!F19</f>
        <v>0</v>
      </c>
      <c r="F3687" s="4"/>
      <c r="G3687" s="1" t="b">
        <f t="shared" ca="1" si="58"/>
        <v>1</v>
      </c>
      <c r="H3687" s="1435" cm="1">
        <f t="array" aca="1" ref="H3687" ca="1">IF(I3687&lt;&gt;"",INDIRECT("'"&amp;I3687&amp;"'!"&amp;J3687),"")</f>
        <v>0</v>
      </c>
      <c r="I3687" s="1440" t="s">
        <v>4435</v>
      </c>
      <c r="J3687" s="1436" t="s">
        <v>4427</v>
      </c>
      <c r="K3687" s="4"/>
    </row>
    <row r="3688" spans="1:11" ht="15" x14ac:dyDescent="0.2">
      <c r="A3688" s="5">
        <v>3629</v>
      </c>
      <c r="B3688" s="660"/>
      <c r="C3688" s="2" t="s">
        <v>490</v>
      </c>
      <c r="F3688" s="4" t="s">
        <v>3784</v>
      </c>
      <c r="G3688" s="1" t="b">
        <f t="shared" ca="1" si="58"/>
        <v>1</v>
      </c>
      <c r="H3688" s="1435" t="str" cm="1">
        <f t="array" aca="1" ref="H3688" ca="1">IF(I3688&lt;&gt;"",INDIRECT("'"&amp;I3688&amp;"'!"&amp;J3688),"")</f>
        <v/>
      </c>
      <c r="I3688" s="1440"/>
      <c r="J3688" s="1436"/>
      <c r="K3688" s="4"/>
    </row>
    <row r="3689" spans="1:11" ht="15" x14ac:dyDescent="0.2">
      <c r="A3689" s="5">
        <v>3630</v>
      </c>
      <c r="B3689" s="660"/>
      <c r="C3689" s="2" t="s">
        <v>490</v>
      </c>
      <c r="F3689" s="4" t="s">
        <v>3784</v>
      </c>
      <c r="G3689" s="1" t="b">
        <f t="shared" ca="1" si="58"/>
        <v>1</v>
      </c>
      <c r="H3689" s="1435" t="str" cm="1">
        <f t="array" aca="1" ref="H3689" ca="1">IF(I3689&lt;&gt;"",INDIRECT("'"&amp;I3689&amp;"'!"&amp;J3689),"")</f>
        <v/>
      </c>
      <c r="I3689" s="1440"/>
      <c r="J3689" s="1436"/>
      <c r="K3689" s="4"/>
    </row>
    <row r="3690" spans="1:11" ht="15" x14ac:dyDescent="0.2">
      <c r="A3690" s="5">
        <v>3631</v>
      </c>
      <c r="B3690" s="660"/>
      <c r="F3690" s="4" t="s">
        <v>3784</v>
      </c>
      <c r="G3690" s="1" t="b">
        <f t="shared" ca="1" si="58"/>
        <v>1</v>
      </c>
      <c r="H3690" s="1435" t="str" cm="1">
        <f t="array" aca="1" ref="H3690" ca="1">IF(I3690&lt;&gt;"",INDIRECT("'"&amp;I3690&amp;"'!"&amp;J3690),"")</f>
        <v/>
      </c>
      <c r="I3690" s="1440"/>
      <c r="J3690" s="1436"/>
      <c r="K3690" s="4"/>
    </row>
    <row r="3691" spans="1:11" ht="15" x14ac:dyDescent="0.2">
      <c r="A3691" s="5">
        <v>3632</v>
      </c>
      <c r="B3691" s="660"/>
      <c r="F3691" s="4" t="s">
        <v>3784</v>
      </c>
      <c r="G3691" s="1" t="b">
        <f t="shared" ca="1" si="58"/>
        <v>1</v>
      </c>
      <c r="H3691" s="1435" t="str" cm="1">
        <f t="array" aca="1" ref="H3691" ca="1">IF(I3691&lt;&gt;"",INDIRECT("'"&amp;I3691&amp;"'!"&amp;J3691),"")</f>
        <v/>
      </c>
      <c r="I3691" s="1440"/>
      <c r="J3691" s="1436"/>
      <c r="K3691" s="4"/>
    </row>
    <row r="3692" spans="1:11" ht="15" x14ac:dyDescent="0.2">
      <c r="A3692" s="5">
        <v>3633</v>
      </c>
      <c r="B3692" s="660"/>
      <c r="F3692" s="4" t="s">
        <v>3784</v>
      </c>
      <c r="G3692" s="1" t="b">
        <f t="shared" ca="1" si="58"/>
        <v>1</v>
      </c>
      <c r="H3692" s="1435" t="str" cm="1">
        <f t="array" aca="1" ref="H3692" ca="1">IF(I3692&lt;&gt;"",INDIRECT("'"&amp;I3692&amp;"'!"&amp;J3692),"")</f>
        <v/>
      </c>
      <c r="I3692" s="1440"/>
      <c r="J3692" s="1436"/>
      <c r="K3692" s="4"/>
    </row>
    <row r="3693" spans="1:11" ht="15" x14ac:dyDescent="0.2">
      <c r="A3693" s="5">
        <v>3634</v>
      </c>
      <c r="B3693" s="660"/>
      <c r="F3693" s="4" t="s">
        <v>3784</v>
      </c>
      <c r="G3693" s="1" t="b">
        <f t="shared" ca="1" si="58"/>
        <v>1</v>
      </c>
      <c r="H3693" s="1435" t="str" cm="1">
        <f t="array" aca="1" ref="H3693" ca="1">IF(I3693&lt;&gt;"",INDIRECT("'"&amp;I3693&amp;"'!"&amp;J3693),"")</f>
        <v/>
      </c>
      <c r="I3693" s="1440"/>
      <c r="J3693" s="1436"/>
      <c r="K3693" s="4"/>
    </row>
    <row r="3694" spans="1:11" ht="15" x14ac:dyDescent="0.2">
      <c r="A3694" s="5">
        <v>3635</v>
      </c>
      <c r="B3694" s="660"/>
      <c r="F3694" s="4" t="s">
        <v>3784</v>
      </c>
      <c r="G3694" s="1" t="b">
        <f t="shared" ca="1" si="58"/>
        <v>1</v>
      </c>
      <c r="H3694" s="1435" t="str" cm="1">
        <f t="array" aca="1" ref="H3694" ca="1">IF(I3694&lt;&gt;"",INDIRECT("'"&amp;I3694&amp;"'!"&amp;J3694),"")</f>
        <v/>
      </c>
      <c r="I3694" s="1440"/>
      <c r="J3694" s="1436"/>
      <c r="K3694" s="4"/>
    </row>
    <row r="3695" spans="1:11" ht="15" x14ac:dyDescent="0.2">
      <c r="A3695" s="5">
        <v>3636</v>
      </c>
      <c r="B3695" s="660"/>
      <c r="F3695" s="4" t="s">
        <v>3784</v>
      </c>
      <c r="G3695" s="1" t="b">
        <f t="shared" ca="1" si="58"/>
        <v>1</v>
      </c>
      <c r="H3695" s="1435" t="str" cm="1">
        <f t="array" aca="1" ref="H3695" ca="1">IF(I3695&lt;&gt;"",INDIRECT("'"&amp;I3695&amp;"'!"&amp;J3695),"")</f>
        <v/>
      </c>
      <c r="I3695" s="1440"/>
      <c r="J3695" s="1436"/>
      <c r="K3695" s="4"/>
    </row>
    <row r="3696" spans="1:11" ht="15" x14ac:dyDescent="0.2">
      <c r="A3696">
        <v>3637</v>
      </c>
      <c r="B3696" s="660">
        <f>'Acct Summary 7-9'!D30</f>
        <v>0</v>
      </c>
      <c r="F3696" s="4"/>
      <c r="G3696" s="1" t="b">
        <f t="shared" ca="1" si="58"/>
        <v>1</v>
      </c>
      <c r="H3696" s="1435" cm="1">
        <f t="array" aca="1" ref="H3696" ca="1">IF(I3696&lt;&gt;"",INDIRECT("'"&amp;I3696&amp;"'!"&amp;J3696),"")</f>
        <v>0</v>
      </c>
      <c r="I3696" s="1440" t="s">
        <v>3856</v>
      </c>
      <c r="J3696" s="1436" t="s">
        <v>4751</v>
      </c>
      <c r="K3696" s="4"/>
    </row>
    <row r="3697" spans="1:11" ht="15" x14ac:dyDescent="0.2">
      <c r="A3697">
        <v>3638</v>
      </c>
      <c r="B3697" s="660">
        <f>'Acct Summary 7-9'!E31</f>
        <v>0</v>
      </c>
      <c r="F3697" s="4"/>
      <c r="G3697" s="1" t="b">
        <f t="shared" ca="1" si="58"/>
        <v>1</v>
      </c>
      <c r="H3697" s="1435" cm="1">
        <f t="array" aca="1" ref="H3697" ca="1">IF(I3697&lt;&gt;"",INDIRECT("'"&amp;I3697&amp;"'!"&amp;J3697),"")</f>
        <v>0</v>
      </c>
      <c r="I3697" s="1440" t="s">
        <v>3856</v>
      </c>
      <c r="J3697" s="1436" t="s">
        <v>4752</v>
      </c>
      <c r="K3697" s="4"/>
    </row>
    <row r="3698" spans="1:11" ht="15" x14ac:dyDescent="0.2">
      <c r="A3698" s="5">
        <v>3639</v>
      </c>
      <c r="B3698" s="660"/>
      <c r="F3698" s="4" t="s">
        <v>3784</v>
      </c>
      <c r="G3698" s="1" t="b">
        <f t="shared" ca="1" si="58"/>
        <v>1</v>
      </c>
      <c r="H3698" s="1435" t="str" cm="1">
        <f t="array" aca="1" ref="H3698" ca="1">IF(I3698&lt;&gt;"",INDIRECT("'"&amp;I3698&amp;"'!"&amp;J3698),"")</f>
        <v/>
      </c>
      <c r="I3698" s="1440"/>
      <c r="J3698" s="1436"/>
      <c r="K3698" s="4"/>
    </row>
    <row r="3699" spans="1:11" ht="15" x14ac:dyDescent="0.2">
      <c r="A3699" s="5">
        <v>3640</v>
      </c>
      <c r="B3699" s="660"/>
      <c r="F3699" s="4" t="s">
        <v>3784</v>
      </c>
      <c r="G3699" s="1" t="b">
        <f t="shared" ca="1" si="58"/>
        <v>1</v>
      </c>
      <c r="H3699" s="1435" t="str" cm="1">
        <f t="array" aca="1" ref="H3699" ca="1">IF(I3699&lt;&gt;"",INDIRECT("'"&amp;I3699&amp;"'!"&amp;J3699),"")</f>
        <v/>
      </c>
      <c r="I3699" s="1440"/>
      <c r="J3699" s="1436"/>
      <c r="K3699" s="4"/>
    </row>
    <row r="3700" spans="1:11" ht="15" x14ac:dyDescent="0.2">
      <c r="A3700">
        <v>3641</v>
      </c>
      <c r="B3700" s="660">
        <f>'Acct Summary 7-9'!K52</f>
        <v>0</v>
      </c>
      <c r="F3700" s="4"/>
      <c r="G3700" s="1" t="b">
        <f t="shared" ca="1" si="58"/>
        <v>1</v>
      </c>
      <c r="H3700" s="1435" cm="1">
        <f t="array" aca="1" ref="H3700" ca="1">IF(I3700&lt;&gt;"",INDIRECT("'"&amp;I3700&amp;"'!"&amp;J3700),"")</f>
        <v>0</v>
      </c>
      <c r="I3700" s="1440" t="s">
        <v>3856</v>
      </c>
      <c r="J3700" s="1436" t="s">
        <v>4110</v>
      </c>
      <c r="K3700" s="4"/>
    </row>
    <row r="3701" spans="1:11" ht="15" x14ac:dyDescent="0.2">
      <c r="A3701">
        <v>3642</v>
      </c>
      <c r="B3701" s="660">
        <f>'Acct Summary 7-9'!K53</f>
        <v>0</v>
      </c>
      <c r="F3701" s="4"/>
      <c r="G3701" s="1" t="b">
        <f t="shared" ca="1" si="58"/>
        <v>1</v>
      </c>
      <c r="H3701" s="1435" cm="1">
        <f t="array" aca="1" ref="H3701" ca="1">IF(I3701&lt;&gt;"",INDIRECT("'"&amp;I3701&amp;"'!"&amp;J3701),"")</f>
        <v>0</v>
      </c>
      <c r="I3701" s="1440" t="s">
        <v>3856</v>
      </c>
      <c r="J3701" s="1436" t="s">
        <v>4524</v>
      </c>
      <c r="K3701" s="4"/>
    </row>
    <row r="3702" spans="1:11" ht="15" x14ac:dyDescent="0.2">
      <c r="A3702" s="5">
        <v>3643</v>
      </c>
      <c r="B3702" s="660"/>
      <c r="C3702" s="2" t="s">
        <v>490</v>
      </c>
      <c r="F3702" s="4" t="s">
        <v>3784</v>
      </c>
      <c r="G3702" s="1" t="b">
        <f t="shared" ca="1" si="58"/>
        <v>1</v>
      </c>
      <c r="H3702" s="1435" t="str" cm="1">
        <f t="array" aca="1" ref="H3702" ca="1">IF(I3702&lt;&gt;"",INDIRECT("'"&amp;I3702&amp;"'!"&amp;J3702),"")</f>
        <v/>
      </c>
      <c r="I3702" s="1440"/>
      <c r="J3702" s="1436"/>
      <c r="K3702" s="4"/>
    </row>
    <row r="3703" spans="1:11" ht="15" x14ac:dyDescent="0.2">
      <c r="A3703" s="5">
        <v>3644</v>
      </c>
      <c r="B3703" s="660"/>
      <c r="C3703" s="2" t="s">
        <v>490</v>
      </c>
      <c r="F3703" s="4" t="s">
        <v>3784</v>
      </c>
      <c r="G3703" s="1" t="b">
        <f t="shared" ca="1" si="58"/>
        <v>1</v>
      </c>
      <c r="H3703" s="1435" t="str" cm="1">
        <f t="array" aca="1" ref="H3703" ca="1">IF(I3703&lt;&gt;"",INDIRECT("'"&amp;I3703&amp;"'!"&amp;J3703),"")</f>
        <v/>
      </c>
      <c r="I3703" s="1440"/>
      <c r="J3703" s="1436"/>
      <c r="K3703" s="4"/>
    </row>
    <row r="3704" spans="1:11" ht="15" x14ac:dyDescent="0.2">
      <c r="A3704" s="5">
        <v>3645</v>
      </c>
      <c r="B3704" s="660"/>
      <c r="F3704" s="4" t="s">
        <v>3784</v>
      </c>
      <c r="G3704" s="1" t="b">
        <f t="shared" ca="1" si="58"/>
        <v>1</v>
      </c>
      <c r="H3704" s="1435" t="str" cm="1">
        <f t="array" aca="1" ref="H3704" ca="1">IF(I3704&lt;&gt;"",INDIRECT("'"&amp;I3704&amp;"'!"&amp;J3704),"")</f>
        <v/>
      </c>
      <c r="I3704" s="1440"/>
      <c r="J3704" s="1436"/>
      <c r="K3704" s="4"/>
    </row>
    <row r="3705" spans="1:11" ht="15" x14ac:dyDescent="0.2">
      <c r="A3705" s="5">
        <v>3646</v>
      </c>
      <c r="B3705" s="660"/>
      <c r="F3705" s="4" t="s">
        <v>3784</v>
      </c>
      <c r="G3705" s="1" t="b">
        <f t="shared" ca="1" si="58"/>
        <v>1</v>
      </c>
      <c r="H3705" s="1435" t="str" cm="1">
        <f t="array" aca="1" ref="H3705" ca="1">IF(I3705&lt;&gt;"",INDIRECT("'"&amp;I3705&amp;"'!"&amp;J3705),"")</f>
        <v/>
      </c>
      <c r="I3705" s="1440"/>
      <c r="J3705" s="1436"/>
      <c r="K3705" s="4"/>
    </row>
    <row r="3706" spans="1:11" ht="15" x14ac:dyDescent="0.2">
      <c r="A3706" s="5">
        <v>3647</v>
      </c>
      <c r="B3706" s="660"/>
      <c r="F3706" s="4" t="s">
        <v>3784</v>
      </c>
      <c r="G3706" s="1" t="b">
        <f t="shared" ca="1" si="58"/>
        <v>1</v>
      </c>
      <c r="H3706" s="1435" t="str" cm="1">
        <f t="array" aca="1" ref="H3706" ca="1">IF(I3706&lt;&gt;"",INDIRECT("'"&amp;I3706&amp;"'!"&amp;J3706),"")</f>
        <v/>
      </c>
      <c r="I3706" s="1440"/>
      <c r="J3706" s="1436"/>
      <c r="K3706" s="4"/>
    </row>
    <row r="3707" spans="1:11" ht="15" x14ac:dyDescent="0.2">
      <c r="A3707" s="5">
        <v>3648</v>
      </c>
      <c r="B3707" s="660"/>
      <c r="F3707" s="4" t="s">
        <v>3784</v>
      </c>
      <c r="G3707" s="1" t="b">
        <f t="shared" ca="1" si="58"/>
        <v>1</v>
      </c>
      <c r="H3707" s="1435" t="str" cm="1">
        <f t="array" aca="1" ref="H3707" ca="1">IF(I3707&lt;&gt;"",INDIRECT("'"&amp;I3707&amp;"'!"&amp;J3707),"")</f>
        <v/>
      </c>
      <c r="I3707" s="1440"/>
      <c r="J3707" s="1436"/>
      <c r="K3707" s="4"/>
    </row>
    <row r="3708" spans="1:11" ht="15" x14ac:dyDescent="0.2">
      <c r="A3708" s="5">
        <v>3649</v>
      </c>
      <c r="B3708" s="660"/>
      <c r="F3708" s="4" t="s">
        <v>3784</v>
      </c>
      <c r="G3708" s="1" t="b">
        <f t="shared" ca="1" si="58"/>
        <v>1</v>
      </c>
      <c r="H3708" s="1435" t="str" cm="1">
        <f t="array" aca="1" ref="H3708" ca="1">IF(I3708&lt;&gt;"",INDIRECT("'"&amp;I3708&amp;"'!"&amp;J3708),"")</f>
        <v/>
      </c>
      <c r="I3708" s="1440"/>
      <c r="J3708" s="1436"/>
      <c r="K3708" s="4"/>
    </row>
    <row r="3709" spans="1:11" ht="15" x14ac:dyDescent="0.2">
      <c r="A3709" s="5">
        <v>3650</v>
      </c>
      <c r="B3709" s="660"/>
      <c r="F3709" s="4" t="s">
        <v>3784</v>
      </c>
      <c r="G3709" s="1" t="b">
        <f t="shared" ca="1" si="58"/>
        <v>1</v>
      </c>
      <c r="H3709" s="1435" t="str" cm="1">
        <f t="array" aca="1" ref="H3709" ca="1">IF(I3709&lt;&gt;"",INDIRECT("'"&amp;I3709&amp;"'!"&amp;J3709),"")</f>
        <v/>
      </c>
      <c r="I3709" s="1440"/>
      <c r="J3709" s="1436"/>
      <c r="K3709" s="4"/>
    </row>
    <row r="3710" spans="1:11" ht="15" x14ac:dyDescent="0.2">
      <c r="A3710" s="5">
        <v>3651</v>
      </c>
      <c r="B3710" s="660"/>
      <c r="F3710" s="4" t="s">
        <v>3784</v>
      </c>
      <c r="G3710" s="1" t="b">
        <f t="shared" ca="1" si="58"/>
        <v>1</v>
      </c>
      <c r="H3710" s="1435" t="str" cm="1">
        <f t="array" aca="1" ref="H3710" ca="1">IF(I3710&lt;&gt;"",INDIRECT("'"&amp;I3710&amp;"'!"&amp;J3710),"")</f>
        <v/>
      </c>
      <c r="I3710" s="1440"/>
      <c r="J3710" s="1436"/>
      <c r="K3710" s="4"/>
    </row>
    <row r="3711" spans="1:11" ht="15" x14ac:dyDescent="0.2">
      <c r="A3711" s="5">
        <v>3652</v>
      </c>
      <c r="B3711" s="660"/>
      <c r="F3711" s="4" t="s">
        <v>3784</v>
      </c>
      <c r="G3711" s="1" t="b">
        <f t="shared" ca="1" si="58"/>
        <v>1</v>
      </c>
      <c r="H3711" s="1435" t="str" cm="1">
        <f t="array" aca="1" ref="H3711" ca="1">IF(I3711&lt;&gt;"",INDIRECT("'"&amp;I3711&amp;"'!"&amp;J3711),"")</f>
        <v/>
      </c>
      <c r="I3711" s="1440"/>
      <c r="J3711" s="1436"/>
      <c r="K3711" s="4"/>
    </row>
    <row r="3712" spans="1:11" ht="15" x14ac:dyDescent="0.2">
      <c r="A3712" s="5">
        <v>3653</v>
      </c>
      <c r="B3712" s="660"/>
      <c r="F3712" s="4" t="s">
        <v>3784</v>
      </c>
      <c r="G3712" s="1" t="b">
        <f t="shared" ca="1" si="58"/>
        <v>1</v>
      </c>
      <c r="H3712" s="1435" t="str" cm="1">
        <f t="array" aca="1" ref="H3712" ca="1">IF(I3712&lt;&gt;"",INDIRECT("'"&amp;I3712&amp;"'!"&amp;J3712),"")</f>
        <v/>
      </c>
      <c r="I3712" s="1440"/>
      <c r="J3712" s="1436"/>
      <c r="K3712" s="4"/>
    </row>
    <row r="3713" spans="1:11" ht="15" x14ac:dyDescent="0.2">
      <c r="A3713" s="5">
        <v>3654</v>
      </c>
      <c r="B3713" s="660"/>
      <c r="F3713" s="4" t="s">
        <v>3784</v>
      </c>
      <c r="G3713" s="1" t="b">
        <f t="shared" ca="1" si="58"/>
        <v>1</v>
      </c>
      <c r="H3713" s="1435" t="str" cm="1">
        <f t="array" aca="1" ref="H3713" ca="1">IF(I3713&lt;&gt;"",INDIRECT("'"&amp;I3713&amp;"'!"&amp;J3713),"")</f>
        <v/>
      </c>
      <c r="I3713" s="1440"/>
      <c r="J3713" s="1436"/>
      <c r="K3713" s="4"/>
    </row>
    <row r="3714" spans="1:11" ht="15" x14ac:dyDescent="0.2">
      <c r="A3714" s="5">
        <v>3655</v>
      </c>
      <c r="B3714" s="660"/>
      <c r="F3714" s="4" t="s">
        <v>3784</v>
      </c>
      <c r="G3714" s="1" t="b">
        <f t="shared" ca="1" si="58"/>
        <v>1</v>
      </c>
      <c r="H3714" s="1435" t="str" cm="1">
        <f t="array" aca="1" ref="H3714" ca="1">IF(I3714&lt;&gt;"",INDIRECT("'"&amp;I3714&amp;"'!"&amp;J3714),"")</f>
        <v/>
      </c>
      <c r="I3714" s="1440"/>
      <c r="J3714" s="1436"/>
      <c r="K3714" s="4"/>
    </row>
    <row r="3715" spans="1:11" ht="15" x14ac:dyDescent="0.2">
      <c r="A3715">
        <v>3656</v>
      </c>
      <c r="B3715" s="660">
        <f>'Expenditures 16-24'!K306</f>
        <v>0</v>
      </c>
      <c r="F3715" s="4"/>
      <c r="G3715" s="1" t="b">
        <f t="shared" ca="1" si="58"/>
        <v>1</v>
      </c>
      <c r="H3715" s="1435" cm="1">
        <f t="array" aca="1" ref="H3715" ca="1">IF(I3715&lt;&gt;"",INDIRECT("'"&amp;I3715&amp;"'!"&amp;J3715),"")</f>
        <v>0</v>
      </c>
      <c r="I3715" s="1440" t="s">
        <v>3868</v>
      </c>
      <c r="J3715" s="1436" t="s">
        <v>4753</v>
      </c>
      <c r="K3715" s="4"/>
    </row>
    <row r="3716" spans="1:11" ht="15" x14ac:dyDescent="0.2">
      <c r="A3716">
        <v>3657</v>
      </c>
      <c r="B3716" s="660">
        <f>'Acct Summary 7-9'!K7</f>
        <v>0</v>
      </c>
      <c r="F3716" s="4"/>
      <c r="G3716" s="1" t="b">
        <f t="shared" ca="1" si="58"/>
        <v>1</v>
      </c>
      <c r="H3716" s="1435" cm="1">
        <f t="array" aca="1" ref="H3716" ca="1">IF(I3716&lt;&gt;"",INDIRECT("'"&amp;I3716&amp;"'!"&amp;J3716),"")</f>
        <v>0</v>
      </c>
      <c r="I3716" s="1440" t="s">
        <v>3856</v>
      </c>
      <c r="J3716" s="1436" t="s">
        <v>4754</v>
      </c>
      <c r="K3716" s="4"/>
    </row>
    <row r="3717" spans="1:11" ht="15" x14ac:dyDescent="0.2">
      <c r="A3717" s="5">
        <v>3658</v>
      </c>
      <c r="B3717" s="660"/>
      <c r="C3717" s="2" t="s">
        <v>490</v>
      </c>
      <c r="F3717" s="4" t="s">
        <v>3784</v>
      </c>
      <c r="G3717" s="1" t="b">
        <f t="shared" ca="1" si="58"/>
        <v>1</v>
      </c>
      <c r="H3717" s="1435" t="str" cm="1">
        <f t="array" aca="1" ref="H3717" ca="1">IF(I3717&lt;&gt;"",INDIRECT("'"&amp;I3717&amp;"'!"&amp;J3717),"")</f>
        <v/>
      </c>
      <c r="I3717" s="1440"/>
      <c r="J3717" s="1436"/>
      <c r="K3717" s="4"/>
    </row>
    <row r="3718" spans="1:11" ht="15" x14ac:dyDescent="0.2">
      <c r="A3718" s="5">
        <v>3659</v>
      </c>
      <c r="B3718" s="660"/>
      <c r="C3718" s="2" t="s">
        <v>490</v>
      </c>
      <c r="F3718" s="4" t="s">
        <v>3784</v>
      </c>
      <c r="G3718" s="1" t="b">
        <f t="shared" ca="1" si="58"/>
        <v>1</v>
      </c>
      <c r="H3718" s="1435" t="str" cm="1">
        <f t="array" aca="1" ref="H3718" ca="1">IF(I3718&lt;&gt;"",INDIRECT("'"&amp;I3718&amp;"'!"&amp;J3718),"")</f>
        <v/>
      </c>
      <c r="I3718" s="1440"/>
      <c r="J3718" s="1436"/>
      <c r="K3718" s="4"/>
    </row>
    <row r="3719" spans="1:11" ht="15" x14ac:dyDescent="0.2">
      <c r="A3719">
        <v>3660</v>
      </c>
      <c r="B3719" s="660">
        <f>'Expenditures 16-24'!D280</f>
        <v>0</v>
      </c>
      <c r="F3719" s="4"/>
      <c r="G3719" s="1" t="b">
        <f t="shared" ca="1" si="58"/>
        <v>1</v>
      </c>
      <c r="H3719" s="1435" cm="1">
        <f t="array" aca="1" ref="H3719" ca="1">IF(I3719&lt;&gt;"",INDIRECT("'"&amp;I3719&amp;"'!"&amp;J3719),"")</f>
        <v>0</v>
      </c>
      <c r="I3719" s="1440" t="s">
        <v>3868</v>
      </c>
      <c r="J3719" s="1436" t="s">
        <v>4755</v>
      </c>
      <c r="K3719" s="4"/>
    </row>
    <row r="3720" spans="1:11" ht="15" x14ac:dyDescent="0.2">
      <c r="A3720">
        <v>3661</v>
      </c>
      <c r="B3720" s="660">
        <f>'Expenditures 16-24'!D282</f>
        <v>0</v>
      </c>
      <c r="F3720" s="4"/>
      <c r="G3720" s="1" t="b">
        <f t="shared" ca="1" si="58"/>
        <v>1</v>
      </c>
      <c r="H3720" s="1435" cm="1">
        <f t="array" aca="1" ref="H3720" ca="1">IF(I3720&lt;&gt;"",INDIRECT("'"&amp;I3720&amp;"'!"&amp;J3720),"")</f>
        <v>0</v>
      </c>
      <c r="I3720" s="1440" t="s">
        <v>3868</v>
      </c>
      <c r="J3720" s="1436" t="s">
        <v>4756</v>
      </c>
      <c r="K3720" s="4"/>
    </row>
    <row r="3721" spans="1:11" ht="15" x14ac:dyDescent="0.2">
      <c r="A3721">
        <v>3662</v>
      </c>
      <c r="B3721" s="660">
        <f>'Expenditures 16-24'!K280</f>
        <v>0</v>
      </c>
      <c r="F3721" s="4"/>
      <c r="G3721" s="1" t="b">
        <f t="shared" ca="1" si="58"/>
        <v>1</v>
      </c>
      <c r="H3721" s="1435" cm="1">
        <f t="array" aca="1" ref="H3721" ca="1">IF(I3721&lt;&gt;"",INDIRECT("'"&amp;I3721&amp;"'!"&amp;J3721),"")</f>
        <v>0</v>
      </c>
      <c r="I3721" s="1440" t="s">
        <v>3868</v>
      </c>
      <c r="J3721" s="1436" t="s">
        <v>4757</v>
      </c>
      <c r="K3721" s="4"/>
    </row>
    <row r="3722" spans="1:11" ht="15" x14ac:dyDescent="0.2">
      <c r="A3722">
        <v>3663</v>
      </c>
      <c r="B3722" s="660">
        <f>'Expenditures 16-24'!K282</f>
        <v>0</v>
      </c>
      <c r="C3722" s="2" t="s">
        <v>490</v>
      </c>
      <c r="F3722" s="4"/>
      <c r="G3722" s="1" t="b">
        <f t="shared" ca="1" si="58"/>
        <v>1</v>
      </c>
      <c r="H3722" s="1435" cm="1">
        <f t="array" aca="1" ref="H3722" ca="1">IF(I3722&lt;&gt;"",INDIRECT("'"&amp;I3722&amp;"'!"&amp;J3722),"")</f>
        <v>0</v>
      </c>
      <c r="I3722" s="1440" t="s">
        <v>3868</v>
      </c>
      <c r="J3722" s="1436" t="s">
        <v>4758</v>
      </c>
      <c r="K3722" s="4"/>
    </row>
    <row r="3723" spans="1:11" ht="15" x14ac:dyDescent="0.2">
      <c r="A3723">
        <v>3664</v>
      </c>
      <c r="B3723" s="660">
        <f>'Tax Sched 25'!B13</f>
        <v>8345</v>
      </c>
      <c r="C3723" s="2" t="s">
        <v>490</v>
      </c>
      <c r="F3723" s="4"/>
      <c r="G3723" s="1" t="b">
        <f t="shared" ca="1" si="58"/>
        <v>1</v>
      </c>
      <c r="H3723" s="1435" cm="1">
        <f t="array" aca="1" ref="H3723" ca="1">IF(I3723&lt;&gt;"",INDIRECT("'"&amp;I3723&amp;"'!"&amp;J3723),"")</f>
        <v>8345</v>
      </c>
      <c r="I3723" s="1440" t="s">
        <v>4397</v>
      </c>
      <c r="J3723" s="1436" t="s">
        <v>4759</v>
      </c>
      <c r="K3723" s="4"/>
    </row>
    <row r="3724" spans="1:11" ht="15" x14ac:dyDescent="0.2">
      <c r="A3724">
        <v>3665</v>
      </c>
      <c r="B3724" s="660">
        <f>'Tax Sched 25'!D13</f>
        <v>4169</v>
      </c>
      <c r="C3724" s="2" t="s">
        <v>490</v>
      </c>
      <c r="F3724" s="4"/>
      <c r="G3724" s="1" t="b">
        <f t="shared" ca="1" si="58"/>
        <v>1</v>
      </c>
      <c r="H3724" s="1435" cm="1">
        <f t="array" aca="1" ref="H3724" ca="1">IF(I3724&lt;&gt;"",INDIRECT("'"&amp;I3724&amp;"'!"&amp;J3724),"")</f>
        <v>4169</v>
      </c>
      <c r="I3724" s="1440" t="s">
        <v>4397</v>
      </c>
      <c r="J3724" s="1436" t="s">
        <v>3801</v>
      </c>
      <c r="K3724" s="4"/>
    </row>
    <row r="3725" spans="1:11" ht="15" x14ac:dyDescent="0.2">
      <c r="A3725">
        <v>3666</v>
      </c>
      <c r="B3725" s="660">
        <f>'Tax Sched 25'!C13</f>
        <v>4176</v>
      </c>
      <c r="C3725" s="2" t="s">
        <v>490</v>
      </c>
      <c r="F3725" s="4"/>
      <c r="G3725" s="1" t="b">
        <f t="shared" ca="1" si="58"/>
        <v>1</v>
      </c>
      <c r="H3725" s="1435" cm="1">
        <f t="array" aca="1" ref="H3725" ca="1">IF(I3725&lt;&gt;"",INDIRECT("'"&amp;I3725&amp;"'!"&amp;J3725),"")</f>
        <v>4176</v>
      </c>
      <c r="I3725" s="1440" t="s">
        <v>4397</v>
      </c>
      <c r="J3725" s="1436" t="s">
        <v>3791</v>
      </c>
      <c r="K3725" s="4"/>
    </row>
    <row r="3726" spans="1:11" ht="15" x14ac:dyDescent="0.2">
      <c r="A3726">
        <v>3667</v>
      </c>
      <c r="B3726" s="660">
        <f>'Tax Sched 25'!F13</f>
        <v>4211</v>
      </c>
      <c r="C3726" s="2" t="s">
        <v>490</v>
      </c>
      <c r="F3726" s="4"/>
      <c r="G3726" s="1" t="b">
        <f t="shared" ca="1" si="58"/>
        <v>1</v>
      </c>
      <c r="H3726" s="1435" cm="1">
        <f t="array" aca="1" ref="H3726" ca="1">IF(I3726&lt;&gt;"",INDIRECT("'"&amp;I3726&amp;"'!"&amp;J3726),"")</f>
        <v>4211</v>
      </c>
      <c r="I3726" s="1440" t="s">
        <v>4397</v>
      </c>
      <c r="J3726" s="1436" t="s">
        <v>3819</v>
      </c>
      <c r="K3726" s="4"/>
    </row>
    <row r="3727" spans="1:11" ht="15" x14ac:dyDescent="0.2">
      <c r="A3727">
        <v>3668</v>
      </c>
      <c r="B3727" s="660">
        <f>'Tax Sched 25'!E13</f>
        <v>8387</v>
      </c>
      <c r="F3727" s="4"/>
      <c r="G3727" s="1" t="b">
        <f t="shared" ca="1" si="58"/>
        <v>1</v>
      </c>
      <c r="H3727" s="1435" cm="1">
        <f t="array" aca="1" ref="H3727" ca="1">IF(I3727&lt;&gt;"",INDIRECT("'"&amp;I3727&amp;"'!"&amp;J3727),"")</f>
        <v>8387</v>
      </c>
      <c r="I3727" s="1440" t="s">
        <v>4397</v>
      </c>
      <c r="J3727" s="1436" t="s">
        <v>3810</v>
      </c>
      <c r="K3727" s="4"/>
    </row>
    <row r="3728" spans="1:11" ht="15" x14ac:dyDescent="0.2">
      <c r="A3728">
        <v>3669</v>
      </c>
      <c r="B3728" s="660">
        <f>'ICR Computation 41'!E10</f>
        <v>73104</v>
      </c>
      <c r="C3728" s="2" t="s">
        <v>490</v>
      </c>
      <c r="F3728" s="4"/>
      <c r="G3728" s="1" t="b">
        <f t="shared" ca="1" si="58"/>
        <v>1</v>
      </c>
      <c r="H3728" s="1435" cm="1">
        <f t="array" aca="1" ref="H3728" ca="1">IF(I3728&lt;&gt;"",INDIRECT("'"&amp;I3728&amp;"'!"&amp;J3728),"")</f>
        <v>73104</v>
      </c>
      <c r="I3728" s="1440" t="s">
        <v>6634</v>
      </c>
      <c r="J3728" s="1436" t="s">
        <v>4431</v>
      </c>
      <c r="K3728" s="4"/>
    </row>
    <row r="3729" spans="1:11" ht="15" x14ac:dyDescent="0.2">
      <c r="A3729" s="5">
        <v>3670</v>
      </c>
      <c r="B3729" s="660"/>
      <c r="F3729" s="4" t="s">
        <v>3784</v>
      </c>
      <c r="G3729" s="1" t="b">
        <f t="shared" ca="1" si="58"/>
        <v>1</v>
      </c>
      <c r="H3729" s="1435" t="str" cm="1">
        <f t="array" aca="1" ref="H3729" ca="1">IF(I3729&lt;&gt;"",INDIRECT("'"&amp;I3729&amp;"'!"&amp;J3729),"")</f>
        <v/>
      </c>
      <c r="I3729" s="1440"/>
      <c r="J3729" s="1436"/>
      <c r="K3729" s="4"/>
    </row>
    <row r="3730" spans="1:11" ht="15" x14ac:dyDescent="0.2">
      <c r="A3730" s="5">
        <v>3671</v>
      </c>
      <c r="B3730" s="660"/>
      <c r="F3730" s="4" t="s">
        <v>3784</v>
      </c>
      <c r="G3730" s="1" t="b">
        <f t="shared" ca="1" si="58"/>
        <v>1</v>
      </c>
      <c r="H3730" s="1435" t="str" cm="1">
        <f t="array" aca="1" ref="H3730" ca="1">IF(I3730&lt;&gt;"",INDIRECT("'"&amp;I3730&amp;"'!"&amp;J3730),"")</f>
        <v/>
      </c>
      <c r="I3730" s="1440"/>
      <c r="J3730" s="1436"/>
      <c r="K3730" s="4"/>
    </row>
    <row r="3731" spans="1:11" ht="15" x14ac:dyDescent="0.2">
      <c r="A3731" s="5">
        <v>3672</v>
      </c>
      <c r="B3731" s="660"/>
      <c r="F3731" s="4" t="s">
        <v>3784</v>
      </c>
      <c r="G3731" s="1" t="b">
        <f t="shared" ca="1" si="58"/>
        <v>1</v>
      </c>
      <c r="H3731" s="1435" t="str" cm="1">
        <f t="array" aca="1" ref="H3731" ca="1">IF(I3731&lt;&gt;"",INDIRECT("'"&amp;I3731&amp;"'!"&amp;J3731),"")</f>
        <v/>
      </c>
      <c r="I3731" s="1440"/>
      <c r="J3731" s="1436"/>
      <c r="K3731" s="4"/>
    </row>
    <row r="3732" spans="1:11" ht="15" x14ac:dyDescent="0.2">
      <c r="A3732" s="5">
        <v>3673</v>
      </c>
      <c r="B3732" s="660"/>
      <c r="F3732" s="4" t="s">
        <v>3784</v>
      </c>
      <c r="G3732" s="1" t="b">
        <f t="shared" ca="1" si="58"/>
        <v>1</v>
      </c>
      <c r="H3732" s="1435" t="str" cm="1">
        <f t="array" aca="1" ref="H3732" ca="1">IF(I3732&lt;&gt;"",INDIRECT("'"&amp;I3732&amp;"'!"&amp;J3732),"")</f>
        <v/>
      </c>
      <c r="I3732" s="1440"/>
      <c r="J3732" s="1436"/>
      <c r="K3732" s="4"/>
    </row>
    <row r="3733" spans="1:11" ht="15" x14ac:dyDescent="0.2">
      <c r="A3733" s="5">
        <v>3674</v>
      </c>
      <c r="B3733" s="660"/>
      <c r="F3733" s="4" t="s">
        <v>3784</v>
      </c>
      <c r="G3733" s="1" t="b">
        <f t="shared" ca="1" si="58"/>
        <v>1</v>
      </c>
      <c r="H3733" s="1435" t="str" cm="1">
        <f t="array" aca="1" ref="H3733" ca="1">IF(I3733&lt;&gt;"",INDIRECT("'"&amp;I3733&amp;"'!"&amp;J3733),"")</f>
        <v/>
      </c>
      <c r="I3733" s="1440"/>
      <c r="J3733" s="1436"/>
      <c r="K3733" s="4"/>
    </row>
    <row r="3734" spans="1:11" ht="15" x14ac:dyDescent="0.2">
      <c r="A3734" s="5">
        <v>3675</v>
      </c>
      <c r="B3734" s="660"/>
      <c r="F3734" s="4" t="s">
        <v>3784</v>
      </c>
      <c r="G3734" s="1" t="b">
        <f t="shared" ca="1" si="58"/>
        <v>1</v>
      </c>
      <c r="H3734" s="1435" t="str" cm="1">
        <f t="array" aca="1" ref="H3734" ca="1">IF(I3734&lt;&gt;"",INDIRECT("'"&amp;I3734&amp;"'!"&amp;J3734),"")</f>
        <v/>
      </c>
      <c r="I3734" s="1440"/>
      <c r="J3734" s="1436"/>
      <c r="K3734" s="4"/>
    </row>
    <row r="3735" spans="1:11" ht="15" x14ac:dyDescent="0.2">
      <c r="A3735" s="5">
        <v>3676</v>
      </c>
      <c r="B3735" s="660"/>
      <c r="F3735" s="4" t="s">
        <v>3784</v>
      </c>
      <c r="G3735" s="1" t="b">
        <f t="shared" ca="1" si="58"/>
        <v>1</v>
      </c>
      <c r="H3735" s="1435" t="str" cm="1">
        <f t="array" aca="1" ref="H3735" ca="1">IF(I3735&lt;&gt;"",INDIRECT("'"&amp;I3735&amp;"'!"&amp;J3735),"")</f>
        <v/>
      </c>
      <c r="I3735" s="1440"/>
      <c r="J3735" s="1436"/>
      <c r="K3735" s="4"/>
    </row>
    <row r="3736" spans="1:11" ht="15" x14ac:dyDescent="0.2">
      <c r="A3736" s="5">
        <v>3677</v>
      </c>
      <c r="B3736" s="660"/>
      <c r="F3736" s="4" t="s">
        <v>3784</v>
      </c>
      <c r="G3736" s="1" t="b">
        <f t="shared" ca="1" si="58"/>
        <v>1</v>
      </c>
      <c r="H3736" s="1435" t="str" cm="1">
        <f t="array" aca="1" ref="H3736" ca="1">IF(I3736&lt;&gt;"",INDIRECT("'"&amp;I3736&amp;"'!"&amp;J3736),"")</f>
        <v/>
      </c>
      <c r="I3736" s="1440"/>
      <c r="J3736" s="1436"/>
      <c r="K3736" s="4"/>
    </row>
    <row r="3737" spans="1:11" ht="15" x14ac:dyDescent="0.2">
      <c r="A3737" s="5">
        <v>3678</v>
      </c>
      <c r="B3737" s="660"/>
      <c r="F3737" s="4" t="s">
        <v>3784</v>
      </c>
      <c r="G3737" s="1" t="b">
        <f t="shared" ca="1" si="58"/>
        <v>1</v>
      </c>
      <c r="H3737" s="1435" t="str" cm="1">
        <f t="array" aca="1" ref="H3737" ca="1">IF(I3737&lt;&gt;"",INDIRECT("'"&amp;I3737&amp;"'!"&amp;J3737),"")</f>
        <v/>
      </c>
      <c r="I3737" s="1440"/>
      <c r="J3737" s="1436"/>
      <c r="K3737" s="4"/>
    </row>
    <row r="3738" spans="1:11" ht="15" x14ac:dyDescent="0.2">
      <c r="A3738" s="5">
        <v>3679</v>
      </c>
      <c r="B3738" s="660"/>
      <c r="F3738" s="4" t="s">
        <v>3784</v>
      </c>
      <c r="G3738" s="1" t="b">
        <f t="shared" ca="1" si="58"/>
        <v>1</v>
      </c>
      <c r="H3738" s="1435" t="str" cm="1">
        <f t="array" aca="1" ref="H3738" ca="1">IF(I3738&lt;&gt;"",INDIRECT("'"&amp;I3738&amp;"'!"&amp;J3738),"")</f>
        <v/>
      </c>
      <c r="I3738" s="1440"/>
      <c r="J3738" s="1436"/>
      <c r="K3738" s="4"/>
    </row>
    <row r="3739" spans="1:11" ht="15" x14ac:dyDescent="0.2">
      <c r="A3739" s="5">
        <v>3680</v>
      </c>
      <c r="B3739" s="660"/>
      <c r="F3739" s="4" t="s">
        <v>3784</v>
      </c>
      <c r="G3739" s="1" t="b">
        <f t="shared" ca="1" si="58"/>
        <v>1</v>
      </c>
      <c r="H3739" s="1435" t="str" cm="1">
        <f t="array" aca="1" ref="H3739" ca="1">IF(I3739&lt;&gt;"",INDIRECT("'"&amp;I3739&amp;"'!"&amp;J3739),"")</f>
        <v/>
      </c>
      <c r="I3739" s="1440"/>
      <c r="J3739" s="1436"/>
      <c r="K3739" s="4"/>
    </row>
    <row r="3740" spans="1:11" ht="15" x14ac:dyDescent="0.2">
      <c r="A3740" s="5">
        <v>3681</v>
      </c>
      <c r="B3740" s="660"/>
      <c r="F3740" s="4" t="s">
        <v>3784</v>
      </c>
      <c r="G3740" s="1" t="b">
        <f t="shared" ca="1" si="58"/>
        <v>1</v>
      </c>
      <c r="H3740" s="1435" t="str" cm="1">
        <f t="array" aca="1" ref="H3740" ca="1">IF(I3740&lt;&gt;"",INDIRECT("'"&amp;I3740&amp;"'!"&amp;J3740),"")</f>
        <v/>
      </c>
      <c r="I3740" s="1440"/>
      <c r="J3740" s="1436"/>
      <c r="K3740" s="4"/>
    </row>
    <row r="3741" spans="1:11" ht="15" x14ac:dyDescent="0.2">
      <c r="A3741" s="5">
        <v>3682</v>
      </c>
      <c r="B3741" s="660"/>
      <c r="F3741" s="4" t="s">
        <v>3784</v>
      </c>
      <c r="G3741" s="1" t="b">
        <f t="shared" ca="1" si="58"/>
        <v>1</v>
      </c>
      <c r="H3741" s="1435" t="str" cm="1">
        <f t="array" aca="1" ref="H3741" ca="1">IF(I3741&lt;&gt;"",INDIRECT("'"&amp;I3741&amp;"'!"&amp;J3741),"")</f>
        <v/>
      </c>
      <c r="I3741" s="1440"/>
      <c r="J3741" s="1436"/>
      <c r="K3741" s="4"/>
    </row>
    <row r="3742" spans="1:11" ht="15" x14ac:dyDescent="0.2">
      <c r="A3742" s="5">
        <v>3683</v>
      </c>
      <c r="B3742" s="660"/>
      <c r="F3742" s="4" t="s">
        <v>3784</v>
      </c>
      <c r="G3742" s="1" t="b">
        <f t="shared" ca="1" si="58"/>
        <v>1</v>
      </c>
      <c r="H3742" s="1435" t="str" cm="1">
        <f t="array" aca="1" ref="H3742" ca="1">IF(I3742&lt;&gt;"",INDIRECT("'"&amp;I3742&amp;"'!"&amp;J3742),"")</f>
        <v/>
      </c>
      <c r="I3742" s="1440"/>
      <c r="J3742" s="1436"/>
      <c r="K3742" s="4"/>
    </row>
    <row r="3743" spans="1:11" ht="15" x14ac:dyDescent="0.2">
      <c r="A3743" s="5">
        <v>3684</v>
      </c>
      <c r="B3743" s="660"/>
      <c r="F3743" s="4" t="s">
        <v>3784</v>
      </c>
      <c r="G3743" s="1" t="b">
        <f t="shared" ca="1" si="58"/>
        <v>1</v>
      </c>
      <c r="H3743" s="1435" t="str" cm="1">
        <f t="array" aca="1" ref="H3743" ca="1">IF(I3743&lt;&gt;"",INDIRECT("'"&amp;I3743&amp;"'!"&amp;J3743),"")</f>
        <v/>
      </c>
      <c r="I3743" s="1440"/>
      <c r="J3743" s="1436"/>
      <c r="K3743" s="4"/>
    </row>
    <row r="3744" spans="1:11" ht="15" x14ac:dyDescent="0.2">
      <c r="A3744" s="5">
        <v>3685</v>
      </c>
      <c r="B3744" s="660"/>
      <c r="F3744" s="4" t="s">
        <v>3784</v>
      </c>
      <c r="G3744" s="1" t="b">
        <f t="shared" ref="G3744:G3807" ca="1" si="59">H3744=B3744</f>
        <v>1</v>
      </c>
      <c r="H3744" s="1435" t="str" cm="1">
        <f t="array" aca="1" ref="H3744" ca="1">IF(I3744&lt;&gt;"",INDIRECT("'"&amp;I3744&amp;"'!"&amp;J3744),"")</f>
        <v/>
      </c>
      <c r="I3744" s="1440"/>
      <c r="J3744" s="1436"/>
      <c r="K3744" s="4"/>
    </row>
    <row r="3745" spans="1:11" ht="15" x14ac:dyDescent="0.2">
      <c r="A3745" s="5">
        <v>3686</v>
      </c>
      <c r="B3745" s="660"/>
      <c r="F3745" s="4" t="s">
        <v>3784</v>
      </c>
      <c r="G3745" s="1" t="b">
        <f t="shared" ca="1" si="59"/>
        <v>1</v>
      </c>
      <c r="H3745" s="1435" t="str" cm="1">
        <f t="array" aca="1" ref="H3745" ca="1">IF(I3745&lt;&gt;"",INDIRECT("'"&amp;I3745&amp;"'!"&amp;J3745),"")</f>
        <v/>
      </c>
      <c r="I3745" s="1440"/>
      <c r="J3745" s="1436"/>
      <c r="K3745" s="4"/>
    </row>
    <row r="3746" spans="1:11" ht="15" x14ac:dyDescent="0.2">
      <c r="A3746" s="5">
        <v>3687</v>
      </c>
      <c r="B3746" s="660"/>
      <c r="F3746" s="4" t="s">
        <v>3784</v>
      </c>
      <c r="G3746" s="1" t="b">
        <f t="shared" ca="1" si="59"/>
        <v>1</v>
      </c>
      <c r="H3746" s="1435" t="str" cm="1">
        <f t="array" aca="1" ref="H3746" ca="1">IF(I3746&lt;&gt;"",INDIRECT("'"&amp;I3746&amp;"'!"&amp;J3746),"")</f>
        <v/>
      </c>
      <c r="I3746" s="1440"/>
      <c r="J3746" s="1436"/>
      <c r="K3746" s="4"/>
    </row>
    <row r="3747" spans="1:11" ht="15" x14ac:dyDescent="0.2">
      <c r="A3747" s="5">
        <v>3688</v>
      </c>
      <c r="B3747" s="660"/>
      <c r="F3747" s="4" t="s">
        <v>3784</v>
      </c>
      <c r="G3747" s="1" t="b">
        <f t="shared" ca="1" si="59"/>
        <v>1</v>
      </c>
      <c r="H3747" s="1435" t="str" cm="1">
        <f t="array" aca="1" ref="H3747" ca="1">IF(I3747&lt;&gt;"",INDIRECT("'"&amp;I3747&amp;"'!"&amp;J3747),"")</f>
        <v/>
      </c>
      <c r="I3747" s="1440"/>
      <c r="J3747" s="1436"/>
      <c r="K3747" s="4"/>
    </row>
    <row r="3748" spans="1:11" ht="15" x14ac:dyDescent="0.2">
      <c r="A3748" s="5">
        <v>3689</v>
      </c>
      <c r="B3748" s="660"/>
      <c r="F3748" s="4" t="s">
        <v>3784</v>
      </c>
      <c r="G3748" s="1" t="b">
        <f t="shared" ca="1" si="59"/>
        <v>1</v>
      </c>
      <c r="H3748" s="1435" t="str" cm="1">
        <f t="array" aca="1" ref="H3748" ca="1">IF(I3748&lt;&gt;"",INDIRECT("'"&amp;I3748&amp;"'!"&amp;J3748),"")</f>
        <v/>
      </c>
      <c r="I3748" s="1440"/>
      <c r="J3748" s="1436"/>
      <c r="K3748" s="4"/>
    </row>
    <row r="3749" spans="1:11" ht="15" x14ac:dyDescent="0.2">
      <c r="A3749" s="5">
        <v>3690</v>
      </c>
      <c r="B3749" s="660"/>
      <c r="F3749" s="4" t="s">
        <v>3784</v>
      </c>
      <c r="G3749" s="1" t="b">
        <f t="shared" ca="1" si="59"/>
        <v>1</v>
      </c>
      <c r="H3749" s="1435" t="str" cm="1">
        <f t="array" aca="1" ref="H3749" ca="1">IF(I3749&lt;&gt;"",INDIRECT("'"&amp;I3749&amp;"'!"&amp;J3749),"")</f>
        <v/>
      </c>
      <c r="I3749" s="1440"/>
      <c r="J3749" s="1436"/>
      <c r="K3749" s="4"/>
    </row>
    <row r="3750" spans="1:11" ht="15" x14ac:dyDescent="0.2">
      <c r="A3750" s="5">
        <v>3691</v>
      </c>
      <c r="B3750" s="660"/>
      <c r="F3750" s="4" t="s">
        <v>3784</v>
      </c>
      <c r="G3750" s="1" t="b">
        <f t="shared" ca="1" si="59"/>
        <v>1</v>
      </c>
      <c r="H3750" s="1435" t="str" cm="1">
        <f t="array" aca="1" ref="H3750" ca="1">IF(I3750&lt;&gt;"",INDIRECT("'"&amp;I3750&amp;"'!"&amp;J3750),"")</f>
        <v/>
      </c>
      <c r="I3750" s="1440"/>
      <c r="J3750" s="1436"/>
      <c r="K3750" s="4"/>
    </row>
    <row r="3751" spans="1:11" ht="15" x14ac:dyDescent="0.2">
      <c r="A3751" s="5">
        <v>3692</v>
      </c>
      <c r="B3751" s="660"/>
      <c r="F3751" s="4" t="s">
        <v>3784</v>
      </c>
      <c r="G3751" s="1" t="b">
        <f t="shared" ca="1" si="59"/>
        <v>1</v>
      </c>
      <c r="H3751" s="1435" t="str" cm="1">
        <f t="array" aca="1" ref="H3751" ca="1">IF(I3751&lt;&gt;"",INDIRECT("'"&amp;I3751&amp;"'!"&amp;J3751),"")</f>
        <v/>
      </c>
      <c r="I3751" s="1440"/>
      <c r="J3751" s="1436"/>
      <c r="K3751" s="4"/>
    </row>
    <row r="3752" spans="1:11" ht="15" x14ac:dyDescent="0.2">
      <c r="A3752" s="5">
        <v>3693</v>
      </c>
      <c r="B3752" s="660"/>
      <c r="F3752" s="4" t="s">
        <v>3784</v>
      </c>
      <c r="G3752" s="1" t="b">
        <f t="shared" ca="1" si="59"/>
        <v>1</v>
      </c>
      <c r="H3752" s="1435" t="str" cm="1">
        <f t="array" aca="1" ref="H3752" ca="1">IF(I3752&lt;&gt;"",INDIRECT("'"&amp;I3752&amp;"'!"&amp;J3752),"")</f>
        <v/>
      </c>
      <c r="I3752" s="1440"/>
      <c r="J3752" s="1436"/>
      <c r="K3752" s="4"/>
    </row>
    <row r="3753" spans="1:11" ht="15" x14ac:dyDescent="0.2">
      <c r="A3753" s="5">
        <v>3694</v>
      </c>
      <c r="B3753" s="660"/>
      <c r="F3753" s="4" t="s">
        <v>3784</v>
      </c>
      <c r="G3753" s="1" t="b">
        <f t="shared" ca="1" si="59"/>
        <v>1</v>
      </c>
      <c r="H3753" s="1435" t="str" cm="1">
        <f t="array" aca="1" ref="H3753" ca="1">IF(I3753&lt;&gt;"",INDIRECT("'"&amp;I3753&amp;"'!"&amp;J3753),"")</f>
        <v/>
      </c>
      <c r="I3753" s="1440"/>
      <c r="J3753" s="1436"/>
      <c r="K3753" s="4"/>
    </row>
    <row r="3754" spans="1:11" ht="15" x14ac:dyDescent="0.2">
      <c r="A3754" s="5">
        <v>3695</v>
      </c>
      <c r="B3754" s="660"/>
      <c r="F3754" s="4" t="s">
        <v>3784</v>
      </c>
      <c r="G3754" s="1" t="b">
        <f t="shared" ca="1" si="59"/>
        <v>1</v>
      </c>
      <c r="H3754" s="1435" t="str" cm="1">
        <f t="array" aca="1" ref="H3754" ca="1">IF(I3754&lt;&gt;"",INDIRECT("'"&amp;I3754&amp;"'!"&amp;J3754),"")</f>
        <v/>
      </c>
      <c r="I3754" s="1440"/>
      <c r="J3754" s="1436"/>
      <c r="K3754" s="4"/>
    </row>
    <row r="3755" spans="1:11" ht="15" x14ac:dyDescent="0.2">
      <c r="A3755" s="5">
        <v>3696</v>
      </c>
      <c r="B3755" s="660"/>
      <c r="F3755" s="4" t="s">
        <v>3784</v>
      </c>
      <c r="G3755" s="1" t="b">
        <f t="shared" ca="1" si="59"/>
        <v>1</v>
      </c>
      <c r="H3755" s="1435" t="str" cm="1">
        <f t="array" aca="1" ref="H3755" ca="1">IF(I3755&lt;&gt;"",INDIRECT("'"&amp;I3755&amp;"'!"&amp;J3755),"")</f>
        <v/>
      </c>
      <c r="I3755" s="1440"/>
      <c r="J3755" s="1436"/>
      <c r="K3755" s="4"/>
    </row>
    <row r="3756" spans="1:11" ht="15" x14ac:dyDescent="0.2">
      <c r="A3756" s="5">
        <v>3697</v>
      </c>
      <c r="B3756" s="660"/>
      <c r="F3756" s="4" t="s">
        <v>3784</v>
      </c>
      <c r="G3756" s="1" t="b">
        <f t="shared" ca="1" si="59"/>
        <v>1</v>
      </c>
      <c r="H3756" s="1435" t="str" cm="1">
        <f t="array" aca="1" ref="H3756" ca="1">IF(I3756&lt;&gt;"",INDIRECT("'"&amp;I3756&amp;"'!"&amp;J3756),"")</f>
        <v/>
      </c>
      <c r="I3756" s="1440"/>
      <c r="J3756" s="1436"/>
      <c r="K3756" s="4"/>
    </row>
    <row r="3757" spans="1:11" ht="15" x14ac:dyDescent="0.2">
      <c r="A3757" s="5">
        <v>3698</v>
      </c>
      <c r="B3757" s="660"/>
      <c r="F3757" s="4" t="s">
        <v>3784</v>
      </c>
      <c r="G3757" s="1" t="b">
        <f t="shared" ca="1" si="59"/>
        <v>1</v>
      </c>
      <c r="H3757" s="1435" t="str" cm="1">
        <f t="array" aca="1" ref="H3757" ca="1">IF(I3757&lt;&gt;"",INDIRECT("'"&amp;I3757&amp;"'!"&amp;J3757),"")</f>
        <v/>
      </c>
      <c r="I3757" s="1440"/>
      <c r="J3757" s="1436"/>
      <c r="K3757" s="4"/>
    </row>
    <row r="3758" spans="1:11" ht="15" x14ac:dyDescent="0.2">
      <c r="A3758" s="5">
        <v>3699</v>
      </c>
      <c r="B3758" s="660"/>
      <c r="F3758" s="4" t="s">
        <v>3784</v>
      </c>
      <c r="G3758" s="1" t="b">
        <f t="shared" ca="1" si="59"/>
        <v>1</v>
      </c>
      <c r="H3758" s="1435" t="str" cm="1">
        <f t="array" aca="1" ref="H3758" ca="1">IF(I3758&lt;&gt;"",INDIRECT("'"&amp;I3758&amp;"'!"&amp;J3758),"")</f>
        <v/>
      </c>
      <c r="I3758" s="1440"/>
      <c r="J3758" s="1436"/>
      <c r="K3758" s="4"/>
    </row>
    <row r="3759" spans="1:11" ht="15" x14ac:dyDescent="0.2">
      <c r="A3759" s="5">
        <v>3700</v>
      </c>
      <c r="B3759" s="660"/>
      <c r="F3759" s="4" t="s">
        <v>3784</v>
      </c>
      <c r="G3759" s="1" t="b">
        <f t="shared" ca="1" si="59"/>
        <v>1</v>
      </c>
      <c r="H3759" s="1435" t="str" cm="1">
        <f t="array" aca="1" ref="H3759" ca="1">IF(I3759&lt;&gt;"",INDIRECT("'"&amp;I3759&amp;"'!"&amp;J3759),"")</f>
        <v/>
      </c>
      <c r="I3759" s="1440"/>
      <c r="J3759" s="1436"/>
      <c r="K3759" s="4"/>
    </row>
    <row r="3760" spans="1:11" ht="15" x14ac:dyDescent="0.2">
      <c r="A3760" s="5">
        <v>3701</v>
      </c>
      <c r="B3760" s="660"/>
      <c r="F3760" s="4" t="s">
        <v>3784</v>
      </c>
      <c r="G3760" s="1" t="b">
        <f t="shared" ca="1" si="59"/>
        <v>1</v>
      </c>
      <c r="H3760" s="1435" t="str" cm="1">
        <f t="array" aca="1" ref="H3760" ca="1">IF(I3760&lt;&gt;"",INDIRECT("'"&amp;I3760&amp;"'!"&amp;J3760),"")</f>
        <v/>
      </c>
      <c r="I3760" s="1440"/>
      <c r="J3760" s="1436"/>
      <c r="K3760" s="4"/>
    </row>
    <row r="3761" spans="1:11" ht="15" x14ac:dyDescent="0.2">
      <c r="A3761" s="5">
        <v>3702</v>
      </c>
      <c r="B3761" s="660"/>
      <c r="F3761" s="4" t="s">
        <v>3784</v>
      </c>
      <c r="G3761" s="1" t="b">
        <f t="shared" ca="1" si="59"/>
        <v>1</v>
      </c>
      <c r="H3761" s="1435" t="str" cm="1">
        <f t="array" aca="1" ref="H3761" ca="1">IF(I3761&lt;&gt;"",INDIRECT("'"&amp;I3761&amp;"'!"&amp;J3761),"")</f>
        <v/>
      </c>
      <c r="I3761" s="1440"/>
      <c r="J3761" s="1436"/>
      <c r="K3761" s="4"/>
    </row>
    <row r="3762" spans="1:11" ht="15" x14ac:dyDescent="0.2">
      <c r="A3762" s="5">
        <v>3703</v>
      </c>
      <c r="B3762" s="660"/>
      <c r="F3762" s="4" t="s">
        <v>3784</v>
      </c>
      <c r="G3762" s="1" t="b">
        <f t="shared" ca="1" si="59"/>
        <v>1</v>
      </c>
      <c r="H3762" s="1435" t="str" cm="1">
        <f t="array" aca="1" ref="H3762" ca="1">IF(I3762&lt;&gt;"",INDIRECT("'"&amp;I3762&amp;"'!"&amp;J3762),"")</f>
        <v/>
      </c>
      <c r="I3762" s="1440"/>
      <c r="J3762" s="1436"/>
      <c r="K3762" s="4"/>
    </row>
    <row r="3763" spans="1:11" ht="15" x14ac:dyDescent="0.2">
      <c r="A3763" s="5">
        <v>3704</v>
      </c>
      <c r="B3763" s="660"/>
      <c r="F3763" s="4" t="s">
        <v>3784</v>
      </c>
      <c r="G3763" s="1" t="b">
        <f t="shared" ca="1" si="59"/>
        <v>1</v>
      </c>
      <c r="H3763" s="1435" t="str" cm="1">
        <f t="array" aca="1" ref="H3763" ca="1">IF(I3763&lt;&gt;"",INDIRECT("'"&amp;I3763&amp;"'!"&amp;J3763),"")</f>
        <v/>
      </c>
      <c r="I3763" s="1440"/>
      <c r="J3763" s="1436"/>
      <c r="K3763" s="4"/>
    </row>
    <row r="3764" spans="1:11" ht="15" x14ac:dyDescent="0.2">
      <c r="A3764" s="5">
        <v>3705</v>
      </c>
      <c r="B3764" s="660"/>
      <c r="F3764" s="4" t="s">
        <v>3784</v>
      </c>
      <c r="G3764" s="1" t="b">
        <f t="shared" ca="1" si="59"/>
        <v>1</v>
      </c>
      <c r="H3764" s="1435" t="str" cm="1">
        <f t="array" aca="1" ref="H3764" ca="1">IF(I3764&lt;&gt;"",INDIRECT("'"&amp;I3764&amp;"'!"&amp;J3764),"")</f>
        <v/>
      </c>
      <c r="I3764" s="1440"/>
      <c r="J3764" s="1436"/>
      <c r="K3764" s="4"/>
    </row>
    <row r="3765" spans="1:11" ht="15" x14ac:dyDescent="0.2">
      <c r="A3765" s="5">
        <v>3706</v>
      </c>
      <c r="B3765" s="660"/>
      <c r="F3765" s="4" t="s">
        <v>3784</v>
      </c>
      <c r="G3765" s="1" t="b">
        <f t="shared" ca="1" si="59"/>
        <v>1</v>
      </c>
      <c r="H3765" s="1435" t="str" cm="1">
        <f t="array" aca="1" ref="H3765" ca="1">IF(I3765&lt;&gt;"",INDIRECT("'"&amp;I3765&amp;"'!"&amp;J3765),"")</f>
        <v/>
      </c>
      <c r="I3765" s="1440"/>
      <c r="J3765" s="1436"/>
      <c r="K3765" s="4"/>
    </row>
    <row r="3766" spans="1:11" ht="15" x14ac:dyDescent="0.2">
      <c r="A3766" s="5">
        <v>3707</v>
      </c>
      <c r="B3766" s="660"/>
      <c r="F3766" s="4" t="s">
        <v>3784</v>
      </c>
      <c r="G3766" s="1" t="b">
        <f t="shared" ca="1" si="59"/>
        <v>1</v>
      </c>
      <c r="H3766" s="1435" t="str" cm="1">
        <f t="array" aca="1" ref="H3766" ca="1">IF(I3766&lt;&gt;"",INDIRECT("'"&amp;I3766&amp;"'!"&amp;J3766),"")</f>
        <v/>
      </c>
      <c r="I3766" s="1440"/>
      <c r="J3766" s="1436"/>
      <c r="K3766" s="4"/>
    </row>
    <row r="3767" spans="1:11" ht="15" x14ac:dyDescent="0.2">
      <c r="A3767" s="5">
        <v>3708</v>
      </c>
      <c r="B3767" s="660"/>
      <c r="F3767" s="4" t="s">
        <v>3784</v>
      </c>
      <c r="G3767" s="1" t="b">
        <f t="shared" ca="1" si="59"/>
        <v>1</v>
      </c>
      <c r="H3767" s="1435" t="str" cm="1">
        <f t="array" aca="1" ref="H3767" ca="1">IF(I3767&lt;&gt;"",INDIRECT("'"&amp;I3767&amp;"'!"&amp;J3767),"")</f>
        <v/>
      </c>
      <c r="I3767" s="1440"/>
      <c r="J3767" s="1436"/>
      <c r="K3767" s="4"/>
    </row>
    <row r="3768" spans="1:11" ht="15" x14ac:dyDescent="0.2">
      <c r="A3768" s="5">
        <v>3709</v>
      </c>
      <c r="B3768" s="660"/>
      <c r="F3768" s="4" t="s">
        <v>3784</v>
      </c>
      <c r="G3768" s="1" t="b">
        <f t="shared" ca="1" si="59"/>
        <v>1</v>
      </c>
      <c r="H3768" s="1435" t="str" cm="1">
        <f t="array" aca="1" ref="H3768" ca="1">IF(I3768&lt;&gt;"",INDIRECT("'"&amp;I3768&amp;"'!"&amp;J3768),"")</f>
        <v/>
      </c>
      <c r="I3768" s="1440"/>
      <c r="J3768" s="1436"/>
      <c r="K3768" s="4"/>
    </row>
    <row r="3769" spans="1:11" ht="15" x14ac:dyDescent="0.2">
      <c r="A3769" s="5">
        <v>3710</v>
      </c>
      <c r="B3769" s="660"/>
      <c r="F3769" s="4" t="s">
        <v>3784</v>
      </c>
      <c r="G3769" s="1" t="b">
        <f t="shared" ca="1" si="59"/>
        <v>1</v>
      </c>
      <c r="H3769" s="1435" t="str" cm="1">
        <f t="array" aca="1" ref="H3769" ca="1">IF(I3769&lt;&gt;"",INDIRECT("'"&amp;I3769&amp;"'!"&amp;J3769),"")</f>
        <v/>
      </c>
      <c r="I3769" s="1440"/>
      <c r="J3769" s="1436"/>
      <c r="K3769" s="4"/>
    </row>
    <row r="3770" spans="1:11" ht="15" x14ac:dyDescent="0.2">
      <c r="A3770" s="5">
        <v>3711</v>
      </c>
      <c r="B3770" s="660"/>
      <c r="F3770" s="4" t="s">
        <v>3784</v>
      </c>
      <c r="G3770" s="1" t="b">
        <f t="shared" ca="1" si="59"/>
        <v>1</v>
      </c>
      <c r="H3770" s="1435" t="str" cm="1">
        <f t="array" aca="1" ref="H3770" ca="1">IF(I3770&lt;&gt;"",INDIRECT("'"&amp;I3770&amp;"'!"&amp;J3770),"")</f>
        <v/>
      </c>
      <c r="I3770" s="1440"/>
      <c r="J3770" s="1436"/>
      <c r="K3770" s="4"/>
    </row>
    <row r="3771" spans="1:11" ht="15" x14ac:dyDescent="0.2">
      <c r="A3771" s="5">
        <v>3712</v>
      </c>
      <c r="B3771" s="660"/>
      <c r="F3771" s="4" t="s">
        <v>3784</v>
      </c>
      <c r="G3771" s="1" t="b">
        <f t="shared" ca="1" si="59"/>
        <v>1</v>
      </c>
      <c r="H3771" s="1435" t="str" cm="1">
        <f t="array" aca="1" ref="H3771" ca="1">IF(I3771&lt;&gt;"",INDIRECT("'"&amp;I3771&amp;"'!"&amp;J3771),"")</f>
        <v/>
      </c>
      <c r="I3771" s="1440"/>
      <c r="J3771" s="1436"/>
      <c r="K3771" s="4"/>
    </row>
    <row r="3772" spans="1:11" ht="15" x14ac:dyDescent="0.2">
      <c r="A3772" s="5">
        <v>3713</v>
      </c>
      <c r="B3772" s="660"/>
      <c r="F3772" s="4" t="s">
        <v>3784</v>
      </c>
      <c r="G3772" s="1" t="b">
        <f t="shared" ca="1" si="59"/>
        <v>1</v>
      </c>
      <c r="H3772" s="1435" t="str" cm="1">
        <f t="array" aca="1" ref="H3772" ca="1">IF(I3772&lt;&gt;"",INDIRECT("'"&amp;I3772&amp;"'!"&amp;J3772),"")</f>
        <v/>
      </c>
      <c r="I3772" s="1440"/>
      <c r="J3772" s="1436"/>
      <c r="K3772" s="4"/>
    </row>
    <row r="3773" spans="1:11" ht="15" x14ac:dyDescent="0.2">
      <c r="A3773" s="5">
        <v>3714</v>
      </c>
      <c r="B3773" s="660"/>
      <c r="F3773" s="4" t="s">
        <v>3784</v>
      </c>
      <c r="G3773" s="1" t="b">
        <f t="shared" ca="1" si="59"/>
        <v>1</v>
      </c>
      <c r="H3773" s="1435" t="str" cm="1">
        <f t="array" aca="1" ref="H3773" ca="1">IF(I3773&lt;&gt;"",INDIRECT("'"&amp;I3773&amp;"'!"&amp;J3773),"")</f>
        <v/>
      </c>
      <c r="I3773" s="1440"/>
      <c r="J3773" s="1436"/>
      <c r="K3773" s="4"/>
    </row>
    <row r="3774" spans="1:11" ht="15" x14ac:dyDescent="0.2">
      <c r="A3774" s="5">
        <v>3715</v>
      </c>
      <c r="B3774" s="660"/>
      <c r="F3774" s="4" t="s">
        <v>3784</v>
      </c>
      <c r="G3774" s="1" t="b">
        <f t="shared" ca="1" si="59"/>
        <v>1</v>
      </c>
      <c r="H3774" s="1435" t="str" cm="1">
        <f t="array" aca="1" ref="H3774" ca="1">IF(I3774&lt;&gt;"",INDIRECT("'"&amp;I3774&amp;"'!"&amp;J3774),"")</f>
        <v/>
      </c>
      <c r="I3774" s="1440"/>
      <c r="J3774" s="1436"/>
      <c r="K3774" s="4"/>
    </row>
    <row r="3775" spans="1:11" ht="15" x14ac:dyDescent="0.2">
      <c r="A3775" s="5">
        <v>3716</v>
      </c>
      <c r="B3775" s="660"/>
      <c r="F3775" s="4" t="s">
        <v>3784</v>
      </c>
      <c r="G3775" s="1" t="b">
        <f t="shared" ca="1" si="59"/>
        <v>1</v>
      </c>
      <c r="H3775" s="1435" t="str" cm="1">
        <f t="array" aca="1" ref="H3775" ca="1">IF(I3775&lt;&gt;"",INDIRECT("'"&amp;I3775&amp;"'!"&amp;J3775),"")</f>
        <v/>
      </c>
      <c r="I3775" s="1440"/>
      <c r="J3775" s="1436"/>
      <c r="K3775" s="4"/>
    </row>
    <row r="3776" spans="1:11" ht="15" x14ac:dyDescent="0.2">
      <c r="A3776" s="5">
        <v>3717</v>
      </c>
      <c r="B3776" s="660"/>
      <c r="F3776" s="4" t="s">
        <v>3784</v>
      </c>
      <c r="G3776" s="1" t="b">
        <f t="shared" ca="1" si="59"/>
        <v>1</v>
      </c>
      <c r="H3776" s="1435" t="str" cm="1">
        <f t="array" aca="1" ref="H3776" ca="1">IF(I3776&lt;&gt;"",INDIRECT("'"&amp;I3776&amp;"'!"&amp;J3776),"")</f>
        <v/>
      </c>
      <c r="I3776" s="1440"/>
      <c r="J3776" s="1436"/>
      <c r="K3776" s="4"/>
    </row>
    <row r="3777" spans="1:11" ht="15" x14ac:dyDescent="0.2">
      <c r="A3777" s="5">
        <v>3718</v>
      </c>
      <c r="B3777" s="660"/>
      <c r="F3777" s="4" t="s">
        <v>3784</v>
      </c>
      <c r="G3777" s="1" t="b">
        <f t="shared" ca="1" si="59"/>
        <v>1</v>
      </c>
      <c r="H3777" s="1435" t="str" cm="1">
        <f t="array" aca="1" ref="H3777" ca="1">IF(I3777&lt;&gt;"",INDIRECT("'"&amp;I3777&amp;"'!"&amp;J3777),"")</f>
        <v/>
      </c>
      <c r="I3777" s="1440"/>
      <c r="J3777" s="1436"/>
      <c r="K3777" s="4"/>
    </row>
    <row r="3778" spans="1:11" ht="15" x14ac:dyDescent="0.2">
      <c r="A3778" s="5">
        <v>3719</v>
      </c>
      <c r="B3778" s="660"/>
      <c r="F3778" s="4" t="s">
        <v>3784</v>
      </c>
      <c r="G3778" s="1" t="b">
        <f t="shared" ca="1" si="59"/>
        <v>1</v>
      </c>
      <c r="H3778" s="1435" t="str" cm="1">
        <f t="array" aca="1" ref="H3778" ca="1">IF(I3778&lt;&gt;"",INDIRECT("'"&amp;I3778&amp;"'!"&amp;J3778),"")</f>
        <v/>
      </c>
      <c r="I3778" s="1440"/>
      <c r="J3778" s="1436"/>
      <c r="K3778" s="4"/>
    </row>
    <row r="3779" spans="1:11" ht="15" x14ac:dyDescent="0.2">
      <c r="A3779" s="5">
        <v>3720</v>
      </c>
      <c r="B3779" s="660"/>
      <c r="F3779" s="4" t="s">
        <v>3784</v>
      </c>
      <c r="G3779" s="1" t="b">
        <f t="shared" ca="1" si="59"/>
        <v>1</v>
      </c>
      <c r="H3779" s="1435" t="str" cm="1">
        <f t="array" aca="1" ref="H3779" ca="1">IF(I3779&lt;&gt;"",INDIRECT("'"&amp;I3779&amp;"'!"&amp;J3779),"")</f>
        <v/>
      </c>
      <c r="I3779" s="1440"/>
      <c r="J3779" s="1436"/>
      <c r="K3779" s="4"/>
    </row>
    <row r="3780" spans="1:11" ht="15" x14ac:dyDescent="0.2">
      <c r="A3780" s="5">
        <v>3721</v>
      </c>
      <c r="B3780" s="660"/>
      <c r="F3780" s="4" t="s">
        <v>3784</v>
      </c>
      <c r="G3780" s="1" t="b">
        <f t="shared" ca="1" si="59"/>
        <v>1</v>
      </c>
      <c r="H3780" s="1435" t="str" cm="1">
        <f t="array" aca="1" ref="H3780" ca="1">IF(I3780&lt;&gt;"",INDIRECT("'"&amp;I3780&amp;"'!"&amp;J3780),"")</f>
        <v/>
      </c>
      <c r="I3780" s="1440"/>
      <c r="J3780" s="1436"/>
      <c r="K3780" s="4"/>
    </row>
    <row r="3781" spans="1:11" ht="15" x14ac:dyDescent="0.2">
      <c r="A3781" s="5">
        <v>3722</v>
      </c>
      <c r="B3781" s="660"/>
      <c r="F3781" s="4" t="s">
        <v>3784</v>
      </c>
      <c r="G3781" s="1" t="b">
        <f t="shared" ca="1" si="59"/>
        <v>1</v>
      </c>
      <c r="H3781" s="1435" t="str" cm="1">
        <f t="array" aca="1" ref="H3781" ca="1">IF(I3781&lt;&gt;"",INDIRECT("'"&amp;I3781&amp;"'!"&amp;J3781),"")</f>
        <v/>
      </c>
      <c r="I3781" s="1440"/>
      <c r="J3781" s="1436"/>
      <c r="K3781" s="4"/>
    </row>
    <row r="3782" spans="1:11" ht="15" x14ac:dyDescent="0.2">
      <c r="A3782" s="5">
        <v>3723</v>
      </c>
      <c r="B3782" s="660"/>
      <c r="F3782" s="4" t="s">
        <v>3784</v>
      </c>
      <c r="G3782" s="1" t="b">
        <f t="shared" ca="1" si="59"/>
        <v>1</v>
      </c>
      <c r="H3782" s="1435" t="str" cm="1">
        <f t="array" aca="1" ref="H3782" ca="1">IF(I3782&lt;&gt;"",INDIRECT("'"&amp;I3782&amp;"'!"&amp;J3782),"")</f>
        <v/>
      </c>
      <c r="I3782" s="1440"/>
      <c r="J3782" s="1436"/>
      <c r="K3782" s="4"/>
    </row>
    <row r="3783" spans="1:11" ht="15" x14ac:dyDescent="0.2">
      <c r="A3783" s="5">
        <v>3724</v>
      </c>
      <c r="B3783" s="660"/>
      <c r="F3783" s="4" t="s">
        <v>3784</v>
      </c>
      <c r="G3783" s="1" t="b">
        <f t="shared" ca="1" si="59"/>
        <v>1</v>
      </c>
      <c r="H3783" s="1435" t="str" cm="1">
        <f t="array" aca="1" ref="H3783" ca="1">IF(I3783&lt;&gt;"",INDIRECT("'"&amp;I3783&amp;"'!"&amp;J3783),"")</f>
        <v/>
      </c>
      <c r="I3783" s="1440"/>
      <c r="J3783" s="1436"/>
      <c r="K3783" s="4"/>
    </row>
    <row r="3784" spans="1:11" ht="15" x14ac:dyDescent="0.2">
      <c r="A3784" s="5">
        <v>3725</v>
      </c>
      <c r="B3784" s="660"/>
      <c r="F3784" s="4" t="s">
        <v>3784</v>
      </c>
      <c r="G3784" s="1" t="b">
        <f t="shared" ca="1" si="59"/>
        <v>1</v>
      </c>
      <c r="H3784" s="1435" t="str" cm="1">
        <f t="array" aca="1" ref="H3784" ca="1">IF(I3784&lt;&gt;"",INDIRECT("'"&amp;I3784&amp;"'!"&amp;J3784),"")</f>
        <v/>
      </c>
      <c r="I3784" s="1440"/>
      <c r="J3784" s="1436"/>
      <c r="K3784" s="4"/>
    </row>
    <row r="3785" spans="1:11" ht="15" x14ac:dyDescent="0.2">
      <c r="A3785" s="5">
        <v>3726</v>
      </c>
      <c r="B3785" s="660"/>
      <c r="F3785" s="4" t="s">
        <v>3784</v>
      </c>
      <c r="G3785" s="1" t="b">
        <f t="shared" ca="1" si="59"/>
        <v>1</v>
      </c>
      <c r="H3785" s="1435" t="str" cm="1">
        <f t="array" aca="1" ref="H3785" ca="1">IF(I3785&lt;&gt;"",INDIRECT("'"&amp;I3785&amp;"'!"&amp;J3785),"")</f>
        <v/>
      </c>
      <c r="I3785" s="1440"/>
      <c r="J3785" s="1436"/>
      <c r="K3785" s="4"/>
    </row>
    <row r="3786" spans="1:11" ht="15" x14ac:dyDescent="0.2">
      <c r="A3786" s="5">
        <v>3727</v>
      </c>
      <c r="B3786" s="660"/>
      <c r="F3786" s="4" t="s">
        <v>3784</v>
      </c>
      <c r="G3786" s="1" t="b">
        <f t="shared" ca="1" si="59"/>
        <v>1</v>
      </c>
      <c r="H3786" s="1435" t="str" cm="1">
        <f t="array" aca="1" ref="H3786" ca="1">IF(I3786&lt;&gt;"",INDIRECT("'"&amp;I3786&amp;"'!"&amp;J3786),"")</f>
        <v/>
      </c>
      <c r="I3786" s="1440"/>
      <c r="J3786" s="1436"/>
      <c r="K3786" s="4"/>
    </row>
    <row r="3787" spans="1:11" ht="15" x14ac:dyDescent="0.2">
      <c r="A3787" s="5">
        <v>3728</v>
      </c>
      <c r="B3787" s="660"/>
      <c r="F3787" s="4" t="s">
        <v>3784</v>
      </c>
      <c r="G3787" s="1" t="b">
        <f t="shared" ca="1" si="59"/>
        <v>1</v>
      </c>
      <c r="H3787" s="1435" t="str" cm="1">
        <f t="array" aca="1" ref="H3787" ca="1">IF(I3787&lt;&gt;"",INDIRECT("'"&amp;I3787&amp;"'!"&amp;J3787),"")</f>
        <v/>
      </c>
      <c r="I3787" s="1440"/>
      <c r="J3787" s="1436"/>
      <c r="K3787" s="4"/>
    </row>
    <row r="3788" spans="1:11" ht="15" x14ac:dyDescent="0.2">
      <c r="A3788" s="5">
        <v>3729</v>
      </c>
      <c r="B3788" s="660"/>
      <c r="F3788" s="4" t="s">
        <v>3784</v>
      </c>
      <c r="G3788" s="1" t="b">
        <f t="shared" ca="1" si="59"/>
        <v>1</v>
      </c>
      <c r="H3788" s="1435" t="str" cm="1">
        <f t="array" aca="1" ref="H3788" ca="1">IF(I3788&lt;&gt;"",INDIRECT("'"&amp;I3788&amp;"'!"&amp;J3788),"")</f>
        <v/>
      </c>
      <c r="I3788" s="1440"/>
      <c r="J3788" s="1436"/>
      <c r="K3788" s="4"/>
    </row>
    <row r="3789" spans="1:11" ht="15" x14ac:dyDescent="0.2">
      <c r="A3789" s="5">
        <v>3730</v>
      </c>
      <c r="B3789" s="660"/>
      <c r="F3789" s="4" t="s">
        <v>3784</v>
      </c>
      <c r="G3789" s="1" t="b">
        <f t="shared" ca="1" si="59"/>
        <v>1</v>
      </c>
      <c r="H3789" s="1435" t="str" cm="1">
        <f t="array" aca="1" ref="H3789" ca="1">IF(I3789&lt;&gt;"",INDIRECT("'"&amp;I3789&amp;"'!"&amp;J3789),"")</f>
        <v/>
      </c>
      <c r="I3789" s="1440"/>
      <c r="J3789" s="1436"/>
      <c r="K3789" s="4"/>
    </row>
    <row r="3790" spans="1:11" ht="15" x14ac:dyDescent="0.2">
      <c r="A3790" s="5">
        <v>3731</v>
      </c>
      <c r="B3790" s="660"/>
      <c r="F3790" s="4" t="s">
        <v>3784</v>
      </c>
      <c r="G3790" s="1" t="b">
        <f t="shared" ca="1" si="59"/>
        <v>1</v>
      </c>
      <c r="H3790" s="1435" t="str" cm="1">
        <f t="array" aca="1" ref="H3790" ca="1">IF(I3790&lt;&gt;"",INDIRECT("'"&amp;I3790&amp;"'!"&amp;J3790),"")</f>
        <v/>
      </c>
      <c r="I3790" s="1440"/>
      <c r="J3790" s="1436"/>
      <c r="K3790" s="4"/>
    </row>
    <row r="3791" spans="1:11" ht="15" x14ac:dyDescent="0.2">
      <c r="A3791" s="5">
        <v>3732</v>
      </c>
      <c r="B3791" s="660"/>
      <c r="F3791" s="4" t="s">
        <v>3784</v>
      </c>
      <c r="G3791" s="1" t="b">
        <f t="shared" ca="1" si="59"/>
        <v>1</v>
      </c>
      <c r="H3791" s="1435" t="str" cm="1">
        <f t="array" aca="1" ref="H3791" ca="1">IF(I3791&lt;&gt;"",INDIRECT("'"&amp;I3791&amp;"'!"&amp;J3791),"")</f>
        <v/>
      </c>
      <c r="I3791" s="1440"/>
      <c r="J3791" s="1436"/>
      <c r="K3791" s="4"/>
    </row>
    <row r="3792" spans="1:11" ht="15" x14ac:dyDescent="0.2">
      <c r="A3792" s="5">
        <v>3733</v>
      </c>
      <c r="B3792" s="660"/>
      <c r="F3792" s="4" t="s">
        <v>3784</v>
      </c>
      <c r="G3792" s="1" t="b">
        <f t="shared" ca="1" si="59"/>
        <v>1</v>
      </c>
      <c r="H3792" s="1435" t="str" cm="1">
        <f t="array" aca="1" ref="H3792" ca="1">IF(I3792&lt;&gt;"",INDIRECT("'"&amp;I3792&amp;"'!"&amp;J3792),"")</f>
        <v/>
      </c>
      <c r="I3792" s="1440"/>
      <c r="J3792" s="1436"/>
      <c r="K3792" s="4"/>
    </row>
    <row r="3793" spans="1:11" ht="15" x14ac:dyDescent="0.2">
      <c r="A3793" s="5">
        <v>3734</v>
      </c>
      <c r="B3793" s="660"/>
      <c r="F3793" s="4" t="s">
        <v>3784</v>
      </c>
      <c r="G3793" s="1" t="b">
        <f t="shared" ca="1" si="59"/>
        <v>1</v>
      </c>
      <c r="H3793" s="1435" t="str" cm="1">
        <f t="array" aca="1" ref="H3793" ca="1">IF(I3793&lt;&gt;"",INDIRECT("'"&amp;I3793&amp;"'!"&amp;J3793),"")</f>
        <v/>
      </c>
      <c r="I3793" s="1440"/>
      <c r="J3793" s="1436"/>
      <c r="K3793" s="4"/>
    </row>
    <row r="3794" spans="1:11" ht="15" x14ac:dyDescent="0.2">
      <c r="A3794" s="5">
        <v>3735</v>
      </c>
      <c r="B3794" s="660"/>
      <c r="F3794" s="4" t="s">
        <v>3784</v>
      </c>
      <c r="G3794" s="1" t="b">
        <f t="shared" ca="1" si="59"/>
        <v>1</v>
      </c>
      <c r="H3794" s="1435" t="str" cm="1">
        <f t="array" aca="1" ref="H3794" ca="1">IF(I3794&lt;&gt;"",INDIRECT("'"&amp;I3794&amp;"'!"&amp;J3794),"")</f>
        <v/>
      </c>
      <c r="I3794" s="1440"/>
      <c r="J3794" s="1436"/>
      <c r="K3794" s="4"/>
    </row>
    <row r="3795" spans="1:11" ht="15" x14ac:dyDescent="0.2">
      <c r="A3795" s="5">
        <v>3736</v>
      </c>
      <c r="B3795" s="660"/>
      <c r="F3795" s="4" t="s">
        <v>3784</v>
      </c>
      <c r="G3795" s="1" t="b">
        <f t="shared" ca="1" si="59"/>
        <v>1</v>
      </c>
      <c r="H3795" s="1435" t="str" cm="1">
        <f t="array" aca="1" ref="H3795" ca="1">IF(I3795&lt;&gt;"",INDIRECT("'"&amp;I3795&amp;"'!"&amp;J3795),"")</f>
        <v/>
      </c>
      <c r="I3795" s="1440"/>
      <c r="J3795" s="1436"/>
      <c r="K3795" s="4"/>
    </row>
    <row r="3796" spans="1:11" ht="15" x14ac:dyDescent="0.2">
      <c r="A3796" s="5">
        <v>3737</v>
      </c>
      <c r="B3796" s="660"/>
      <c r="F3796" s="4" t="s">
        <v>3784</v>
      </c>
      <c r="G3796" s="1" t="b">
        <f t="shared" ca="1" si="59"/>
        <v>1</v>
      </c>
      <c r="H3796" s="1435" t="str" cm="1">
        <f t="array" aca="1" ref="H3796" ca="1">IF(I3796&lt;&gt;"",INDIRECT("'"&amp;I3796&amp;"'!"&amp;J3796),"")</f>
        <v/>
      </c>
      <c r="I3796" s="1440"/>
      <c r="J3796" s="1436"/>
      <c r="K3796" s="4"/>
    </row>
    <row r="3797" spans="1:11" ht="15" x14ac:dyDescent="0.2">
      <c r="A3797" s="5">
        <v>3738</v>
      </c>
      <c r="B3797" s="660"/>
      <c r="F3797" s="4" t="s">
        <v>3784</v>
      </c>
      <c r="G3797" s="1" t="b">
        <f t="shared" ca="1" si="59"/>
        <v>1</v>
      </c>
      <c r="H3797" s="1435" t="str" cm="1">
        <f t="array" aca="1" ref="H3797" ca="1">IF(I3797&lt;&gt;"",INDIRECT("'"&amp;I3797&amp;"'!"&amp;J3797),"")</f>
        <v/>
      </c>
      <c r="I3797" s="1440"/>
      <c r="J3797" s="1436"/>
      <c r="K3797" s="4"/>
    </row>
    <row r="3798" spans="1:11" ht="15" x14ac:dyDescent="0.2">
      <c r="A3798" s="5">
        <v>3739</v>
      </c>
      <c r="B3798" s="660"/>
      <c r="F3798" s="4" t="s">
        <v>3784</v>
      </c>
      <c r="G3798" s="1" t="b">
        <f t="shared" ca="1" si="59"/>
        <v>1</v>
      </c>
      <c r="H3798" s="1435" t="str" cm="1">
        <f t="array" aca="1" ref="H3798" ca="1">IF(I3798&lt;&gt;"",INDIRECT("'"&amp;I3798&amp;"'!"&amp;J3798),"")</f>
        <v/>
      </c>
      <c r="I3798" s="1440"/>
      <c r="J3798" s="1436"/>
      <c r="K3798" s="4"/>
    </row>
    <row r="3799" spans="1:11" ht="15" x14ac:dyDescent="0.2">
      <c r="A3799" s="5">
        <v>3740</v>
      </c>
      <c r="B3799" s="660"/>
      <c r="F3799" s="4" t="s">
        <v>3784</v>
      </c>
      <c r="G3799" s="1" t="b">
        <f t="shared" ca="1" si="59"/>
        <v>1</v>
      </c>
      <c r="H3799" s="1435" t="str" cm="1">
        <f t="array" aca="1" ref="H3799" ca="1">IF(I3799&lt;&gt;"",INDIRECT("'"&amp;I3799&amp;"'!"&amp;J3799),"")</f>
        <v/>
      </c>
      <c r="I3799" s="1440"/>
      <c r="J3799" s="1436"/>
      <c r="K3799" s="4"/>
    </row>
    <row r="3800" spans="1:11" ht="15" x14ac:dyDescent="0.2">
      <c r="A3800" s="5">
        <v>3741</v>
      </c>
      <c r="B3800" s="660"/>
      <c r="F3800" s="4" t="s">
        <v>3784</v>
      </c>
      <c r="G3800" s="1" t="b">
        <f t="shared" ca="1" si="59"/>
        <v>1</v>
      </c>
      <c r="H3800" s="1435" t="str" cm="1">
        <f t="array" aca="1" ref="H3800" ca="1">IF(I3800&lt;&gt;"",INDIRECT("'"&amp;I3800&amp;"'!"&amp;J3800),"")</f>
        <v/>
      </c>
      <c r="I3800" s="1440"/>
      <c r="J3800" s="1436"/>
      <c r="K3800" s="4"/>
    </row>
    <row r="3801" spans="1:11" ht="15" x14ac:dyDescent="0.2">
      <c r="A3801" s="5">
        <v>3742</v>
      </c>
      <c r="B3801" s="660"/>
      <c r="F3801" s="4" t="s">
        <v>3784</v>
      </c>
      <c r="G3801" s="1" t="b">
        <f t="shared" ca="1" si="59"/>
        <v>1</v>
      </c>
      <c r="H3801" s="1435" t="str" cm="1">
        <f t="array" aca="1" ref="H3801" ca="1">IF(I3801&lt;&gt;"",INDIRECT("'"&amp;I3801&amp;"'!"&amp;J3801),"")</f>
        <v/>
      </c>
      <c r="I3801" s="1440"/>
      <c r="J3801" s="1436"/>
      <c r="K3801" s="4"/>
    </row>
    <row r="3802" spans="1:11" ht="15" x14ac:dyDescent="0.2">
      <c r="A3802" s="5">
        <v>3743</v>
      </c>
      <c r="B3802" s="660"/>
      <c r="F3802" s="4" t="s">
        <v>3784</v>
      </c>
      <c r="G3802" s="1" t="b">
        <f t="shared" ca="1" si="59"/>
        <v>1</v>
      </c>
      <c r="H3802" s="1435" t="str" cm="1">
        <f t="array" aca="1" ref="H3802" ca="1">IF(I3802&lt;&gt;"",INDIRECT("'"&amp;I3802&amp;"'!"&amp;J3802),"")</f>
        <v/>
      </c>
      <c r="I3802" s="1440"/>
      <c r="J3802" s="1436"/>
      <c r="K3802" s="4"/>
    </row>
    <row r="3803" spans="1:11" ht="15" x14ac:dyDescent="0.2">
      <c r="A3803" s="5">
        <v>3744</v>
      </c>
      <c r="B3803" s="660"/>
      <c r="F3803" s="4" t="s">
        <v>3784</v>
      </c>
      <c r="G3803" s="1" t="b">
        <f t="shared" ca="1" si="59"/>
        <v>1</v>
      </c>
      <c r="H3803" s="1435" t="str" cm="1">
        <f t="array" aca="1" ref="H3803" ca="1">IF(I3803&lt;&gt;"",INDIRECT("'"&amp;I3803&amp;"'!"&amp;J3803),"")</f>
        <v/>
      </c>
      <c r="I3803" s="1440"/>
      <c r="J3803" s="1436"/>
      <c r="K3803" s="4"/>
    </row>
    <row r="3804" spans="1:11" ht="15" x14ac:dyDescent="0.2">
      <c r="A3804" s="5">
        <v>3745</v>
      </c>
      <c r="B3804" s="660"/>
      <c r="F3804" s="4" t="s">
        <v>3784</v>
      </c>
      <c r="G3804" s="1" t="b">
        <f t="shared" ca="1" si="59"/>
        <v>1</v>
      </c>
      <c r="H3804" s="1435" t="str" cm="1">
        <f t="array" aca="1" ref="H3804" ca="1">IF(I3804&lt;&gt;"",INDIRECT("'"&amp;I3804&amp;"'!"&amp;J3804),"")</f>
        <v/>
      </c>
      <c r="I3804" s="1440"/>
      <c r="J3804" s="1436"/>
      <c r="K3804" s="4"/>
    </row>
    <row r="3805" spans="1:11" ht="15" x14ac:dyDescent="0.2">
      <c r="A3805" s="5">
        <v>3746</v>
      </c>
      <c r="B3805" s="660"/>
      <c r="F3805" s="4" t="s">
        <v>3784</v>
      </c>
      <c r="G3805" s="1" t="b">
        <f t="shared" ca="1" si="59"/>
        <v>1</v>
      </c>
      <c r="H3805" s="1435" t="str" cm="1">
        <f t="array" aca="1" ref="H3805" ca="1">IF(I3805&lt;&gt;"",INDIRECT("'"&amp;I3805&amp;"'!"&amp;J3805),"")</f>
        <v/>
      </c>
      <c r="I3805" s="1440"/>
      <c r="J3805" s="1436"/>
      <c r="K3805" s="4"/>
    </row>
    <row r="3806" spans="1:11" ht="15" x14ac:dyDescent="0.2">
      <c r="A3806" s="5">
        <v>3747</v>
      </c>
      <c r="B3806" s="660"/>
      <c r="F3806" s="4" t="s">
        <v>3784</v>
      </c>
      <c r="G3806" s="1" t="b">
        <f t="shared" ca="1" si="59"/>
        <v>1</v>
      </c>
      <c r="H3806" s="1435" t="str" cm="1">
        <f t="array" aca="1" ref="H3806" ca="1">IF(I3806&lt;&gt;"",INDIRECT("'"&amp;I3806&amp;"'!"&amp;J3806),"")</f>
        <v/>
      </c>
      <c r="I3806" s="1440"/>
      <c r="J3806" s="1436"/>
      <c r="K3806" s="4"/>
    </row>
    <row r="3807" spans="1:11" ht="15" x14ac:dyDescent="0.2">
      <c r="A3807" s="5">
        <v>3748</v>
      </c>
      <c r="B3807" s="660"/>
      <c r="F3807" s="4" t="s">
        <v>3784</v>
      </c>
      <c r="G3807" s="1" t="b">
        <f t="shared" ca="1" si="59"/>
        <v>1</v>
      </c>
      <c r="H3807" s="1435" t="str" cm="1">
        <f t="array" aca="1" ref="H3807" ca="1">IF(I3807&lt;&gt;"",INDIRECT("'"&amp;I3807&amp;"'!"&amp;J3807),"")</f>
        <v/>
      </c>
      <c r="I3807" s="1440"/>
      <c r="J3807" s="1436"/>
      <c r="K3807" s="4"/>
    </row>
    <row r="3808" spans="1:11" ht="15" x14ac:dyDescent="0.2">
      <c r="A3808" s="5">
        <v>3749</v>
      </c>
      <c r="B3808" s="660"/>
      <c r="F3808" s="4" t="s">
        <v>3784</v>
      </c>
      <c r="G3808" s="1" t="b">
        <f t="shared" ref="G3808:G3871" ca="1" si="60">H3808=B3808</f>
        <v>1</v>
      </c>
      <c r="H3808" s="1435" t="str" cm="1">
        <f t="array" aca="1" ref="H3808" ca="1">IF(I3808&lt;&gt;"",INDIRECT("'"&amp;I3808&amp;"'!"&amp;J3808),"")</f>
        <v/>
      </c>
      <c r="I3808" s="1440"/>
      <c r="J3808" s="1436"/>
      <c r="K3808" s="4"/>
    </row>
    <row r="3809" spans="1:11" ht="15" x14ac:dyDescent="0.2">
      <c r="A3809" s="5">
        <v>3750</v>
      </c>
      <c r="B3809" s="660"/>
      <c r="F3809" s="4" t="s">
        <v>3784</v>
      </c>
      <c r="G3809" s="1" t="b">
        <f t="shared" ca="1" si="60"/>
        <v>1</v>
      </c>
      <c r="H3809" s="1435" t="str" cm="1">
        <f t="array" aca="1" ref="H3809" ca="1">IF(I3809&lt;&gt;"",INDIRECT("'"&amp;I3809&amp;"'!"&amp;J3809),"")</f>
        <v/>
      </c>
      <c r="I3809" s="1440"/>
      <c r="J3809" s="1436"/>
      <c r="K3809" s="4"/>
    </row>
    <row r="3810" spans="1:11" ht="15" x14ac:dyDescent="0.2">
      <c r="A3810" s="5">
        <v>3751</v>
      </c>
      <c r="B3810" s="660"/>
      <c r="F3810" s="4" t="s">
        <v>3784</v>
      </c>
      <c r="G3810" s="1" t="b">
        <f t="shared" ca="1" si="60"/>
        <v>1</v>
      </c>
      <c r="H3810" s="1435" t="str" cm="1">
        <f t="array" aca="1" ref="H3810" ca="1">IF(I3810&lt;&gt;"",INDIRECT("'"&amp;I3810&amp;"'!"&amp;J3810),"")</f>
        <v/>
      </c>
      <c r="I3810" s="1440"/>
      <c r="J3810" s="1436"/>
      <c r="K3810" s="4"/>
    </row>
    <row r="3811" spans="1:11" ht="15" x14ac:dyDescent="0.2">
      <c r="A3811" s="5">
        <v>3752</v>
      </c>
      <c r="B3811" s="660"/>
      <c r="F3811" s="4" t="s">
        <v>3784</v>
      </c>
      <c r="G3811" s="1" t="b">
        <f t="shared" ca="1" si="60"/>
        <v>1</v>
      </c>
      <c r="H3811" s="1435" t="str" cm="1">
        <f t="array" aca="1" ref="H3811" ca="1">IF(I3811&lt;&gt;"",INDIRECT("'"&amp;I3811&amp;"'!"&amp;J3811),"")</f>
        <v/>
      </c>
      <c r="I3811" s="1440"/>
      <c r="J3811" s="1436"/>
      <c r="K3811" s="4"/>
    </row>
    <row r="3812" spans="1:11" ht="15" x14ac:dyDescent="0.2">
      <c r="A3812" s="5">
        <v>3753</v>
      </c>
      <c r="B3812" s="660"/>
      <c r="F3812" s="4" t="s">
        <v>3784</v>
      </c>
      <c r="G3812" s="1" t="b">
        <f t="shared" ca="1" si="60"/>
        <v>1</v>
      </c>
      <c r="H3812" s="1435" t="str" cm="1">
        <f t="array" aca="1" ref="H3812" ca="1">IF(I3812&lt;&gt;"",INDIRECT("'"&amp;I3812&amp;"'!"&amp;J3812),"")</f>
        <v/>
      </c>
      <c r="I3812" s="1440"/>
      <c r="J3812" s="1436"/>
      <c r="K3812" s="4"/>
    </row>
    <row r="3813" spans="1:11" ht="15" x14ac:dyDescent="0.2">
      <c r="A3813" s="5">
        <v>3754</v>
      </c>
      <c r="B3813" s="660"/>
      <c r="F3813" s="4" t="s">
        <v>3784</v>
      </c>
      <c r="G3813" s="1" t="b">
        <f t="shared" ca="1" si="60"/>
        <v>1</v>
      </c>
      <c r="H3813" s="1435" t="str" cm="1">
        <f t="array" aca="1" ref="H3813" ca="1">IF(I3813&lt;&gt;"",INDIRECT("'"&amp;I3813&amp;"'!"&amp;J3813),"")</f>
        <v/>
      </c>
      <c r="I3813" s="1440"/>
      <c r="J3813" s="1436"/>
      <c r="K3813" s="4"/>
    </row>
    <row r="3814" spans="1:11" ht="15" x14ac:dyDescent="0.2">
      <c r="A3814" s="5">
        <v>3755</v>
      </c>
      <c r="B3814" s="660"/>
      <c r="F3814" s="4" t="s">
        <v>3784</v>
      </c>
      <c r="G3814" s="1" t="b">
        <f t="shared" ca="1" si="60"/>
        <v>1</v>
      </c>
      <c r="H3814" s="1435" t="str" cm="1">
        <f t="array" aca="1" ref="H3814" ca="1">IF(I3814&lt;&gt;"",INDIRECT("'"&amp;I3814&amp;"'!"&amp;J3814),"")</f>
        <v/>
      </c>
      <c r="I3814" s="1440"/>
      <c r="J3814" s="1436"/>
      <c r="K3814" s="4"/>
    </row>
    <row r="3815" spans="1:11" ht="15" x14ac:dyDescent="0.2">
      <c r="A3815" s="5">
        <v>3756</v>
      </c>
      <c r="B3815" s="660"/>
      <c r="F3815" s="4" t="s">
        <v>3784</v>
      </c>
      <c r="G3815" s="1" t="b">
        <f t="shared" ca="1" si="60"/>
        <v>1</v>
      </c>
      <c r="H3815" s="1435" t="str" cm="1">
        <f t="array" aca="1" ref="H3815" ca="1">IF(I3815&lt;&gt;"",INDIRECT("'"&amp;I3815&amp;"'!"&amp;J3815),"")</f>
        <v/>
      </c>
      <c r="I3815" s="1440"/>
      <c r="J3815" s="1436"/>
      <c r="K3815" s="4"/>
    </row>
    <row r="3816" spans="1:11" ht="15" x14ac:dyDescent="0.2">
      <c r="A3816" s="5">
        <v>3757</v>
      </c>
      <c r="B3816" s="660"/>
      <c r="F3816" s="4" t="s">
        <v>3784</v>
      </c>
      <c r="G3816" s="1" t="b">
        <f t="shared" ca="1" si="60"/>
        <v>1</v>
      </c>
      <c r="H3816" s="1435" t="str" cm="1">
        <f t="array" aca="1" ref="H3816" ca="1">IF(I3816&lt;&gt;"",INDIRECT("'"&amp;I3816&amp;"'!"&amp;J3816),"")</f>
        <v/>
      </c>
      <c r="I3816" s="1440"/>
      <c r="J3816" s="1436"/>
      <c r="K3816" s="4"/>
    </row>
    <row r="3817" spans="1:11" ht="15" x14ac:dyDescent="0.2">
      <c r="A3817" s="5">
        <v>3758</v>
      </c>
      <c r="B3817" s="660"/>
      <c r="F3817" s="4" t="s">
        <v>3784</v>
      </c>
      <c r="G3817" s="1" t="b">
        <f t="shared" ca="1" si="60"/>
        <v>1</v>
      </c>
      <c r="H3817" s="1435" t="str" cm="1">
        <f t="array" aca="1" ref="H3817" ca="1">IF(I3817&lt;&gt;"",INDIRECT("'"&amp;I3817&amp;"'!"&amp;J3817),"")</f>
        <v/>
      </c>
      <c r="I3817" s="1440"/>
      <c r="J3817" s="1436"/>
      <c r="K3817" s="4"/>
    </row>
    <row r="3818" spans="1:11" ht="15" x14ac:dyDescent="0.2">
      <c r="A3818" s="5">
        <v>3759</v>
      </c>
      <c r="B3818" s="660"/>
      <c r="F3818" s="4" t="s">
        <v>3784</v>
      </c>
      <c r="G3818" s="1" t="b">
        <f t="shared" ca="1" si="60"/>
        <v>1</v>
      </c>
      <c r="H3818" s="1435" t="str" cm="1">
        <f t="array" aca="1" ref="H3818" ca="1">IF(I3818&lt;&gt;"",INDIRECT("'"&amp;I3818&amp;"'!"&amp;J3818),"")</f>
        <v/>
      </c>
      <c r="I3818" s="1440"/>
      <c r="J3818" s="1436"/>
      <c r="K3818" s="4"/>
    </row>
    <row r="3819" spans="1:11" ht="15" x14ac:dyDescent="0.2">
      <c r="A3819" s="5">
        <v>3760</v>
      </c>
      <c r="B3819" s="660"/>
      <c r="F3819" s="4" t="s">
        <v>3784</v>
      </c>
      <c r="G3819" s="1" t="b">
        <f t="shared" ca="1" si="60"/>
        <v>1</v>
      </c>
      <c r="H3819" s="1435" t="str" cm="1">
        <f t="array" aca="1" ref="H3819" ca="1">IF(I3819&lt;&gt;"",INDIRECT("'"&amp;I3819&amp;"'!"&amp;J3819),"")</f>
        <v/>
      </c>
      <c r="I3819" s="1440"/>
      <c r="J3819" s="1436"/>
      <c r="K3819" s="4"/>
    </row>
    <row r="3820" spans="1:11" ht="15" x14ac:dyDescent="0.2">
      <c r="A3820" s="5">
        <v>3761</v>
      </c>
      <c r="B3820" s="660"/>
      <c r="F3820" s="4" t="s">
        <v>3784</v>
      </c>
      <c r="G3820" s="1" t="b">
        <f t="shared" ca="1" si="60"/>
        <v>1</v>
      </c>
      <c r="H3820" s="1435" t="str" cm="1">
        <f t="array" aca="1" ref="H3820" ca="1">IF(I3820&lt;&gt;"",INDIRECT("'"&amp;I3820&amp;"'!"&amp;J3820),"")</f>
        <v/>
      </c>
      <c r="I3820" s="1440"/>
      <c r="J3820" s="1436"/>
      <c r="K3820" s="4"/>
    </row>
    <row r="3821" spans="1:11" ht="15" x14ac:dyDescent="0.2">
      <c r="A3821" s="5">
        <v>3762</v>
      </c>
      <c r="B3821" s="660"/>
      <c r="F3821" s="4" t="s">
        <v>3784</v>
      </c>
      <c r="G3821" s="1" t="b">
        <f t="shared" ca="1" si="60"/>
        <v>1</v>
      </c>
      <c r="H3821" s="1435" t="str" cm="1">
        <f t="array" aca="1" ref="H3821" ca="1">IF(I3821&lt;&gt;"",INDIRECT("'"&amp;I3821&amp;"'!"&amp;J3821),"")</f>
        <v/>
      </c>
      <c r="I3821" s="1440"/>
      <c r="J3821" s="1436"/>
      <c r="K3821" s="4"/>
    </row>
    <row r="3822" spans="1:11" ht="15" x14ac:dyDescent="0.2">
      <c r="A3822" s="5">
        <v>3763</v>
      </c>
      <c r="B3822" s="660"/>
      <c r="F3822" s="4" t="s">
        <v>3784</v>
      </c>
      <c r="G3822" s="1" t="b">
        <f t="shared" ca="1" si="60"/>
        <v>1</v>
      </c>
      <c r="H3822" s="1435" t="str" cm="1">
        <f t="array" aca="1" ref="H3822" ca="1">IF(I3822&lt;&gt;"",INDIRECT("'"&amp;I3822&amp;"'!"&amp;J3822),"")</f>
        <v/>
      </c>
      <c r="I3822" s="1440"/>
      <c r="J3822" s="1436"/>
      <c r="K3822" s="4"/>
    </row>
    <row r="3823" spans="1:11" ht="15" x14ac:dyDescent="0.2">
      <c r="A3823" s="5">
        <v>3764</v>
      </c>
      <c r="B3823" s="660"/>
      <c r="F3823" s="4" t="s">
        <v>3784</v>
      </c>
      <c r="G3823" s="1" t="b">
        <f t="shared" ca="1" si="60"/>
        <v>1</v>
      </c>
      <c r="H3823" s="1435" t="str" cm="1">
        <f t="array" aca="1" ref="H3823" ca="1">IF(I3823&lt;&gt;"",INDIRECT("'"&amp;I3823&amp;"'!"&amp;J3823),"")</f>
        <v/>
      </c>
      <c r="I3823" s="1440"/>
      <c r="J3823" s="1436"/>
      <c r="K3823" s="4"/>
    </row>
    <row r="3824" spans="1:11" ht="15" x14ac:dyDescent="0.2">
      <c r="A3824" s="5">
        <v>3765</v>
      </c>
      <c r="B3824" s="660"/>
      <c r="F3824" s="4" t="s">
        <v>3784</v>
      </c>
      <c r="G3824" s="1" t="b">
        <f t="shared" ca="1" si="60"/>
        <v>1</v>
      </c>
      <c r="H3824" s="1435" t="str" cm="1">
        <f t="array" aca="1" ref="H3824" ca="1">IF(I3824&lt;&gt;"",INDIRECT("'"&amp;I3824&amp;"'!"&amp;J3824),"")</f>
        <v/>
      </c>
      <c r="I3824" s="1440"/>
      <c r="J3824" s="1436"/>
      <c r="K3824" s="4"/>
    </row>
    <row r="3825" spans="1:11" ht="15" x14ac:dyDescent="0.2">
      <c r="A3825" s="5">
        <v>3766</v>
      </c>
      <c r="B3825" s="660"/>
      <c r="F3825" s="4" t="s">
        <v>3784</v>
      </c>
      <c r="G3825" s="1" t="b">
        <f t="shared" ca="1" si="60"/>
        <v>1</v>
      </c>
      <c r="H3825" s="1435" t="str" cm="1">
        <f t="array" aca="1" ref="H3825" ca="1">IF(I3825&lt;&gt;"",INDIRECT("'"&amp;I3825&amp;"'!"&amp;J3825),"")</f>
        <v/>
      </c>
      <c r="I3825" s="1440"/>
      <c r="J3825" s="1436"/>
      <c r="K3825" s="4"/>
    </row>
    <row r="3826" spans="1:11" ht="15" x14ac:dyDescent="0.2">
      <c r="A3826" s="5">
        <v>3767</v>
      </c>
      <c r="B3826" s="660"/>
      <c r="F3826" s="4" t="s">
        <v>3784</v>
      </c>
      <c r="G3826" s="1" t="b">
        <f t="shared" ca="1" si="60"/>
        <v>1</v>
      </c>
      <c r="H3826" s="1435" t="str" cm="1">
        <f t="array" aca="1" ref="H3826" ca="1">IF(I3826&lt;&gt;"",INDIRECT("'"&amp;I3826&amp;"'!"&amp;J3826),"")</f>
        <v/>
      </c>
      <c r="I3826" s="1440"/>
      <c r="J3826" s="1436"/>
      <c r="K3826" s="4"/>
    </row>
    <row r="3827" spans="1:11" ht="15" x14ac:dyDescent="0.2">
      <c r="A3827" s="5">
        <v>3768</v>
      </c>
      <c r="B3827" s="660"/>
      <c r="F3827" s="4" t="s">
        <v>3784</v>
      </c>
      <c r="G3827" s="1" t="b">
        <f t="shared" ca="1" si="60"/>
        <v>1</v>
      </c>
      <c r="H3827" s="1435" t="str" cm="1">
        <f t="array" aca="1" ref="H3827" ca="1">IF(I3827&lt;&gt;"",INDIRECT("'"&amp;I3827&amp;"'!"&amp;J3827),"")</f>
        <v/>
      </c>
      <c r="I3827" s="1440"/>
      <c r="J3827" s="1436"/>
      <c r="K3827" s="4"/>
    </row>
    <row r="3828" spans="1:11" ht="15" x14ac:dyDescent="0.2">
      <c r="A3828" s="5">
        <v>3769</v>
      </c>
      <c r="B3828" s="660"/>
      <c r="F3828" s="4" t="s">
        <v>3784</v>
      </c>
      <c r="G3828" s="1" t="b">
        <f t="shared" ca="1" si="60"/>
        <v>1</v>
      </c>
      <c r="H3828" s="1435" t="str" cm="1">
        <f t="array" aca="1" ref="H3828" ca="1">IF(I3828&lt;&gt;"",INDIRECT("'"&amp;I3828&amp;"'!"&amp;J3828),"")</f>
        <v/>
      </c>
      <c r="I3828" s="1440"/>
      <c r="J3828" s="1436"/>
      <c r="K3828" s="4"/>
    </row>
    <row r="3829" spans="1:11" ht="15" x14ac:dyDescent="0.2">
      <c r="A3829" s="5">
        <v>3770</v>
      </c>
      <c r="B3829" s="660"/>
      <c r="F3829" s="4" t="s">
        <v>3784</v>
      </c>
      <c r="G3829" s="1" t="b">
        <f t="shared" ca="1" si="60"/>
        <v>1</v>
      </c>
      <c r="H3829" s="1435" t="str" cm="1">
        <f t="array" aca="1" ref="H3829" ca="1">IF(I3829&lt;&gt;"",INDIRECT("'"&amp;I3829&amp;"'!"&amp;J3829),"")</f>
        <v/>
      </c>
      <c r="I3829" s="1440"/>
      <c r="J3829" s="1436"/>
      <c r="K3829" s="4"/>
    </row>
    <row r="3830" spans="1:11" ht="15" x14ac:dyDescent="0.2">
      <c r="A3830" s="5">
        <v>3771</v>
      </c>
      <c r="B3830" s="660"/>
      <c r="F3830" s="4" t="s">
        <v>3784</v>
      </c>
      <c r="G3830" s="1" t="b">
        <f t="shared" ca="1" si="60"/>
        <v>1</v>
      </c>
      <c r="H3830" s="1435" t="str" cm="1">
        <f t="array" aca="1" ref="H3830" ca="1">IF(I3830&lt;&gt;"",INDIRECT("'"&amp;I3830&amp;"'!"&amp;J3830),"")</f>
        <v/>
      </c>
      <c r="I3830" s="1440"/>
      <c r="J3830" s="1436"/>
      <c r="K3830" s="4"/>
    </row>
    <row r="3831" spans="1:11" ht="15" x14ac:dyDescent="0.2">
      <c r="A3831" s="5">
        <v>3772</v>
      </c>
      <c r="B3831" s="660"/>
      <c r="F3831" s="4" t="s">
        <v>3784</v>
      </c>
      <c r="G3831" s="1" t="b">
        <f t="shared" ca="1" si="60"/>
        <v>1</v>
      </c>
      <c r="H3831" s="1435" t="str" cm="1">
        <f t="array" aca="1" ref="H3831" ca="1">IF(I3831&lt;&gt;"",INDIRECT("'"&amp;I3831&amp;"'!"&amp;J3831),"")</f>
        <v/>
      </c>
      <c r="I3831" s="1440"/>
      <c r="J3831" s="1436"/>
      <c r="K3831" s="4"/>
    </row>
    <row r="3832" spans="1:11" ht="15" x14ac:dyDescent="0.2">
      <c r="A3832" s="5">
        <v>3773</v>
      </c>
      <c r="B3832" s="660"/>
      <c r="F3832" s="4" t="s">
        <v>3784</v>
      </c>
      <c r="G3832" s="1" t="b">
        <f t="shared" ca="1" si="60"/>
        <v>1</v>
      </c>
      <c r="H3832" s="1435" t="str" cm="1">
        <f t="array" aca="1" ref="H3832" ca="1">IF(I3832&lt;&gt;"",INDIRECT("'"&amp;I3832&amp;"'!"&amp;J3832),"")</f>
        <v/>
      </c>
      <c r="I3832" s="1440"/>
      <c r="J3832" s="1436"/>
      <c r="K3832" s="4"/>
    </row>
    <row r="3833" spans="1:11" ht="15" x14ac:dyDescent="0.2">
      <c r="A3833" s="5">
        <v>3774</v>
      </c>
      <c r="B3833" s="660"/>
      <c r="F3833" s="4" t="s">
        <v>3784</v>
      </c>
      <c r="G3833" s="1" t="b">
        <f t="shared" ca="1" si="60"/>
        <v>1</v>
      </c>
      <c r="H3833" s="1435" t="str" cm="1">
        <f t="array" aca="1" ref="H3833" ca="1">IF(I3833&lt;&gt;"",INDIRECT("'"&amp;I3833&amp;"'!"&amp;J3833),"")</f>
        <v/>
      </c>
      <c r="I3833" s="1440"/>
      <c r="J3833" s="1436"/>
      <c r="K3833" s="4"/>
    </row>
    <row r="3834" spans="1:11" ht="15" x14ac:dyDescent="0.2">
      <c r="A3834" s="5">
        <v>3775</v>
      </c>
      <c r="B3834" s="660"/>
      <c r="F3834" s="4" t="s">
        <v>3784</v>
      </c>
      <c r="G3834" s="1" t="b">
        <f t="shared" ca="1" si="60"/>
        <v>1</v>
      </c>
      <c r="H3834" s="1435" t="str" cm="1">
        <f t="array" aca="1" ref="H3834" ca="1">IF(I3834&lt;&gt;"",INDIRECT("'"&amp;I3834&amp;"'!"&amp;J3834),"")</f>
        <v/>
      </c>
      <c r="I3834" s="1440"/>
      <c r="J3834" s="1436"/>
      <c r="K3834" s="4"/>
    </row>
    <row r="3835" spans="1:11" ht="15" x14ac:dyDescent="0.2">
      <c r="A3835" s="5">
        <v>3776</v>
      </c>
      <c r="B3835" s="660"/>
      <c r="F3835" s="4" t="s">
        <v>3784</v>
      </c>
      <c r="G3835" s="1" t="b">
        <f t="shared" ca="1" si="60"/>
        <v>1</v>
      </c>
      <c r="H3835" s="1435" t="str" cm="1">
        <f t="array" aca="1" ref="H3835" ca="1">IF(I3835&lt;&gt;"",INDIRECT("'"&amp;I3835&amp;"'!"&amp;J3835),"")</f>
        <v/>
      </c>
      <c r="I3835" s="1440"/>
      <c r="J3835" s="1436"/>
      <c r="K3835" s="4"/>
    </row>
    <row r="3836" spans="1:11" ht="15" x14ac:dyDescent="0.2">
      <c r="A3836" s="5">
        <v>3777</v>
      </c>
      <c r="B3836" s="660"/>
      <c r="F3836" s="4" t="s">
        <v>3784</v>
      </c>
      <c r="G3836" s="1" t="b">
        <f t="shared" ca="1" si="60"/>
        <v>1</v>
      </c>
      <c r="H3836" s="1435" t="str" cm="1">
        <f t="array" aca="1" ref="H3836" ca="1">IF(I3836&lt;&gt;"",INDIRECT("'"&amp;I3836&amp;"'!"&amp;J3836),"")</f>
        <v/>
      </c>
      <c r="I3836" s="1440"/>
      <c r="J3836" s="1436"/>
      <c r="K3836" s="4"/>
    </row>
    <row r="3837" spans="1:11" ht="15" x14ac:dyDescent="0.2">
      <c r="A3837" s="5">
        <v>3778</v>
      </c>
      <c r="B3837" s="660"/>
      <c r="F3837" s="4" t="s">
        <v>3784</v>
      </c>
      <c r="G3837" s="1" t="b">
        <f t="shared" ca="1" si="60"/>
        <v>1</v>
      </c>
      <c r="H3837" s="1435" t="str" cm="1">
        <f t="array" aca="1" ref="H3837" ca="1">IF(I3837&lt;&gt;"",INDIRECT("'"&amp;I3837&amp;"'!"&amp;J3837),"")</f>
        <v/>
      </c>
      <c r="I3837" s="1440"/>
      <c r="J3837" s="1436"/>
      <c r="K3837" s="4"/>
    </row>
    <row r="3838" spans="1:11" ht="15" x14ac:dyDescent="0.2">
      <c r="A3838" s="5">
        <v>3779</v>
      </c>
      <c r="B3838" s="660"/>
      <c r="F3838" s="4" t="s">
        <v>3784</v>
      </c>
      <c r="G3838" s="1" t="b">
        <f t="shared" ca="1" si="60"/>
        <v>1</v>
      </c>
      <c r="H3838" s="1435" t="str" cm="1">
        <f t="array" aca="1" ref="H3838" ca="1">IF(I3838&lt;&gt;"",INDIRECT("'"&amp;I3838&amp;"'!"&amp;J3838),"")</f>
        <v/>
      </c>
      <c r="I3838" s="1440"/>
      <c r="J3838" s="1436"/>
      <c r="K3838" s="4"/>
    </row>
    <row r="3839" spans="1:11" ht="15" x14ac:dyDescent="0.2">
      <c r="A3839" s="5">
        <v>3780</v>
      </c>
      <c r="B3839" s="660"/>
      <c r="F3839" s="4" t="s">
        <v>3784</v>
      </c>
      <c r="G3839" s="1" t="b">
        <f t="shared" ca="1" si="60"/>
        <v>1</v>
      </c>
      <c r="H3839" s="1435" t="str" cm="1">
        <f t="array" aca="1" ref="H3839" ca="1">IF(I3839&lt;&gt;"",INDIRECT("'"&amp;I3839&amp;"'!"&amp;J3839),"")</f>
        <v/>
      </c>
      <c r="I3839" s="1440"/>
      <c r="J3839" s="1436"/>
      <c r="K3839" s="4"/>
    </row>
    <row r="3840" spans="1:11" ht="15" x14ac:dyDescent="0.2">
      <c r="A3840" s="5">
        <v>3781</v>
      </c>
      <c r="B3840" s="660"/>
      <c r="F3840" s="4" t="s">
        <v>3784</v>
      </c>
      <c r="G3840" s="1" t="b">
        <f t="shared" ca="1" si="60"/>
        <v>1</v>
      </c>
      <c r="H3840" s="1435" t="str" cm="1">
        <f t="array" aca="1" ref="H3840" ca="1">IF(I3840&lt;&gt;"",INDIRECT("'"&amp;I3840&amp;"'!"&amp;J3840),"")</f>
        <v/>
      </c>
      <c r="I3840" s="1440"/>
      <c r="J3840" s="1436"/>
      <c r="K3840" s="4"/>
    </row>
    <row r="3841" spans="1:11" ht="15" x14ac:dyDescent="0.2">
      <c r="A3841" s="5">
        <v>3782</v>
      </c>
      <c r="B3841" s="660"/>
      <c r="F3841" s="4" t="s">
        <v>3784</v>
      </c>
      <c r="G3841" s="1" t="b">
        <f t="shared" ca="1" si="60"/>
        <v>1</v>
      </c>
      <c r="H3841" s="1435" t="str" cm="1">
        <f t="array" aca="1" ref="H3841" ca="1">IF(I3841&lt;&gt;"",INDIRECT("'"&amp;I3841&amp;"'!"&amp;J3841),"")</f>
        <v/>
      </c>
      <c r="I3841" s="1440"/>
      <c r="J3841" s="1436"/>
      <c r="K3841" s="4"/>
    </row>
    <row r="3842" spans="1:11" ht="15" x14ac:dyDescent="0.2">
      <c r="A3842" s="5">
        <v>3783</v>
      </c>
      <c r="B3842" s="660"/>
      <c r="F3842" s="4" t="s">
        <v>3784</v>
      </c>
      <c r="G3842" s="1" t="b">
        <f t="shared" ca="1" si="60"/>
        <v>1</v>
      </c>
      <c r="H3842" s="1435" t="str" cm="1">
        <f t="array" aca="1" ref="H3842" ca="1">IF(I3842&lt;&gt;"",INDIRECT("'"&amp;I3842&amp;"'!"&amp;J3842),"")</f>
        <v/>
      </c>
      <c r="I3842" s="1440"/>
      <c r="J3842" s="1436"/>
      <c r="K3842" s="4"/>
    </row>
    <row r="3843" spans="1:11" ht="15" x14ac:dyDescent="0.2">
      <c r="A3843" s="5">
        <v>3784</v>
      </c>
      <c r="B3843" s="660"/>
      <c r="F3843" s="4" t="s">
        <v>3784</v>
      </c>
      <c r="G3843" s="1" t="b">
        <f t="shared" ca="1" si="60"/>
        <v>1</v>
      </c>
      <c r="H3843" s="1435" t="str" cm="1">
        <f t="array" aca="1" ref="H3843" ca="1">IF(I3843&lt;&gt;"",INDIRECT("'"&amp;I3843&amp;"'!"&amp;J3843),"")</f>
        <v/>
      </c>
      <c r="I3843" s="1440"/>
      <c r="J3843" s="1436"/>
      <c r="K3843" s="4"/>
    </row>
    <row r="3844" spans="1:11" ht="15" x14ac:dyDescent="0.2">
      <c r="A3844" s="5">
        <v>3785</v>
      </c>
      <c r="B3844" s="660"/>
      <c r="F3844" s="4" t="s">
        <v>3784</v>
      </c>
      <c r="G3844" s="1" t="b">
        <f t="shared" ca="1" si="60"/>
        <v>1</v>
      </c>
      <c r="H3844" s="1435" t="str" cm="1">
        <f t="array" aca="1" ref="H3844" ca="1">IF(I3844&lt;&gt;"",INDIRECT("'"&amp;I3844&amp;"'!"&amp;J3844),"")</f>
        <v/>
      </c>
      <c r="I3844" s="1440"/>
      <c r="J3844" s="1436"/>
      <c r="K3844" s="4"/>
    </row>
    <row r="3845" spans="1:11" ht="15" x14ac:dyDescent="0.2">
      <c r="A3845" s="5">
        <v>3786</v>
      </c>
      <c r="B3845" s="660"/>
      <c r="F3845" s="4" t="s">
        <v>3784</v>
      </c>
      <c r="G3845" s="1" t="b">
        <f t="shared" ca="1" si="60"/>
        <v>1</v>
      </c>
      <c r="H3845" s="1435" t="str" cm="1">
        <f t="array" aca="1" ref="H3845" ca="1">IF(I3845&lt;&gt;"",INDIRECT("'"&amp;I3845&amp;"'!"&amp;J3845),"")</f>
        <v/>
      </c>
      <c r="I3845" s="1440"/>
      <c r="J3845" s="1436"/>
      <c r="K3845" s="4"/>
    </row>
    <row r="3846" spans="1:11" ht="15" x14ac:dyDescent="0.2">
      <c r="A3846" s="5">
        <v>3787</v>
      </c>
      <c r="B3846" s="660"/>
      <c r="F3846" s="4" t="s">
        <v>3784</v>
      </c>
      <c r="G3846" s="1" t="b">
        <f t="shared" ca="1" si="60"/>
        <v>1</v>
      </c>
      <c r="H3846" s="1435" t="str" cm="1">
        <f t="array" aca="1" ref="H3846" ca="1">IF(I3846&lt;&gt;"",INDIRECT("'"&amp;I3846&amp;"'!"&amp;J3846),"")</f>
        <v/>
      </c>
      <c r="I3846" s="1440"/>
      <c r="J3846" s="1436"/>
      <c r="K3846" s="4"/>
    </row>
    <row r="3847" spans="1:11" ht="15" x14ac:dyDescent="0.2">
      <c r="A3847" s="5">
        <v>3788</v>
      </c>
      <c r="B3847" s="660"/>
      <c r="F3847" s="4" t="s">
        <v>3784</v>
      </c>
      <c r="G3847" s="1" t="b">
        <f t="shared" ca="1" si="60"/>
        <v>1</v>
      </c>
      <c r="H3847" s="1435" t="str" cm="1">
        <f t="array" aca="1" ref="H3847" ca="1">IF(I3847&lt;&gt;"",INDIRECT("'"&amp;I3847&amp;"'!"&amp;J3847),"")</f>
        <v/>
      </c>
      <c r="I3847" s="1440"/>
      <c r="J3847" s="1436"/>
      <c r="K3847" s="4"/>
    </row>
    <row r="3848" spans="1:11" ht="15" x14ac:dyDescent="0.2">
      <c r="A3848" s="5">
        <v>3789</v>
      </c>
      <c r="B3848" s="660"/>
      <c r="F3848" s="4" t="s">
        <v>3784</v>
      </c>
      <c r="G3848" s="1" t="b">
        <f t="shared" ca="1" si="60"/>
        <v>1</v>
      </c>
      <c r="H3848" s="1435" t="str" cm="1">
        <f t="array" aca="1" ref="H3848" ca="1">IF(I3848&lt;&gt;"",INDIRECT("'"&amp;I3848&amp;"'!"&amp;J3848),"")</f>
        <v/>
      </c>
      <c r="I3848" s="1440"/>
      <c r="J3848" s="1436"/>
      <c r="K3848" s="4"/>
    </row>
    <row r="3849" spans="1:11" ht="15" x14ac:dyDescent="0.2">
      <c r="A3849" s="5">
        <v>3790</v>
      </c>
      <c r="B3849" s="660"/>
      <c r="F3849" s="4" t="s">
        <v>3784</v>
      </c>
      <c r="G3849" s="1" t="b">
        <f t="shared" ca="1" si="60"/>
        <v>1</v>
      </c>
      <c r="H3849" s="1435" t="str" cm="1">
        <f t="array" aca="1" ref="H3849" ca="1">IF(I3849&lt;&gt;"",INDIRECT("'"&amp;I3849&amp;"'!"&amp;J3849),"")</f>
        <v/>
      </c>
      <c r="I3849" s="1440"/>
      <c r="J3849" s="1436"/>
      <c r="K3849" s="4"/>
    </row>
    <row r="3850" spans="1:11" ht="15" x14ac:dyDescent="0.2">
      <c r="A3850" s="5">
        <v>3791</v>
      </c>
      <c r="B3850" s="660"/>
      <c r="F3850" s="4" t="s">
        <v>3784</v>
      </c>
      <c r="G3850" s="1" t="b">
        <f t="shared" ca="1" si="60"/>
        <v>1</v>
      </c>
      <c r="H3850" s="1435" t="str" cm="1">
        <f t="array" aca="1" ref="H3850" ca="1">IF(I3850&lt;&gt;"",INDIRECT("'"&amp;I3850&amp;"'!"&amp;J3850),"")</f>
        <v/>
      </c>
      <c r="I3850" s="1440"/>
      <c r="J3850" s="1436"/>
      <c r="K3850" s="4"/>
    </row>
    <row r="3851" spans="1:11" ht="15" x14ac:dyDescent="0.2">
      <c r="A3851" s="5">
        <v>3792</v>
      </c>
      <c r="B3851" s="660"/>
      <c r="F3851" s="4" t="s">
        <v>3784</v>
      </c>
      <c r="G3851" s="1" t="b">
        <f t="shared" ca="1" si="60"/>
        <v>1</v>
      </c>
      <c r="H3851" s="1435" t="str" cm="1">
        <f t="array" aca="1" ref="H3851" ca="1">IF(I3851&lt;&gt;"",INDIRECT("'"&amp;I3851&amp;"'!"&amp;J3851),"")</f>
        <v/>
      </c>
      <c r="I3851" s="1440"/>
      <c r="J3851" s="1436"/>
      <c r="K3851" s="4"/>
    </row>
    <row r="3852" spans="1:11" ht="15" x14ac:dyDescent="0.2">
      <c r="A3852" s="5">
        <v>3793</v>
      </c>
      <c r="B3852" s="660"/>
      <c r="F3852" s="4" t="s">
        <v>3784</v>
      </c>
      <c r="G3852" s="1" t="b">
        <f t="shared" ca="1" si="60"/>
        <v>1</v>
      </c>
      <c r="H3852" s="1435" t="str" cm="1">
        <f t="array" aca="1" ref="H3852" ca="1">IF(I3852&lt;&gt;"",INDIRECT("'"&amp;I3852&amp;"'!"&amp;J3852),"")</f>
        <v/>
      </c>
      <c r="I3852" s="1440"/>
      <c r="J3852" s="1436"/>
      <c r="K3852" s="4"/>
    </row>
    <row r="3853" spans="1:11" ht="15" x14ac:dyDescent="0.2">
      <c r="A3853" s="5">
        <v>3794</v>
      </c>
      <c r="B3853" s="660"/>
      <c r="F3853" s="4" t="s">
        <v>3784</v>
      </c>
      <c r="G3853" s="1" t="b">
        <f t="shared" ca="1" si="60"/>
        <v>1</v>
      </c>
      <c r="H3853" s="1435" t="str" cm="1">
        <f t="array" aca="1" ref="H3853" ca="1">IF(I3853&lt;&gt;"",INDIRECT("'"&amp;I3853&amp;"'!"&amp;J3853),"")</f>
        <v/>
      </c>
      <c r="I3853" s="1440"/>
      <c r="J3853" s="1436"/>
      <c r="K3853" s="4"/>
    </row>
    <row r="3854" spans="1:11" ht="15" x14ac:dyDescent="0.2">
      <c r="A3854" s="5">
        <v>3795</v>
      </c>
      <c r="B3854" s="660"/>
      <c r="F3854" s="4" t="s">
        <v>3784</v>
      </c>
      <c r="G3854" s="1" t="b">
        <f t="shared" ca="1" si="60"/>
        <v>1</v>
      </c>
      <c r="H3854" s="1435" t="str" cm="1">
        <f t="array" aca="1" ref="H3854" ca="1">IF(I3854&lt;&gt;"",INDIRECT("'"&amp;I3854&amp;"'!"&amp;J3854),"")</f>
        <v/>
      </c>
      <c r="I3854" s="1440"/>
      <c r="J3854" s="1436"/>
      <c r="K3854" s="4"/>
    </row>
    <row r="3855" spans="1:11" ht="15" x14ac:dyDescent="0.2">
      <c r="A3855" s="5">
        <v>3796</v>
      </c>
      <c r="B3855" s="660"/>
      <c r="F3855" s="4" t="s">
        <v>3784</v>
      </c>
      <c r="G3855" s="1" t="b">
        <f t="shared" ca="1" si="60"/>
        <v>1</v>
      </c>
      <c r="H3855" s="1435" t="str" cm="1">
        <f t="array" aca="1" ref="H3855" ca="1">IF(I3855&lt;&gt;"",INDIRECT("'"&amp;I3855&amp;"'!"&amp;J3855),"")</f>
        <v/>
      </c>
      <c r="I3855" s="1440"/>
      <c r="J3855" s="1436"/>
      <c r="K3855" s="4"/>
    </row>
    <row r="3856" spans="1:11" ht="15" x14ac:dyDescent="0.2">
      <c r="A3856" s="5">
        <v>3797</v>
      </c>
      <c r="B3856" s="660"/>
      <c r="F3856" s="4" t="s">
        <v>3784</v>
      </c>
      <c r="G3856" s="1" t="b">
        <f t="shared" ca="1" si="60"/>
        <v>1</v>
      </c>
      <c r="H3856" s="1435" t="str" cm="1">
        <f t="array" aca="1" ref="H3856" ca="1">IF(I3856&lt;&gt;"",INDIRECT("'"&amp;I3856&amp;"'!"&amp;J3856),"")</f>
        <v/>
      </c>
      <c r="I3856" s="1440"/>
      <c r="J3856" s="1436"/>
      <c r="K3856" s="4"/>
    </row>
    <row r="3857" spans="1:11" ht="15" x14ac:dyDescent="0.2">
      <c r="A3857" s="5">
        <v>3798</v>
      </c>
      <c r="B3857" s="660"/>
      <c r="F3857" s="4" t="s">
        <v>3784</v>
      </c>
      <c r="G3857" s="1" t="b">
        <f t="shared" ca="1" si="60"/>
        <v>1</v>
      </c>
      <c r="H3857" s="1435" t="str" cm="1">
        <f t="array" aca="1" ref="H3857" ca="1">IF(I3857&lt;&gt;"",INDIRECT("'"&amp;I3857&amp;"'!"&amp;J3857),"")</f>
        <v/>
      </c>
      <c r="I3857" s="1440"/>
      <c r="J3857" s="1436"/>
      <c r="K3857" s="4"/>
    </row>
    <row r="3858" spans="1:11" ht="15" x14ac:dyDescent="0.2">
      <c r="A3858" s="5">
        <v>3799</v>
      </c>
      <c r="B3858" s="660"/>
      <c r="F3858" s="4" t="s">
        <v>3784</v>
      </c>
      <c r="G3858" s="1" t="b">
        <f t="shared" ca="1" si="60"/>
        <v>1</v>
      </c>
      <c r="H3858" s="1435" t="str" cm="1">
        <f t="array" aca="1" ref="H3858" ca="1">IF(I3858&lt;&gt;"",INDIRECT("'"&amp;I3858&amp;"'!"&amp;J3858),"")</f>
        <v/>
      </c>
      <c r="I3858" s="1440"/>
      <c r="J3858" s="1436"/>
      <c r="K3858" s="4"/>
    </row>
    <row r="3859" spans="1:11" ht="15" x14ac:dyDescent="0.2">
      <c r="A3859" s="5">
        <v>3800</v>
      </c>
      <c r="B3859" s="660"/>
      <c r="F3859" s="4" t="s">
        <v>3784</v>
      </c>
      <c r="G3859" s="1" t="b">
        <f t="shared" ca="1" si="60"/>
        <v>1</v>
      </c>
      <c r="H3859" s="1435" t="str" cm="1">
        <f t="array" aca="1" ref="H3859" ca="1">IF(I3859&lt;&gt;"",INDIRECT("'"&amp;I3859&amp;"'!"&amp;J3859),"")</f>
        <v/>
      </c>
      <c r="I3859" s="1440"/>
      <c r="J3859" s="1436"/>
      <c r="K3859" s="4"/>
    </row>
    <row r="3860" spans="1:11" ht="15" x14ac:dyDescent="0.2">
      <c r="A3860" s="5">
        <v>3801</v>
      </c>
      <c r="B3860" s="660"/>
      <c r="F3860" s="4" t="s">
        <v>3784</v>
      </c>
      <c r="G3860" s="1" t="b">
        <f t="shared" ca="1" si="60"/>
        <v>1</v>
      </c>
      <c r="H3860" s="1435" t="str" cm="1">
        <f t="array" aca="1" ref="H3860" ca="1">IF(I3860&lt;&gt;"",INDIRECT("'"&amp;I3860&amp;"'!"&amp;J3860),"")</f>
        <v/>
      </c>
      <c r="I3860" s="1440"/>
      <c r="J3860" s="1436"/>
      <c r="K3860" s="4"/>
    </row>
    <row r="3861" spans="1:11" ht="15" x14ac:dyDescent="0.2">
      <c r="A3861" s="5">
        <v>3802</v>
      </c>
      <c r="B3861" s="660"/>
      <c r="F3861" s="4" t="s">
        <v>3784</v>
      </c>
      <c r="G3861" s="1" t="b">
        <f t="shared" ca="1" si="60"/>
        <v>1</v>
      </c>
      <c r="H3861" s="1435" t="str" cm="1">
        <f t="array" aca="1" ref="H3861" ca="1">IF(I3861&lt;&gt;"",INDIRECT("'"&amp;I3861&amp;"'!"&amp;J3861),"")</f>
        <v/>
      </c>
      <c r="I3861" s="1440"/>
      <c r="J3861" s="1436"/>
      <c r="K3861" s="4"/>
    </row>
    <row r="3862" spans="1:11" ht="15" x14ac:dyDescent="0.2">
      <c r="A3862" s="5">
        <v>3803</v>
      </c>
      <c r="B3862" s="660"/>
      <c r="F3862" s="4" t="s">
        <v>3784</v>
      </c>
      <c r="G3862" s="1" t="b">
        <f t="shared" ca="1" si="60"/>
        <v>1</v>
      </c>
      <c r="H3862" s="1435" t="str" cm="1">
        <f t="array" aca="1" ref="H3862" ca="1">IF(I3862&lt;&gt;"",INDIRECT("'"&amp;I3862&amp;"'!"&amp;J3862),"")</f>
        <v/>
      </c>
      <c r="I3862" s="1440"/>
      <c r="J3862" s="1436"/>
      <c r="K3862" s="4"/>
    </row>
    <row r="3863" spans="1:11" ht="15" x14ac:dyDescent="0.2">
      <c r="A3863" s="5">
        <v>3804</v>
      </c>
      <c r="B3863" s="660"/>
      <c r="F3863" s="4" t="s">
        <v>3784</v>
      </c>
      <c r="G3863" s="1" t="b">
        <f t="shared" ca="1" si="60"/>
        <v>1</v>
      </c>
      <c r="H3863" s="1435" t="str" cm="1">
        <f t="array" aca="1" ref="H3863" ca="1">IF(I3863&lt;&gt;"",INDIRECT("'"&amp;I3863&amp;"'!"&amp;J3863),"")</f>
        <v/>
      </c>
      <c r="I3863" s="1440"/>
      <c r="J3863" s="1436"/>
      <c r="K3863" s="4"/>
    </row>
    <row r="3864" spans="1:11" ht="15" x14ac:dyDescent="0.2">
      <c r="A3864" s="5">
        <v>3805</v>
      </c>
      <c r="B3864" s="660"/>
      <c r="F3864" s="4" t="s">
        <v>3784</v>
      </c>
      <c r="G3864" s="1" t="b">
        <f t="shared" ca="1" si="60"/>
        <v>1</v>
      </c>
      <c r="H3864" s="1435" t="str" cm="1">
        <f t="array" aca="1" ref="H3864" ca="1">IF(I3864&lt;&gt;"",INDIRECT("'"&amp;I3864&amp;"'!"&amp;J3864),"")</f>
        <v/>
      </c>
      <c r="I3864" s="1440"/>
      <c r="J3864" s="1436"/>
      <c r="K3864" s="4"/>
    </row>
    <row r="3865" spans="1:11" ht="15" x14ac:dyDescent="0.2">
      <c r="A3865" s="5">
        <v>3806</v>
      </c>
      <c r="B3865" s="660"/>
      <c r="F3865" s="4" t="s">
        <v>3784</v>
      </c>
      <c r="G3865" s="1" t="b">
        <f t="shared" ca="1" si="60"/>
        <v>1</v>
      </c>
      <c r="H3865" s="1435" t="str" cm="1">
        <f t="array" aca="1" ref="H3865" ca="1">IF(I3865&lt;&gt;"",INDIRECT("'"&amp;I3865&amp;"'!"&amp;J3865),"")</f>
        <v/>
      </c>
      <c r="I3865" s="1440"/>
      <c r="J3865" s="1436"/>
      <c r="K3865" s="4"/>
    </row>
    <row r="3866" spans="1:11" ht="15" x14ac:dyDescent="0.2">
      <c r="A3866" s="5">
        <v>3807</v>
      </c>
      <c r="B3866" s="660"/>
      <c r="F3866" s="4" t="s">
        <v>3784</v>
      </c>
      <c r="G3866" s="1" t="b">
        <f t="shared" ca="1" si="60"/>
        <v>1</v>
      </c>
      <c r="H3866" s="1435" t="str" cm="1">
        <f t="array" aca="1" ref="H3866" ca="1">IF(I3866&lt;&gt;"",INDIRECT("'"&amp;I3866&amp;"'!"&amp;J3866),"")</f>
        <v/>
      </c>
      <c r="I3866" s="1440"/>
      <c r="J3866" s="1436"/>
      <c r="K3866" s="4"/>
    </row>
    <row r="3867" spans="1:11" ht="15" x14ac:dyDescent="0.2">
      <c r="A3867" s="5">
        <v>3808</v>
      </c>
      <c r="B3867" s="660"/>
      <c r="F3867" s="4" t="s">
        <v>3784</v>
      </c>
      <c r="G3867" s="1" t="b">
        <f t="shared" ca="1" si="60"/>
        <v>1</v>
      </c>
      <c r="H3867" s="1435" t="str" cm="1">
        <f t="array" aca="1" ref="H3867" ca="1">IF(I3867&lt;&gt;"",INDIRECT("'"&amp;I3867&amp;"'!"&amp;J3867),"")</f>
        <v/>
      </c>
      <c r="I3867" s="1440"/>
      <c r="J3867" s="1436"/>
      <c r="K3867" s="4"/>
    </row>
    <row r="3868" spans="1:11" ht="15" x14ac:dyDescent="0.2">
      <c r="A3868" s="5">
        <v>3809</v>
      </c>
      <c r="B3868" s="660"/>
      <c r="F3868" s="4" t="s">
        <v>3784</v>
      </c>
      <c r="G3868" s="1" t="b">
        <f t="shared" ca="1" si="60"/>
        <v>1</v>
      </c>
      <c r="H3868" s="1435" t="str" cm="1">
        <f t="array" aca="1" ref="H3868" ca="1">IF(I3868&lt;&gt;"",INDIRECT("'"&amp;I3868&amp;"'!"&amp;J3868),"")</f>
        <v/>
      </c>
      <c r="I3868" s="1440"/>
      <c r="J3868" s="1436"/>
      <c r="K3868" s="4"/>
    </row>
    <row r="3869" spans="1:11" ht="15" x14ac:dyDescent="0.2">
      <c r="A3869" s="5">
        <v>3810</v>
      </c>
      <c r="B3869" s="660"/>
      <c r="F3869" s="4" t="s">
        <v>3784</v>
      </c>
      <c r="G3869" s="1" t="b">
        <f t="shared" ca="1" si="60"/>
        <v>1</v>
      </c>
      <c r="H3869" s="1435" t="str" cm="1">
        <f t="array" aca="1" ref="H3869" ca="1">IF(I3869&lt;&gt;"",INDIRECT("'"&amp;I3869&amp;"'!"&amp;J3869),"")</f>
        <v/>
      </c>
      <c r="I3869" s="1440"/>
      <c r="J3869" s="1436"/>
      <c r="K3869" s="4"/>
    </row>
    <row r="3870" spans="1:11" ht="15" x14ac:dyDescent="0.2">
      <c r="A3870" s="5">
        <v>3811</v>
      </c>
      <c r="B3870" s="660"/>
      <c r="F3870" s="4" t="s">
        <v>3784</v>
      </c>
      <c r="G3870" s="1" t="b">
        <f t="shared" ca="1" si="60"/>
        <v>1</v>
      </c>
      <c r="H3870" s="1435" t="str" cm="1">
        <f t="array" aca="1" ref="H3870" ca="1">IF(I3870&lt;&gt;"",INDIRECT("'"&amp;I3870&amp;"'!"&amp;J3870),"")</f>
        <v/>
      </c>
      <c r="I3870" s="1440"/>
      <c r="J3870" s="1436"/>
      <c r="K3870" s="4"/>
    </row>
    <row r="3871" spans="1:11" ht="15" x14ac:dyDescent="0.2">
      <c r="A3871" s="5">
        <v>3812</v>
      </c>
      <c r="B3871" s="660"/>
      <c r="F3871" s="4" t="s">
        <v>3784</v>
      </c>
      <c r="G3871" s="1" t="b">
        <f t="shared" ca="1" si="60"/>
        <v>1</v>
      </c>
      <c r="H3871" s="1435" t="str" cm="1">
        <f t="array" aca="1" ref="H3871" ca="1">IF(I3871&lt;&gt;"",INDIRECT("'"&amp;I3871&amp;"'!"&amp;J3871),"")</f>
        <v/>
      </c>
      <c r="I3871" s="1440"/>
      <c r="J3871" s="1436"/>
      <c r="K3871" s="4"/>
    </row>
    <row r="3872" spans="1:11" ht="15" x14ac:dyDescent="0.2">
      <c r="A3872" s="5">
        <v>3813</v>
      </c>
      <c r="B3872" s="660"/>
      <c r="F3872" s="4" t="s">
        <v>3784</v>
      </c>
      <c r="G3872" s="1" t="b">
        <f t="shared" ref="G3872:G3935" ca="1" si="61">H3872=B3872</f>
        <v>1</v>
      </c>
      <c r="H3872" s="1435" t="str" cm="1">
        <f t="array" aca="1" ref="H3872" ca="1">IF(I3872&lt;&gt;"",INDIRECT("'"&amp;I3872&amp;"'!"&amp;J3872),"")</f>
        <v/>
      </c>
      <c r="I3872" s="1440"/>
      <c r="J3872" s="1436"/>
      <c r="K3872" s="4"/>
    </row>
    <row r="3873" spans="1:11" ht="15" x14ac:dyDescent="0.2">
      <c r="A3873" s="5">
        <v>3814</v>
      </c>
      <c r="B3873" s="660"/>
      <c r="F3873" s="4" t="s">
        <v>3784</v>
      </c>
      <c r="G3873" s="1" t="b">
        <f t="shared" ca="1" si="61"/>
        <v>1</v>
      </c>
      <c r="H3873" s="1435" t="str" cm="1">
        <f t="array" aca="1" ref="H3873" ca="1">IF(I3873&lt;&gt;"",INDIRECT("'"&amp;I3873&amp;"'!"&amp;J3873),"")</f>
        <v/>
      </c>
      <c r="I3873" s="1440"/>
      <c r="J3873" s="1436"/>
      <c r="K3873" s="4"/>
    </row>
    <row r="3874" spans="1:11" ht="15" x14ac:dyDescent="0.2">
      <c r="A3874" s="5">
        <v>3815</v>
      </c>
      <c r="B3874" s="660"/>
      <c r="F3874" s="4" t="s">
        <v>3784</v>
      </c>
      <c r="G3874" s="1" t="b">
        <f t="shared" ca="1" si="61"/>
        <v>1</v>
      </c>
      <c r="H3874" s="1435" t="str" cm="1">
        <f t="array" aca="1" ref="H3874" ca="1">IF(I3874&lt;&gt;"",INDIRECT("'"&amp;I3874&amp;"'!"&amp;J3874),"")</f>
        <v/>
      </c>
      <c r="I3874" s="1440"/>
      <c r="J3874" s="1436"/>
      <c r="K3874" s="4"/>
    </row>
    <row r="3875" spans="1:11" ht="15" x14ac:dyDescent="0.2">
      <c r="A3875" s="5">
        <v>3816</v>
      </c>
      <c r="B3875" s="660"/>
      <c r="F3875" s="4" t="s">
        <v>3784</v>
      </c>
      <c r="G3875" s="1" t="b">
        <f t="shared" ca="1" si="61"/>
        <v>1</v>
      </c>
      <c r="H3875" s="1435" t="str" cm="1">
        <f t="array" aca="1" ref="H3875" ca="1">IF(I3875&lt;&gt;"",INDIRECT("'"&amp;I3875&amp;"'!"&amp;J3875),"")</f>
        <v/>
      </c>
      <c r="I3875" s="1440"/>
      <c r="J3875" s="1436"/>
      <c r="K3875" s="4"/>
    </row>
    <row r="3876" spans="1:11" ht="15" x14ac:dyDescent="0.2">
      <c r="A3876" s="5">
        <v>3817</v>
      </c>
      <c r="B3876" s="660"/>
      <c r="F3876" s="4" t="s">
        <v>3784</v>
      </c>
      <c r="G3876" s="1" t="b">
        <f t="shared" ca="1" si="61"/>
        <v>1</v>
      </c>
      <c r="H3876" s="1435" t="str" cm="1">
        <f t="array" aca="1" ref="H3876" ca="1">IF(I3876&lt;&gt;"",INDIRECT("'"&amp;I3876&amp;"'!"&amp;J3876),"")</f>
        <v/>
      </c>
      <c r="I3876" s="1440"/>
      <c r="J3876" s="1436"/>
      <c r="K3876" s="4"/>
    </row>
    <row r="3877" spans="1:11" ht="15" x14ac:dyDescent="0.2">
      <c r="A3877" s="5">
        <v>3818</v>
      </c>
      <c r="B3877" s="660"/>
      <c r="F3877" s="4" t="s">
        <v>3784</v>
      </c>
      <c r="G3877" s="1" t="b">
        <f t="shared" ca="1" si="61"/>
        <v>1</v>
      </c>
      <c r="H3877" s="1435" t="str" cm="1">
        <f t="array" aca="1" ref="H3877" ca="1">IF(I3877&lt;&gt;"",INDIRECT("'"&amp;I3877&amp;"'!"&amp;J3877),"")</f>
        <v/>
      </c>
      <c r="I3877" s="1440"/>
      <c r="J3877" s="1436"/>
      <c r="K3877" s="4"/>
    </row>
    <row r="3878" spans="1:11" ht="15" x14ac:dyDescent="0.2">
      <c r="A3878" s="5">
        <v>3819</v>
      </c>
      <c r="B3878" s="660"/>
      <c r="F3878" s="4" t="s">
        <v>3784</v>
      </c>
      <c r="G3878" s="1" t="b">
        <f t="shared" ca="1" si="61"/>
        <v>1</v>
      </c>
      <c r="H3878" s="1435" t="str" cm="1">
        <f t="array" aca="1" ref="H3878" ca="1">IF(I3878&lt;&gt;"",INDIRECT("'"&amp;I3878&amp;"'!"&amp;J3878),"")</f>
        <v/>
      </c>
      <c r="I3878" s="1440"/>
      <c r="J3878" s="1436"/>
      <c r="K3878" s="4"/>
    </row>
    <row r="3879" spans="1:11" ht="15" x14ac:dyDescent="0.2">
      <c r="A3879" s="5">
        <v>3820</v>
      </c>
      <c r="B3879" s="660"/>
      <c r="F3879" s="4" t="s">
        <v>3784</v>
      </c>
      <c r="G3879" s="1" t="b">
        <f t="shared" ca="1" si="61"/>
        <v>1</v>
      </c>
      <c r="H3879" s="1435" t="str" cm="1">
        <f t="array" aca="1" ref="H3879" ca="1">IF(I3879&lt;&gt;"",INDIRECT("'"&amp;I3879&amp;"'!"&amp;J3879),"")</f>
        <v/>
      </c>
      <c r="I3879" s="1440"/>
      <c r="J3879" s="1436"/>
      <c r="K3879" s="4"/>
    </row>
    <row r="3880" spans="1:11" ht="15" x14ac:dyDescent="0.2">
      <c r="A3880" s="5">
        <v>3821</v>
      </c>
      <c r="B3880" s="660"/>
      <c r="F3880" s="4" t="s">
        <v>3784</v>
      </c>
      <c r="G3880" s="1" t="b">
        <f t="shared" ca="1" si="61"/>
        <v>1</v>
      </c>
      <c r="H3880" s="1435" t="str" cm="1">
        <f t="array" aca="1" ref="H3880" ca="1">IF(I3880&lt;&gt;"",INDIRECT("'"&amp;I3880&amp;"'!"&amp;J3880),"")</f>
        <v/>
      </c>
      <c r="I3880" s="1440"/>
      <c r="J3880" s="1436"/>
      <c r="K3880" s="4"/>
    </row>
    <row r="3881" spans="1:11" ht="15" x14ac:dyDescent="0.2">
      <c r="A3881" s="5">
        <v>3822</v>
      </c>
      <c r="B3881" s="660"/>
      <c r="F3881" s="4" t="s">
        <v>3784</v>
      </c>
      <c r="G3881" s="1" t="b">
        <f t="shared" ca="1" si="61"/>
        <v>1</v>
      </c>
      <c r="H3881" s="1435" t="str" cm="1">
        <f t="array" aca="1" ref="H3881" ca="1">IF(I3881&lt;&gt;"",INDIRECT("'"&amp;I3881&amp;"'!"&amp;J3881),"")</f>
        <v/>
      </c>
      <c r="I3881" s="1440"/>
      <c r="J3881" s="1436"/>
      <c r="K3881" s="4"/>
    </row>
    <row r="3882" spans="1:11" ht="15" x14ac:dyDescent="0.2">
      <c r="A3882" s="5">
        <v>3823</v>
      </c>
      <c r="B3882" s="660"/>
      <c r="F3882" s="4" t="s">
        <v>3784</v>
      </c>
      <c r="G3882" s="1" t="b">
        <f t="shared" ca="1" si="61"/>
        <v>1</v>
      </c>
      <c r="H3882" s="1435" t="str" cm="1">
        <f t="array" aca="1" ref="H3882" ca="1">IF(I3882&lt;&gt;"",INDIRECT("'"&amp;I3882&amp;"'!"&amp;J3882),"")</f>
        <v/>
      </c>
      <c r="I3882" s="1440"/>
      <c r="J3882" s="1436"/>
      <c r="K3882" s="4"/>
    </row>
    <row r="3883" spans="1:11" ht="15" x14ac:dyDescent="0.2">
      <c r="A3883" s="5">
        <v>3824</v>
      </c>
      <c r="B3883" s="660"/>
      <c r="F3883" s="4" t="s">
        <v>3784</v>
      </c>
      <c r="G3883" s="1" t="b">
        <f t="shared" ca="1" si="61"/>
        <v>1</v>
      </c>
      <c r="H3883" s="1435" t="str" cm="1">
        <f t="array" aca="1" ref="H3883" ca="1">IF(I3883&lt;&gt;"",INDIRECT("'"&amp;I3883&amp;"'!"&amp;J3883),"")</f>
        <v/>
      </c>
      <c r="I3883" s="1440"/>
      <c r="J3883" s="1436"/>
      <c r="K3883" s="4"/>
    </row>
    <row r="3884" spans="1:11" ht="15" x14ac:dyDescent="0.2">
      <c r="A3884" s="5">
        <v>3825</v>
      </c>
      <c r="B3884" s="660"/>
      <c r="F3884" s="4" t="s">
        <v>3784</v>
      </c>
      <c r="G3884" s="1" t="b">
        <f t="shared" ca="1" si="61"/>
        <v>1</v>
      </c>
      <c r="H3884" s="1435" t="str" cm="1">
        <f t="array" aca="1" ref="H3884" ca="1">IF(I3884&lt;&gt;"",INDIRECT("'"&amp;I3884&amp;"'!"&amp;J3884),"")</f>
        <v/>
      </c>
      <c r="I3884" s="1440"/>
      <c r="J3884" s="1436"/>
      <c r="K3884" s="4"/>
    </row>
    <row r="3885" spans="1:11" ht="15" x14ac:dyDescent="0.2">
      <c r="A3885" s="5">
        <v>3826</v>
      </c>
      <c r="B3885" s="660"/>
      <c r="F3885" s="4" t="s">
        <v>3784</v>
      </c>
      <c r="G3885" s="1" t="b">
        <f t="shared" ca="1" si="61"/>
        <v>1</v>
      </c>
      <c r="H3885" s="1435" t="str" cm="1">
        <f t="array" aca="1" ref="H3885" ca="1">IF(I3885&lt;&gt;"",INDIRECT("'"&amp;I3885&amp;"'!"&amp;J3885),"")</f>
        <v/>
      </c>
      <c r="I3885" s="1440"/>
      <c r="J3885" s="1436"/>
      <c r="K3885" s="4"/>
    </row>
    <row r="3886" spans="1:11" ht="15" x14ac:dyDescent="0.2">
      <c r="A3886" s="5">
        <v>3827</v>
      </c>
      <c r="B3886" s="660"/>
      <c r="F3886" s="4" t="s">
        <v>3784</v>
      </c>
      <c r="G3886" s="1" t="b">
        <f t="shared" ca="1" si="61"/>
        <v>1</v>
      </c>
      <c r="H3886" s="1435" t="str" cm="1">
        <f t="array" aca="1" ref="H3886" ca="1">IF(I3886&lt;&gt;"",INDIRECT("'"&amp;I3886&amp;"'!"&amp;J3886),"")</f>
        <v/>
      </c>
      <c r="I3886" s="1440"/>
      <c r="J3886" s="1436"/>
      <c r="K3886" s="4"/>
    </row>
    <row r="3887" spans="1:11" ht="15" x14ac:dyDescent="0.2">
      <c r="A3887" s="5">
        <v>3828</v>
      </c>
      <c r="B3887" s="660"/>
      <c r="F3887" s="4" t="s">
        <v>3784</v>
      </c>
      <c r="G3887" s="1" t="b">
        <f t="shared" ca="1" si="61"/>
        <v>1</v>
      </c>
      <c r="H3887" s="1435" t="str" cm="1">
        <f t="array" aca="1" ref="H3887" ca="1">IF(I3887&lt;&gt;"",INDIRECT("'"&amp;I3887&amp;"'!"&amp;J3887),"")</f>
        <v/>
      </c>
      <c r="I3887" s="1440"/>
      <c r="J3887" s="1436"/>
      <c r="K3887" s="4"/>
    </row>
    <row r="3888" spans="1:11" ht="15" x14ac:dyDescent="0.2">
      <c r="A3888" s="5">
        <v>3829</v>
      </c>
      <c r="B3888" s="660"/>
      <c r="F3888" s="4" t="s">
        <v>3784</v>
      </c>
      <c r="G3888" s="1" t="b">
        <f t="shared" ca="1" si="61"/>
        <v>1</v>
      </c>
      <c r="H3888" s="1435" t="str" cm="1">
        <f t="array" aca="1" ref="H3888" ca="1">IF(I3888&lt;&gt;"",INDIRECT("'"&amp;I3888&amp;"'!"&amp;J3888),"")</f>
        <v/>
      </c>
      <c r="I3888" s="1440"/>
      <c r="J3888" s="1436"/>
      <c r="K3888" s="4"/>
    </row>
    <row r="3889" spans="1:11" ht="15" x14ac:dyDescent="0.2">
      <c r="A3889" s="5">
        <v>3830</v>
      </c>
      <c r="B3889" s="660"/>
      <c r="F3889" s="4" t="s">
        <v>3784</v>
      </c>
      <c r="G3889" s="1" t="b">
        <f t="shared" ca="1" si="61"/>
        <v>1</v>
      </c>
      <c r="H3889" s="1435" t="str" cm="1">
        <f t="array" aca="1" ref="H3889" ca="1">IF(I3889&lt;&gt;"",INDIRECT("'"&amp;I3889&amp;"'!"&amp;J3889),"")</f>
        <v/>
      </c>
      <c r="I3889" s="1440"/>
      <c r="J3889" s="1436"/>
      <c r="K3889" s="4"/>
    </row>
    <row r="3890" spans="1:11" ht="15" x14ac:dyDescent="0.2">
      <c r="A3890" s="5">
        <v>3831</v>
      </c>
      <c r="B3890" s="660"/>
      <c r="F3890" s="4" t="s">
        <v>3784</v>
      </c>
      <c r="G3890" s="1" t="b">
        <f t="shared" ca="1" si="61"/>
        <v>1</v>
      </c>
      <c r="H3890" s="1435" t="str" cm="1">
        <f t="array" aca="1" ref="H3890" ca="1">IF(I3890&lt;&gt;"",INDIRECT("'"&amp;I3890&amp;"'!"&amp;J3890),"")</f>
        <v/>
      </c>
      <c r="I3890" s="1440"/>
      <c r="J3890" s="1436"/>
      <c r="K3890" s="4"/>
    </row>
    <row r="3891" spans="1:11" ht="15" x14ac:dyDescent="0.2">
      <c r="A3891" s="5">
        <v>3832</v>
      </c>
      <c r="B3891" s="660"/>
      <c r="F3891" s="4" t="s">
        <v>3784</v>
      </c>
      <c r="G3891" s="1" t="b">
        <f t="shared" ca="1" si="61"/>
        <v>1</v>
      </c>
      <c r="H3891" s="1435" t="str" cm="1">
        <f t="array" aca="1" ref="H3891" ca="1">IF(I3891&lt;&gt;"",INDIRECT("'"&amp;I3891&amp;"'!"&amp;J3891),"")</f>
        <v/>
      </c>
      <c r="I3891" s="1440"/>
      <c r="J3891" s="1436"/>
      <c r="K3891" s="4"/>
    </row>
    <row r="3892" spans="1:11" ht="15" x14ac:dyDescent="0.2">
      <c r="A3892" s="5">
        <v>3833</v>
      </c>
      <c r="B3892" s="660"/>
      <c r="F3892" s="4" t="s">
        <v>3784</v>
      </c>
      <c r="G3892" s="1" t="b">
        <f t="shared" ca="1" si="61"/>
        <v>1</v>
      </c>
      <c r="H3892" s="1435" t="str" cm="1">
        <f t="array" aca="1" ref="H3892" ca="1">IF(I3892&lt;&gt;"",INDIRECT("'"&amp;I3892&amp;"'!"&amp;J3892),"")</f>
        <v/>
      </c>
      <c r="I3892" s="1440"/>
      <c r="J3892" s="1436"/>
      <c r="K3892" s="4"/>
    </row>
    <row r="3893" spans="1:11" ht="15" x14ac:dyDescent="0.2">
      <c r="A3893" s="5">
        <v>3834</v>
      </c>
      <c r="B3893" s="660"/>
      <c r="F3893" s="4" t="s">
        <v>3784</v>
      </c>
      <c r="G3893" s="1" t="b">
        <f t="shared" ca="1" si="61"/>
        <v>1</v>
      </c>
      <c r="H3893" s="1435" t="str" cm="1">
        <f t="array" aca="1" ref="H3893" ca="1">IF(I3893&lt;&gt;"",INDIRECT("'"&amp;I3893&amp;"'!"&amp;J3893),"")</f>
        <v/>
      </c>
      <c r="I3893" s="1440"/>
      <c r="J3893" s="1436"/>
      <c r="K3893" s="4"/>
    </row>
    <row r="3894" spans="1:11" ht="15" x14ac:dyDescent="0.2">
      <c r="A3894" s="5">
        <v>3835</v>
      </c>
      <c r="B3894" s="660"/>
      <c r="F3894" s="4" t="s">
        <v>3784</v>
      </c>
      <c r="G3894" s="1" t="b">
        <f t="shared" ca="1" si="61"/>
        <v>1</v>
      </c>
      <c r="H3894" s="1435" t="str" cm="1">
        <f t="array" aca="1" ref="H3894" ca="1">IF(I3894&lt;&gt;"",INDIRECT("'"&amp;I3894&amp;"'!"&amp;J3894),"")</f>
        <v/>
      </c>
      <c r="I3894" s="1440"/>
      <c r="J3894" s="1436"/>
      <c r="K3894" s="4"/>
    </row>
    <row r="3895" spans="1:11" ht="15" x14ac:dyDescent="0.2">
      <c r="A3895" s="5">
        <v>3836</v>
      </c>
      <c r="B3895" s="660"/>
      <c r="F3895" s="4" t="s">
        <v>3784</v>
      </c>
      <c r="G3895" s="1" t="b">
        <f t="shared" ca="1" si="61"/>
        <v>1</v>
      </c>
      <c r="H3895" s="1435" t="str" cm="1">
        <f t="array" aca="1" ref="H3895" ca="1">IF(I3895&lt;&gt;"",INDIRECT("'"&amp;I3895&amp;"'!"&amp;J3895),"")</f>
        <v/>
      </c>
      <c r="I3895" s="1440"/>
      <c r="J3895" s="1436"/>
      <c r="K3895" s="4"/>
    </row>
    <row r="3896" spans="1:11" ht="15" x14ac:dyDescent="0.2">
      <c r="A3896" s="5">
        <v>3837</v>
      </c>
      <c r="B3896" s="660"/>
      <c r="F3896" s="4" t="s">
        <v>3784</v>
      </c>
      <c r="G3896" s="1" t="b">
        <f t="shared" ca="1" si="61"/>
        <v>1</v>
      </c>
      <c r="H3896" s="1435" t="str" cm="1">
        <f t="array" aca="1" ref="H3896" ca="1">IF(I3896&lt;&gt;"",INDIRECT("'"&amp;I3896&amp;"'!"&amp;J3896),"")</f>
        <v/>
      </c>
      <c r="I3896" s="1440"/>
      <c r="J3896" s="1436"/>
      <c r="K3896" s="4"/>
    </row>
    <row r="3897" spans="1:11" ht="15" x14ac:dyDescent="0.2">
      <c r="A3897" s="5">
        <v>3838</v>
      </c>
      <c r="B3897" s="660"/>
      <c r="F3897" s="4" t="s">
        <v>3784</v>
      </c>
      <c r="G3897" s="1" t="b">
        <f t="shared" ca="1" si="61"/>
        <v>1</v>
      </c>
      <c r="H3897" s="1435" t="str" cm="1">
        <f t="array" aca="1" ref="H3897" ca="1">IF(I3897&lt;&gt;"",INDIRECT("'"&amp;I3897&amp;"'!"&amp;J3897),"")</f>
        <v/>
      </c>
      <c r="I3897" s="1440"/>
      <c r="J3897" s="1436"/>
      <c r="K3897" s="4"/>
    </row>
    <row r="3898" spans="1:11" ht="15" x14ac:dyDescent="0.2">
      <c r="A3898" s="5">
        <v>3839</v>
      </c>
      <c r="B3898" s="660"/>
      <c r="F3898" s="4" t="s">
        <v>3784</v>
      </c>
      <c r="G3898" s="1" t="b">
        <f t="shared" ca="1" si="61"/>
        <v>1</v>
      </c>
      <c r="H3898" s="1435" t="str" cm="1">
        <f t="array" aca="1" ref="H3898" ca="1">IF(I3898&lt;&gt;"",INDIRECT("'"&amp;I3898&amp;"'!"&amp;J3898),"")</f>
        <v/>
      </c>
      <c r="I3898" s="1440"/>
      <c r="J3898" s="1436"/>
      <c r="K3898" s="4"/>
    </row>
    <row r="3899" spans="1:11" ht="15" x14ac:dyDescent="0.2">
      <c r="A3899" s="5">
        <v>3840</v>
      </c>
      <c r="B3899" s="660"/>
      <c r="F3899" s="4" t="s">
        <v>3784</v>
      </c>
      <c r="G3899" s="1" t="b">
        <f t="shared" ca="1" si="61"/>
        <v>1</v>
      </c>
      <c r="H3899" s="1435" t="str" cm="1">
        <f t="array" aca="1" ref="H3899" ca="1">IF(I3899&lt;&gt;"",INDIRECT("'"&amp;I3899&amp;"'!"&amp;J3899),"")</f>
        <v/>
      </c>
      <c r="I3899" s="1440"/>
      <c r="J3899" s="1436"/>
      <c r="K3899" s="4"/>
    </row>
    <row r="3900" spans="1:11" ht="15" x14ac:dyDescent="0.2">
      <c r="A3900" s="5">
        <v>3841</v>
      </c>
      <c r="B3900" s="660"/>
      <c r="F3900" s="4" t="s">
        <v>3784</v>
      </c>
      <c r="G3900" s="1" t="b">
        <f t="shared" ca="1" si="61"/>
        <v>1</v>
      </c>
      <c r="H3900" s="1435" t="str" cm="1">
        <f t="array" aca="1" ref="H3900" ca="1">IF(I3900&lt;&gt;"",INDIRECT("'"&amp;I3900&amp;"'!"&amp;J3900),"")</f>
        <v/>
      </c>
      <c r="I3900" s="1440"/>
      <c r="J3900" s="1436"/>
      <c r="K3900" s="4"/>
    </row>
    <row r="3901" spans="1:11" ht="15" x14ac:dyDescent="0.2">
      <c r="A3901" s="5">
        <v>3842</v>
      </c>
      <c r="B3901" s="660"/>
      <c r="F3901" s="4" t="s">
        <v>3784</v>
      </c>
      <c r="G3901" s="1" t="b">
        <f t="shared" ca="1" si="61"/>
        <v>1</v>
      </c>
      <c r="H3901" s="1435" t="str" cm="1">
        <f t="array" aca="1" ref="H3901" ca="1">IF(I3901&lt;&gt;"",INDIRECT("'"&amp;I3901&amp;"'!"&amp;J3901),"")</f>
        <v/>
      </c>
      <c r="I3901" s="1440"/>
      <c r="J3901" s="1436"/>
      <c r="K3901" s="4"/>
    </row>
    <row r="3902" spans="1:11" ht="15" x14ac:dyDescent="0.2">
      <c r="A3902" s="5">
        <v>3843</v>
      </c>
      <c r="B3902" s="660"/>
      <c r="F3902" s="4" t="s">
        <v>3784</v>
      </c>
      <c r="G3902" s="1" t="b">
        <f t="shared" ca="1" si="61"/>
        <v>1</v>
      </c>
      <c r="H3902" s="1435" t="str" cm="1">
        <f t="array" aca="1" ref="H3902" ca="1">IF(I3902&lt;&gt;"",INDIRECT("'"&amp;I3902&amp;"'!"&amp;J3902),"")</f>
        <v/>
      </c>
      <c r="I3902" s="1440"/>
      <c r="J3902" s="1436"/>
      <c r="K3902" s="4"/>
    </row>
    <row r="3903" spans="1:11" ht="15" x14ac:dyDescent="0.2">
      <c r="A3903" s="5">
        <v>3844</v>
      </c>
      <c r="B3903" s="660"/>
      <c r="F3903" s="4" t="s">
        <v>3784</v>
      </c>
      <c r="G3903" s="1" t="b">
        <f t="shared" ca="1" si="61"/>
        <v>1</v>
      </c>
      <c r="H3903" s="1435" t="str" cm="1">
        <f t="array" aca="1" ref="H3903" ca="1">IF(I3903&lt;&gt;"",INDIRECT("'"&amp;I3903&amp;"'!"&amp;J3903),"")</f>
        <v/>
      </c>
      <c r="I3903" s="1440"/>
      <c r="J3903" s="1436"/>
      <c r="K3903" s="4"/>
    </row>
    <row r="3904" spans="1:11" ht="15" x14ac:dyDescent="0.2">
      <c r="A3904" s="5">
        <v>3845</v>
      </c>
      <c r="B3904" s="660"/>
      <c r="F3904" s="4" t="s">
        <v>3784</v>
      </c>
      <c r="G3904" s="1" t="b">
        <f t="shared" ca="1" si="61"/>
        <v>1</v>
      </c>
      <c r="H3904" s="1435" t="str" cm="1">
        <f t="array" aca="1" ref="H3904" ca="1">IF(I3904&lt;&gt;"",INDIRECT("'"&amp;I3904&amp;"'!"&amp;J3904),"")</f>
        <v/>
      </c>
      <c r="I3904" s="1440"/>
      <c r="J3904" s="1436"/>
      <c r="K3904" s="4"/>
    </row>
    <row r="3905" spans="1:11" ht="15" x14ac:dyDescent="0.2">
      <c r="A3905" s="5">
        <v>3846</v>
      </c>
      <c r="B3905" s="660"/>
      <c r="F3905" s="4" t="s">
        <v>3784</v>
      </c>
      <c r="G3905" s="1" t="b">
        <f t="shared" ca="1" si="61"/>
        <v>1</v>
      </c>
      <c r="H3905" s="1435" t="str" cm="1">
        <f t="array" aca="1" ref="H3905" ca="1">IF(I3905&lt;&gt;"",INDIRECT("'"&amp;I3905&amp;"'!"&amp;J3905),"")</f>
        <v/>
      </c>
      <c r="I3905" s="1440"/>
      <c r="J3905" s="1436"/>
      <c r="K3905" s="4"/>
    </row>
    <row r="3906" spans="1:11" ht="15" x14ac:dyDescent="0.2">
      <c r="A3906" s="5">
        <v>3847</v>
      </c>
      <c r="B3906" s="660"/>
      <c r="F3906" s="4" t="s">
        <v>3784</v>
      </c>
      <c r="G3906" s="1" t="b">
        <f t="shared" ca="1" si="61"/>
        <v>1</v>
      </c>
      <c r="H3906" s="1435" t="str" cm="1">
        <f t="array" aca="1" ref="H3906" ca="1">IF(I3906&lt;&gt;"",INDIRECT("'"&amp;I3906&amp;"'!"&amp;J3906),"")</f>
        <v/>
      </c>
      <c r="I3906" s="1440"/>
      <c r="J3906" s="1436"/>
      <c r="K3906" s="4"/>
    </row>
    <row r="3907" spans="1:11" ht="15" x14ac:dyDescent="0.2">
      <c r="A3907" s="5">
        <v>3848</v>
      </c>
      <c r="B3907" s="660"/>
      <c r="F3907" s="4" t="s">
        <v>3784</v>
      </c>
      <c r="G3907" s="1" t="b">
        <f t="shared" ca="1" si="61"/>
        <v>1</v>
      </c>
      <c r="H3907" s="1435" t="str" cm="1">
        <f t="array" aca="1" ref="H3907" ca="1">IF(I3907&lt;&gt;"",INDIRECT("'"&amp;I3907&amp;"'!"&amp;J3907),"")</f>
        <v/>
      </c>
      <c r="I3907" s="1440"/>
      <c r="J3907" s="1436"/>
      <c r="K3907" s="4"/>
    </row>
    <row r="3908" spans="1:11" ht="15" x14ac:dyDescent="0.2">
      <c r="A3908" s="5">
        <v>3849</v>
      </c>
      <c r="B3908" s="660"/>
      <c r="F3908" s="4" t="s">
        <v>3784</v>
      </c>
      <c r="G3908" s="1" t="b">
        <f t="shared" ca="1" si="61"/>
        <v>1</v>
      </c>
      <c r="H3908" s="1435" t="str" cm="1">
        <f t="array" aca="1" ref="H3908" ca="1">IF(I3908&lt;&gt;"",INDIRECT("'"&amp;I3908&amp;"'!"&amp;J3908),"")</f>
        <v/>
      </c>
      <c r="I3908" s="1440"/>
      <c r="J3908" s="1436"/>
      <c r="K3908" s="4"/>
    </row>
    <row r="3909" spans="1:11" ht="15" x14ac:dyDescent="0.2">
      <c r="A3909" s="5">
        <v>3850</v>
      </c>
      <c r="B3909" s="660"/>
      <c r="F3909" s="4" t="s">
        <v>3784</v>
      </c>
      <c r="G3909" s="1" t="b">
        <f t="shared" ca="1" si="61"/>
        <v>1</v>
      </c>
      <c r="H3909" s="1435" t="str" cm="1">
        <f t="array" aca="1" ref="H3909" ca="1">IF(I3909&lt;&gt;"",INDIRECT("'"&amp;I3909&amp;"'!"&amp;J3909),"")</f>
        <v/>
      </c>
      <c r="I3909" s="1440"/>
      <c r="J3909" s="1436"/>
      <c r="K3909" s="4"/>
    </row>
    <row r="3910" spans="1:11" ht="15" x14ac:dyDescent="0.2">
      <c r="A3910" s="5">
        <v>3851</v>
      </c>
      <c r="B3910" s="660"/>
      <c r="F3910" s="4" t="s">
        <v>3784</v>
      </c>
      <c r="G3910" s="1" t="b">
        <f t="shared" ca="1" si="61"/>
        <v>1</v>
      </c>
      <c r="H3910" s="1435" t="str" cm="1">
        <f t="array" aca="1" ref="H3910" ca="1">IF(I3910&lt;&gt;"",INDIRECT("'"&amp;I3910&amp;"'!"&amp;J3910),"")</f>
        <v/>
      </c>
      <c r="I3910" s="1440"/>
      <c r="J3910" s="1436"/>
      <c r="K3910" s="4"/>
    </row>
    <row r="3911" spans="1:11" ht="15" x14ac:dyDescent="0.2">
      <c r="A3911" s="5">
        <v>3852</v>
      </c>
      <c r="B3911" s="660"/>
      <c r="F3911" s="4" t="s">
        <v>3784</v>
      </c>
      <c r="G3911" s="1" t="b">
        <f t="shared" ca="1" si="61"/>
        <v>1</v>
      </c>
      <c r="H3911" s="1435" t="str" cm="1">
        <f t="array" aca="1" ref="H3911" ca="1">IF(I3911&lt;&gt;"",INDIRECT("'"&amp;I3911&amp;"'!"&amp;J3911),"")</f>
        <v/>
      </c>
      <c r="I3911" s="1440"/>
      <c r="J3911" s="1436"/>
      <c r="K3911" s="4"/>
    </row>
    <row r="3912" spans="1:11" ht="15" x14ac:dyDescent="0.2">
      <c r="A3912" s="5">
        <v>3853</v>
      </c>
      <c r="B3912" s="660"/>
      <c r="F3912" s="4" t="s">
        <v>3784</v>
      </c>
      <c r="G3912" s="1" t="b">
        <f t="shared" ca="1" si="61"/>
        <v>1</v>
      </c>
      <c r="H3912" s="1435" t="str" cm="1">
        <f t="array" aca="1" ref="H3912" ca="1">IF(I3912&lt;&gt;"",INDIRECT("'"&amp;I3912&amp;"'!"&amp;J3912),"")</f>
        <v/>
      </c>
      <c r="I3912" s="1440"/>
      <c r="J3912" s="1436"/>
      <c r="K3912" s="4"/>
    </row>
    <row r="3913" spans="1:11" ht="15" x14ac:dyDescent="0.2">
      <c r="A3913" s="5">
        <v>3854</v>
      </c>
      <c r="B3913" s="660"/>
      <c r="F3913" s="4" t="s">
        <v>3784</v>
      </c>
      <c r="G3913" s="1" t="b">
        <f t="shared" ca="1" si="61"/>
        <v>1</v>
      </c>
      <c r="H3913" s="1435" t="str" cm="1">
        <f t="array" aca="1" ref="H3913" ca="1">IF(I3913&lt;&gt;"",INDIRECT("'"&amp;I3913&amp;"'!"&amp;J3913),"")</f>
        <v/>
      </c>
      <c r="I3913" s="1440"/>
      <c r="J3913" s="1436"/>
      <c r="K3913" s="4"/>
    </row>
    <row r="3914" spans="1:11" ht="15" x14ac:dyDescent="0.2">
      <c r="A3914" s="5">
        <v>3855</v>
      </c>
      <c r="B3914" s="660"/>
      <c r="F3914" s="4" t="s">
        <v>3784</v>
      </c>
      <c r="G3914" s="1" t="b">
        <f t="shared" ca="1" si="61"/>
        <v>1</v>
      </c>
      <c r="H3914" s="1435" t="str" cm="1">
        <f t="array" aca="1" ref="H3914" ca="1">IF(I3914&lt;&gt;"",INDIRECT("'"&amp;I3914&amp;"'!"&amp;J3914),"")</f>
        <v/>
      </c>
      <c r="I3914" s="1440"/>
      <c r="J3914" s="1436"/>
      <c r="K3914" s="4"/>
    </row>
    <row r="3915" spans="1:11" ht="15" x14ac:dyDescent="0.2">
      <c r="A3915" s="5">
        <v>3856</v>
      </c>
      <c r="B3915" s="660"/>
      <c r="F3915" s="4" t="s">
        <v>3784</v>
      </c>
      <c r="G3915" s="1" t="b">
        <f t="shared" ca="1" si="61"/>
        <v>1</v>
      </c>
      <c r="H3915" s="1435" t="str" cm="1">
        <f t="array" aca="1" ref="H3915" ca="1">IF(I3915&lt;&gt;"",INDIRECT("'"&amp;I3915&amp;"'!"&amp;J3915),"")</f>
        <v/>
      </c>
      <c r="I3915" s="1440"/>
      <c r="J3915" s="1436"/>
      <c r="K3915" s="4"/>
    </row>
    <row r="3916" spans="1:11" ht="15" x14ac:dyDescent="0.2">
      <c r="A3916" s="5">
        <v>3857</v>
      </c>
      <c r="B3916" s="660"/>
      <c r="F3916" s="4" t="s">
        <v>3784</v>
      </c>
      <c r="G3916" s="1" t="b">
        <f t="shared" ca="1" si="61"/>
        <v>1</v>
      </c>
      <c r="H3916" s="1435" t="str" cm="1">
        <f t="array" aca="1" ref="H3916" ca="1">IF(I3916&lt;&gt;"",INDIRECT("'"&amp;I3916&amp;"'!"&amp;J3916),"")</f>
        <v/>
      </c>
      <c r="I3916" s="1440"/>
      <c r="J3916" s="1436"/>
      <c r="K3916" s="4"/>
    </row>
    <row r="3917" spans="1:11" ht="15" x14ac:dyDescent="0.2">
      <c r="A3917" s="5">
        <v>3858</v>
      </c>
      <c r="B3917" s="660"/>
      <c r="F3917" s="4" t="s">
        <v>3784</v>
      </c>
      <c r="G3917" s="1" t="b">
        <f t="shared" ca="1" si="61"/>
        <v>1</v>
      </c>
      <c r="H3917" s="1435" t="str" cm="1">
        <f t="array" aca="1" ref="H3917" ca="1">IF(I3917&lt;&gt;"",INDIRECT("'"&amp;I3917&amp;"'!"&amp;J3917),"")</f>
        <v/>
      </c>
      <c r="I3917" s="1440"/>
      <c r="J3917" s="1436"/>
      <c r="K3917" s="4"/>
    </row>
    <row r="3918" spans="1:11" ht="15" x14ac:dyDescent="0.2">
      <c r="A3918" s="5">
        <v>3859</v>
      </c>
      <c r="B3918" s="660"/>
      <c r="F3918" s="4" t="s">
        <v>3784</v>
      </c>
      <c r="G3918" s="1" t="b">
        <f t="shared" ca="1" si="61"/>
        <v>1</v>
      </c>
      <c r="H3918" s="1435" t="str" cm="1">
        <f t="array" aca="1" ref="H3918" ca="1">IF(I3918&lt;&gt;"",INDIRECT("'"&amp;I3918&amp;"'!"&amp;J3918),"")</f>
        <v/>
      </c>
      <c r="I3918" s="1440"/>
      <c r="J3918" s="1436"/>
      <c r="K3918" s="4"/>
    </row>
    <row r="3919" spans="1:11" ht="15" x14ac:dyDescent="0.2">
      <c r="A3919" s="5">
        <v>3860</v>
      </c>
      <c r="B3919" s="660"/>
      <c r="F3919" s="4" t="s">
        <v>3784</v>
      </c>
      <c r="G3919" s="1" t="b">
        <f t="shared" ca="1" si="61"/>
        <v>1</v>
      </c>
      <c r="H3919" s="1435" t="str" cm="1">
        <f t="array" aca="1" ref="H3919" ca="1">IF(I3919&lt;&gt;"",INDIRECT("'"&amp;I3919&amp;"'!"&amp;J3919),"")</f>
        <v/>
      </c>
      <c r="I3919" s="1440"/>
      <c r="J3919" s="1436"/>
      <c r="K3919" s="4"/>
    </row>
    <row r="3920" spans="1:11" ht="15" x14ac:dyDescent="0.2">
      <c r="A3920" s="5">
        <v>3861</v>
      </c>
      <c r="B3920" s="660"/>
      <c r="F3920" s="4" t="s">
        <v>3784</v>
      </c>
      <c r="G3920" s="1" t="b">
        <f t="shared" ca="1" si="61"/>
        <v>1</v>
      </c>
      <c r="H3920" s="1435" t="str" cm="1">
        <f t="array" aca="1" ref="H3920" ca="1">IF(I3920&lt;&gt;"",INDIRECT("'"&amp;I3920&amp;"'!"&amp;J3920),"")</f>
        <v/>
      </c>
      <c r="I3920" s="1440"/>
      <c r="J3920" s="1436"/>
      <c r="K3920" s="4"/>
    </row>
    <row r="3921" spans="1:11" ht="15" x14ac:dyDescent="0.2">
      <c r="A3921" s="5">
        <v>3862</v>
      </c>
      <c r="B3921" s="660"/>
      <c r="F3921" s="4" t="s">
        <v>3784</v>
      </c>
      <c r="G3921" s="1" t="b">
        <f t="shared" ca="1" si="61"/>
        <v>1</v>
      </c>
      <c r="H3921" s="1435" t="str" cm="1">
        <f t="array" aca="1" ref="H3921" ca="1">IF(I3921&lt;&gt;"",INDIRECT("'"&amp;I3921&amp;"'!"&amp;J3921),"")</f>
        <v/>
      </c>
      <c r="I3921" s="1440"/>
      <c r="J3921" s="1436"/>
      <c r="K3921" s="4"/>
    </row>
    <row r="3922" spans="1:11" ht="15" x14ac:dyDescent="0.2">
      <c r="A3922" s="5">
        <v>3863</v>
      </c>
      <c r="B3922" s="660"/>
      <c r="F3922" s="4" t="s">
        <v>3784</v>
      </c>
      <c r="G3922" s="1" t="b">
        <f t="shared" ca="1" si="61"/>
        <v>1</v>
      </c>
      <c r="H3922" s="1435" t="str" cm="1">
        <f t="array" aca="1" ref="H3922" ca="1">IF(I3922&lt;&gt;"",INDIRECT("'"&amp;I3922&amp;"'!"&amp;J3922),"")</f>
        <v/>
      </c>
      <c r="I3922" s="1440"/>
      <c r="J3922" s="1436"/>
      <c r="K3922" s="4"/>
    </row>
    <row r="3923" spans="1:11" ht="15" x14ac:dyDescent="0.2">
      <c r="A3923" s="5">
        <v>3864</v>
      </c>
      <c r="B3923" s="660"/>
      <c r="F3923" s="4" t="s">
        <v>3784</v>
      </c>
      <c r="G3923" s="1" t="b">
        <f t="shared" ca="1" si="61"/>
        <v>1</v>
      </c>
      <c r="H3923" s="1435" t="str" cm="1">
        <f t="array" aca="1" ref="H3923" ca="1">IF(I3923&lt;&gt;"",INDIRECT("'"&amp;I3923&amp;"'!"&amp;J3923),"")</f>
        <v/>
      </c>
      <c r="I3923" s="1440"/>
      <c r="J3923" s="1436"/>
      <c r="K3923" s="4"/>
    </row>
    <row r="3924" spans="1:11" ht="15" x14ac:dyDescent="0.2">
      <c r="A3924" s="5">
        <v>3865</v>
      </c>
      <c r="B3924" s="660"/>
      <c r="F3924" s="4" t="s">
        <v>3784</v>
      </c>
      <c r="G3924" s="1" t="b">
        <f t="shared" ca="1" si="61"/>
        <v>1</v>
      </c>
      <c r="H3924" s="1435" t="str" cm="1">
        <f t="array" aca="1" ref="H3924" ca="1">IF(I3924&lt;&gt;"",INDIRECT("'"&amp;I3924&amp;"'!"&amp;J3924),"")</f>
        <v/>
      </c>
      <c r="I3924" s="1440"/>
      <c r="J3924" s="1436"/>
      <c r="K3924" s="4"/>
    </row>
    <row r="3925" spans="1:11" ht="15" x14ac:dyDescent="0.2">
      <c r="A3925" s="5">
        <v>3866</v>
      </c>
      <c r="B3925" s="660"/>
      <c r="F3925" s="4" t="s">
        <v>3784</v>
      </c>
      <c r="G3925" s="1" t="b">
        <f t="shared" ca="1" si="61"/>
        <v>1</v>
      </c>
      <c r="H3925" s="1435" t="str" cm="1">
        <f t="array" aca="1" ref="H3925" ca="1">IF(I3925&lt;&gt;"",INDIRECT("'"&amp;I3925&amp;"'!"&amp;J3925),"")</f>
        <v/>
      </c>
      <c r="I3925" s="1440"/>
      <c r="J3925" s="1436"/>
      <c r="K3925" s="4"/>
    </row>
    <row r="3926" spans="1:11" ht="15" x14ac:dyDescent="0.2">
      <c r="A3926" s="5">
        <v>3867</v>
      </c>
      <c r="B3926" s="660"/>
      <c r="F3926" s="4" t="s">
        <v>3784</v>
      </c>
      <c r="G3926" s="1" t="b">
        <f t="shared" ca="1" si="61"/>
        <v>1</v>
      </c>
      <c r="H3926" s="1435" t="str" cm="1">
        <f t="array" aca="1" ref="H3926" ca="1">IF(I3926&lt;&gt;"",INDIRECT("'"&amp;I3926&amp;"'!"&amp;J3926),"")</f>
        <v/>
      </c>
      <c r="I3926" s="1440"/>
      <c r="J3926" s="1436"/>
      <c r="K3926" s="4"/>
    </row>
    <row r="3927" spans="1:11" ht="15" x14ac:dyDescent="0.2">
      <c r="A3927" s="5">
        <v>3868</v>
      </c>
      <c r="B3927" s="660"/>
      <c r="F3927" s="4" t="s">
        <v>3784</v>
      </c>
      <c r="G3927" s="1" t="b">
        <f t="shared" ca="1" si="61"/>
        <v>1</v>
      </c>
      <c r="H3927" s="1435" t="str" cm="1">
        <f t="array" aca="1" ref="H3927" ca="1">IF(I3927&lt;&gt;"",INDIRECT("'"&amp;I3927&amp;"'!"&amp;J3927),"")</f>
        <v/>
      </c>
      <c r="I3927" s="1440"/>
      <c r="J3927" s="1436"/>
      <c r="K3927" s="4"/>
    </row>
    <row r="3928" spans="1:11" ht="15" x14ac:dyDescent="0.2">
      <c r="A3928" s="5">
        <v>3869</v>
      </c>
      <c r="B3928" s="660"/>
      <c r="F3928" s="4" t="s">
        <v>3784</v>
      </c>
      <c r="G3928" s="1" t="b">
        <f t="shared" ca="1" si="61"/>
        <v>1</v>
      </c>
      <c r="H3928" s="1435" t="str" cm="1">
        <f t="array" aca="1" ref="H3928" ca="1">IF(I3928&lt;&gt;"",INDIRECT("'"&amp;I3928&amp;"'!"&amp;J3928),"")</f>
        <v/>
      </c>
      <c r="I3928" s="1440"/>
      <c r="J3928" s="1436"/>
      <c r="K3928" s="4"/>
    </row>
    <row r="3929" spans="1:11" ht="15" x14ac:dyDescent="0.2">
      <c r="A3929" s="5">
        <v>3870</v>
      </c>
      <c r="B3929" s="660"/>
      <c r="F3929" s="4" t="s">
        <v>3784</v>
      </c>
      <c r="G3929" s="1" t="b">
        <f t="shared" ca="1" si="61"/>
        <v>1</v>
      </c>
      <c r="H3929" s="1435" t="str" cm="1">
        <f t="array" aca="1" ref="H3929" ca="1">IF(I3929&lt;&gt;"",INDIRECT("'"&amp;I3929&amp;"'!"&amp;J3929),"")</f>
        <v/>
      </c>
      <c r="I3929" s="1440"/>
      <c r="J3929" s="1436"/>
      <c r="K3929" s="4"/>
    </row>
    <row r="3930" spans="1:11" ht="15" x14ac:dyDescent="0.2">
      <c r="A3930" s="5">
        <v>3871</v>
      </c>
      <c r="B3930" s="660"/>
      <c r="F3930" s="4" t="s">
        <v>3784</v>
      </c>
      <c r="G3930" s="1" t="b">
        <f t="shared" ca="1" si="61"/>
        <v>1</v>
      </c>
      <c r="H3930" s="1435" t="str" cm="1">
        <f t="array" aca="1" ref="H3930" ca="1">IF(I3930&lt;&gt;"",INDIRECT("'"&amp;I3930&amp;"'!"&amp;J3930),"")</f>
        <v/>
      </c>
      <c r="I3930" s="1440"/>
      <c r="J3930" s="1436"/>
      <c r="K3930" s="4"/>
    </row>
    <row r="3931" spans="1:11" ht="15" x14ac:dyDescent="0.2">
      <c r="A3931" s="5">
        <v>3872</v>
      </c>
      <c r="B3931" s="660"/>
      <c r="F3931" s="4" t="s">
        <v>3784</v>
      </c>
      <c r="G3931" s="1" t="b">
        <f t="shared" ca="1" si="61"/>
        <v>1</v>
      </c>
      <c r="H3931" s="1435" t="str" cm="1">
        <f t="array" aca="1" ref="H3931" ca="1">IF(I3931&lt;&gt;"",INDIRECT("'"&amp;I3931&amp;"'!"&amp;J3931),"")</f>
        <v/>
      </c>
      <c r="I3931" s="1440"/>
      <c r="J3931" s="1436"/>
      <c r="K3931" s="4"/>
    </row>
    <row r="3932" spans="1:11" ht="15" x14ac:dyDescent="0.2">
      <c r="A3932" s="5">
        <v>3873</v>
      </c>
      <c r="B3932" s="660"/>
      <c r="F3932" s="4" t="s">
        <v>3784</v>
      </c>
      <c r="G3932" s="1" t="b">
        <f t="shared" ca="1" si="61"/>
        <v>1</v>
      </c>
      <c r="H3932" s="1435" t="str" cm="1">
        <f t="array" aca="1" ref="H3932" ca="1">IF(I3932&lt;&gt;"",INDIRECT("'"&amp;I3932&amp;"'!"&amp;J3932),"")</f>
        <v/>
      </c>
      <c r="I3932" s="1440"/>
      <c r="J3932" s="1436"/>
      <c r="K3932" s="4"/>
    </row>
    <row r="3933" spans="1:11" ht="15" x14ac:dyDescent="0.2">
      <c r="A3933" s="5">
        <v>3874</v>
      </c>
      <c r="B3933" s="660"/>
      <c r="F3933" s="4" t="s">
        <v>3784</v>
      </c>
      <c r="G3933" s="1" t="b">
        <f t="shared" ca="1" si="61"/>
        <v>1</v>
      </c>
      <c r="H3933" s="1435" t="str" cm="1">
        <f t="array" aca="1" ref="H3933" ca="1">IF(I3933&lt;&gt;"",INDIRECT("'"&amp;I3933&amp;"'!"&amp;J3933),"")</f>
        <v/>
      </c>
      <c r="I3933" s="1440"/>
      <c r="J3933" s="1436"/>
      <c r="K3933" s="4"/>
    </row>
    <row r="3934" spans="1:11" ht="15" x14ac:dyDescent="0.2">
      <c r="A3934" s="5">
        <v>3875</v>
      </c>
      <c r="B3934" s="660"/>
      <c r="F3934" s="4" t="s">
        <v>3784</v>
      </c>
      <c r="G3934" s="1" t="b">
        <f t="shared" ca="1" si="61"/>
        <v>1</v>
      </c>
      <c r="H3934" s="1435" t="str" cm="1">
        <f t="array" aca="1" ref="H3934" ca="1">IF(I3934&lt;&gt;"",INDIRECT("'"&amp;I3934&amp;"'!"&amp;J3934),"")</f>
        <v/>
      </c>
      <c r="I3934" s="1440"/>
      <c r="J3934" s="1436"/>
      <c r="K3934" s="4"/>
    </row>
    <row r="3935" spans="1:11" ht="15" x14ac:dyDescent="0.2">
      <c r="A3935" s="5">
        <v>3876</v>
      </c>
      <c r="B3935" s="660"/>
      <c r="F3935" s="4" t="s">
        <v>3784</v>
      </c>
      <c r="G3935" s="1" t="b">
        <f t="shared" ca="1" si="61"/>
        <v>1</v>
      </c>
      <c r="H3935" s="1435" t="str" cm="1">
        <f t="array" aca="1" ref="H3935" ca="1">IF(I3935&lt;&gt;"",INDIRECT("'"&amp;I3935&amp;"'!"&amp;J3935),"")</f>
        <v/>
      </c>
      <c r="I3935" s="1440"/>
      <c r="J3935" s="1436"/>
      <c r="K3935" s="4"/>
    </row>
    <row r="3936" spans="1:11" ht="15" x14ac:dyDescent="0.2">
      <c r="A3936" s="5">
        <v>3877</v>
      </c>
      <c r="B3936" s="660"/>
      <c r="F3936" s="4" t="s">
        <v>3784</v>
      </c>
      <c r="G3936" s="1" t="b">
        <f t="shared" ref="G3936:G3999" ca="1" si="62">H3936=B3936</f>
        <v>1</v>
      </c>
      <c r="H3936" s="1435" t="str" cm="1">
        <f t="array" aca="1" ref="H3936" ca="1">IF(I3936&lt;&gt;"",INDIRECT("'"&amp;I3936&amp;"'!"&amp;J3936),"")</f>
        <v/>
      </c>
      <c r="I3936" s="1440"/>
      <c r="J3936" s="1436"/>
      <c r="K3936" s="4"/>
    </row>
    <row r="3937" spans="1:11" ht="15" x14ac:dyDescent="0.2">
      <c r="A3937" s="5">
        <v>3878</v>
      </c>
      <c r="B3937" s="660"/>
      <c r="F3937" s="4" t="s">
        <v>3784</v>
      </c>
      <c r="G3937" s="1" t="b">
        <f t="shared" ca="1" si="62"/>
        <v>1</v>
      </c>
      <c r="H3937" s="1435" t="str" cm="1">
        <f t="array" aca="1" ref="H3937" ca="1">IF(I3937&lt;&gt;"",INDIRECT("'"&amp;I3937&amp;"'!"&amp;J3937),"")</f>
        <v/>
      </c>
      <c r="I3937" s="1440"/>
      <c r="J3937" s="1436"/>
      <c r="K3937" s="4"/>
    </row>
    <row r="3938" spans="1:11" ht="15" x14ac:dyDescent="0.2">
      <c r="A3938" s="5">
        <v>3879</v>
      </c>
      <c r="B3938" s="660"/>
      <c r="F3938" s="4" t="s">
        <v>3784</v>
      </c>
      <c r="G3938" s="1" t="b">
        <f t="shared" ca="1" si="62"/>
        <v>1</v>
      </c>
      <c r="H3938" s="1435" t="str" cm="1">
        <f t="array" aca="1" ref="H3938" ca="1">IF(I3938&lt;&gt;"",INDIRECT("'"&amp;I3938&amp;"'!"&amp;J3938),"")</f>
        <v/>
      </c>
      <c r="I3938" s="1440"/>
      <c r="J3938" s="1436"/>
      <c r="K3938" s="4"/>
    </row>
    <row r="3939" spans="1:11" ht="15" x14ac:dyDescent="0.2">
      <c r="A3939" s="5">
        <v>3880</v>
      </c>
      <c r="B3939" s="660"/>
      <c r="F3939" s="4" t="s">
        <v>3784</v>
      </c>
      <c r="G3939" s="1" t="b">
        <f t="shared" ca="1" si="62"/>
        <v>1</v>
      </c>
      <c r="H3939" s="1435" t="str" cm="1">
        <f t="array" aca="1" ref="H3939" ca="1">IF(I3939&lt;&gt;"",INDIRECT("'"&amp;I3939&amp;"'!"&amp;J3939),"")</f>
        <v/>
      </c>
      <c r="I3939" s="1440"/>
      <c r="J3939" s="1436"/>
      <c r="K3939" s="4"/>
    </row>
    <row r="3940" spans="1:11" ht="15" x14ac:dyDescent="0.2">
      <c r="A3940" s="5">
        <v>3881</v>
      </c>
      <c r="B3940" s="660"/>
      <c r="F3940" s="4" t="s">
        <v>3784</v>
      </c>
      <c r="G3940" s="1" t="b">
        <f t="shared" ca="1" si="62"/>
        <v>1</v>
      </c>
      <c r="H3940" s="1435" t="str" cm="1">
        <f t="array" aca="1" ref="H3940" ca="1">IF(I3940&lt;&gt;"",INDIRECT("'"&amp;I3940&amp;"'!"&amp;J3940),"")</f>
        <v/>
      </c>
      <c r="I3940" s="1440"/>
      <c r="J3940" s="1436"/>
      <c r="K3940" s="4"/>
    </row>
    <row r="3941" spans="1:11" ht="15" x14ac:dyDescent="0.2">
      <c r="A3941" s="5">
        <v>3882</v>
      </c>
      <c r="B3941" s="660"/>
      <c r="F3941" s="4" t="s">
        <v>3784</v>
      </c>
      <c r="G3941" s="1" t="b">
        <f t="shared" ca="1" si="62"/>
        <v>1</v>
      </c>
      <c r="H3941" s="1435" t="str" cm="1">
        <f t="array" aca="1" ref="H3941" ca="1">IF(I3941&lt;&gt;"",INDIRECT("'"&amp;I3941&amp;"'!"&amp;J3941),"")</f>
        <v/>
      </c>
      <c r="I3941" s="1440"/>
      <c r="J3941" s="1436"/>
      <c r="K3941" s="4"/>
    </row>
    <row r="3942" spans="1:11" ht="15" x14ac:dyDescent="0.2">
      <c r="A3942" s="5">
        <v>3883</v>
      </c>
      <c r="B3942" s="660"/>
      <c r="F3942" s="4" t="s">
        <v>3784</v>
      </c>
      <c r="G3942" s="1" t="b">
        <f t="shared" ca="1" si="62"/>
        <v>1</v>
      </c>
      <c r="H3942" s="1435" t="str" cm="1">
        <f t="array" aca="1" ref="H3942" ca="1">IF(I3942&lt;&gt;"",INDIRECT("'"&amp;I3942&amp;"'!"&amp;J3942),"")</f>
        <v/>
      </c>
      <c r="I3942" s="1440"/>
      <c r="J3942" s="1436"/>
      <c r="K3942" s="4"/>
    </row>
    <row r="3943" spans="1:11" ht="15" x14ac:dyDescent="0.2">
      <c r="A3943" s="5">
        <v>3884</v>
      </c>
      <c r="B3943" s="660"/>
      <c r="F3943" s="4" t="s">
        <v>3784</v>
      </c>
      <c r="G3943" s="1" t="b">
        <f t="shared" ca="1" si="62"/>
        <v>1</v>
      </c>
      <c r="H3943" s="1435" t="str" cm="1">
        <f t="array" aca="1" ref="H3943" ca="1">IF(I3943&lt;&gt;"",INDIRECT("'"&amp;I3943&amp;"'!"&amp;J3943),"")</f>
        <v/>
      </c>
      <c r="I3943" s="1440"/>
      <c r="J3943" s="1436"/>
      <c r="K3943" s="4"/>
    </row>
    <row r="3944" spans="1:11" ht="15" x14ac:dyDescent="0.2">
      <c r="A3944" s="5">
        <v>3885</v>
      </c>
      <c r="B3944" s="660"/>
      <c r="F3944" s="4" t="s">
        <v>3784</v>
      </c>
      <c r="G3944" s="1" t="b">
        <f t="shared" ca="1" si="62"/>
        <v>1</v>
      </c>
      <c r="H3944" s="1435" t="str" cm="1">
        <f t="array" aca="1" ref="H3944" ca="1">IF(I3944&lt;&gt;"",INDIRECT("'"&amp;I3944&amp;"'!"&amp;J3944),"")</f>
        <v/>
      </c>
      <c r="I3944" s="1440"/>
      <c r="J3944" s="1436"/>
      <c r="K3944" s="4"/>
    </row>
    <row r="3945" spans="1:11" ht="15" x14ac:dyDescent="0.2">
      <c r="A3945" s="5">
        <v>3886</v>
      </c>
      <c r="B3945" s="660"/>
      <c r="F3945" s="4" t="s">
        <v>3784</v>
      </c>
      <c r="G3945" s="1" t="b">
        <f t="shared" ca="1" si="62"/>
        <v>1</v>
      </c>
      <c r="H3945" s="1435" t="str" cm="1">
        <f t="array" aca="1" ref="H3945" ca="1">IF(I3945&lt;&gt;"",INDIRECT("'"&amp;I3945&amp;"'!"&amp;J3945),"")</f>
        <v/>
      </c>
      <c r="I3945" s="1440"/>
      <c r="J3945" s="1436"/>
      <c r="K3945" s="4"/>
    </row>
    <row r="3946" spans="1:11" ht="15" x14ac:dyDescent="0.2">
      <c r="A3946" s="5">
        <v>3887</v>
      </c>
      <c r="B3946" s="660"/>
      <c r="F3946" s="4" t="s">
        <v>3784</v>
      </c>
      <c r="G3946" s="1" t="b">
        <f t="shared" ca="1" si="62"/>
        <v>1</v>
      </c>
      <c r="H3946" s="1435" t="str" cm="1">
        <f t="array" aca="1" ref="H3946" ca="1">IF(I3946&lt;&gt;"",INDIRECT("'"&amp;I3946&amp;"'!"&amp;J3946),"")</f>
        <v/>
      </c>
      <c r="I3946" s="1440"/>
      <c r="J3946" s="1436"/>
      <c r="K3946" s="4"/>
    </row>
    <row r="3947" spans="1:11" ht="15" x14ac:dyDescent="0.2">
      <c r="A3947" s="5">
        <v>3888</v>
      </c>
      <c r="B3947" s="660"/>
      <c r="F3947" s="4" t="s">
        <v>3784</v>
      </c>
      <c r="G3947" s="1" t="b">
        <f t="shared" ca="1" si="62"/>
        <v>1</v>
      </c>
      <c r="H3947" s="1435" t="str" cm="1">
        <f t="array" aca="1" ref="H3947" ca="1">IF(I3947&lt;&gt;"",INDIRECT("'"&amp;I3947&amp;"'!"&amp;J3947),"")</f>
        <v/>
      </c>
      <c r="I3947" s="1440"/>
      <c r="J3947" s="1436"/>
      <c r="K3947" s="4"/>
    </row>
    <row r="3948" spans="1:11" ht="15" x14ac:dyDescent="0.2">
      <c r="A3948" s="5">
        <v>3889</v>
      </c>
      <c r="B3948" s="660"/>
      <c r="F3948" s="4" t="s">
        <v>3784</v>
      </c>
      <c r="G3948" s="1" t="b">
        <f t="shared" ca="1" si="62"/>
        <v>1</v>
      </c>
      <c r="H3948" s="1435" t="str" cm="1">
        <f t="array" aca="1" ref="H3948" ca="1">IF(I3948&lt;&gt;"",INDIRECT("'"&amp;I3948&amp;"'!"&amp;J3948),"")</f>
        <v/>
      </c>
      <c r="I3948" s="1440"/>
      <c r="J3948" s="1436"/>
      <c r="K3948" s="4"/>
    </row>
    <row r="3949" spans="1:11" ht="15" x14ac:dyDescent="0.2">
      <c r="A3949" s="5">
        <v>3890</v>
      </c>
      <c r="B3949" s="660"/>
      <c r="F3949" s="4" t="s">
        <v>3784</v>
      </c>
      <c r="G3949" s="1" t="b">
        <f t="shared" ca="1" si="62"/>
        <v>1</v>
      </c>
      <c r="H3949" s="1435" t="str" cm="1">
        <f t="array" aca="1" ref="H3949" ca="1">IF(I3949&lt;&gt;"",INDIRECT("'"&amp;I3949&amp;"'!"&amp;J3949),"")</f>
        <v/>
      </c>
      <c r="I3949" s="1440"/>
      <c r="J3949" s="1436"/>
      <c r="K3949" s="4"/>
    </row>
    <row r="3950" spans="1:11" ht="15" x14ac:dyDescent="0.2">
      <c r="A3950" s="5">
        <v>3891</v>
      </c>
      <c r="B3950" s="660"/>
      <c r="F3950" s="4" t="s">
        <v>3784</v>
      </c>
      <c r="G3950" s="1" t="b">
        <f t="shared" ca="1" si="62"/>
        <v>1</v>
      </c>
      <c r="H3950" s="1435" t="str" cm="1">
        <f t="array" aca="1" ref="H3950" ca="1">IF(I3950&lt;&gt;"",INDIRECT("'"&amp;I3950&amp;"'!"&amp;J3950),"")</f>
        <v/>
      </c>
      <c r="I3950" s="1440"/>
      <c r="J3950" s="1436"/>
      <c r="K3950" s="4"/>
    </row>
    <row r="3951" spans="1:11" ht="15" x14ac:dyDescent="0.2">
      <c r="A3951" s="5">
        <v>3892</v>
      </c>
      <c r="B3951" s="660"/>
      <c r="F3951" s="4" t="s">
        <v>3784</v>
      </c>
      <c r="G3951" s="1" t="b">
        <f t="shared" ca="1" si="62"/>
        <v>1</v>
      </c>
      <c r="H3951" s="1435" t="str" cm="1">
        <f t="array" aca="1" ref="H3951" ca="1">IF(I3951&lt;&gt;"",INDIRECT("'"&amp;I3951&amp;"'!"&amp;J3951),"")</f>
        <v/>
      </c>
      <c r="I3951" s="1440"/>
      <c r="J3951" s="1436"/>
      <c r="K3951" s="4"/>
    </row>
    <row r="3952" spans="1:11" ht="15" x14ac:dyDescent="0.2">
      <c r="A3952" s="5">
        <v>3893</v>
      </c>
      <c r="B3952" s="660"/>
      <c r="F3952" s="4" t="s">
        <v>3784</v>
      </c>
      <c r="G3952" s="1" t="b">
        <f t="shared" ca="1" si="62"/>
        <v>1</v>
      </c>
      <c r="H3952" s="1435" t="str" cm="1">
        <f t="array" aca="1" ref="H3952" ca="1">IF(I3952&lt;&gt;"",INDIRECT("'"&amp;I3952&amp;"'!"&amp;J3952),"")</f>
        <v/>
      </c>
      <c r="I3952" s="1440"/>
      <c r="J3952" s="1436"/>
      <c r="K3952" s="4"/>
    </row>
    <row r="3953" spans="1:11" ht="15" x14ac:dyDescent="0.2">
      <c r="A3953" s="5">
        <v>3894</v>
      </c>
      <c r="B3953" s="660"/>
      <c r="F3953" s="4" t="s">
        <v>3784</v>
      </c>
      <c r="G3953" s="1" t="b">
        <f t="shared" ca="1" si="62"/>
        <v>1</v>
      </c>
      <c r="H3953" s="1435" t="str" cm="1">
        <f t="array" aca="1" ref="H3953" ca="1">IF(I3953&lt;&gt;"",INDIRECT("'"&amp;I3953&amp;"'!"&amp;J3953),"")</f>
        <v/>
      </c>
      <c r="I3953" s="1440"/>
      <c r="J3953" s="1436"/>
      <c r="K3953" s="4"/>
    </row>
    <row r="3954" spans="1:11" ht="15" x14ac:dyDescent="0.2">
      <c r="A3954" s="5">
        <v>3895</v>
      </c>
      <c r="B3954" s="660"/>
      <c r="F3954" s="4" t="s">
        <v>3784</v>
      </c>
      <c r="G3954" s="1" t="b">
        <f t="shared" ca="1" si="62"/>
        <v>1</v>
      </c>
      <c r="H3954" s="1435" t="str" cm="1">
        <f t="array" aca="1" ref="H3954" ca="1">IF(I3954&lt;&gt;"",INDIRECT("'"&amp;I3954&amp;"'!"&amp;J3954),"")</f>
        <v/>
      </c>
      <c r="I3954" s="1440"/>
      <c r="J3954" s="1436"/>
      <c r="K3954" s="4"/>
    </row>
    <row r="3955" spans="1:11" ht="15" x14ac:dyDescent="0.2">
      <c r="A3955" s="5">
        <v>3896</v>
      </c>
      <c r="B3955" s="660"/>
      <c r="F3955" s="4" t="s">
        <v>3784</v>
      </c>
      <c r="G3955" s="1" t="b">
        <f t="shared" ca="1" si="62"/>
        <v>1</v>
      </c>
      <c r="H3955" s="1435" t="str" cm="1">
        <f t="array" aca="1" ref="H3955" ca="1">IF(I3955&lt;&gt;"",INDIRECT("'"&amp;I3955&amp;"'!"&amp;J3955),"")</f>
        <v/>
      </c>
      <c r="I3955" s="1440"/>
      <c r="J3955" s="1436"/>
      <c r="K3955" s="4"/>
    </row>
    <row r="3956" spans="1:11" ht="15" x14ac:dyDescent="0.2">
      <c r="A3956" s="5">
        <v>3897</v>
      </c>
      <c r="B3956" s="660"/>
      <c r="F3956" s="4" t="s">
        <v>3784</v>
      </c>
      <c r="G3956" s="1" t="b">
        <f t="shared" ca="1" si="62"/>
        <v>1</v>
      </c>
      <c r="H3956" s="1435" t="str" cm="1">
        <f t="array" aca="1" ref="H3956" ca="1">IF(I3956&lt;&gt;"",INDIRECT("'"&amp;I3956&amp;"'!"&amp;J3956),"")</f>
        <v/>
      </c>
      <c r="I3956" s="1440"/>
      <c r="J3956" s="1436"/>
      <c r="K3956" s="4"/>
    </row>
    <row r="3957" spans="1:11" ht="15" x14ac:dyDescent="0.2">
      <c r="A3957" s="5">
        <v>3898</v>
      </c>
      <c r="B3957" s="660"/>
      <c r="F3957" s="4" t="s">
        <v>3784</v>
      </c>
      <c r="G3957" s="1" t="b">
        <f t="shared" ca="1" si="62"/>
        <v>1</v>
      </c>
      <c r="H3957" s="1435" t="str" cm="1">
        <f t="array" aca="1" ref="H3957" ca="1">IF(I3957&lt;&gt;"",INDIRECT("'"&amp;I3957&amp;"'!"&amp;J3957),"")</f>
        <v/>
      </c>
      <c r="I3957" s="1440"/>
      <c r="J3957" s="1436"/>
      <c r="K3957" s="4"/>
    </row>
    <row r="3958" spans="1:11" ht="15" x14ac:dyDescent="0.2">
      <c r="A3958" s="5">
        <v>3899</v>
      </c>
      <c r="B3958" s="660"/>
      <c r="F3958" s="4" t="s">
        <v>3784</v>
      </c>
      <c r="G3958" s="1" t="b">
        <f t="shared" ca="1" si="62"/>
        <v>1</v>
      </c>
      <c r="H3958" s="1435" t="str" cm="1">
        <f t="array" aca="1" ref="H3958" ca="1">IF(I3958&lt;&gt;"",INDIRECT("'"&amp;I3958&amp;"'!"&amp;J3958),"")</f>
        <v/>
      </c>
      <c r="I3958" s="1440"/>
      <c r="J3958" s="1436"/>
      <c r="K3958" s="4"/>
    </row>
    <row r="3959" spans="1:11" ht="15" x14ac:dyDescent="0.2">
      <c r="A3959" s="5">
        <v>3900</v>
      </c>
      <c r="B3959" s="660"/>
      <c r="F3959" s="4" t="s">
        <v>3784</v>
      </c>
      <c r="G3959" s="1" t="b">
        <f t="shared" ca="1" si="62"/>
        <v>1</v>
      </c>
      <c r="H3959" s="1435" t="str" cm="1">
        <f t="array" aca="1" ref="H3959" ca="1">IF(I3959&lt;&gt;"",INDIRECT("'"&amp;I3959&amp;"'!"&amp;J3959),"")</f>
        <v/>
      </c>
      <c r="I3959" s="1440"/>
      <c r="J3959" s="1436"/>
      <c r="K3959" s="4"/>
    </row>
    <row r="3960" spans="1:11" ht="15" x14ac:dyDescent="0.2">
      <c r="A3960" s="5">
        <v>3901</v>
      </c>
      <c r="B3960" s="660"/>
      <c r="F3960" s="4" t="s">
        <v>3784</v>
      </c>
      <c r="G3960" s="1" t="b">
        <f t="shared" ca="1" si="62"/>
        <v>1</v>
      </c>
      <c r="H3960" s="1435" t="str" cm="1">
        <f t="array" aca="1" ref="H3960" ca="1">IF(I3960&lt;&gt;"",INDIRECT("'"&amp;I3960&amp;"'!"&amp;J3960),"")</f>
        <v/>
      </c>
      <c r="I3960" s="1440"/>
      <c r="J3960" s="1436"/>
      <c r="K3960" s="4"/>
    </row>
    <row r="3961" spans="1:11" ht="15" x14ac:dyDescent="0.2">
      <c r="A3961" s="5">
        <v>3902</v>
      </c>
      <c r="B3961" s="660"/>
      <c r="F3961" s="4" t="s">
        <v>3784</v>
      </c>
      <c r="G3961" s="1" t="b">
        <f t="shared" ca="1" si="62"/>
        <v>1</v>
      </c>
      <c r="H3961" s="1435" t="str" cm="1">
        <f t="array" aca="1" ref="H3961" ca="1">IF(I3961&lt;&gt;"",INDIRECT("'"&amp;I3961&amp;"'!"&amp;J3961),"")</f>
        <v/>
      </c>
      <c r="I3961" s="1440"/>
      <c r="J3961" s="1436"/>
      <c r="K3961" s="4"/>
    </row>
    <row r="3962" spans="1:11" ht="15" x14ac:dyDescent="0.2">
      <c r="A3962" s="5">
        <v>3903</v>
      </c>
      <c r="B3962" s="660"/>
      <c r="F3962" s="4" t="s">
        <v>3784</v>
      </c>
      <c r="G3962" s="1" t="b">
        <f t="shared" ca="1" si="62"/>
        <v>1</v>
      </c>
      <c r="H3962" s="1435" t="str" cm="1">
        <f t="array" aca="1" ref="H3962" ca="1">IF(I3962&lt;&gt;"",INDIRECT("'"&amp;I3962&amp;"'!"&amp;J3962),"")</f>
        <v/>
      </c>
      <c r="I3962" s="1440"/>
      <c r="J3962" s="1436"/>
      <c r="K3962" s="4"/>
    </row>
    <row r="3963" spans="1:11" ht="15" x14ac:dyDescent="0.2">
      <c r="A3963" s="5">
        <v>3904</v>
      </c>
      <c r="B3963" s="660"/>
      <c r="F3963" s="4" t="s">
        <v>3784</v>
      </c>
      <c r="G3963" s="1" t="b">
        <f t="shared" ca="1" si="62"/>
        <v>1</v>
      </c>
      <c r="H3963" s="1435" t="str" cm="1">
        <f t="array" aca="1" ref="H3963" ca="1">IF(I3963&lt;&gt;"",INDIRECT("'"&amp;I3963&amp;"'!"&amp;J3963),"")</f>
        <v/>
      </c>
      <c r="I3963" s="1440"/>
      <c r="J3963" s="1436"/>
      <c r="K3963" s="4"/>
    </row>
    <row r="3964" spans="1:11" ht="15" x14ac:dyDescent="0.2">
      <c r="A3964" s="5">
        <v>3905</v>
      </c>
      <c r="B3964" s="660"/>
      <c r="F3964" s="4" t="s">
        <v>3784</v>
      </c>
      <c r="G3964" s="1" t="b">
        <f t="shared" ca="1" si="62"/>
        <v>1</v>
      </c>
      <c r="H3964" s="1435" t="str" cm="1">
        <f t="array" aca="1" ref="H3964" ca="1">IF(I3964&lt;&gt;"",INDIRECT("'"&amp;I3964&amp;"'!"&amp;J3964),"")</f>
        <v/>
      </c>
      <c r="I3964" s="1440"/>
      <c r="J3964" s="1436"/>
      <c r="K3964" s="4"/>
    </row>
    <row r="3965" spans="1:11" ht="15" x14ac:dyDescent="0.2">
      <c r="A3965" s="5">
        <v>3906</v>
      </c>
      <c r="B3965" s="660"/>
      <c r="F3965" s="4" t="s">
        <v>3784</v>
      </c>
      <c r="G3965" s="1" t="b">
        <f t="shared" ca="1" si="62"/>
        <v>1</v>
      </c>
      <c r="H3965" s="1435" t="str" cm="1">
        <f t="array" aca="1" ref="H3965" ca="1">IF(I3965&lt;&gt;"",INDIRECT("'"&amp;I3965&amp;"'!"&amp;J3965),"")</f>
        <v/>
      </c>
      <c r="I3965" s="1440"/>
      <c r="J3965" s="1436"/>
      <c r="K3965" s="4"/>
    </row>
    <row r="3966" spans="1:11" ht="15" x14ac:dyDescent="0.2">
      <c r="A3966" s="5">
        <v>3907</v>
      </c>
      <c r="B3966" s="660"/>
      <c r="F3966" s="4" t="s">
        <v>3784</v>
      </c>
      <c r="G3966" s="1" t="b">
        <f t="shared" ca="1" si="62"/>
        <v>1</v>
      </c>
      <c r="H3966" s="1435" t="str" cm="1">
        <f t="array" aca="1" ref="H3966" ca="1">IF(I3966&lt;&gt;"",INDIRECT("'"&amp;I3966&amp;"'!"&amp;J3966),"")</f>
        <v/>
      </c>
      <c r="I3966" s="1440"/>
      <c r="J3966" s="1436"/>
      <c r="K3966" s="4"/>
    </row>
    <row r="3967" spans="1:11" ht="15" x14ac:dyDescent="0.2">
      <c r="A3967" s="5">
        <v>3908</v>
      </c>
      <c r="B3967" s="660"/>
      <c r="F3967" s="4" t="s">
        <v>3784</v>
      </c>
      <c r="G3967" s="1" t="b">
        <f t="shared" ca="1" si="62"/>
        <v>1</v>
      </c>
      <c r="H3967" s="1435" t="str" cm="1">
        <f t="array" aca="1" ref="H3967" ca="1">IF(I3967&lt;&gt;"",INDIRECT("'"&amp;I3967&amp;"'!"&amp;J3967),"")</f>
        <v/>
      </c>
      <c r="I3967" s="1440"/>
      <c r="J3967" s="1436"/>
      <c r="K3967" s="4"/>
    </row>
    <row r="3968" spans="1:11" ht="15" x14ac:dyDescent="0.2">
      <c r="A3968" s="5">
        <v>3909</v>
      </c>
      <c r="B3968" s="660"/>
      <c r="F3968" s="4" t="s">
        <v>3784</v>
      </c>
      <c r="G3968" s="1" t="b">
        <f t="shared" ca="1" si="62"/>
        <v>1</v>
      </c>
      <c r="H3968" s="1435" t="str" cm="1">
        <f t="array" aca="1" ref="H3968" ca="1">IF(I3968&lt;&gt;"",INDIRECT("'"&amp;I3968&amp;"'!"&amp;J3968),"")</f>
        <v/>
      </c>
      <c r="I3968" s="1440"/>
      <c r="J3968" s="1436"/>
      <c r="K3968" s="4"/>
    </row>
    <row r="3969" spans="1:11" ht="15" x14ac:dyDescent="0.2">
      <c r="A3969" s="5">
        <v>3910</v>
      </c>
      <c r="B3969" s="660"/>
      <c r="F3969" s="4" t="s">
        <v>3784</v>
      </c>
      <c r="G3969" s="1" t="b">
        <f t="shared" ca="1" si="62"/>
        <v>1</v>
      </c>
      <c r="H3969" s="1435" t="str" cm="1">
        <f t="array" aca="1" ref="H3969" ca="1">IF(I3969&lt;&gt;"",INDIRECT("'"&amp;I3969&amp;"'!"&amp;J3969),"")</f>
        <v/>
      </c>
      <c r="I3969" s="1440"/>
      <c r="J3969" s="1436"/>
      <c r="K3969" s="4"/>
    </row>
    <row r="3970" spans="1:11" ht="15" x14ac:dyDescent="0.2">
      <c r="A3970" s="5">
        <v>3911</v>
      </c>
      <c r="B3970" s="660"/>
      <c r="F3970" s="4" t="s">
        <v>3784</v>
      </c>
      <c r="G3970" s="1" t="b">
        <f t="shared" ca="1" si="62"/>
        <v>1</v>
      </c>
      <c r="H3970" s="1435" t="str" cm="1">
        <f t="array" aca="1" ref="H3970" ca="1">IF(I3970&lt;&gt;"",INDIRECT("'"&amp;I3970&amp;"'!"&amp;J3970),"")</f>
        <v/>
      </c>
      <c r="I3970" s="1440"/>
      <c r="J3970" s="1436"/>
      <c r="K3970" s="4"/>
    </row>
    <row r="3971" spans="1:11" ht="15" x14ac:dyDescent="0.2">
      <c r="A3971" s="5">
        <v>3912</v>
      </c>
      <c r="B3971" s="660"/>
      <c r="F3971" s="4" t="s">
        <v>3784</v>
      </c>
      <c r="G3971" s="1" t="b">
        <f t="shared" ca="1" si="62"/>
        <v>1</v>
      </c>
      <c r="H3971" s="1435" t="str" cm="1">
        <f t="array" aca="1" ref="H3971" ca="1">IF(I3971&lt;&gt;"",INDIRECT("'"&amp;I3971&amp;"'!"&amp;J3971),"")</f>
        <v/>
      </c>
      <c r="I3971" s="1440"/>
      <c r="J3971" s="1436"/>
      <c r="K3971" s="4"/>
    </row>
    <row r="3972" spans="1:11" ht="15" x14ac:dyDescent="0.2">
      <c r="A3972" s="5">
        <v>3913</v>
      </c>
      <c r="B3972" s="660"/>
      <c r="F3972" s="4" t="s">
        <v>3784</v>
      </c>
      <c r="G3972" s="1" t="b">
        <f t="shared" ca="1" si="62"/>
        <v>1</v>
      </c>
      <c r="H3972" s="1435" t="str" cm="1">
        <f t="array" aca="1" ref="H3972" ca="1">IF(I3972&lt;&gt;"",INDIRECT("'"&amp;I3972&amp;"'!"&amp;J3972),"")</f>
        <v/>
      </c>
      <c r="I3972" s="1440"/>
      <c r="J3972" s="1436"/>
      <c r="K3972" s="4"/>
    </row>
    <row r="3973" spans="1:11" ht="15" x14ac:dyDescent="0.2">
      <c r="A3973" s="5">
        <v>3914</v>
      </c>
      <c r="B3973" s="660"/>
      <c r="F3973" s="4" t="s">
        <v>3784</v>
      </c>
      <c r="G3973" s="1" t="b">
        <f t="shared" ca="1" si="62"/>
        <v>1</v>
      </c>
      <c r="H3973" s="1435" t="str" cm="1">
        <f t="array" aca="1" ref="H3973" ca="1">IF(I3973&lt;&gt;"",INDIRECT("'"&amp;I3973&amp;"'!"&amp;J3973),"")</f>
        <v/>
      </c>
      <c r="I3973" s="1440"/>
      <c r="J3973" s="1436"/>
      <c r="K3973" s="4"/>
    </row>
    <row r="3974" spans="1:11" ht="15" x14ac:dyDescent="0.2">
      <c r="A3974" s="5">
        <v>3915</v>
      </c>
      <c r="B3974" s="660"/>
      <c r="F3974" s="4" t="s">
        <v>3784</v>
      </c>
      <c r="G3974" s="1" t="b">
        <f t="shared" ca="1" si="62"/>
        <v>1</v>
      </c>
      <c r="H3974" s="1435" t="str" cm="1">
        <f t="array" aca="1" ref="H3974" ca="1">IF(I3974&lt;&gt;"",INDIRECT("'"&amp;I3974&amp;"'!"&amp;J3974),"")</f>
        <v/>
      </c>
      <c r="I3974" s="1440"/>
      <c r="J3974" s="1436"/>
      <c r="K3974" s="4"/>
    </row>
    <row r="3975" spans="1:11" ht="15" x14ac:dyDescent="0.2">
      <c r="A3975" s="5">
        <v>3916</v>
      </c>
      <c r="B3975" s="660"/>
      <c r="F3975" s="4" t="s">
        <v>3784</v>
      </c>
      <c r="G3975" s="1" t="b">
        <f t="shared" ca="1" si="62"/>
        <v>1</v>
      </c>
      <c r="H3975" s="1435" t="str" cm="1">
        <f t="array" aca="1" ref="H3975" ca="1">IF(I3975&lt;&gt;"",INDIRECT("'"&amp;I3975&amp;"'!"&amp;J3975),"")</f>
        <v/>
      </c>
      <c r="I3975" s="1440"/>
      <c r="J3975" s="1436"/>
      <c r="K3975" s="4"/>
    </row>
    <row r="3976" spans="1:11" ht="15" x14ac:dyDescent="0.2">
      <c r="A3976" s="5">
        <v>3917</v>
      </c>
      <c r="B3976" s="660"/>
      <c r="F3976" s="4" t="s">
        <v>3784</v>
      </c>
      <c r="G3976" s="1" t="b">
        <f t="shared" ca="1" si="62"/>
        <v>1</v>
      </c>
      <c r="H3976" s="1435" t="str" cm="1">
        <f t="array" aca="1" ref="H3976" ca="1">IF(I3976&lt;&gt;"",INDIRECT("'"&amp;I3976&amp;"'!"&amp;J3976),"")</f>
        <v/>
      </c>
      <c r="I3976" s="1440"/>
      <c r="J3976" s="1436"/>
      <c r="K3976" s="4"/>
    </row>
    <row r="3977" spans="1:11" ht="15" x14ac:dyDescent="0.2">
      <c r="A3977" s="5">
        <v>3918</v>
      </c>
      <c r="B3977" s="660"/>
      <c r="F3977" s="4" t="s">
        <v>3784</v>
      </c>
      <c r="G3977" s="1" t="b">
        <f t="shared" ca="1" si="62"/>
        <v>1</v>
      </c>
      <c r="H3977" s="1435" t="str" cm="1">
        <f t="array" aca="1" ref="H3977" ca="1">IF(I3977&lt;&gt;"",INDIRECT("'"&amp;I3977&amp;"'!"&amp;J3977),"")</f>
        <v/>
      </c>
      <c r="I3977" s="1440"/>
      <c r="J3977" s="1436"/>
      <c r="K3977" s="4"/>
    </row>
    <row r="3978" spans="1:11" ht="15" x14ac:dyDescent="0.2">
      <c r="A3978" s="5">
        <v>3919</v>
      </c>
      <c r="B3978" s="660"/>
      <c r="F3978" s="4" t="s">
        <v>3784</v>
      </c>
      <c r="G3978" s="1" t="b">
        <f t="shared" ca="1" si="62"/>
        <v>1</v>
      </c>
      <c r="H3978" s="1435" t="str" cm="1">
        <f t="array" aca="1" ref="H3978" ca="1">IF(I3978&lt;&gt;"",INDIRECT("'"&amp;I3978&amp;"'!"&amp;J3978),"")</f>
        <v/>
      </c>
      <c r="I3978" s="1440"/>
      <c r="J3978" s="1436"/>
      <c r="K3978" s="4"/>
    </row>
    <row r="3979" spans="1:11" ht="15" x14ac:dyDescent="0.2">
      <c r="A3979" s="5">
        <v>3920</v>
      </c>
      <c r="B3979" s="660"/>
      <c r="F3979" s="4" t="s">
        <v>3784</v>
      </c>
      <c r="G3979" s="1" t="b">
        <f t="shared" ca="1" si="62"/>
        <v>1</v>
      </c>
      <c r="H3979" s="1435" t="str" cm="1">
        <f t="array" aca="1" ref="H3979" ca="1">IF(I3979&lt;&gt;"",INDIRECT("'"&amp;I3979&amp;"'!"&amp;J3979),"")</f>
        <v/>
      </c>
      <c r="I3979" s="1440"/>
      <c r="J3979" s="1436"/>
      <c r="K3979" s="4"/>
    </row>
    <row r="3980" spans="1:11" ht="15" x14ac:dyDescent="0.2">
      <c r="A3980" s="5">
        <v>3921</v>
      </c>
      <c r="B3980" s="660"/>
      <c r="F3980" s="4" t="s">
        <v>3784</v>
      </c>
      <c r="G3980" s="1" t="b">
        <f t="shared" ca="1" si="62"/>
        <v>1</v>
      </c>
      <c r="H3980" s="1435" t="str" cm="1">
        <f t="array" aca="1" ref="H3980" ca="1">IF(I3980&lt;&gt;"",INDIRECT("'"&amp;I3980&amp;"'!"&amp;J3980),"")</f>
        <v/>
      </c>
      <c r="I3980" s="1440"/>
      <c r="J3980" s="1436"/>
      <c r="K3980" s="4"/>
    </row>
    <row r="3981" spans="1:11" ht="15" x14ac:dyDescent="0.2">
      <c r="A3981" s="5">
        <v>3922</v>
      </c>
      <c r="B3981" s="660"/>
      <c r="F3981" s="4" t="s">
        <v>3784</v>
      </c>
      <c r="G3981" s="1" t="b">
        <f t="shared" ca="1" si="62"/>
        <v>1</v>
      </c>
      <c r="H3981" s="1435" t="str" cm="1">
        <f t="array" aca="1" ref="H3981" ca="1">IF(I3981&lt;&gt;"",INDIRECT("'"&amp;I3981&amp;"'!"&amp;J3981),"")</f>
        <v/>
      </c>
      <c r="I3981" s="1440"/>
      <c r="J3981" s="1436"/>
      <c r="K3981" s="4"/>
    </row>
    <row r="3982" spans="1:11" ht="15" x14ac:dyDescent="0.2">
      <c r="A3982" s="5">
        <v>3923</v>
      </c>
      <c r="B3982" s="660"/>
      <c r="F3982" s="4" t="s">
        <v>3784</v>
      </c>
      <c r="G3982" s="1" t="b">
        <f t="shared" ca="1" si="62"/>
        <v>1</v>
      </c>
      <c r="H3982" s="1435" t="str" cm="1">
        <f t="array" aca="1" ref="H3982" ca="1">IF(I3982&lt;&gt;"",INDIRECT("'"&amp;I3982&amp;"'!"&amp;J3982),"")</f>
        <v/>
      </c>
      <c r="I3982" s="1440"/>
      <c r="J3982" s="1436"/>
      <c r="K3982" s="4"/>
    </row>
    <row r="3983" spans="1:11" ht="15" x14ac:dyDescent="0.2">
      <c r="A3983" s="5">
        <v>3924</v>
      </c>
      <c r="B3983" s="660"/>
      <c r="F3983" s="4" t="s">
        <v>3784</v>
      </c>
      <c r="G3983" s="1" t="b">
        <f t="shared" ca="1" si="62"/>
        <v>1</v>
      </c>
      <c r="H3983" s="1435" t="str" cm="1">
        <f t="array" aca="1" ref="H3983" ca="1">IF(I3983&lt;&gt;"",INDIRECT("'"&amp;I3983&amp;"'!"&amp;J3983),"")</f>
        <v/>
      </c>
      <c r="I3983" s="1440"/>
      <c r="J3983" s="1436"/>
      <c r="K3983" s="4"/>
    </row>
    <row r="3984" spans="1:11" ht="15" x14ac:dyDescent="0.2">
      <c r="A3984" s="5">
        <v>3925</v>
      </c>
      <c r="B3984" s="660"/>
      <c r="F3984" s="4" t="s">
        <v>3784</v>
      </c>
      <c r="G3984" s="1" t="b">
        <f t="shared" ca="1" si="62"/>
        <v>1</v>
      </c>
      <c r="H3984" s="1435" t="str" cm="1">
        <f t="array" aca="1" ref="H3984" ca="1">IF(I3984&lt;&gt;"",INDIRECT("'"&amp;I3984&amp;"'!"&amp;J3984),"")</f>
        <v/>
      </c>
      <c r="I3984" s="1440"/>
      <c r="J3984" s="1436"/>
      <c r="K3984" s="4"/>
    </row>
    <row r="3985" spans="1:11" ht="15" x14ac:dyDescent="0.2">
      <c r="A3985" s="5">
        <v>3926</v>
      </c>
      <c r="B3985" s="660"/>
      <c r="F3985" s="4" t="s">
        <v>3784</v>
      </c>
      <c r="G3985" s="1" t="b">
        <f t="shared" ca="1" si="62"/>
        <v>1</v>
      </c>
      <c r="H3985" s="1435" t="str" cm="1">
        <f t="array" aca="1" ref="H3985" ca="1">IF(I3985&lt;&gt;"",INDIRECT("'"&amp;I3985&amp;"'!"&amp;J3985),"")</f>
        <v/>
      </c>
      <c r="I3985" s="1440"/>
      <c r="J3985" s="1436"/>
      <c r="K3985" s="4"/>
    </row>
    <row r="3986" spans="1:11" ht="15" x14ac:dyDescent="0.2">
      <c r="A3986" s="5">
        <v>3927</v>
      </c>
      <c r="B3986" s="660"/>
      <c r="F3986" s="4" t="s">
        <v>3784</v>
      </c>
      <c r="G3986" s="1" t="b">
        <f t="shared" ca="1" si="62"/>
        <v>1</v>
      </c>
      <c r="H3986" s="1435" t="str" cm="1">
        <f t="array" aca="1" ref="H3986" ca="1">IF(I3986&lt;&gt;"",INDIRECT("'"&amp;I3986&amp;"'!"&amp;J3986),"")</f>
        <v/>
      </c>
      <c r="I3986" s="1440"/>
      <c r="J3986" s="1436"/>
      <c r="K3986" s="4"/>
    </row>
    <row r="3987" spans="1:11" ht="15" x14ac:dyDescent="0.2">
      <c r="A3987" s="5">
        <v>3928</v>
      </c>
      <c r="B3987" s="660"/>
      <c r="F3987" s="4" t="s">
        <v>3784</v>
      </c>
      <c r="G3987" s="1" t="b">
        <f t="shared" ca="1" si="62"/>
        <v>1</v>
      </c>
      <c r="H3987" s="1435" t="str" cm="1">
        <f t="array" aca="1" ref="H3987" ca="1">IF(I3987&lt;&gt;"",INDIRECT("'"&amp;I3987&amp;"'!"&amp;J3987),"")</f>
        <v/>
      </c>
      <c r="I3987" s="1440"/>
      <c r="J3987" s="1436"/>
      <c r="K3987" s="4"/>
    </row>
    <row r="3988" spans="1:11" ht="15" x14ac:dyDescent="0.2">
      <c r="A3988" s="5">
        <v>3929</v>
      </c>
      <c r="B3988" s="660"/>
      <c r="F3988" s="4" t="s">
        <v>3784</v>
      </c>
      <c r="G3988" s="1" t="b">
        <f t="shared" ca="1" si="62"/>
        <v>1</v>
      </c>
      <c r="H3988" s="1435" t="str" cm="1">
        <f t="array" aca="1" ref="H3988" ca="1">IF(I3988&lt;&gt;"",INDIRECT("'"&amp;I3988&amp;"'!"&amp;J3988),"")</f>
        <v/>
      </c>
      <c r="I3988" s="1440"/>
      <c r="J3988" s="1436"/>
      <c r="K3988" s="4"/>
    </row>
    <row r="3989" spans="1:11" ht="15" x14ac:dyDescent="0.2">
      <c r="A3989" s="5">
        <v>3930</v>
      </c>
      <c r="B3989" s="660"/>
      <c r="F3989" s="4" t="s">
        <v>3784</v>
      </c>
      <c r="G3989" s="1" t="b">
        <f t="shared" ca="1" si="62"/>
        <v>1</v>
      </c>
      <c r="H3989" s="1435" t="str" cm="1">
        <f t="array" aca="1" ref="H3989" ca="1">IF(I3989&lt;&gt;"",INDIRECT("'"&amp;I3989&amp;"'!"&amp;J3989),"")</f>
        <v/>
      </c>
      <c r="I3989" s="1440"/>
      <c r="J3989" s="1436"/>
      <c r="K3989" s="4"/>
    </row>
    <row r="3990" spans="1:11" ht="15" x14ac:dyDescent="0.2">
      <c r="A3990" s="5">
        <v>3931</v>
      </c>
      <c r="B3990" s="660"/>
      <c r="F3990" s="4" t="s">
        <v>3784</v>
      </c>
      <c r="G3990" s="1" t="b">
        <f t="shared" ca="1" si="62"/>
        <v>1</v>
      </c>
      <c r="H3990" s="1435" t="str" cm="1">
        <f t="array" aca="1" ref="H3990" ca="1">IF(I3990&lt;&gt;"",INDIRECT("'"&amp;I3990&amp;"'!"&amp;J3990),"")</f>
        <v/>
      </c>
      <c r="I3990" s="1440"/>
      <c r="J3990" s="1436"/>
      <c r="K3990" s="4"/>
    </row>
    <row r="3991" spans="1:11" ht="15" x14ac:dyDescent="0.2">
      <c r="A3991" s="5">
        <v>3932</v>
      </c>
      <c r="B3991" s="660"/>
      <c r="F3991" s="4" t="s">
        <v>3784</v>
      </c>
      <c r="G3991" s="1" t="b">
        <f t="shared" ca="1" si="62"/>
        <v>1</v>
      </c>
      <c r="H3991" s="1435" t="str" cm="1">
        <f t="array" aca="1" ref="H3991" ca="1">IF(I3991&lt;&gt;"",INDIRECT("'"&amp;I3991&amp;"'!"&amp;J3991),"")</f>
        <v/>
      </c>
      <c r="I3991" s="1440"/>
      <c r="J3991" s="1436"/>
      <c r="K3991" s="4"/>
    </row>
    <row r="3992" spans="1:11" ht="15" x14ac:dyDescent="0.2">
      <c r="A3992" s="5">
        <v>3933</v>
      </c>
      <c r="B3992" s="660"/>
      <c r="F3992" s="4" t="s">
        <v>3784</v>
      </c>
      <c r="G3992" s="1" t="b">
        <f t="shared" ca="1" si="62"/>
        <v>1</v>
      </c>
      <c r="H3992" s="1435" t="str" cm="1">
        <f t="array" aca="1" ref="H3992" ca="1">IF(I3992&lt;&gt;"",INDIRECT("'"&amp;I3992&amp;"'!"&amp;J3992),"")</f>
        <v/>
      </c>
      <c r="I3992" s="1440"/>
      <c r="J3992" s="1436"/>
      <c r="K3992" s="4"/>
    </row>
    <row r="3993" spans="1:11" ht="15" x14ac:dyDescent="0.2">
      <c r="A3993" s="5">
        <v>3934</v>
      </c>
      <c r="B3993" s="660"/>
      <c r="F3993" s="4" t="s">
        <v>3784</v>
      </c>
      <c r="G3993" s="1" t="b">
        <f t="shared" ca="1" si="62"/>
        <v>1</v>
      </c>
      <c r="H3993" s="1435" t="str" cm="1">
        <f t="array" aca="1" ref="H3993" ca="1">IF(I3993&lt;&gt;"",INDIRECT("'"&amp;I3993&amp;"'!"&amp;J3993),"")</f>
        <v/>
      </c>
      <c r="I3993" s="1440"/>
      <c r="J3993" s="1436"/>
      <c r="K3993" s="4"/>
    </row>
    <row r="3994" spans="1:11" ht="15" x14ac:dyDescent="0.2">
      <c r="A3994" s="5">
        <v>3935</v>
      </c>
      <c r="B3994" s="660"/>
      <c r="F3994" s="4" t="s">
        <v>3784</v>
      </c>
      <c r="G3994" s="1" t="b">
        <f t="shared" ca="1" si="62"/>
        <v>1</v>
      </c>
      <c r="H3994" s="1435" t="str" cm="1">
        <f t="array" aca="1" ref="H3994" ca="1">IF(I3994&lt;&gt;"",INDIRECT("'"&amp;I3994&amp;"'!"&amp;J3994),"")</f>
        <v/>
      </c>
      <c r="I3994" s="1440"/>
      <c r="J3994" s="1436"/>
      <c r="K3994" s="4"/>
    </row>
    <row r="3995" spans="1:11" ht="15" x14ac:dyDescent="0.2">
      <c r="A3995" s="5">
        <v>3936</v>
      </c>
      <c r="B3995" s="660"/>
      <c r="F3995" s="4" t="s">
        <v>3784</v>
      </c>
      <c r="G3995" s="1" t="b">
        <f t="shared" ca="1" si="62"/>
        <v>1</v>
      </c>
      <c r="H3995" s="1435" t="str" cm="1">
        <f t="array" aca="1" ref="H3995" ca="1">IF(I3995&lt;&gt;"",INDIRECT("'"&amp;I3995&amp;"'!"&amp;J3995),"")</f>
        <v/>
      </c>
      <c r="I3995" s="1440"/>
      <c r="J3995" s="1436"/>
      <c r="K3995" s="4"/>
    </row>
    <row r="3996" spans="1:11" ht="15" x14ac:dyDescent="0.2">
      <c r="A3996" s="5">
        <v>3937</v>
      </c>
      <c r="B3996" s="660"/>
      <c r="F3996" s="4" t="s">
        <v>3784</v>
      </c>
      <c r="G3996" s="1" t="b">
        <f t="shared" ca="1" si="62"/>
        <v>1</v>
      </c>
      <c r="H3996" s="1435" t="str" cm="1">
        <f t="array" aca="1" ref="H3996" ca="1">IF(I3996&lt;&gt;"",INDIRECT("'"&amp;I3996&amp;"'!"&amp;J3996),"")</f>
        <v/>
      </c>
      <c r="I3996" s="1440"/>
      <c r="J3996" s="1436"/>
      <c r="K3996" s="4"/>
    </row>
    <row r="3997" spans="1:11" ht="15" x14ac:dyDescent="0.2">
      <c r="A3997" s="5">
        <v>3938</v>
      </c>
      <c r="B3997" s="660"/>
      <c r="F3997" s="4" t="s">
        <v>3784</v>
      </c>
      <c r="G3997" s="1" t="b">
        <f t="shared" ca="1" si="62"/>
        <v>1</v>
      </c>
      <c r="H3997" s="1435" t="str" cm="1">
        <f t="array" aca="1" ref="H3997" ca="1">IF(I3997&lt;&gt;"",INDIRECT("'"&amp;I3997&amp;"'!"&amp;J3997),"")</f>
        <v/>
      </c>
      <c r="I3997" s="1440"/>
      <c r="J3997" s="1436"/>
      <c r="K3997" s="4"/>
    </row>
    <row r="3998" spans="1:11" ht="15" x14ac:dyDescent="0.2">
      <c r="A3998" s="5">
        <v>3939</v>
      </c>
      <c r="B3998" s="660"/>
      <c r="F3998" s="4" t="s">
        <v>3784</v>
      </c>
      <c r="G3998" s="1" t="b">
        <f t="shared" ca="1" si="62"/>
        <v>1</v>
      </c>
      <c r="H3998" s="1435" t="str" cm="1">
        <f t="array" aca="1" ref="H3998" ca="1">IF(I3998&lt;&gt;"",INDIRECT("'"&amp;I3998&amp;"'!"&amp;J3998),"")</f>
        <v/>
      </c>
      <c r="I3998" s="1440"/>
      <c r="J3998" s="1436"/>
      <c r="K3998" s="4"/>
    </row>
    <row r="3999" spans="1:11" ht="15" x14ac:dyDescent="0.2">
      <c r="A3999" s="5">
        <v>3940</v>
      </c>
      <c r="B3999" s="660"/>
      <c r="F3999" s="4" t="s">
        <v>3784</v>
      </c>
      <c r="G3999" s="1" t="b">
        <f t="shared" ca="1" si="62"/>
        <v>1</v>
      </c>
      <c r="H3999" s="1435" t="str" cm="1">
        <f t="array" aca="1" ref="H3999" ca="1">IF(I3999&lt;&gt;"",INDIRECT("'"&amp;I3999&amp;"'!"&amp;J3999),"")</f>
        <v/>
      </c>
      <c r="I3999" s="1440"/>
      <c r="J3999" s="1436"/>
      <c r="K3999" s="4"/>
    </row>
    <row r="4000" spans="1:11" ht="15" x14ac:dyDescent="0.2">
      <c r="A4000" s="5">
        <v>3941</v>
      </c>
      <c r="B4000" s="660"/>
      <c r="F4000" s="4" t="s">
        <v>3784</v>
      </c>
      <c r="G4000" s="1" t="b">
        <f t="shared" ref="G4000:G4063" ca="1" si="63">H4000=B4000</f>
        <v>1</v>
      </c>
      <c r="H4000" s="1435" t="str" cm="1">
        <f t="array" aca="1" ref="H4000" ca="1">IF(I4000&lt;&gt;"",INDIRECT("'"&amp;I4000&amp;"'!"&amp;J4000),"")</f>
        <v/>
      </c>
      <c r="I4000" s="1440"/>
      <c r="J4000" s="1436"/>
      <c r="K4000" s="4"/>
    </row>
    <row r="4001" spans="1:11" ht="15" x14ac:dyDescent="0.2">
      <c r="A4001" s="5">
        <v>3942</v>
      </c>
      <c r="B4001" s="660"/>
      <c r="F4001" s="4" t="s">
        <v>3784</v>
      </c>
      <c r="G4001" s="1" t="b">
        <f t="shared" ca="1" si="63"/>
        <v>1</v>
      </c>
      <c r="H4001" s="1435" t="str" cm="1">
        <f t="array" aca="1" ref="H4001" ca="1">IF(I4001&lt;&gt;"",INDIRECT("'"&amp;I4001&amp;"'!"&amp;J4001),"")</f>
        <v/>
      </c>
      <c r="I4001" s="1440"/>
      <c r="J4001" s="1436"/>
      <c r="K4001" s="4"/>
    </row>
    <row r="4002" spans="1:11" ht="15" x14ac:dyDescent="0.2">
      <c r="A4002" s="5">
        <v>3943</v>
      </c>
      <c r="B4002" s="660"/>
      <c r="F4002" s="4" t="s">
        <v>3784</v>
      </c>
      <c r="G4002" s="1" t="b">
        <f t="shared" ca="1" si="63"/>
        <v>1</v>
      </c>
      <c r="H4002" s="1435" t="str" cm="1">
        <f t="array" aca="1" ref="H4002" ca="1">IF(I4002&lt;&gt;"",INDIRECT("'"&amp;I4002&amp;"'!"&amp;J4002),"")</f>
        <v/>
      </c>
      <c r="I4002" s="1440"/>
      <c r="J4002" s="1436"/>
      <c r="K4002" s="4"/>
    </row>
    <row r="4003" spans="1:11" ht="15" x14ac:dyDescent="0.2">
      <c r="A4003" s="5">
        <v>3944</v>
      </c>
      <c r="B4003" s="660"/>
      <c r="F4003" s="4" t="s">
        <v>3784</v>
      </c>
      <c r="G4003" s="1" t="b">
        <f t="shared" ca="1" si="63"/>
        <v>1</v>
      </c>
      <c r="H4003" s="1435" t="str" cm="1">
        <f t="array" aca="1" ref="H4003" ca="1">IF(I4003&lt;&gt;"",INDIRECT("'"&amp;I4003&amp;"'!"&amp;J4003),"")</f>
        <v/>
      </c>
      <c r="I4003" s="1440"/>
      <c r="J4003" s="1436"/>
      <c r="K4003" s="4"/>
    </row>
    <row r="4004" spans="1:11" ht="15" x14ac:dyDescent="0.2">
      <c r="A4004" s="5">
        <v>3945</v>
      </c>
      <c r="B4004" s="660"/>
      <c r="F4004" s="4" t="s">
        <v>3784</v>
      </c>
      <c r="G4004" s="1" t="b">
        <f t="shared" ca="1" si="63"/>
        <v>1</v>
      </c>
      <c r="H4004" s="1435" t="str" cm="1">
        <f t="array" aca="1" ref="H4004" ca="1">IF(I4004&lt;&gt;"",INDIRECT("'"&amp;I4004&amp;"'!"&amp;J4004),"")</f>
        <v/>
      </c>
      <c r="I4004" s="1440"/>
      <c r="J4004" s="1436"/>
      <c r="K4004" s="4"/>
    </row>
    <row r="4005" spans="1:11" ht="15" x14ac:dyDescent="0.2">
      <c r="A4005" s="5">
        <v>3946</v>
      </c>
      <c r="B4005" s="660"/>
      <c r="F4005" s="4" t="s">
        <v>3784</v>
      </c>
      <c r="G4005" s="1" t="b">
        <f t="shared" ca="1" si="63"/>
        <v>1</v>
      </c>
      <c r="H4005" s="1435" t="str" cm="1">
        <f t="array" aca="1" ref="H4005" ca="1">IF(I4005&lt;&gt;"",INDIRECT("'"&amp;I4005&amp;"'!"&amp;J4005),"")</f>
        <v/>
      </c>
      <c r="I4005" s="1440"/>
      <c r="J4005" s="1436"/>
      <c r="K4005" s="4"/>
    </row>
    <row r="4006" spans="1:11" ht="15" x14ac:dyDescent="0.2">
      <c r="A4006" s="5">
        <v>3947</v>
      </c>
      <c r="B4006" s="660"/>
      <c r="F4006" s="4" t="s">
        <v>3784</v>
      </c>
      <c r="G4006" s="1" t="b">
        <f t="shared" ca="1" si="63"/>
        <v>1</v>
      </c>
      <c r="H4006" s="1435" t="str" cm="1">
        <f t="array" aca="1" ref="H4006" ca="1">IF(I4006&lt;&gt;"",INDIRECT("'"&amp;I4006&amp;"'!"&amp;J4006),"")</f>
        <v/>
      </c>
      <c r="I4006" s="1440"/>
      <c r="J4006" s="1436"/>
      <c r="K4006" s="4"/>
    </row>
    <row r="4007" spans="1:11" ht="15" x14ac:dyDescent="0.2">
      <c r="A4007" s="5">
        <v>3948</v>
      </c>
      <c r="B4007" s="660"/>
      <c r="F4007" s="4" t="s">
        <v>3784</v>
      </c>
      <c r="G4007" s="1" t="b">
        <f t="shared" ca="1" si="63"/>
        <v>1</v>
      </c>
      <c r="H4007" s="1435" t="str" cm="1">
        <f t="array" aca="1" ref="H4007" ca="1">IF(I4007&lt;&gt;"",INDIRECT("'"&amp;I4007&amp;"'!"&amp;J4007),"")</f>
        <v/>
      </c>
      <c r="I4007" s="1440"/>
      <c r="J4007" s="1436"/>
      <c r="K4007" s="4"/>
    </row>
    <row r="4008" spans="1:11" ht="15" x14ac:dyDescent="0.2">
      <c r="A4008" s="5">
        <v>3949</v>
      </c>
      <c r="B4008" s="660"/>
      <c r="F4008" s="4" t="s">
        <v>3784</v>
      </c>
      <c r="G4008" s="1" t="b">
        <f t="shared" ca="1" si="63"/>
        <v>1</v>
      </c>
      <c r="H4008" s="1435" t="str" cm="1">
        <f t="array" aca="1" ref="H4008" ca="1">IF(I4008&lt;&gt;"",INDIRECT("'"&amp;I4008&amp;"'!"&amp;J4008),"")</f>
        <v/>
      </c>
      <c r="I4008" s="1440"/>
      <c r="J4008" s="1436"/>
      <c r="K4008" s="4"/>
    </row>
    <row r="4009" spans="1:11" ht="15" x14ac:dyDescent="0.2">
      <c r="A4009" s="5">
        <v>3950</v>
      </c>
      <c r="B4009" s="660"/>
      <c r="F4009" s="4" t="s">
        <v>3784</v>
      </c>
      <c r="G4009" s="1" t="b">
        <f t="shared" ca="1" si="63"/>
        <v>1</v>
      </c>
      <c r="H4009" s="1435" t="str" cm="1">
        <f t="array" aca="1" ref="H4009" ca="1">IF(I4009&lt;&gt;"",INDIRECT("'"&amp;I4009&amp;"'!"&amp;J4009),"")</f>
        <v/>
      </c>
      <c r="I4009" s="1440"/>
      <c r="J4009" s="1436"/>
      <c r="K4009" s="4"/>
    </row>
    <row r="4010" spans="1:11" ht="15" x14ac:dyDescent="0.2">
      <c r="A4010" s="5">
        <v>3951</v>
      </c>
      <c r="B4010" s="660"/>
      <c r="F4010" s="4" t="s">
        <v>3784</v>
      </c>
      <c r="G4010" s="1" t="b">
        <f t="shared" ca="1" si="63"/>
        <v>1</v>
      </c>
      <c r="H4010" s="1435" t="str" cm="1">
        <f t="array" aca="1" ref="H4010" ca="1">IF(I4010&lt;&gt;"",INDIRECT("'"&amp;I4010&amp;"'!"&amp;J4010),"")</f>
        <v/>
      </c>
      <c r="I4010" s="1440"/>
      <c r="J4010" s="1436"/>
      <c r="K4010" s="4"/>
    </row>
    <row r="4011" spans="1:11" ht="15" x14ac:dyDescent="0.2">
      <c r="A4011" s="5">
        <v>3952</v>
      </c>
      <c r="B4011" s="660"/>
      <c r="F4011" s="4" t="s">
        <v>3784</v>
      </c>
      <c r="G4011" s="1" t="b">
        <f t="shared" ca="1" si="63"/>
        <v>1</v>
      </c>
      <c r="H4011" s="1435" t="str" cm="1">
        <f t="array" aca="1" ref="H4011" ca="1">IF(I4011&lt;&gt;"",INDIRECT("'"&amp;I4011&amp;"'!"&amp;J4011),"")</f>
        <v/>
      </c>
      <c r="I4011" s="1440"/>
      <c r="J4011" s="1436"/>
      <c r="K4011" s="4"/>
    </row>
    <row r="4012" spans="1:11" ht="15" x14ac:dyDescent="0.2">
      <c r="A4012" s="5">
        <v>3953</v>
      </c>
      <c r="B4012" s="660"/>
      <c r="F4012" s="4" t="s">
        <v>3784</v>
      </c>
      <c r="G4012" s="1" t="b">
        <f t="shared" ca="1" si="63"/>
        <v>1</v>
      </c>
      <c r="H4012" s="1435" t="str" cm="1">
        <f t="array" aca="1" ref="H4012" ca="1">IF(I4012&lt;&gt;"",INDIRECT("'"&amp;I4012&amp;"'!"&amp;J4012),"")</f>
        <v/>
      </c>
      <c r="I4012" s="1440"/>
      <c r="J4012" s="1436"/>
      <c r="K4012" s="4"/>
    </row>
    <row r="4013" spans="1:11" ht="15" x14ac:dyDescent="0.2">
      <c r="A4013" s="5">
        <v>3954</v>
      </c>
      <c r="B4013" s="660"/>
      <c r="F4013" s="4" t="s">
        <v>3784</v>
      </c>
      <c r="G4013" s="1" t="b">
        <f t="shared" ca="1" si="63"/>
        <v>1</v>
      </c>
      <c r="H4013" s="1435" t="str" cm="1">
        <f t="array" aca="1" ref="H4013" ca="1">IF(I4013&lt;&gt;"",INDIRECT("'"&amp;I4013&amp;"'!"&amp;J4013),"")</f>
        <v/>
      </c>
      <c r="I4013" s="1440"/>
      <c r="J4013" s="1436"/>
      <c r="K4013" s="4"/>
    </row>
    <row r="4014" spans="1:11" ht="15" x14ac:dyDescent="0.2">
      <c r="A4014" s="5">
        <v>3955</v>
      </c>
      <c r="B4014" s="660"/>
      <c r="F4014" s="4" t="s">
        <v>3784</v>
      </c>
      <c r="G4014" s="1" t="b">
        <f t="shared" ca="1" si="63"/>
        <v>1</v>
      </c>
      <c r="H4014" s="1435" t="str" cm="1">
        <f t="array" aca="1" ref="H4014" ca="1">IF(I4014&lt;&gt;"",INDIRECT("'"&amp;I4014&amp;"'!"&amp;J4014),"")</f>
        <v/>
      </c>
      <c r="I4014" s="1440"/>
      <c r="J4014" s="1436"/>
      <c r="K4014" s="4"/>
    </row>
    <row r="4015" spans="1:11" ht="15" x14ac:dyDescent="0.2">
      <c r="A4015" s="5">
        <v>3956</v>
      </c>
      <c r="B4015" s="660"/>
      <c r="F4015" s="4" t="s">
        <v>3784</v>
      </c>
      <c r="G4015" s="1" t="b">
        <f t="shared" ca="1" si="63"/>
        <v>1</v>
      </c>
      <c r="H4015" s="1435" t="str" cm="1">
        <f t="array" aca="1" ref="H4015" ca="1">IF(I4015&lt;&gt;"",INDIRECT("'"&amp;I4015&amp;"'!"&amp;J4015),"")</f>
        <v/>
      </c>
      <c r="I4015" s="1440"/>
      <c r="J4015" s="1436"/>
      <c r="K4015" s="4"/>
    </row>
    <row r="4016" spans="1:11" ht="15" x14ac:dyDescent="0.2">
      <c r="A4016" s="5">
        <v>3957</v>
      </c>
      <c r="B4016" s="660"/>
      <c r="F4016" s="4" t="s">
        <v>3784</v>
      </c>
      <c r="G4016" s="1" t="b">
        <f t="shared" ca="1" si="63"/>
        <v>1</v>
      </c>
      <c r="H4016" s="1435" t="str" cm="1">
        <f t="array" aca="1" ref="H4016" ca="1">IF(I4016&lt;&gt;"",INDIRECT("'"&amp;I4016&amp;"'!"&amp;J4016),"")</f>
        <v/>
      </c>
      <c r="I4016" s="1440"/>
      <c r="J4016" s="1436"/>
      <c r="K4016" s="4"/>
    </row>
    <row r="4017" spans="1:11" ht="15" x14ac:dyDescent="0.2">
      <c r="A4017" s="5">
        <v>3958</v>
      </c>
      <c r="B4017" s="660"/>
      <c r="F4017" s="4" t="s">
        <v>3784</v>
      </c>
      <c r="G4017" s="1" t="b">
        <f t="shared" ca="1" si="63"/>
        <v>1</v>
      </c>
      <c r="H4017" s="1435" t="str" cm="1">
        <f t="array" aca="1" ref="H4017" ca="1">IF(I4017&lt;&gt;"",INDIRECT("'"&amp;I4017&amp;"'!"&amp;J4017),"")</f>
        <v/>
      </c>
      <c r="I4017" s="1440"/>
      <c r="J4017" s="1436"/>
      <c r="K4017" s="4"/>
    </row>
    <row r="4018" spans="1:11" ht="15" x14ac:dyDescent="0.2">
      <c r="A4018" s="5">
        <v>3959</v>
      </c>
      <c r="B4018" s="660"/>
      <c r="F4018" s="4" t="s">
        <v>3784</v>
      </c>
      <c r="G4018" s="1" t="b">
        <f t="shared" ca="1" si="63"/>
        <v>1</v>
      </c>
      <c r="H4018" s="1435" t="str" cm="1">
        <f t="array" aca="1" ref="H4018" ca="1">IF(I4018&lt;&gt;"",INDIRECT("'"&amp;I4018&amp;"'!"&amp;J4018),"")</f>
        <v/>
      </c>
      <c r="I4018" s="1440"/>
      <c r="J4018" s="1436"/>
      <c r="K4018" s="4"/>
    </row>
    <row r="4019" spans="1:11" ht="15" x14ac:dyDescent="0.2">
      <c r="A4019" s="5">
        <v>3960</v>
      </c>
      <c r="B4019" s="660"/>
      <c r="F4019" s="4" t="s">
        <v>3784</v>
      </c>
      <c r="G4019" s="1" t="b">
        <f t="shared" ca="1" si="63"/>
        <v>1</v>
      </c>
      <c r="H4019" s="1435" t="str" cm="1">
        <f t="array" aca="1" ref="H4019" ca="1">IF(I4019&lt;&gt;"",INDIRECT("'"&amp;I4019&amp;"'!"&amp;J4019),"")</f>
        <v/>
      </c>
      <c r="I4019" s="1440"/>
      <c r="J4019" s="1436"/>
      <c r="K4019" s="4"/>
    </row>
    <row r="4020" spans="1:11" ht="15" x14ac:dyDescent="0.2">
      <c r="A4020" s="5">
        <v>3961</v>
      </c>
      <c r="B4020" s="660"/>
      <c r="F4020" s="4" t="s">
        <v>3784</v>
      </c>
      <c r="G4020" s="1" t="b">
        <f t="shared" ca="1" si="63"/>
        <v>1</v>
      </c>
      <c r="H4020" s="1435" t="str" cm="1">
        <f t="array" aca="1" ref="H4020" ca="1">IF(I4020&lt;&gt;"",INDIRECT("'"&amp;I4020&amp;"'!"&amp;J4020),"")</f>
        <v/>
      </c>
      <c r="I4020" s="1440"/>
      <c r="J4020" s="1436"/>
      <c r="K4020" s="4"/>
    </row>
    <row r="4021" spans="1:11" ht="15" x14ac:dyDescent="0.2">
      <c r="A4021" s="5">
        <v>3962</v>
      </c>
      <c r="B4021" s="660"/>
      <c r="F4021" s="4" t="s">
        <v>3784</v>
      </c>
      <c r="G4021" s="1" t="b">
        <f t="shared" ca="1" si="63"/>
        <v>1</v>
      </c>
      <c r="H4021" s="1435" t="str" cm="1">
        <f t="array" aca="1" ref="H4021" ca="1">IF(I4021&lt;&gt;"",INDIRECT("'"&amp;I4021&amp;"'!"&amp;J4021),"")</f>
        <v/>
      </c>
      <c r="I4021" s="1440"/>
      <c r="J4021" s="1436"/>
      <c r="K4021" s="4"/>
    </row>
    <row r="4022" spans="1:11" ht="15" x14ac:dyDescent="0.2">
      <c r="A4022" s="5">
        <v>3963</v>
      </c>
      <c r="B4022" s="660"/>
      <c r="F4022" s="4" t="s">
        <v>3784</v>
      </c>
      <c r="G4022" s="1" t="b">
        <f t="shared" ca="1" si="63"/>
        <v>1</v>
      </c>
      <c r="H4022" s="1435" t="str" cm="1">
        <f t="array" aca="1" ref="H4022" ca="1">IF(I4022&lt;&gt;"",INDIRECT("'"&amp;I4022&amp;"'!"&amp;J4022),"")</f>
        <v/>
      </c>
      <c r="I4022" s="1440"/>
      <c r="J4022" s="1436"/>
      <c r="K4022" s="4"/>
    </row>
    <row r="4023" spans="1:11" ht="15" x14ac:dyDescent="0.2">
      <c r="A4023" s="5">
        <v>3964</v>
      </c>
      <c r="B4023" s="660"/>
      <c r="F4023" s="4" t="s">
        <v>3784</v>
      </c>
      <c r="G4023" s="1" t="b">
        <f t="shared" ca="1" si="63"/>
        <v>1</v>
      </c>
      <c r="H4023" s="1435" t="str" cm="1">
        <f t="array" aca="1" ref="H4023" ca="1">IF(I4023&lt;&gt;"",INDIRECT("'"&amp;I4023&amp;"'!"&amp;J4023),"")</f>
        <v/>
      </c>
      <c r="I4023" s="1440"/>
      <c r="J4023" s="1436"/>
      <c r="K4023" s="4"/>
    </row>
    <row r="4024" spans="1:11" ht="15" x14ac:dyDescent="0.2">
      <c r="A4024" s="5">
        <v>3965</v>
      </c>
      <c r="B4024" s="660"/>
      <c r="F4024" s="4" t="s">
        <v>3784</v>
      </c>
      <c r="G4024" s="1" t="b">
        <f t="shared" ca="1" si="63"/>
        <v>1</v>
      </c>
      <c r="H4024" s="1435" t="str" cm="1">
        <f t="array" aca="1" ref="H4024" ca="1">IF(I4024&lt;&gt;"",INDIRECT("'"&amp;I4024&amp;"'!"&amp;J4024),"")</f>
        <v/>
      </c>
      <c r="I4024" s="1440"/>
      <c r="J4024" s="1436"/>
      <c r="K4024" s="4"/>
    </row>
    <row r="4025" spans="1:11" ht="15" x14ac:dyDescent="0.2">
      <c r="A4025" s="5">
        <v>3966</v>
      </c>
      <c r="B4025" s="660"/>
      <c r="F4025" s="4" t="s">
        <v>3784</v>
      </c>
      <c r="G4025" s="1" t="b">
        <f t="shared" ca="1" si="63"/>
        <v>1</v>
      </c>
      <c r="H4025" s="1435" t="str" cm="1">
        <f t="array" aca="1" ref="H4025" ca="1">IF(I4025&lt;&gt;"",INDIRECT("'"&amp;I4025&amp;"'!"&amp;J4025),"")</f>
        <v/>
      </c>
      <c r="I4025" s="1440"/>
      <c r="J4025" s="1436"/>
      <c r="K4025" s="4"/>
    </row>
    <row r="4026" spans="1:11" ht="15" x14ac:dyDescent="0.2">
      <c r="A4026" s="5">
        <v>3967</v>
      </c>
      <c r="B4026" s="660"/>
      <c r="F4026" s="4" t="s">
        <v>3784</v>
      </c>
      <c r="G4026" s="1" t="b">
        <f t="shared" ca="1" si="63"/>
        <v>1</v>
      </c>
      <c r="H4026" s="1435" t="str" cm="1">
        <f t="array" aca="1" ref="H4026" ca="1">IF(I4026&lt;&gt;"",INDIRECT("'"&amp;I4026&amp;"'!"&amp;J4026),"")</f>
        <v/>
      </c>
      <c r="I4026" s="1440"/>
      <c r="J4026" s="1436"/>
      <c r="K4026" s="4"/>
    </row>
    <row r="4027" spans="1:11" ht="15" x14ac:dyDescent="0.2">
      <c r="A4027" s="5">
        <v>3968</v>
      </c>
      <c r="B4027" s="660"/>
      <c r="F4027" s="4" t="s">
        <v>3784</v>
      </c>
      <c r="G4027" s="1" t="b">
        <f t="shared" ca="1" si="63"/>
        <v>1</v>
      </c>
      <c r="H4027" s="1435" t="str" cm="1">
        <f t="array" aca="1" ref="H4027" ca="1">IF(I4027&lt;&gt;"",INDIRECT("'"&amp;I4027&amp;"'!"&amp;J4027),"")</f>
        <v/>
      </c>
      <c r="I4027" s="1440"/>
      <c r="J4027" s="1436"/>
      <c r="K4027" s="4"/>
    </row>
    <row r="4028" spans="1:11" ht="15" x14ac:dyDescent="0.2">
      <c r="A4028" s="5">
        <v>3969</v>
      </c>
      <c r="B4028" s="660"/>
      <c r="F4028" s="4" t="s">
        <v>3784</v>
      </c>
      <c r="G4028" s="1" t="b">
        <f t="shared" ca="1" si="63"/>
        <v>1</v>
      </c>
      <c r="H4028" s="1435" t="str" cm="1">
        <f t="array" aca="1" ref="H4028" ca="1">IF(I4028&lt;&gt;"",INDIRECT("'"&amp;I4028&amp;"'!"&amp;J4028),"")</f>
        <v/>
      </c>
      <c r="I4028" s="1440"/>
      <c r="J4028" s="1436"/>
      <c r="K4028" s="4"/>
    </row>
    <row r="4029" spans="1:11" ht="15" x14ac:dyDescent="0.2">
      <c r="A4029" s="5">
        <v>3970</v>
      </c>
      <c r="B4029" s="660"/>
      <c r="F4029" s="4" t="s">
        <v>3784</v>
      </c>
      <c r="G4029" s="1" t="b">
        <f t="shared" ca="1" si="63"/>
        <v>1</v>
      </c>
      <c r="H4029" s="1435" t="str" cm="1">
        <f t="array" aca="1" ref="H4029" ca="1">IF(I4029&lt;&gt;"",INDIRECT("'"&amp;I4029&amp;"'!"&amp;J4029),"")</f>
        <v/>
      </c>
      <c r="I4029" s="1440"/>
      <c r="J4029" s="1436"/>
      <c r="K4029" s="4"/>
    </row>
    <row r="4030" spans="1:11" ht="15" x14ac:dyDescent="0.2">
      <c r="A4030" s="5">
        <v>3971</v>
      </c>
      <c r="B4030" s="660"/>
      <c r="F4030" s="4" t="s">
        <v>3784</v>
      </c>
      <c r="G4030" s="1" t="b">
        <f t="shared" ca="1" si="63"/>
        <v>1</v>
      </c>
      <c r="H4030" s="1435" t="str" cm="1">
        <f t="array" aca="1" ref="H4030" ca="1">IF(I4030&lt;&gt;"",INDIRECT("'"&amp;I4030&amp;"'!"&amp;J4030),"")</f>
        <v/>
      </c>
      <c r="I4030" s="1440"/>
      <c r="J4030" s="1436"/>
      <c r="K4030" s="4"/>
    </row>
    <row r="4031" spans="1:11" ht="15" x14ac:dyDescent="0.2">
      <c r="A4031" s="5">
        <v>3972</v>
      </c>
      <c r="B4031" s="660"/>
      <c r="F4031" s="4" t="s">
        <v>3784</v>
      </c>
      <c r="G4031" s="1" t="b">
        <f t="shared" ca="1" si="63"/>
        <v>1</v>
      </c>
      <c r="H4031" s="1435" t="str" cm="1">
        <f t="array" aca="1" ref="H4031" ca="1">IF(I4031&lt;&gt;"",INDIRECT("'"&amp;I4031&amp;"'!"&amp;J4031),"")</f>
        <v/>
      </c>
      <c r="I4031" s="1440"/>
      <c r="J4031" s="1436"/>
      <c r="K4031" s="4"/>
    </row>
    <row r="4032" spans="1:11" ht="15" x14ac:dyDescent="0.2">
      <c r="A4032" s="5">
        <v>3973</v>
      </c>
      <c r="B4032" s="660"/>
      <c r="F4032" s="4" t="s">
        <v>3784</v>
      </c>
      <c r="G4032" s="1" t="b">
        <f t="shared" ca="1" si="63"/>
        <v>1</v>
      </c>
      <c r="H4032" s="1435" t="str" cm="1">
        <f t="array" aca="1" ref="H4032" ca="1">IF(I4032&lt;&gt;"",INDIRECT("'"&amp;I4032&amp;"'!"&amp;J4032),"")</f>
        <v/>
      </c>
      <c r="I4032" s="1440"/>
      <c r="J4032" s="1436"/>
      <c r="K4032" s="4"/>
    </row>
    <row r="4033" spans="1:11" ht="15" x14ac:dyDescent="0.2">
      <c r="A4033" s="5">
        <v>3974</v>
      </c>
      <c r="B4033" s="660"/>
      <c r="F4033" s="4" t="s">
        <v>3784</v>
      </c>
      <c r="G4033" s="1" t="b">
        <f t="shared" ca="1" si="63"/>
        <v>1</v>
      </c>
      <c r="H4033" s="1435" t="str" cm="1">
        <f t="array" aca="1" ref="H4033" ca="1">IF(I4033&lt;&gt;"",INDIRECT("'"&amp;I4033&amp;"'!"&amp;J4033),"")</f>
        <v/>
      </c>
      <c r="I4033" s="1440"/>
      <c r="J4033" s="1436"/>
      <c r="K4033" s="4"/>
    </row>
    <row r="4034" spans="1:11" ht="15" x14ac:dyDescent="0.2">
      <c r="A4034" s="5">
        <v>3975</v>
      </c>
      <c r="B4034" s="660"/>
      <c r="F4034" s="4" t="s">
        <v>3784</v>
      </c>
      <c r="G4034" s="1" t="b">
        <f t="shared" ca="1" si="63"/>
        <v>1</v>
      </c>
      <c r="H4034" s="1435" t="str" cm="1">
        <f t="array" aca="1" ref="H4034" ca="1">IF(I4034&lt;&gt;"",INDIRECT("'"&amp;I4034&amp;"'!"&amp;J4034),"")</f>
        <v/>
      </c>
      <c r="I4034" s="1440"/>
      <c r="J4034" s="1436"/>
      <c r="K4034" s="4"/>
    </row>
    <row r="4035" spans="1:11" ht="15" x14ac:dyDescent="0.2">
      <c r="A4035" s="5">
        <v>3976</v>
      </c>
      <c r="B4035" s="660"/>
      <c r="F4035" s="4" t="s">
        <v>3784</v>
      </c>
      <c r="G4035" s="1" t="b">
        <f t="shared" ca="1" si="63"/>
        <v>1</v>
      </c>
      <c r="H4035" s="1435" t="str" cm="1">
        <f t="array" aca="1" ref="H4035" ca="1">IF(I4035&lt;&gt;"",INDIRECT("'"&amp;I4035&amp;"'!"&amp;J4035),"")</f>
        <v/>
      </c>
      <c r="I4035" s="1440"/>
      <c r="J4035" s="1436"/>
      <c r="K4035" s="4"/>
    </row>
    <row r="4036" spans="1:11" ht="15" x14ac:dyDescent="0.2">
      <c r="A4036" s="5">
        <v>3977</v>
      </c>
      <c r="B4036" s="660"/>
      <c r="F4036" s="4" t="s">
        <v>3784</v>
      </c>
      <c r="G4036" s="1" t="b">
        <f t="shared" ca="1" si="63"/>
        <v>1</v>
      </c>
      <c r="H4036" s="1435" t="str" cm="1">
        <f t="array" aca="1" ref="H4036" ca="1">IF(I4036&lt;&gt;"",INDIRECT("'"&amp;I4036&amp;"'!"&amp;J4036),"")</f>
        <v/>
      </c>
      <c r="I4036" s="1440"/>
      <c r="J4036" s="1436"/>
      <c r="K4036" s="4"/>
    </row>
    <row r="4037" spans="1:11" ht="15" x14ac:dyDescent="0.2">
      <c r="A4037" s="5">
        <v>3978</v>
      </c>
      <c r="B4037" s="660"/>
      <c r="F4037" s="4" t="s">
        <v>3784</v>
      </c>
      <c r="G4037" s="1" t="b">
        <f t="shared" ca="1" si="63"/>
        <v>1</v>
      </c>
      <c r="H4037" s="1435" t="str" cm="1">
        <f t="array" aca="1" ref="H4037" ca="1">IF(I4037&lt;&gt;"",INDIRECT("'"&amp;I4037&amp;"'!"&amp;J4037),"")</f>
        <v/>
      </c>
      <c r="I4037" s="1440"/>
      <c r="J4037" s="1436"/>
      <c r="K4037" s="4"/>
    </row>
    <row r="4038" spans="1:11" ht="15" x14ac:dyDescent="0.2">
      <c r="A4038" s="5">
        <v>3979</v>
      </c>
      <c r="B4038" s="660"/>
      <c r="F4038" s="4" t="s">
        <v>3784</v>
      </c>
      <c r="G4038" s="1" t="b">
        <f t="shared" ca="1" si="63"/>
        <v>1</v>
      </c>
      <c r="H4038" s="1435" t="str" cm="1">
        <f t="array" aca="1" ref="H4038" ca="1">IF(I4038&lt;&gt;"",INDIRECT("'"&amp;I4038&amp;"'!"&amp;J4038),"")</f>
        <v/>
      </c>
      <c r="I4038" s="1440"/>
      <c r="J4038" s="1436"/>
      <c r="K4038" s="4"/>
    </row>
    <row r="4039" spans="1:11" ht="15" x14ac:dyDescent="0.2">
      <c r="A4039" s="5">
        <v>3980</v>
      </c>
      <c r="B4039" s="660"/>
      <c r="F4039" s="4" t="s">
        <v>3784</v>
      </c>
      <c r="G4039" s="1" t="b">
        <f t="shared" ca="1" si="63"/>
        <v>1</v>
      </c>
      <c r="H4039" s="1435" t="str" cm="1">
        <f t="array" aca="1" ref="H4039" ca="1">IF(I4039&lt;&gt;"",INDIRECT("'"&amp;I4039&amp;"'!"&amp;J4039),"")</f>
        <v/>
      </c>
      <c r="I4039" s="1440"/>
      <c r="J4039" s="1436"/>
      <c r="K4039" s="4"/>
    </row>
    <row r="4040" spans="1:11" ht="15" x14ac:dyDescent="0.2">
      <c r="A4040" s="5">
        <v>3981</v>
      </c>
      <c r="B4040" s="660"/>
      <c r="F4040" s="4" t="s">
        <v>3784</v>
      </c>
      <c r="G4040" s="1" t="b">
        <f t="shared" ca="1" si="63"/>
        <v>1</v>
      </c>
      <c r="H4040" s="1435" t="str" cm="1">
        <f t="array" aca="1" ref="H4040" ca="1">IF(I4040&lt;&gt;"",INDIRECT("'"&amp;I4040&amp;"'!"&amp;J4040),"")</f>
        <v/>
      </c>
      <c r="I4040" s="1440"/>
      <c r="J4040" s="1436"/>
      <c r="K4040" s="4"/>
    </row>
    <row r="4041" spans="1:11" ht="15" x14ac:dyDescent="0.2">
      <c r="A4041" s="5">
        <v>3982</v>
      </c>
      <c r="B4041" s="660"/>
      <c r="F4041" s="4" t="s">
        <v>3784</v>
      </c>
      <c r="G4041" s="1" t="b">
        <f t="shared" ca="1" si="63"/>
        <v>1</v>
      </c>
      <c r="H4041" s="1435" t="str" cm="1">
        <f t="array" aca="1" ref="H4041" ca="1">IF(I4041&lt;&gt;"",INDIRECT("'"&amp;I4041&amp;"'!"&amp;J4041),"")</f>
        <v/>
      </c>
      <c r="I4041" s="1440"/>
      <c r="J4041" s="1436"/>
      <c r="K4041" s="4"/>
    </row>
    <row r="4042" spans="1:11" ht="15" x14ac:dyDescent="0.2">
      <c r="A4042" s="5">
        <v>3983</v>
      </c>
      <c r="B4042" s="660"/>
      <c r="F4042" s="4" t="s">
        <v>3784</v>
      </c>
      <c r="G4042" s="1" t="b">
        <f t="shared" ca="1" si="63"/>
        <v>1</v>
      </c>
      <c r="H4042" s="1435" t="str" cm="1">
        <f t="array" aca="1" ref="H4042" ca="1">IF(I4042&lt;&gt;"",INDIRECT("'"&amp;I4042&amp;"'!"&amp;J4042),"")</f>
        <v/>
      </c>
      <c r="I4042" s="1440"/>
      <c r="J4042" s="1436"/>
      <c r="K4042" s="4"/>
    </row>
    <row r="4043" spans="1:11" ht="15" x14ac:dyDescent="0.2">
      <c r="A4043" s="5">
        <v>3984</v>
      </c>
      <c r="B4043" s="660"/>
      <c r="F4043" s="4" t="s">
        <v>3784</v>
      </c>
      <c r="G4043" s="1" t="b">
        <f t="shared" ca="1" si="63"/>
        <v>1</v>
      </c>
      <c r="H4043" s="1435" t="str" cm="1">
        <f t="array" aca="1" ref="H4043" ca="1">IF(I4043&lt;&gt;"",INDIRECT("'"&amp;I4043&amp;"'!"&amp;J4043),"")</f>
        <v/>
      </c>
      <c r="I4043" s="1440"/>
      <c r="J4043" s="1436"/>
      <c r="K4043" s="4"/>
    </row>
    <row r="4044" spans="1:11" ht="15" x14ac:dyDescent="0.2">
      <c r="A4044" s="5">
        <v>3985</v>
      </c>
      <c r="B4044" s="660"/>
      <c r="F4044" s="4" t="s">
        <v>3784</v>
      </c>
      <c r="G4044" s="1" t="b">
        <f t="shared" ca="1" si="63"/>
        <v>1</v>
      </c>
      <c r="H4044" s="1435" t="str" cm="1">
        <f t="array" aca="1" ref="H4044" ca="1">IF(I4044&lt;&gt;"",INDIRECT("'"&amp;I4044&amp;"'!"&amp;J4044),"")</f>
        <v/>
      </c>
      <c r="I4044" s="1440"/>
      <c r="J4044" s="1436"/>
      <c r="K4044" s="4"/>
    </row>
    <row r="4045" spans="1:11" ht="15" x14ac:dyDescent="0.2">
      <c r="A4045" s="5">
        <v>3986</v>
      </c>
      <c r="B4045" s="660"/>
      <c r="F4045" s="4" t="s">
        <v>3784</v>
      </c>
      <c r="G4045" s="1" t="b">
        <f t="shared" ca="1" si="63"/>
        <v>1</v>
      </c>
      <c r="H4045" s="1435" t="str" cm="1">
        <f t="array" aca="1" ref="H4045" ca="1">IF(I4045&lt;&gt;"",INDIRECT("'"&amp;I4045&amp;"'!"&amp;J4045),"")</f>
        <v/>
      </c>
      <c r="I4045" s="1440"/>
      <c r="J4045" s="1436"/>
      <c r="K4045" s="4"/>
    </row>
    <row r="4046" spans="1:11" ht="15" x14ac:dyDescent="0.2">
      <c r="A4046" s="5">
        <v>3987</v>
      </c>
      <c r="B4046" s="660"/>
      <c r="F4046" s="4" t="s">
        <v>3784</v>
      </c>
      <c r="G4046" s="1" t="b">
        <f t="shared" ca="1" si="63"/>
        <v>1</v>
      </c>
      <c r="H4046" s="1435" t="str" cm="1">
        <f t="array" aca="1" ref="H4046" ca="1">IF(I4046&lt;&gt;"",INDIRECT("'"&amp;I4046&amp;"'!"&amp;J4046),"")</f>
        <v/>
      </c>
      <c r="I4046" s="1440"/>
      <c r="J4046" s="1436"/>
      <c r="K4046" s="4"/>
    </row>
    <row r="4047" spans="1:11" ht="15" x14ac:dyDescent="0.2">
      <c r="A4047" s="5">
        <v>3988</v>
      </c>
      <c r="B4047" s="660"/>
      <c r="F4047" s="4" t="s">
        <v>3784</v>
      </c>
      <c r="G4047" s="1" t="b">
        <f t="shared" ca="1" si="63"/>
        <v>1</v>
      </c>
      <c r="H4047" s="1435" t="str" cm="1">
        <f t="array" aca="1" ref="H4047" ca="1">IF(I4047&lt;&gt;"",INDIRECT("'"&amp;I4047&amp;"'!"&amp;J4047),"")</f>
        <v/>
      </c>
      <c r="I4047" s="1440"/>
      <c r="J4047" s="1436"/>
      <c r="K4047" s="4"/>
    </row>
    <row r="4048" spans="1:11" ht="15" x14ac:dyDescent="0.2">
      <c r="A4048" s="5">
        <v>3989</v>
      </c>
      <c r="B4048" s="660"/>
      <c r="F4048" s="4" t="s">
        <v>3784</v>
      </c>
      <c r="G4048" s="1" t="b">
        <f t="shared" ca="1" si="63"/>
        <v>1</v>
      </c>
      <c r="H4048" s="1435" t="str" cm="1">
        <f t="array" aca="1" ref="H4048" ca="1">IF(I4048&lt;&gt;"",INDIRECT("'"&amp;I4048&amp;"'!"&amp;J4048),"")</f>
        <v/>
      </c>
      <c r="I4048" s="1440"/>
      <c r="J4048" s="1436"/>
      <c r="K4048" s="4"/>
    </row>
    <row r="4049" spans="1:11" ht="15" x14ac:dyDescent="0.2">
      <c r="A4049" s="5">
        <v>3990</v>
      </c>
      <c r="B4049" s="660"/>
      <c r="F4049" s="4" t="s">
        <v>3784</v>
      </c>
      <c r="G4049" s="1" t="b">
        <f t="shared" ca="1" si="63"/>
        <v>1</v>
      </c>
      <c r="H4049" s="1435" t="str" cm="1">
        <f t="array" aca="1" ref="H4049" ca="1">IF(I4049&lt;&gt;"",INDIRECT("'"&amp;I4049&amp;"'!"&amp;J4049),"")</f>
        <v/>
      </c>
      <c r="I4049" s="1440"/>
      <c r="J4049" s="1436"/>
      <c r="K4049" s="4"/>
    </row>
    <row r="4050" spans="1:11" ht="15" x14ac:dyDescent="0.2">
      <c r="A4050" s="5">
        <v>3991</v>
      </c>
      <c r="B4050" s="660"/>
      <c r="F4050" s="4" t="s">
        <v>3784</v>
      </c>
      <c r="G4050" s="1" t="b">
        <f t="shared" ca="1" si="63"/>
        <v>1</v>
      </c>
      <c r="H4050" s="1435" t="str" cm="1">
        <f t="array" aca="1" ref="H4050" ca="1">IF(I4050&lt;&gt;"",INDIRECT("'"&amp;I4050&amp;"'!"&amp;J4050),"")</f>
        <v/>
      </c>
      <c r="I4050" s="1440"/>
      <c r="J4050" s="1436"/>
      <c r="K4050" s="4"/>
    </row>
    <row r="4051" spans="1:11" ht="15" x14ac:dyDescent="0.2">
      <c r="A4051" s="5">
        <v>3992</v>
      </c>
      <c r="B4051" s="660"/>
      <c r="F4051" s="4" t="s">
        <v>3784</v>
      </c>
      <c r="G4051" s="1" t="b">
        <f t="shared" ca="1" si="63"/>
        <v>1</v>
      </c>
      <c r="H4051" s="1435" t="str" cm="1">
        <f t="array" aca="1" ref="H4051" ca="1">IF(I4051&lt;&gt;"",INDIRECT("'"&amp;I4051&amp;"'!"&amp;J4051),"")</f>
        <v/>
      </c>
      <c r="I4051" s="1440"/>
      <c r="J4051" s="1436"/>
      <c r="K4051" s="4"/>
    </row>
    <row r="4052" spans="1:11" ht="15" x14ac:dyDescent="0.2">
      <c r="A4052" s="5">
        <v>3993</v>
      </c>
      <c r="B4052" s="660"/>
      <c r="F4052" s="4" t="s">
        <v>3784</v>
      </c>
      <c r="G4052" s="1" t="b">
        <f t="shared" ca="1" si="63"/>
        <v>1</v>
      </c>
      <c r="H4052" s="1435" t="str" cm="1">
        <f t="array" aca="1" ref="H4052" ca="1">IF(I4052&lt;&gt;"",INDIRECT("'"&amp;I4052&amp;"'!"&amp;J4052),"")</f>
        <v/>
      </c>
      <c r="I4052" s="1440"/>
      <c r="J4052" s="1436"/>
      <c r="K4052" s="4"/>
    </row>
    <row r="4053" spans="1:11" ht="15" x14ac:dyDescent="0.2">
      <c r="A4053" s="5">
        <v>3994</v>
      </c>
      <c r="B4053" s="660"/>
      <c r="F4053" s="4" t="s">
        <v>3784</v>
      </c>
      <c r="G4053" s="1" t="b">
        <f t="shared" ca="1" si="63"/>
        <v>1</v>
      </c>
      <c r="H4053" s="1435" t="str" cm="1">
        <f t="array" aca="1" ref="H4053" ca="1">IF(I4053&lt;&gt;"",INDIRECT("'"&amp;I4053&amp;"'!"&amp;J4053),"")</f>
        <v/>
      </c>
      <c r="I4053" s="1440"/>
      <c r="J4053" s="1436"/>
      <c r="K4053" s="4"/>
    </row>
    <row r="4054" spans="1:11" ht="15" x14ac:dyDescent="0.2">
      <c r="A4054" s="5">
        <v>3995</v>
      </c>
      <c r="B4054" s="660"/>
      <c r="F4054" s="4" t="s">
        <v>3784</v>
      </c>
      <c r="G4054" s="1" t="b">
        <f t="shared" ca="1" si="63"/>
        <v>1</v>
      </c>
      <c r="H4054" s="1435" t="str" cm="1">
        <f t="array" aca="1" ref="H4054" ca="1">IF(I4054&lt;&gt;"",INDIRECT("'"&amp;I4054&amp;"'!"&amp;J4054),"")</f>
        <v/>
      </c>
      <c r="I4054" s="1440"/>
      <c r="J4054" s="1436"/>
      <c r="K4054" s="4"/>
    </row>
    <row r="4055" spans="1:11" ht="15" x14ac:dyDescent="0.2">
      <c r="A4055" s="5">
        <v>3996</v>
      </c>
      <c r="B4055" s="660"/>
      <c r="F4055" s="4" t="s">
        <v>3784</v>
      </c>
      <c r="G4055" s="1" t="b">
        <f t="shared" ca="1" si="63"/>
        <v>1</v>
      </c>
      <c r="H4055" s="1435" t="str" cm="1">
        <f t="array" aca="1" ref="H4055" ca="1">IF(I4055&lt;&gt;"",INDIRECT("'"&amp;I4055&amp;"'!"&amp;J4055),"")</f>
        <v/>
      </c>
      <c r="I4055" s="1440"/>
      <c r="J4055" s="1436"/>
      <c r="K4055" s="4"/>
    </row>
    <row r="4056" spans="1:11" ht="15" x14ac:dyDescent="0.2">
      <c r="A4056" s="5">
        <v>3997</v>
      </c>
      <c r="B4056" s="660"/>
      <c r="F4056" s="4" t="s">
        <v>3784</v>
      </c>
      <c r="G4056" s="1" t="b">
        <f t="shared" ca="1" si="63"/>
        <v>1</v>
      </c>
      <c r="H4056" s="1435" t="str" cm="1">
        <f t="array" aca="1" ref="H4056" ca="1">IF(I4056&lt;&gt;"",INDIRECT("'"&amp;I4056&amp;"'!"&amp;J4056),"")</f>
        <v/>
      </c>
      <c r="I4056" s="1440"/>
      <c r="J4056" s="1436"/>
      <c r="K4056" s="4"/>
    </row>
    <row r="4057" spans="1:11" ht="15" x14ac:dyDescent="0.2">
      <c r="A4057" s="5">
        <v>3998</v>
      </c>
      <c r="B4057" s="660"/>
      <c r="F4057" s="4" t="s">
        <v>3784</v>
      </c>
      <c r="G4057" s="1" t="b">
        <f t="shared" ca="1" si="63"/>
        <v>1</v>
      </c>
      <c r="H4057" s="1435" t="str" cm="1">
        <f t="array" aca="1" ref="H4057" ca="1">IF(I4057&lt;&gt;"",INDIRECT("'"&amp;I4057&amp;"'!"&amp;J4057),"")</f>
        <v/>
      </c>
      <c r="I4057" s="1440"/>
      <c r="J4057" s="1436"/>
      <c r="K4057" s="4"/>
    </row>
    <row r="4058" spans="1:11" ht="15" x14ac:dyDescent="0.2">
      <c r="A4058" s="5">
        <v>3999</v>
      </c>
      <c r="B4058" s="660"/>
      <c r="F4058" s="4" t="s">
        <v>3784</v>
      </c>
      <c r="G4058" s="1" t="b">
        <f t="shared" ca="1" si="63"/>
        <v>1</v>
      </c>
      <c r="H4058" s="1435" t="str" cm="1">
        <f t="array" aca="1" ref="H4058" ca="1">IF(I4058&lt;&gt;"",INDIRECT("'"&amp;I4058&amp;"'!"&amp;J4058),"")</f>
        <v/>
      </c>
      <c r="I4058" s="1440"/>
      <c r="J4058" s="1436"/>
      <c r="K4058" s="4"/>
    </row>
    <row r="4059" spans="1:11" ht="15" x14ac:dyDescent="0.2">
      <c r="A4059" s="5">
        <v>4000</v>
      </c>
      <c r="B4059" s="660"/>
      <c r="F4059" s="4" t="s">
        <v>3784</v>
      </c>
      <c r="G4059" s="1" t="b">
        <f t="shared" ca="1" si="63"/>
        <v>1</v>
      </c>
      <c r="H4059" s="1435" t="str" cm="1">
        <f t="array" aca="1" ref="H4059" ca="1">IF(I4059&lt;&gt;"",INDIRECT("'"&amp;I4059&amp;"'!"&amp;J4059),"")</f>
        <v/>
      </c>
      <c r="I4059" s="1440"/>
      <c r="J4059" s="1436"/>
      <c r="K4059" s="4"/>
    </row>
    <row r="4060" spans="1:11" ht="15" x14ac:dyDescent="0.2">
      <c r="A4060" s="5">
        <v>4001</v>
      </c>
      <c r="B4060" s="660"/>
      <c r="F4060" s="4" t="s">
        <v>3784</v>
      </c>
      <c r="G4060" s="1" t="b">
        <f t="shared" ca="1" si="63"/>
        <v>1</v>
      </c>
      <c r="H4060" s="1435" t="str" cm="1">
        <f t="array" aca="1" ref="H4060" ca="1">IF(I4060&lt;&gt;"",INDIRECT("'"&amp;I4060&amp;"'!"&amp;J4060),"")</f>
        <v/>
      </c>
      <c r="I4060" s="1440"/>
      <c r="J4060" s="1436"/>
      <c r="K4060" s="4"/>
    </row>
    <row r="4061" spans="1:11" ht="15" x14ac:dyDescent="0.2">
      <c r="A4061" s="5">
        <v>4002</v>
      </c>
      <c r="B4061" s="660"/>
      <c r="F4061" s="4" t="s">
        <v>3784</v>
      </c>
      <c r="G4061" s="1" t="b">
        <f t="shared" ca="1" si="63"/>
        <v>1</v>
      </c>
      <c r="H4061" s="1435" t="str" cm="1">
        <f t="array" aca="1" ref="H4061" ca="1">IF(I4061&lt;&gt;"",INDIRECT("'"&amp;I4061&amp;"'!"&amp;J4061),"")</f>
        <v/>
      </c>
      <c r="I4061" s="1440"/>
      <c r="J4061" s="1436"/>
      <c r="K4061" s="4"/>
    </row>
    <row r="4062" spans="1:11" ht="15" x14ac:dyDescent="0.2">
      <c r="A4062" s="5">
        <v>4003</v>
      </c>
      <c r="B4062" s="660"/>
      <c r="F4062" s="4" t="s">
        <v>3784</v>
      </c>
      <c r="G4062" s="1" t="b">
        <f t="shared" ca="1" si="63"/>
        <v>1</v>
      </c>
      <c r="H4062" s="1435" t="str" cm="1">
        <f t="array" aca="1" ref="H4062" ca="1">IF(I4062&lt;&gt;"",INDIRECT("'"&amp;I4062&amp;"'!"&amp;J4062),"")</f>
        <v/>
      </c>
      <c r="I4062" s="1440"/>
      <c r="J4062" s="1436"/>
      <c r="K4062" s="4"/>
    </row>
    <row r="4063" spans="1:11" ht="15" x14ac:dyDescent="0.2">
      <c r="A4063" s="5">
        <v>4004</v>
      </c>
      <c r="B4063" s="660"/>
      <c r="F4063" s="4" t="s">
        <v>3784</v>
      </c>
      <c r="G4063" s="1" t="b">
        <f t="shared" ca="1" si="63"/>
        <v>1</v>
      </c>
      <c r="H4063" s="1435" t="str" cm="1">
        <f t="array" aca="1" ref="H4063" ca="1">IF(I4063&lt;&gt;"",INDIRECT("'"&amp;I4063&amp;"'!"&amp;J4063),"")</f>
        <v/>
      </c>
      <c r="I4063" s="1440"/>
      <c r="J4063" s="1436"/>
      <c r="K4063" s="4"/>
    </row>
    <row r="4064" spans="1:11" ht="15" x14ac:dyDescent="0.2">
      <c r="A4064" s="5">
        <v>4005</v>
      </c>
      <c r="B4064" s="660"/>
      <c r="F4064" s="4" t="s">
        <v>3784</v>
      </c>
      <c r="G4064" s="1" t="b">
        <f t="shared" ref="G4064:G4127" ca="1" si="64">H4064=B4064</f>
        <v>1</v>
      </c>
      <c r="H4064" s="1435" t="str" cm="1">
        <f t="array" aca="1" ref="H4064" ca="1">IF(I4064&lt;&gt;"",INDIRECT("'"&amp;I4064&amp;"'!"&amp;J4064),"")</f>
        <v/>
      </c>
      <c r="I4064" s="1440"/>
      <c r="J4064" s="1436"/>
      <c r="K4064" s="4"/>
    </row>
    <row r="4065" spans="1:11" ht="15" x14ac:dyDescent="0.2">
      <c r="A4065" s="5">
        <v>4006</v>
      </c>
      <c r="B4065" s="660"/>
      <c r="F4065" s="4" t="s">
        <v>3784</v>
      </c>
      <c r="G4065" s="1" t="b">
        <f t="shared" ca="1" si="64"/>
        <v>1</v>
      </c>
      <c r="H4065" s="1435" t="str" cm="1">
        <f t="array" aca="1" ref="H4065" ca="1">IF(I4065&lt;&gt;"",INDIRECT("'"&amp;I4065&amp;"'!"&amp;J4065),"")</f>
        <v/>
      </c>
      <c r="I4065" s="1440"/>
      <c r="J4065" s="1436"/>
      <c r="K4065" s="4"/>
    </row>
    <row r="4066" spans="1:11" ht="15" x14ac:dyDescent="0.2">
      <c r="A4066" s="5">
        <v>4007</v>
      </c>
      <c r="B4066" s="660"/>
      <c r="F4066" s="4" t="s">
        <v>3784</v>
      </c>
      <c r="G4066" s="1" t="b">
        <f t="shared" ca="1" si="64"/>
        <v>1</v>
      </c>
      <c r="H4066" s="1435" t="str" cm="1">
        <f t="array" aca="1" ref="H4066" ca="1">IF(I4066&lt;&gt;"",INDIRECT("'"&amp;I4066&amp;"'!"&amp;J4066),"")</f>
        <v/>
      </c>
      <c r="I4066" s="1440"/>
      <c r="J4066" s="1436"/>
      <c r="K4066" s="4"/>
    </row>
    <row r="4067" spans="1:11" ht="15" x14ac:dyDescent="0.2">
      <c r="A4067" s="5">
        <v>4008</v>
      </c>
      <c r="B4067" s="660"/>
      <c r="F4067" s="4" t="s">
        <v>3784</v>
      </c>
      <c r="G4067" s="1" t="b">
        <f t="shared" ca="1" si="64"/>
        <v>1</v>
      </c>
      <c r="H4067" s="1435" t="str" cm="1">
        <f t="array" aca="1" ref="H4067" ca="1">IF(I4067&lt;&gt;"",INDIRECT("'"&amp;I4067&amp;"'!"&amp;J4067),"")</f>
        <v/>
      </c>
      <c r="I4067" s="1440"/>
      <c r="J4067" s="1436"/>
      <c r="K4067" s="4"/>
    </row>
    <row r="4068" spans="1:11" ht="15" x14ac:dyDescent="0.2">
      <c r="A4068" s="5">
        <v>4009</v>
      </c>
      <c r="B4068" s="660"/>
      <c r="F4068" s="4" t="s">
        <v>3784</v>
      </c>
      <c r="G4068" s="1" t="b">
        <f t="shared" ca="1" si="64"/>
        <v>1</v>
      </c>
      <c r="H4068" s="1435" t="str" cm="1">
        <f t="array" aca="1" ref="H4068" ca="1">IF(I4068&lt;&gt;"",INDIRECT("'"&amp;I4068&amp;"'!"&amp;J4068),"")</f>
        <v/>
      </c>
      <c r="I4068" s="1440"/>
      <c r="J4068" s="1436"/>
      <c r="K4068" s="4"/>
    </row>
    <row r="4069" spans="1:11" ht="15" x14ac:dyDescent="0.2">
      <c r="A4069" s="5">
        <v>4010</v>
      </c>
      <c r="B4069" s="660"/>
      <c r="F4069" s="4" t="s">
        <v>3784</v>
      </c>
      <c r="G4069" s="1" t="b">
        <f t="shared" ca="1" si="64"/>
        <v>1</v>
      </c>
      <c r="H4069" s="1435" t="str" cm="1">
        <f t="array" aca="1" ref="H4069" ca="1">IF(I4069&lt;&gt;"",INDIRECT("'"&amp;I4069&amp;"'!"&amp;J4069),"")</f>
        <v/>
      </c>
      <c r="I4069" s="1440"/>
      <c r="J4069" s="1436"/>
      <c r="K4069" s="4"/>
    </row>
    <row r="4070" spans="1:11" ht="15" x14ac:dyDescent="0.2">
      <c r="A4070" s="5">
        <v>4011</v>
      </c>
      <c r="B4070" s="660"/>
      <c r="F4070" s="4" t="s">
        <v>3784</v>
      </c>
      <c r="G4070" s="1" t="b">
        <f t="shared" ca="1" si="64"/>
        <v>1</v>
      </c>
      <c r="H4070" s="1435" t="str" cm="1">
        <f t="array" aca="1" ref="H4070" ca="1">IF(I4070&lt;&gt;"",INDIRECT("'"&amp;I4070&amp;"'!"&amp;J4070),"")</f>
        <v/>
      </c>
      <c r="I4070" s="1440"/>
      <c r="J4070" s="1436"/>
      <c r="K4070" s="4"/>
    </row>
    <row r="4071" spans="1:11" ht="15" x14ac:dyDescent="0.2">
      <c r="A4071" s="5">
        <v>4012</v>
      </c>
      <c r="B4071" s="660"/>
      <c r="F4071" s="4" t="s">
        <v>3784</v>
      </c>
      <c r="G4071" s="1" t="b">
        <f t="shared" ca="1" si="64"/>
        <v>1</v>
      </c>
      <c r="H4071" s="1435" t="str" cm="1">
        <f t="array" aca="1" ref="H4071" ca="1">IF(I4071&lt;&gt;"",INDIRECT("'"&amp;I4071&amp;"'!"&amp;J4071),"")</f>
        <v/>
      </c>
      <c r="I4071" s="1440"/>
      <c r="J4071" s="1436"/>
      <c r="K4071" s="4"/>
    </row>
    <row r="4072" spans="1:11" ht="15" x14ac:dyDescent="0.2">
      <c r="A4072">
        <v>4013</v>
      </c>
      <c r="B4072" s="660">
        <f>'Expenditures 16-24'!C124</f>
        <v>0</v>
      </c>
      <c r="F4072" s="4"/>
      <c r="G4072" s="1" t="b">
        <f t="shared" ca="1" si="64"/>
        <v>1</v>
      </c>
      <c r="H4072" s="1435" cm="1">
        <f t="array" aca="1" ref="H4072" ca="1">IF(I4072&lt;&gt;"",INDIRECT("'"&amp;I4072&amp;"'!"&amp;J4072),"")</f>
        <v>0</v>
      </c>
      <c r="I4072" s="1440" t="s">
        <v>3868</v>
      </c>
      <c r="J4072" s="1436" t="s">
        <v>4760</v>
      </c>
      <c r="K4072" s="4"/>
    </row>
    <row r="4073" spans="1:11" ht="15" x14ac:dyDescent="0.2">
      <c r="A4073">
        <v>4014</v>
      </c>
      <c r="B4073" s="660">
        <f>'Expenditures 16-24'!D124</f>
        <v>0</v>
      </c>
      <c r="F4073" s="4"/>
      <c r="G4073" s="1" t="b">
        <f t="shared" ca="1" si="64"/>
        <v>1</v>
      </c>
      <c r="H4073" s="1435" cm="1">
        <f t="array" aca="1" ref="H4073" ca="1">IF(I4073&lt;&gt;"",INDIRECT("'"&amp;I4073&amp;"'!"&amp;J4073),"")</f>
        <v>0</v>
      </c>
      <c r="I4073" s="1440" t="s">
        <v>3868</v>
      </c>
      <c r="J4073" s="1436" t="s">
        <v>4761</v>
      </c>
      <c r="K4073" s="4"/>
    </row>
    <row r="4074" spans="1:11" ht="15" x14ac:dyDescent="0.2">
      <c r="A4074">
        <v>4015</v>
      </c>
      <c r="B4074" s="660">
        <f>'Expenditures 16-24'!E124</f>
        <v>0</v>
      </c>
      <c r="F4074" s="4"/>
      <c r="G4074" s="1" t="b">
        <f t="shared" ca="1" si="64"/>
        <v>1</v>
      </c>
      <c r="H4074" s="1435" cm="1">
        <f t="array" aca="1" ref="H4074" ca="1">IF(I4074&lt;&gt;"",INDIRECT("'"&amp;I4074&amp;"'!"&amp;J4074),"")</f>
        <v>0</v>
      </c>
      <c r="I4074" s="1440" t="s">
        <v>3868</v>
      </c>
      <c r="J4074" s="1436" t="s">
        <v>4762</v>
      </c>
      <c r="K4074" s="4"/>
    </row>
    <row r="4075" spans="1:11" ht="15" x14ac:dyDescent="0.2">
      <c r="A4075">
        <v>4016</v>
      </c>
      <c r="B4075" s="660">
        <f>'Expenditures 16-24'!F124</f>
        <v>0</v>
      </c>
      <c r="F4075" s="4"/>
      <c r="G4075" s="1" t="b">
        <f t="shared" ca="1" si="64"/>
        <v>1</v>
      </c>
      <c r="H4075" s="1435" cm="1">
        <f t="array" aca="1" ref="H4075" ca="1">IF(I4075&lt;&gt;"",INDIRECT("'"&amp;I4075&amp;"'!"&amp;J4075),"")</f>
        <v>0</v>
      </c>
      <c r="I4075" s="1440" t="s">
        <v>3868</v>
      </c>
      <c r="J4075" s="1436" t="s">
        <v>4763</v>
      </c>
      <c r="K4075" s="4"/>
    </row>
    <row r="4076" spans="1:11" ht="15" x14ac:dyDescent="0.2">
      <c r="A4076">
        <v>4017</v>
      </c>
      <c r="B4076" s="660">
        <f>'Expenditures 16-24'!G124</f>
        <v>0</v>
      </c>
      <c r="F4076" s="4"/>
      <c r="G4076" s="1" t="b">
        <f t="shared" ca="1" si="64"/>
        <v>1</v>
      </c>
      <c r="H4076" s="1435" cm="1">
        <f t="array" aca="1" ref="H4076" ca="1">IF(I4076&lt;&gt;"",INDIRECT("'"&amp;I4076&amp;"'!"&amp;J4076),"")</f>
        <v>0</v>
      </c>
      <c r="I4076" s="1440" t="s">
        <v>3868</v>
      </c>
      <c r="J4076" s="1436" t="s">
        <v>4764</v>
      </c>
      <c r="K4076" s="4"/>
    </row>
    <row r="4077" spans="1:11" ht="15" x14ac:dyDescent="0.2">
      <c r="A4077">
        <v>4018</v>
      </c>
      <c r="B4077" s="660">
        <f>'Expenditures 16-24'!H124</f>
        <v>0</v>
      </c>
      <c r="F4077" s="4"/>
      <c r="G4077" s="1" t="b">
        <f t="shared" ca="1" si="64"/>
        <v>1</v>
      </c>
      <c r="H4077" s="1435" cm="1">
        <f t="array" aca="1" ref="H4077" ca="1">IF(I4077&lt;&gt;"",INDIRECT("'"&amp;I4077&amp;"'!"&amp;J4077),"")</f>
        <v>0</v>
      </c>
      <c r="I4077" s="1440" t="s">
        <v>3868</v>
      </c>
      <c r="J4077" s="1436" t="s">
        <v>4765</v>
      </c>
      <c r="K4077" s="4"/>
    </row>
    <row r="4078" spans="1:11" ht="15" x14ac:dyDescent="0.2">
      <c r="A4078">
        <v>4019</v>
      </c>
      <c r="B4078" s="660">
        <f>'Expenditures 16-24'!K124</f>
        <v>0</v>
      </c>
      <c r="F4078" s="4"/>
      <c r="G4078" s="1" t="b">
        <f t="shared" ca="1" si="64"/>
        <v>1</v>
      </c>
      <c r="H4078" s="1435" cm="1">
        <f t="array" aca="1" ref="H4078" ca="1">IF(I4078&lt;&gt;"",INDIRECT("'"&amp;I4078&amp;"'!"&amp;J4078),"")</f>
        <v>0</v>
      </c>
      <c r="I4078" s="1440" t="s">
        <v>3868</v>
      </c>
      <c r="J4078" s="1436" t="s">
        <v>4766</v>
      </c>
      <c r="K4078" s="4"/>
    </row>
    <row r="4079" spans="1:11" ht="15" x14ac:dyDescent="0.2">
      <c r="A4079">
        <v>4020</v>
      </c>
      <c r="B4079" s="660">
        <f>'Expenditures 16-24'!C184</f>
        <v>0</v>
      </c>
      <c r="F4079" s="4"/>
      <c r="G4079" s="1" t="b">
        <f t="shared" ca="1" si="64"/>
        <v>1</v>
      </c>
      <c r="H4079" s="1435" cm="1">
        <f t="array" aca="1" ref="H4079" ca="1">IF(I4079&lt;&gt;"",INDIRECT("'"&amp;I4079&amp;"'!"&amp;J4079),"")</f>
        <v>0</v>
      </c>
      <c r="I4079" s="1440" t="s">
        <v>3868</v>
      </c>
      <c r="J4079" s="1436" t="s">
        <v>4767</v>
      </c>
      <c r="K4079" s="4"/>
    </row>
    <row r="4080" spans="1:11" ht="15" x14ac:dyDescent="0.2">
      <c r="A4080">
        <v>4021</v>
      </c>
      <c r="B4080" s="660">
        <f>'Expenditures 16-24'!D184</f>
        <v>0</v>
      </c>
      <c r="C4080" s="2" t="s">
        <v>490</v>
      </c>
      <c r="F4080" s="4"/>
      <c r="G4080" s="1" t="b">
        <f t="shared" ca="1" si="64"/>
        <v>1</v>
      </c>
      <c r="H4080" s="1435" cm="1">
        <f t="array" aca="1" ref="H4080" ca="1">IF(I4080&lt;&gt;"",INDIRECT("'"&amp;I4080&amp;"'!"&amp;J4080),"")</f>
        <v>0</v>
      </c>
      <c r="I4080" s="1440" t="s">
        <v>3868</v>
      </c>
      <c r="J4080" s="1436" t="s">
        <v>4768</v>
      </c>
      <c r="K4080" s="4"/>
    </row>
    <row r="4081" spans="1:11" ht="15" x14ac:dyDescent="0.2">
      <c r="A4081">
        <v>4022</v>
      </c>
      <c r="B4081" s="660">
        <f>'Expenditures 16-24'!E184</f>
        <v>0</v>
      </c>
      <c r="F4081" s="4"/>
      <c r="G4081" s="1" t="b">
        <f t="shared" ca="1" si="64"/>
        <v>1</v>
      </c>
      <c r="H4081" s="1435" cm="1">
        <f t="array" aca="1" ref="H4081" ca="1">IF(I4081&lt;&gt;"",INDIRECT("'"&amp;I4081&amp;"'!"&amp;J4081),"")</f>
        <v>0</v>
      </c>
      <c r="I4081" s="1440" t="s">
        <v>3868</v>
      </c>
      <c r="J4081" s="1436" t="s">
        <v>4769</v>
      </c>
      <c r="K4081" s="4"/>
    </row>
    <row r="4082" spans="1:11" ht="15" x14ac:dyDescent="0.2">
      <c r="A4082">
        <v>4023</v>
      </c>
      <c r="B4082" s="660">
        <f>'Expenditures 16-24'!F184</f>
        <v>0</v>
      </c>
      <c r="F4082" s="4"/>
      <c r="G4082" s="1" t="b">
        <f t="shared" ca="1" si="64"/>
        <v>1</v>
      </c>
      <c r="H4082" s="1435" cm="1">
        <f t="array" aca="1" ref="H4082" ca="1">IF(I4082&lt;&gt;"",INDIRECT("'"&amp;I4082&amp;"'!"&amp;J4082),"")</f>
        <v>0</v>
      </c>
      <c r="I4082" s="1440" t="s">
        <v>3868</v>
      </c>
      <c r="J4082" s="1436" t="s">
        <v>4770</v>
      </c>
      <c r="K4082" s="4"/>
    </row>
    <row r="4083" spans="1:11" ht="15" x14ac:dyDescent="0.2">
      <c r="A4083">
        <v>4024</v>
      </c>
      <c r="B4083" s="660">
        <f>'Expenditures 16-24'!G184</f>
        <v>0</v>
      </c>
      <c r="F4083" s="4"/>
      <c r="G4083" s="1" t="b">
        <f t="shared" ca="1" si="64"/>
        <v>1</v>
      </c>
      <c r="H4083" s="1435" cm="1">
        <f t="array" aca="1" ref="H4083" ca="1">IF(I4083&lt;&gt;"",INDIRECT("'"&amp;I4083&amp;"'!"&amp;J4083),"")</f>
        <v>0</v>
      </c>
      <c r="I4083" s="1440" t="s">
        <v>3868</v>
      </c>
      <c r="J4083" s="1436" t="s">
        <v>4771</v>
      </c>
      <c r="K4083" s="4"/>
    </row>
    <row r="4084" spans="1:11" ht="15" x14ac:dyDescent="0.2">
      <c r="A4084">
        <v>4025</v>
      </c>
      <c r="B4084" s="660">
        <f>'Expenditures 16-24'!H184</f>
        <v>0</v>
      </c>
      <c r="F4084" s="4"/>
      <c r="G4084" s="1" t="b">
        <f t="shared" ca="1" si="64"/>
        <v>1</v>
      </c>
      <c r="H4084" s="1435" cm="1">
        <f t="array" aca="1" ref="H4084" ca="1">IF(I4084&lt;&gt;"",INDIRECT("'"&amp;I4084&amp;"'!"&amp;J4084),"")</f>
        <v>0</v>
      </c>
      <c r="I4084" s="1440" t="s">
        <v>3868</v>
      </c>
      <c r="J4084" s="1436" t="s">
        <v>4772</v>
      </c>
      <c r="K4084" s="4"/>
    </row>
    <row r="4085" spans="1:11" ht="15" x14ac:dyDescent="0.2">
      <c r="A4085">
        <v>4026</v>
      </c>
      <c r="B4085" s="660">
        <f>'Expenditures 16-24'!K184</f>
        <v>0</v>
      </c>
      <c r="F4085" s="4"/>
      <c r="G4085" s="1" t="b">
        <f t="shared" ca="1" si="64"/>
        <v>1</v>
      </c>
      <c r="H4085" s="1435" cm="1">
        <f t="array" aca="1" ref="H4085" ca="1">IF(I4085&lt;&gt;"",INDIRECT("'"&amp;I4085&amp;"'!"&amp;J4085),"")</f>
        <v>0</v>
      </c>
      <c r="I4085" s="1440" t="s">
        <v>3868</v>
      </c>
      <c r="J4085" s="1436" t="s">
        <v>4773</v>
      </c>
      <c r="K4085" s="4"/>
    </row>
    <row r="4086" spans="1:11" ht="15" x14ac:dyDescent="0.2">
      <c r="A4086" s="5">
        <v>4027</v>
      </c>
      <c r="B4086" s="660"/>
      <c r="F4086" s="4" t="s">
        <v>3784</v>
      </c>
      <c r="G4086" s="1" t="b">
        <f t="shared" ca="1" si="64"/>
        <v>1</v>
      </c>
      <c r="H4086" s="1435" t="str" cm="1">
        <f t="array" aca="1" ref="H4086" ca="1">IF(I4086&lt;&gt;"",INDIRECT("'"&amp;I4086&amp;"'!"&amp;J4086),"")</f>
        <v/>
      </c>
      <c r="I4086" s="1440"/>
      <c r="J4086" s="1436"/>
      <c r="K4086" s="4"/>
    </row>
    <row r="4087" spans="1:11" ht="15" x14ac:dyDescent="0.2">
      <c r="A4087" s="5">
        <v>4028</v>
      </c>
      <c r="B4087" s="660"/>
      <c r="C4087" s="2" t="s">
        <v>490</v>
      </c>
      <c r="F4087" s="4" t="s">
        <v>3784</v>
      </c>
      <c r="G4087" s="1" t="b">
        <f t="shared" ca="1" si="64"/>
        <v>1</v>
      </c>
      <c r="H4087" s="1435" t="str" cm="1">
        <f t="array" aca="1" ref="H4087" ca="1">IF(I4087&lt;&gt;"",INDIRECT("'"&amp;I4087&amp;"'!"&amp;J4087),"")</f>
        <v/>
      </c>
      <c r="I4087" s="1440"/>
      <c r="J4087" s="1436"/>
      <c r="K4087" s="4"/>
    </row>
    <row r="4088" spans="1:11" ht="15" x14ac:dyDescent="0.2">
      <c r="A4088" s="5">
        <v>4029</v>
      </c>
      <c r="B4088" s="660"/>
      <c r="F4088" s="4" t="s">
        <v>3784</v>
      </c>
      <c r="G4088" s="1" t="b">
        <f t="shared" ca="1" si="64"/>
        <v>1</v>
      </c>
      <c r="H4088" s="1435" t="str" cm="1">
        <f t="array" aca="1" ref="H4088" ca="1">IF(I4088&lt;&gt;"",INDIRECT("'"&amp;I4088&amp;"'!"&amp;J4088),"")</f>
        <v/>
      </c>
      <c r="I4088" s="1440"/>
      <c r="J4088" s="1436"/>
      <c r="K4088" s="4"/>
    </row>
    <row r="4089" spans="1:11" ht="15" x14ac:dyDescent="0.2">
      <c r="A4089" s="5">
        <v>4030</v>
      </c>
      <c r="B4089" s="660"/>
      <c r="F4089" s="4" t="s">
        <v>3784</v>
      </c>
      <c r="G4089" s="1" t="b">
        <f t="shared" ca="1" si="64"/>
        <v>1</v>
      </c>
      <c r="H4089" s="1435" t="str" cm="1">
        <f t="array" aca="1" ref="H4089" ca="1">IF(I4089&lt;&gt;"",INDIRECT("'"&amp;I4089&amp;"'!"&amp;J4089),"")</f>
        <v/>
      </c>
      <c r="I4089" s="1440"/>
      <c r="J4089" s="1436"/>
      <c r="K4089" s="4"/>
    </row>
    <row r="4090" spans="1:11" ht="15" x14ac:dyDescent="0.2">
      <c r="A4090" s="5">
        <v>4031</v>
      </c>
      <c r="B4090" s="660"/>
      <c r="F4090" s="4" t="s">
        <v>3784</v>
      </c>
      <c r="G4090" s="1" t="b">
        <f t="shared" ca="1" si="64"/>
        <v>1</v>
      </c>
      <c r="H4090" s="1435" t="str" cm="1">
        <f t="array" aca="1" ref="H4090" ca="1">IF(I4090&lt;&gt;"",INDIRECT("'"&amp;I4090&amp;"'!"&amp;J4090),"")</f>
        <v/>
      </c>
      <c r="I4090" s="1440"/>
      <c r="J4090" s="1436"/>
      <c r="K4090" s="4"/>
    </row>
    <row r="4091" spans="1:11" ht="15" x14ac:dyDescent="0.2">
      <c r="A4091" s="5">
        <v>4032</v>
      </c>
      <c r="B4091" s="660"/>
      <c r="F4091" s="4" t="s">
        <v>3784</v>
      </c>
      <c r="G4091" s="1" t="b">
        <f t="shared" ca="1" si="64"/>
        <v>1</v>
      </c>
      <c r="H4091" s="1435" t="str" cm="1">
        <f t="array" aca="1" ref="H4091" ca="1">IF(I4091&lt;&gt;"",INDIRECT("'"&amp;I4091&amp;"'!"&amp;J4091),"")</f>
        <v/>
      </c>
      <c r="I4091" s="1440"/>
      <c r="J4091" s="1436"/>
      <c r="K4091" s="4"/>
    </row>
    <row r="4092" spans="1:11" ht="15" x14ac:dyDescent="0.2">
      <c r="A4092" s="5">
        <v>4033</v>
      </c>
      <c r="B4092" s="660"/>
      <c r="F4092" s="4" t="s">
        <v>3784</v>
      </c>
      <c r="G4092" s="1" t="b">
        <f t="shared" ca="1" si="64"/>
        <v>1</v>
      </c>
      <c r="H4092" s="1435" t="str" cm="1">
        <f t="array" aca="1" ref="H4092" ca="1">IF(I4092&lt;&gt;"",INDIRECT("'"&amp;I4092&amp;"'!"&amp;J4092),"")</f>
        <v/>
      </c>
      <c r="I4092" s="1440"/>
      <c r="J4092" s="1436"/>
      <c r="K4092" s="4"/>
    </row>
    <row r="4093" spans="1:11" ht="15" x14ac:dyDescent="0.2">
      <c r="A4093" s="5">
        <v>4034</v>
      </c>
      <c r="B4093" s="660"/>
      <c r="F4093" s="4" t="s">
        <v>3784</v>
      </c>
      <c r="G4093" s="1" t="b">
        <f t="shared" ca="1" si="64"/>
        <v>1</v>
      </c>
      <c r="H4093" s="1435" t="str" cm="1">
        <f t="array" aca="1" ref="H4093" ca="1">IF(I4093&lt;&gt;"",INDIRECT("'"&amp;I4093&amp;"'!"&amp;J4093),"")</f>
        <v/>
      </c>
      <c r="I4093" s="1440"/>
      <c r="J4093" s="1436"/>
      <c r="K4093" s="4"/>
    </row>
    <row r="4094" spans="1:11" ht="15" x14ac:dyDescent="0.2">
      <c r="A4094" s="5">
        <v>4035</v>
      </c>
      <c r="B4094" s="660"/>
      <c r="F4094" s="4" t="s">
        <v>3784</v>
      </c>
      <c r="G4094" s="1" t="b">
        <f t="shared" ca="1" si="64"/>
        <v>1</v>
      </c>
      <c r="H4094" s="1435" t="str" cm="1">
        <f t="array" aca="1" ref="H4094" ca="1">IF(I4094&lt;&gt;"",INDIRECT("'"&amp;I4094&amp;"'!"&amp;J4094),"")</f>
        <v/>
      </c>
      <c r="I4094" s="1440"/>
      <c r="J4094" s="1436"/>
      <c r="K4094" s="4"/>
    </row>
    <row r="4095" spans="1:11" ht="15" x14ac:dyDescent="0.2">
      <c r="A4095" s="5">
        <v>4036</v>
      </c>
      <c r="B4095" s="660"/>
      <c r="F4095" s="4" t="s">
        <v>3784</v>
      </c>
      <c r="G4095" s="1" t="b">
        <f t="shared" ca="1" si="64"/>
        <v>1</v>
      </c>
      <c r="H4095" s="1435" t="str" cm="1">
        <f t="array" aca="1" ref="H4095" ca="1">IF(I4095&lt;&gt;"",INDIRECT("'"&amp;I4095&amp;"'!"&amp;J4095),"")</f>
        <v/>
      </c>
      <c r="I4095" s="1440"/>
      <c r="J4095" s="1436"/>
      <c r="K4095" s="4"/>
    </row>
    <row r="4096" spans="1:11" ht="15" x14ac:dyDescent="0.2">
      <c r="A4096" s="5">
        <v>4037</v>
      </c>
      <c r="B4096" s="660"/>
      <c r="F4096" s="4" t="s">
        <v>3784</v>
      </c>
      <c r="G4096" s="1" t="b">
        <f t="shared" ca="1" si="64"/>
        <v>1</v>
      </c>
      <c r="H4096" s="1435" t="str" cm="1">
        <f t="array" aca="1" ref="H4096" ca="1">IF(I4096&lt;&gt;"",INDIRECT("'"&amp;I4096&amp;"'!"&amp;J4096),"")</f>
        <v/>
      </c>
      <c r="I4096" s="1440"/>
      <c r="J4096" s="1436"/>
      <c r="K4096" s="4"/>
    </row>
    <row r="4097" spans="1:11" ht="15" x14ac:dyDescent="0.2">
      <c r="A4097">
        <v>4038</v>
      </c>
      <c r="B4097" s="660">
        <f>'Expenditures 16-24'!K304</f>
        <v>0</v>
      </c>
      <c r="F4097" s="4"/>
      <c r="G4097" s="1" t="b">
        <f t="shared" ca="1" si="64"/>
        <v>1</v>
      </c>
      <c r="H4097" s="1435" cm="1">
        <f t="array" aca="1" ref="H4097" ca="1">IF(I4097&lt;&gt;"",INDIRECT("'"&amp;I4097&amp;"'!"&amp;J4097),"")</f>
        <v>0</v>
      </c>
      <c r="I4097" s="1440" t="s">
        <v>3868</v>
      </c>
      <c r="J4097" s="1436" t="s">
        <v>4774</v>
      </c>
      <c r="K4097" s="4"/>
    </row>
    <row r="4098" spans="1:11" ht="15" x14ac:dyDescent="0.2">
      <c r="A4098">
        <v>4039</v>
      </c>
      <c r="B4098" s="660">
        <f>'Expenditures 16-24'!K305</f>
        <v>0</v>
      </c>
      <c r="C4098" s="2" t="s">
        <v>490</v>
      </c>
      <c r="F4098" s="4"/>
      <c r="G4098" s="1" t="b">
        <f t="shared" ca="1" si="64"/>
        <v>1</v>
      </c>
      <c r="H4098" s="1435" cm="1">
        <f t="array" aca="1" ref="H4098" ca="1">IF(I4098&lt;&gt;"",INDIRECT("'"&amp;I4098&amp;"'!"&amp;J4098),"")</f>
        <v>0</v>
      </c>
      <c r="I4098" s="1440" t="s">
        <v>3868</v>
      </c>
      <c r="J4098" s="1436" t="s">
        <v>4775</v>
      </c>
      <c r="K4098" s="4"/>
    </row>
    <row r="4099" spans="1:11" ht="15" x14ac:dyDescent="0.2">
      <c r="A4099" s="5">
        <v>4040</v>
      </c>
      <c r="B4099" s="660"/>
      <c r="C4099" s="2" t="s">
        <v>490</v>
      </c>
      <c r="F4099" s="4" t="s">
        <v>3784</v>
      </c>
      <c r="G4099" s="1" t="b">
        <f t="shared" ca="1" si="64"/>
        <v>1</v>
      </c>
      <c r="H4099" s="1435" t="str" cm="1">
        <f t="array" aca="1" ref="H4099" ca="1">IF(I4099&lt;&gt;"",INDIRECT("'"&amp;I4099&amp;"'!"&amp;J4099),"")</f>
        <v/>
      </c>
      <c r="I4099" s="1440"/>
      <c r="J4099" s="1436"/>
      <c r="K4099" s="4"/>
    </row>
    <row r="4100" spans="1:11" ht="15" x14ac:dyDescent="0.2">
      <c r="A4100">
        <v>4041</v>
      </c>
      <c r="B4100" s="660">
        <f>'Tax Sched 25'!B17</f>
        <v>0</v>
      </c>
      <c r="C4100" s="2" t="s">
        <v>490</v>
      </c>
      <c r="F4100" s="4"/>
      <c r="G4100" s="1" t="b">
        <f t="shared" ca="1" si="64"/>
        <v>1</v>
      </c>
      <c r="H4100" s="1435" cm="1">
        <f t="array" aca="1" ref="H4100" ca="1">IF(I4100&lt;&gt;"",INDIRECT("'"&amp;I4100&amp;"'!"&amp;J4100),"")</f>
        <v>0</v>
      </c>
      <c r="I4100" s="1440" t="s">
        <v>4397</v>
      </c>
      <c r="J4100" s="1436" t="s">
        <v>4776</v>
      </c>
      <c r="K4100" s="4"/>
    </row>
    <row r="4101" spans="1:11" ht="15" x14ac:dyDescent="0.2">
      <c r="A4101">
        <v>4042</v>
      </c>
      <c r="B4101" s="660">
        <f>'Tax Sched 25'!B18</f>
        <v>0</v>
      </c>
      <c r="C4101" s="2" t="s">
        <v>490</v>
      </c>
      <c r="F4101" s="4"/>
      <c r="G4101" s="1" t="b">
        <f t="shared" ca="1" si="64"/>
        <v>1</v>
      </c>
      <c r="H4101" s="1435" cm="1">
        <f t="array" aca="1" ref="H4101" ca="1">IF(I4101&lt;&gt;"",INDIRECT("'"&amp;I4101&amp;"'!"&amp;J4101),"")</f>
        <v>0</v>
      </c>
      <c r="I4101" s="1440" t="s">
        <v>4397</v>
      </c>
      <c r="J4101" s="1436" t="s">
        <v>4777</v>
      </c>
      <c r="K4101" s="4"/>
    </row>
    <row r="4102" spans="1:11" ht="15" x14ac:dyDescent="0.2">
      <c r="A4102">
        <v>4043</v>
      </c>
      <c r="B4102" s="660">
        <f>'Tax Sched 25'!D17</f>
        <v>0</v>
      </c>
      <c r="C4102" s="2" t="s">
        <v>490</v>
      </c>
      <c r="F4102" s="4"/>
      <c r="G4102" s="1" t="b">
        <f t="shared" ca="1" si="64"/>
        <v>1</v>
      </c>
      <c r="H4102" s="1435" cm="1">
        <f t="array" aca="1" ref="H4102" ca="1">IF(I4102&lt;&gt;"",INDIRECT("'"&amp;I4102&amp;"'!"&amp;J4102),"")</f>
        <v>0</v>
      </c>
      <c r="I4102" s="1440" t="s">
        <v>4397</v>
      </c>
      <c r="J4102" s="1436" t="s">
        <v>4440</v>
      </c>
      <c r="K4102" s="4"/>
    </row>
    <row r="4103" spans="1:11" ht="15" x14ac:dyDescent="0.2">
      <c r="A4103">
        <v>4044</v>
      </c>
      <c r="B4103" s="660">
        <f>'Tax Sched 25'!D18</f>
        <v>0</v>
      </c>
      <c r="C4103" s="2" t="s">
        <v>490</v>
      </c>
      <c r="F4103" s="4"/>
      <c r="G4103" s="1" t="b">
        <f t="shared" ca="1" si="64"/>
        <v>1</v>
      </c>
      <c r="H4103" s="1435" cm="1">
        <f t="array" aca="1" ref="H4103" ca="1">IF(I4103&lt;&gt;"",INDIRECT("'"&amp;I4103&amp;"'!"&amp;J4103),"")</f>
        <v>0</v>
      </c>
      <c r="I4103" s="1440" t="s">
        <v>4397</v>
      </c>
      <c r="J4103" s="1436" t="s">
        <v>3906</v>
      </c>
      <c r="K4103" s="4"/>
    </row>
    <row r="4104" spans="1:11" ht="15" x14ac:dyDescent="0.2">
      <c r="A4104">
        <v>4045</v>
      </c>
      <c r="B4104" s="660">
        <f>'Tax Sched 25'!C17</f>
        <v>0</v>
      </c>
      <c r="C4104" s="2" t="s">
        <v>490</v>
      </c>
      <c r="F4104" s="4"/>
      <c r="G4104" s="1" t="b">
        <f t="shared" ca="1" si="64"/>
        <v>1</v>
      </c>
      <c r="H4104" s="1435" cm="1">
        <f t="array" aca="1" ref="H4104" ca="1">IF(I4104&lt;&gt;"",INDIRECT("'"&amp;I4104&amp;"'!"&amp;J4104),"")</f>
        <v>0</v>
      </c>
      <c r="I4104" s="1440" t="s">
        <v>4397</v>
      </c>
      <c r="J4104" s="1436" t="s">
        <v>4436</v>
      </c>
      <c r="K4104" s="4"/>
    </row>
    <row r="4105" spans="1:11" ht="15" x14ac:dyDescent="0.2">
      <c r="A4105">
        <v>4046</v>
      </c>
      <c r="B4105" s="660">
        <f>'Tax Sched 25'!C18</f>
        <v>0</v>
      </c>
      <c r="C4105" s="2" t="s">
        <v>490</v>
      </c>
      <c r="F4105" s="4"/>
      <c r="G4105" s="1" t="b">
        <f t="shared" ca="1" si="64"/>
        <v>1</v>
      </c>
      <c r="H4105" s="1435" cm="1">
        <f t="array" aca="1" ref="H4105" ca="1">IF(I4105&lt;&gt;"",INDIRECT("'"&amp;I4105&amp;"'!"&amp;J4105),"")</f>
        <v>0</v>
      </c>
      <c r="I4105" s="1440" t="s">
        <v>4397</v>
      </c>
      <c r="J4105" s="1436" t="s">
        <v>3870</v>
      </c>
      <c r="K4105" s="4"/>
    </row>
    <row r="4106" spans="1:11" ht="15" x14ac:dyDescent="0.2">
      <c r="A4106">
        <v>4047</v>
      </c>
      <c r="B4106" s="660">
        <f>'Tax Sched 25'!F17</f>
        <v>0</v>
      </c>
      <c r="F4106" s="4"/>
      <c r="G4106" s="1" t="b">
        <f t="shared" ca="1" si="64"/>
        <v>1</v>
      </c>
      <c r="H4106" s="1435" cm="1">
        <f t="array" aca="1" ref="H4106" ca="1">IF(I4106&lt;&gt;"",INDIRECT("'"&amp;I4106&amp;"'!"&amp;J4106),"")</f>
        <v>0</v>
      </c>
      <c r="I4106" s="1440" t="s">
        <v>4397</v>
      </c>
      <c r="J4106" s="1436" t="s">
        <v>4448</v>
      </c>
      <c r="K4106" s="4"/>
    </row>
    <row r="4107" spans="1:11" ht="15" x14ac:dyDescent="0.2">
      <c r="A4107">
        <v>4048</v>
      </c>
      <c r="B4107" s="660">
        <f>'Tax Sched 25'!F18</f>
        <v>0</v>
      </c>
      <c r="F4107" s="4"/>
      <c r="G4107" s="1" t="b">
        <f t="shared" ca="1" si="64"/>
        <v>1</v>
      </c>
      <c r="H4107" s="1435" cm="1">
        <f t="array" aca="1" ref="H4107" ca="1">IF(I4107&lt;&gt;"",INDIRECT("'"&amp;I4107&amp;"'!"&amp;J4107),"")</f>
        <v>0</v>
      </c>
      <c r="I4107" s="1440" t="s">
        <v>4397</v>
      </c>
      <c r="J4107" s="1436" t="s">
        <v>3978</v>
      </c>
      <c r="K4107" s="4"/>
    </row>
    <row r="4108" spans="1:11" ht="15" x14ac:dyDescent="0.2">
      <c r="A4108">
        <v>4049</v>
      </c>
      <c r="B4108" s="660">
        <f>'Tax Sched 25'!E17</f>
        <v>0</v>
      </c>
      <c r="C4108" s="2" t="s">
        <v>490</v>
      </c>
      <c r="F4108" s="4"/>
      <c r="G4108" s="1" t="b">
        <f t="shared" ca="1" si="64"/>
        <v>1</v>
      </c>
      <c r="H4108" s="1435" cm="1">
        <f t="array" aca="1" ref="H4108" ca="1">IF(I4108&lt;&gt;"",INDIRECT("'"&amp;I4108&amp;"'!"&amp;J4108),"")</f>
        <v>0</v>
      </c>
      <c r="I4108" s="1440" t="s">
        <v>4397</v>
      </c>
      <c r="J4108" s="1436" t="s">
        <v>4444</v>
      </c>
      <c r="K4108" s="4"/>
    </row>
    <row r="4109" spans="1:11" ht="15" x14ac:dyDescent="0.2">
      <c r="A4109">
        <v>4050</v>
      </c>
      <c r="B4109" s="660">
        <f>'Tax Sched 25'!E18</f>
        <v>0</v>
      </c>
      <c r="C4109" s="2" t="s">
        <v>490</v>
      </c>
      <c r="F4109" s="4"/>
      <c r="G4109" s="1" t="b">
        <f t="shared" ca="1" si="64"/>
        <v>1</v>
      </c>
      <c r="H4109" s="1435" cm="1">
        <f t="array" aca="1" ref="H4109" ca="1">IF(I4109&lt;&gt;"",INDIRECT("'"&amp;I4109&amp;"'!"&amp;J4109),"")</f>
        <v>0</v>
      </c>
      <c r="I4109" s="1440" t="s">
        <v>4397</v>
      </c>
      <c r="J4109" s="1436" t="s">
        <v>3942</v>
      </c>
      <c r="K4109" s="4"/>
    </row>
    <row r="4110" spans="1:11" ht="15" x14ac:dyDescent="0.2">
      <c r="A4110" s="5">
        <v>4051</v>
      </c>
      <c r="B4110" s="660"/>
      <c r="C4110" s="2" t="s">
        <v>490</v>
      </c>
      <c r="F4110" s="4" t="s">
        <v>3784</v>
      </c>
      <c r="G4110" s="1" t="b">
        <f t="shared" ca="1" si="64"/>
        <v>1</v>
      </c>
      <c r="H4110" s="1435" t="str" cm="1">
        <f t="array" aca="1" ref="H4110" ca="1">IF(I4110&lt;&gt;"",INDIRECT("'"&amp;I4110&amp;"'!"&amp;J4110),"")</f>
        <v/>
      </c>
      <c r="I4110" s="1440"/>
      <c r="J4110" s="1436"/>
      <c r="K4110" s="4"/>
    </row>
    <row r="4111" spans="1:11" ht="15" x14ac:dyDescent="0.2">
      <c r="A4111">
        <v>4052</v>
      </c>
      <c r="B4111" s="660">
        <f>'Acct Summary 7-9'!C9</f>
        <v>838216</v>
      </c>
      <c r="F4111" s="4"/>
      <c r="G4111" s="1" t="b">
        <f t="shared" ca="1" si="64"/>
        <v>1</v>
      </c>
      <c r="H4111" s="1435" cm="1">
        <f t="array" aca="1" ref="H4111" ca="1">IF(I4111&lt;&gt;"",INDIRECT("'"&amp;I4111&amp;"'!"&amp;J4111),"")</f>
        <v>838216</v>
      </c>
      <c r="I4111" s="1440" t="s">
        <v>3856</v>
      </c>
      <c r="J4111" s="1436" t="s">
        <v>4419</v>
      </c>
      <c r="K4111" s="4"/>
    </row>
    <row r="4112" spans="1:11" ht="15" x14ac:dyDescent="0.2">
      <c r="A4112">
        <v>4053</v>
      </c>
      <c r="B4112" s="660">
        <f>'Acct Summary 7-9'!D9</f>
        <v>0</v>
      </c>
      <c r="F4112" s="4"/>
      <c r="G4112" s="1" t="b">
        <f t="shared" ca="1" si="64"/>
        <v>1</v>
      </c>
      <c r="H4112" s="1435" cm="1">
        <f t="array" aca="1" ref="H4112" ca="1">IF(I4112&lt;&gt;"",INDIRECT("'"&amp;I4112&amp;"'!"&amp;J4112),"")</f>
        <v>0</v>
      </c>
      <c r="I4112" s="1440" t="s">
        <v>3856</v>
      </c>
      <c r="J4112" s="1436" t="s">
        <v>4413</v>
      </c>
      <c r="K4112" s="4"/>
    </row>
    <row r="4113" spans="1:11" ht="15" x14ac:dyDescent="0.2">
      <c r="A4113">
        <v>4054</v>
      </c>
      <c r="B4113" s="660">
        <f>'Acct Summary 7-9'!E9</f>
        <v>0</v>
      </c>
      <c r="F4113" s="4"/>
      <c r="G4113" s="1" t="b">
        <f t="shared" ca="1" si="64"/>
        <v>1</v>
      </c>
      <c r="H4113" s="1435" cm="1">
        <f t="array" aca="1" ref="H4113" ca="1">IF(I4113&lt;&gt;"",INDIRECT("'"&amp;I4113&amp;"'!"&amp;J4113),"")</f>
        <v>0</v>
      </c>
      <c r="I4113" s="1440" t="s">
        <v>3856</v>
      </c>
      <c r="J4113" s="1436" t="s">
        <v>4432</v>
      </c>
      <c r="K4113" s="4"/>
    </row>
    <row r="4114" spans="1:11" ht="15" x14ac:dyDescent="0.2">
      <c r="A4114">
        <v>4055</v>
      </c>
      <c r="B4114" s="660">
        <f>'Acct Summary 7-9'!F9</f>
        <v>0</v>
      </c>
      <c r="F4114" s="4"/>
      <c r="G4114" s="1" t="b">
        <f t="shared" ca="1" si="64"/>
        <v>1</v>
      </c>
      <c r="H4114" s="1435" cm="1">
        <f t="array" aca="1" ref="H4114" ca="1">IF(I4114&lt;&gt;"",INDIRECT("'"&amp;I4114&amp;"'!"&amp;J4114),"")</f>
        <v>0</v>
      </c>
      <c r="I4114" s="1440" t="s">
        <v>3856</v>
      </c>
      <c r="J4114" s="1436" t="s">
        <v>4425</v>
      </c>
      <c r="K4114" s="4"/>
    </row>
    <row r="4115" spans="1:11" ht="15" x14ac:dyDescent="0.2">
      <c r="A4115">
        <v>4056</v>
      </c>
      <c r="B4115" s="660">
        <f>'Acct Summary 7-9'!G9</f>
        <v>0</v>
      </c>
      <c r="F4115" s="4"/>
      <c r="G4115" s="1" t="b">
        <f t="shared" ca="1" si="64"/>
        <v>1</v>
      </c>
      <c r="H4115" s="1435" cm="1">
        <f t="array" aca="1" ref="H4115" ca="1">IF(I4115&lt;&gt;"",INDIRECT("'"&amp;I4115&amp;"'!"&amp;J4115),"")</f>
        <v>0</v>
      </c>
      <c r="I4115" s="1440" t="s">
        <v>3856</v>
      </c>
      <c r="J4115" s="1436" t="s">
        <v>4455</v>
      </c>
      <c r="K4115" s="4"/>
    </row>
    <row r="4116" spans="1:11" ht="15" x14ac:dyDescent="0.2">
      <c r="A4116">
        <v>4057</v>
      </c>
      <c r="B4116" s="660">
        <f>'Acct Summary 7-9'!H9</f>
        <v>0</v>
      </c>
      <c r="F4116" s="4"/>
      <c r="G4116" s="1" t="b">
        <f t="shared" ca="1" si="64"/>
        <v>1</v>
      </c>
      <c r="H4116" s="1435" cm="1">
        <f t="array" aca="1" ref="H4116" ca="1">IF(I4116&lt;&gt;"",INDIRECT("'"&amp;I4116&amp;"'!"&amp;J4116),"")</f>
        <v>0</v>
      </c>
      <c r="I4116" s="1440" t="s">
        <v>3856</v>
      </c>
      <c r="J4116" s="1436" t="s">
        <v>4461</v>
      </c>
      <c r="K4116" s="4"/>
    </row>
    <row r="4117" spans="1:11" ht="15" x14ac:dyDescent="0.2">
      <c r="A4117" s="5">
        <v>4058</v>
      </c>
      <c r="B4117" s="660"/>
      <c r="F4117" s="4" t="s">
        <v>3784</v>
      </c>
      <c r="G4117" s="1" t="b">
        <f t="shared" ca="1" si="64"/>
        <v>1</v>
      </c>
      <c r="H4117" s="1435" t="str" cm="1">
        <f t="array" aca="1" ref="H4117" ca="1">IF(I4117&lt;&gt;"",INDIRECT("'"&amp;I4117&amp;"'!"&amp;J4117),"")</f>
        <v/>
      </c>
      <c r="I4117" s="1440"/>
      <c r="J4117" s="1436"/>
      <c r="K4117" s="4"/>
    </row>
    <row r="4118" spans="1:11" ht="15" x14ac:dyDescent="0.2">
      <c r="A4118" s="5">
        <v>4059</v>
      </c>
      <c r="B4118" s="660"/>
      <c r="F4118" s="4" t="s">
        <v>3784</v>
      </c>
      <c r="G4118" s="1" t="b">
        <f t="shared" ca="1" si="64"/>
        <v>1</v>
      </c>
      <c r="H4118" s="1435" t="str" cm="1">
        <f t="array" aca="1" ref="H4118" ca="1">IF(I4118&lt;&gt;"",INDIRECT("'"&amp;I4118&amp;"'!"&amp;J4118),"")</f>
        <v/>
      </c>
      <c r="I4118" s="1440"/>
      <c r="J4118" s="1436"/>
      <c r="K4118" s="4"/>
    </row>
    <row r="4119" spans="1:11" ht="15" x14ac:dyDescent="0.2">
      <c r="A4119">
        <v>4060</v>
      </c>
      <c r="B4119" s="660">
        <f>'Acct Summary 7-9'!K9</f>
        <v>0</v>
      </c>
      <c r="F4119" s="4"/>
      <c r="G4119" s="1" t="b">
        <f t="shared" ca="1" si="64"/>
        <v>1</v>
      </c>
      <c r="H4119" s="1435" cm="1">
        <f t="array" aca="1" ref="H4119" ca="1">IF(I4119&lt;&gt;"",INDIRECT("'"&amp;I4119&amp;"'!"&amp;J4119),"")</f>
        <v>0</v>
      </c>
      <c r="I4119" s="1440" t="s">
        <v>3856</v>
      </c>
      <c r="J4119" s="1436" t="s">
        <v>4778</v>
      </c>
      <c r="K4119" s="4"/>
    </row>
    <row r="4120" spans="1:11" ht="15" x14ac:dyDescent="0.2">
      <c r="A4120">
        <v>4061</v>
      </c>
      <c r="B4120" s="660">
        <f>'Acct Summary 7-9'!C10</f>
        <v>4502726</v>
      </c>
      <c r="F4120" s="4"/>
      <c r="G4120" s="1" t="b">
        <f t="shared" ca="1" si="64"/>
        <v>1</v>
      </c>
      <c r="H4120" s="1435" cm="1">
        <f t="array" aca="1" ref="H4120" ca="1">IF(I4120&lt;&gt;"",INDIRECT("'"&amp;I4120&amp;"'!"&amp;J4120),"")</f>
        <v>4502726</v>
      </c>
      <c r="I4120" s="1440" t="s">
        <v>3856</v>
      </c>
      <c r="J4120" s="1436" t="s">
        <v>3788</v>
      </c>
      <c r="K4120" s="4"/>
    </row>
    <row r="4121" spans="1:11" ht="15" x14ac:dyDescent="0.2">
      <c r="A4121">
        <v>4062</v>
      </c>
      <c r="B4121" s="660">
        <f>'Acct Summary 7-9'!D10</f>
        <v>476588</v>
      </c>
      <c r="F4121" s="4"/>
      <c r="G4121" s="1" t="b">
        <f t="shared" ca="1" si="64"/>
        <v>1</v>
      </c>
      <c r="H4121" s="1435" cm="1">
        <f t="array" aca="1" ref="H4121" ca="1">IF(I4121&lt;&gt;"",INDIRECT("'"&amp;I4121&amp;"'!"&amp;J4121),"")</f>
        <v>476588</v>
      </c>
      <c r="I4121" s="1440" t="s">
        <v>3856</v>
      </c>
      <c r="J4121" s="1436" t="s">
        <v>3798</v>
      </c>
      <c r="K4121" s="4"/>
    </row>
    <row r="4122" spans="1:11" ht="15" x14ac:dyDescent="0.2">
      <c r="A4122">
        <v>4063</v>
      </c>
      <c r="B4122" s="660">
        <f>'Acct Summary 7-9'!E10</f>
        <v>375946</v>
      </c>
      <c r="C4122" s="2" t="s">
        <v>490</v>
      </c>
      <c r="F4122" s="4"/>
      <c r="G4122" s="1" t="b">
        <f t="shared" ca="1" si="64"/>
        <v>1</v>
      </c>
      <c r="H4122" s="1435" cm="1">
        <f t="array" aca="1" ref="H4122" ca="1">IF(I4122&lt;&gt;"",INDIRECT("'"&amp;I4122&amp;"'!"&amp;J4122),"")</f>
        <v>375946</v>
      </c>
      <c r="I4122" s="1440" t="s">
        <v>3856</v>
      </c>
      <c r="J4122" s="1436" t="s">
        <v>4431</v>
      </c>
      <c r="K4122" s="4"/>
    </row>
    <row r="4123" spans="1:11" ht="15" x14ac:dyDescent="0.2">
      <c r="A4123">
        <v>4064</v>
      </c>
      <c r="B4123" s="660">
        <f>'Acct Summary 7-9'!F10</f>
        <v>503274</v>
      </c>
      <c r="C4123" s="2" t="s">
        <v>490</v>
      </c>
      <c r="F4123" s="4"/>
      <c r="G4123" s="1" t="b">
        <f t="shared" ca="1" si="64"/>
        <v>1</v>
      </c>
      <c r="H4123" s="1435" cm="1">
        <f t="array" aca="1" ref="H4123" ca="1">IF(I4123&lt;&gt;"",INDIRECT("'"&amp;I4123&amp;"'!"&amp;J4123),"")</f>
        <v>503274</v>
      </c>
      <c r="I4123" s="1440" t="s">
        <v>3856</v>
      </c>
      <c r="J4123" s="1436" t="s">
        <v>3816</v>
      </c>
      <c r="K4123" s="4"/>
    </row>
    <row r="4124" spans="1:11" ht="15" x14ac:dyDescent="0.2">
      <c r="A4124">
        <v>4065</v>
      </c>
      <c r="B4124" s="660">
        <f>'Acct Summary 7-9'!G10</f>
        <v>71583</v>
      </c>
      <c r="C4124" s="2" t="s">
        <v>490</v>
      </c>
      <c r="F4124" s="4"/>
      <c r="G4124" s="1" t="b">
        <f t="shared" ca="1" si="64"/>
        <v>1</v>
      </c>
      <c r="H4124" s="1435" cm="1">
        <f t="array" aca="1" ref="H4124" ca="1">IF(I4124&lt;&gt;"",INDIRECT("'"&amp;I4124&amp;"'!"&amp;J4124),"")</f>
        <v>71583</v>
      </c>
      <c r="I4124" s="1440" t="s">
        <v>3856</v>
      </c>
      <c r="J4124" s="1436" t="s">
        <v>4634</v>
      </c>
      <c r="K4124" s="4"/>
    </row>
    <row r="4125" spans="1:11" ht="15" x14ac:dyDescent="0.2">
      <c r="A4125">
        <v>4066</v>
      </c>
      <c r="B4125" s="660">
        <f>'Acct Summary 7-9'!H10</f>
        <v>0</v>
      </c>
      <c r="C4125" s="2" t="s">
        <v>490</v>
      </c>
      <c r="F4125" s="4"/>
      <c r="G4125" s="1" t="b">
        <f t="shared" ca="1" si="64"/>
        <v>1</v>
      </c>
      <c r="H4125" s="1435" cm="1">
        <f t="array" aca="1" ref="H4125" ca="1">IF(I4125&lt;&gt;"",INDIRECT("'"&amp;I4125&amp;"'!"&amp;J4125),"")</f>
        <v>0</v>
      </c>
      <c r="I4125" s="1440" t="s">
        <v>3856</v>
      </c>
      <c r="J4125" s="1436" t="s">
        <v>3834</v>
      </c>
      <c r="K4125" s="4"/>
    </row>
    <row r="4126" spans="1:11" ht="15" x14ac:dyDescent="0.2">
      <c r="A4126">
        <v>4067</v>
      </c>
      <c r="B4126" s="660">
        <f>'Acct Summary 7-9'!I10</f>
        <v>2631</v>
      </c>
      <c r="C4126" s="2" t="s">
        <v>490</v>
      </c>
      <c r="F4126" s="4"/>
      <c r="G4126" s="1" t="b">
        <f t="shared" ca="1" si="64"/>
        <v>1</v>
      </c>
      <c r="H4126" s="1435" cm="1">
        <f t="array" aca="1" ref="H4126" ca="1">IF(I4126&lt;&gt;"",INDIRECT("'"&amp;I4126&amp;"'!"&amp;J4126),"")</f>
        <v>2631</v>
      </c>
      <c r="I4126" s="1440" t="s">
        <v>3856</v>
      </c>
      <c r="J4126" s="1436" t="s">
        <v>4469</v>
      </c>
      <c r="K4126" s="4"/>
    </row>
    <row r="4127" spans="1:11" ht="15" x14ac:dyDescent="0.2">
      <c r="A4127" s="5">
        <v>4068</v>
      </c>
      <c r="B4127" s="660"/>
      <c r="C4127" s="2" t="s">
        <v>490</v>
      </c>
      <c r="F4127" s="4" t="s">
        <v>3784</v>
      </c>
      <c r="G4127" s="1" t="b">
        <f t="shared" ca="1" si="64"/>
        <v>1</v>
      </c>
      <c r="H4127" s="1435" t="str" cm="1">
        <f t="array" aca="1" ref="H4127" ca="1">IF(I4127&lt;&gt;"",INDIRECT("'"&amp;I4127&amp;"'!"&amp;J4127),"")</f>
        <v/>
      </c>
      <c r="I4127" s="1440"/>
      <c r="J4127" s="1436"/>
      <c r="K4127" s="4"/>
    </row>
    <row r="4128" spans="1:11" ht="15" x14ac:dyDescent="0.2">
      <c r="A4128">
        <v>4069</v>
      </c>
      <c r="B4128" s="660">
        <f>'Acct Summary 7-9'!K10</f>
        <v>0</v>
      </c>
      <c r="C4128" s="2" t="s">
        <v>490</v>
      </c>
      <c r="F4128" s="4"/>
      <c r="G4128" s="1" t="b">
        <f t="shared" ref="G4128:G4191" ca="1" si="65">H4128=B4128</f>
        <v>1</v>
      </c>
      <c r="H4128" s="1435" cm="1">
        <f t="array" aca="1" ref="H4128" ca="1">IF(I4128&lt;&gt;"",INDIRECT("'"&amp;I4128&amp;"'!"&amp;J4128),"")</f>
        <v>0</v>
      </c>
      <c r="I4128" s="1440" t="s">
        <v>3856</v>
      </c>
      <c r="J4128" s="1436" t="s">
        <v>4486</v>
      </c>
      <c r="K4128" s="4"/>
    </row>
    <row r="4129" spans="1:11" ht="15" x14ac:dyDescent="0.2">
      <c r="A4129">
        <v>4070</v>
      </c>
      <c r="B4129" s="660">
        <f>'Acct Summary 7-9'!C18</f>
        <v>838216</v>
      </c>
      <c r="C4129" s="2" t="s">
        <v>490</v>
      </c>
      <c r="F4129" s="4"/>
      <c r="G4129" s="1" t="b">
        <f t="shared" ca="1" si="65"/>
        <v>1</v>
      </c>
      <c r="H4129" s="1435" cm="1">
        <f t="array" aca="1" ref="H4129" ca="1">IF(I4129&lt;&gt;"",INDIRECT("'"&amp;I4129&amp;"'!"&amp;J4129),"")</f>
        <v>838216</v>
      </c>
      <c r="I4129" s="1440" t="s">
        <v>3856</v>
      </c>
      <c r="J4129" s="1436" t="s">
        <v>3870</v>
      </c>
      <c r="K4129" s="4"/>
    </row>
    <row r="4130" spans="1:11" ht="15" x14ac:dyDescent="0.2">
      <c r="A4130">
        <v>4071</v>
      </c>
      <c r="B4130" s="660">
        <f>'Acct Summary 7-9'!D18</f>
        <v>0</v>
      </c>
      <c r="C4130" s="2" t="s">
        <v>490</v>
      </c>
      <c r="F4130" s="4"/>
      <c r="G4130" s="1" t="b">
        <f t="shared" ca="1" si="65"/>
        <v>1</v>
      </c>
      <c r="H4130" s="1435" cm="1">
        <f t="array" aca="1" ref="H4130" ca="1">IF(I4130&lt;&gt;"",INDIRECT("'"&amp;I4130&amp;"'!"&amp;J4130),"")</f>
        <v>0</v>
      </c>
      <c r="I4130" s="1440" t="s">
        <v>3856</v>
      </c>
      <c r="J4130" s="1436" t="s">
        <v>3906</v>
      </c>
      <c r="K4130" s="4"/>
    </row>
    <row r="4131" spans="1:11" ht="15" x14ac:dyDescent="0.2">
      <c r="A4131">
        <v>4072</v>
      </c>
      <c r="B4131" s="660">
        <f>'Acct Summary 7-9'!F18</f>
        <v>0</v>
      </c>
      <c r="C4131" s="2" t="s">
        <v>490</v>
      </c>
      <c r="F4131" s="4"/>
      <c r="G4131" s="1" t="b">
        <f t="shared" ca="1" si="65"/>
        <v>1</v>
      </c>
      <c r="H4131" s="1435" cm="1">
        <f t="array" aca="1" ref="H4131" ca="1">IF(I4131&lt;&gt;"",INDIRECT("'"&amp;I4131&amp;"'!"&amp;J4131),"")</f>
        <v>0</v>
      </c>
      <c r="I4131" s="1440" t="s">
        <v>3856</v>
      </c>
      <c r="J4131" s="1436" t="s">
        <v>3978</v>
      </c>
      <c r="K4131" s="4"/>
    </row>
    <row r="4132" spans="1:11" ht="15" x14ac:dyDescent="0.2">
      <c r="A4132">
        <v>4073</v>
      </c>
      <c r="B4132" s="660">
        <f>'Acct Summary 7-9'!H18</f>
        <v>0</v>
      </c>
      <c r="C4132" s="2" t="s">
        <v>490</v>
      </c>
      <c r="F4132" s="4"/>
      <c r="G4132" s="1" t="b">
        <f t="shared" ca="1" si="65"/>
        <v>1</v>
      </c>
      <c r="H4132" s="1435" cm="1">
        <f t="array" aca="1" ref="H4132" ca="1">IF(I4132&lt;&gt;"",INDIRECT("'"&amp;I4132&amp;"'!"&amp;J4132),"")</f>
        <v>0</v>
      </c>
      <c r="I4132" s="1440" t="s">
        <v>3856</v>
      </c>
      <c r="J4132" s="1436" t="s">
        <v>4050</v>
      </c>
      <c r="K4132" s="4"/>
    </row>
    <row r="4133" spans="1:11" ht="15" x14ac:dyDescent="0.2">
      <c r="A4133">
        <v>4074</v>
      </c>
      <c r="B4133" s="660">
        <f>'Acct Summary 7-9'!K18</f>
        <v>0</v>
      </c>
      <c r="C4133" s="2" t="s">
        <v>490</v>
      </c>
      <c r="F4133" s="4"/>
      <c r="G4133" s="1" t="b">
        <f t="shared" ca="1" si="65"/>
        <v>1</v>
      </c>
      <c r="H4133" s="1435" cm="1">
        <f t="array" aca="1" ref="H4133" ca="1">IF(I4133&lt;&gt;"",INDIRECT("'"&amp;I4133&amp;"'!"&amp;J4133),"")</f>
        <v>0</v>
      </c>
      <c r="I4133" s="1440" t="s">
        <v>3856</v>
      </c>
      <c r="J4133" s="1436" t="s">
        <v>4092</v>
      </c>
      <c r="K4133" s="4"/>
    </row>
    <row r="4134" spans="1:11" ht="15" x14ac:dyDescent="0.2">
      <c r="A4134">
        <v>4075</v>
      </c>
      <c r="B4134" s="660">
        <f>'Acct Summary 7-9'!C19</f>
        <v>4007829</v>
      </c>
      <c r="C4134" s="2" t="s">
        <v>490</v>
      </c>
      <c r="F4134" s="4"/>
      <c r="G4134" s="1" t="b">
        <f t="shared" ca="1" si="65"/>
        <v>1</v>
      </c>
      <c r="H4134" s="1435" cm="1">
        <f t="array" aca="1" ref="H4134" ca="1">IF(I4134&lt;&gt;"",INDIRECT("'"&amp;I4134&amp;"'!"&amp;J4134),"")</f>
        <v>4007829</v>
      </c>
      <c r="I4134" s="1440" t="s">
        <v>3856</v>
      </c>
      <c r="J4134" s="1436" t="s">
        <v>4421</v>
      </c>
      <c r="K4134" s="4"/>
    </row>
    <row r="4135" spans="1:11" ht="15" x14ac:dyDescent="0.2">
      <c r="A4135">
        <v>4076</v>
      </c>
      <c r="B4135" s="660">
        <f>'Acct Summary 7-9'!D19</f>
        <v>417882</v>
      </c>
      <c r="C4135" s="2" t="s">
        <v>490</v>
      </c>
      <c r="F4135" s="4"/>
      <c r="G4135" s="1" t="b">
        <f t="shared" ca="1" si="65"/>
        <v>1</v>
      </c>
      <c r="H4135" s="1435" cm="1">
        <f t="array" aca="1" ref="H4135" ca="1">IF(I4135&lt;&gt;"",INDIRECT("'"&amp;I4135&amp;"'!"&amp;J4135),"")</f>
        <v>417882</v>
      </c>
      <c r="I4135" s="1440" t="s">
        <v>3856</v>
      </c>
      <c r="J4135" s="1436" t="s">
        <v>4415</v>
      </c>
      <c r="K4135" s="4"/>
    </row>
    <row r="4136" spans="1:11" ht="15" x14ac:dyDescent="0.2">
      <c r="A4136">
        <v>4077</v>
      </c>
      <c r="B4136" s="660">
        <f>'Acct Summary 7-9'!E19</f>
        <v>366634</v>
      </c>
      <c r="C4136" s="2" t="s">
        <v>490</v>
      </c>
      <c r="F4136" s="4"/>
      <c r="G4136" s="1" t="b">
        <f t="shared" ca="1" si="65"/>
        <v>1</v>
      </c>
      <c r="H4136" s="1435" cm="1">
        <f t="array" aca="1" ref="H4136" ca="1">IF(I4136&lt;&gt;"",INDIRECT("'"&amp;I4136&amp;"'!"&amp;J4136),"")</f>
        <v>366634</v>
      </c>
      <c r="I4136" s="1440" t="s">
        <v>3856</v>
      </c>
      <c r="J4136" s="1436" t="s">
        <v>4434</v>
      </c>
      <c r="K4136" s="4"/>
    </row>
    <row r="4137" spans="1:11" ht="15" x14ac:dyDescent="0.2">
      <c r="A4137">
        <v>4078</v>
      </c>
      <c r="B4137" s="660">
        <f>'Acct Summary 7-9'!F19</f>
        <v>483052</v>
      </c>
      <c r="C4137" s="2" t="s">
        <v>490</v>
      </c>
      <c r="F4137" s="4"/>
      <c r="G4137" s="1" t="b">
        <f t="shared" ca="1" si="65"/>
        <v>1</v>
      </c>
      <c r="H4137" s="1435" cm="1">
        <f t="array" aca="1" ref="H4137" ca="1">IF(I4137&lt;&gt;"",INDIRECT("'"&amp;I4137&amp;"'!"&amp;J4137),"")</f>
        <v>483052</v>
      </c>
      <c r="I4137" s="1440" t="s">
        <v>3856</v>
      </c>
      <c r="J4137" s="1436" t="s">
        <v>4427</v>
      </c>
      <c r="K4137" s="4"/>
    </row>
    <row r="4138" spans="1:11" ht="15" x14ac:dyDescent="0.2">
      <c r="A4138">
        <v>4079</v>
      </c>
      <c r="B4138" s="660">
        <f>'Acct Summary 7-9'!G19</f>
        <v>43538</v>
      </c>
      <c r="C4138" s="2" t="s">
        <v>490</v>
      </c>
      <c r="F4138" s="4"/>
      <c r="G4138" s="1" t="b">
        <f t="shared" ca="1" si="65"/>
        <v>1</v>
      </c>
      <c r="H4138" s="1435" cm="1">
        <f t="array" aca="1" ref="H4138" ca="1">IF(I4138&lt;&gt;"",INDIRECT("'"&amp;I4138&amp;"'!"&amp;J4138),"")</f>
        <v>43538</v>
      </c>
      <c r="I4138" s="1440" t="s">
        <v>3856</v>
      </c>
      <c r="J4138" s="1436" t="s">
        <v>4662</v>
      </c>
      <c r="K4138" s="4"/>
    </row>
    <row r="4139" spans="1:11" ht="15" x14ac:dyDescent="0.2">
      <c r="A4139">
        <v>4080</v>
      </c>
      <c r="B4139" s="660">
        <f>'Acct Summary 7-9'!H19</f>
        <v>0</v>
      </c>
      <c r="C4139" s="2" t="s">
        <v>490</v>
      </c>
      <c r="F4139" s="4"/>
      <c r="G4139" s="1" t="b">
        <f t="shared" ca="1" si="65"/>
        <v>1</v>
      </c>
      <c r="H4139" s="1435" cm="1">
        <f t="array" aca="1" ref="H4139" ca="1">IF(I4139&lt;&gt;"",INDIRECT("'"&amp;I4139&amp;"'!"&amp;J4139),"")</f>
        <v>0</v>
      </c>
      <c r="I4139" s="1440" t="s">
        <v>3856</v>
      </c>
      <c r="J4139" s="1436" t="s">
        <v>4663</v>
      </c>
      <c r="K4139" s="4"/>
    </row>
    <row r="4140" spans="1:11" ht="15" x14ac:dyDescent="0.2">
      <c r="A4140" s="5">
        <v>4081</v>
      </c>
      <c r="B4140" s="660"/>
      <c r="C4140" s="2" t="s">
        <v>490</v>
      </c>
      <c r="F4140" s="4" t="s">
        <v>3784</v>
      </c>
      <c r="G4140" s="1" t="b">
        <f t="shared" ca="1" si="65"/>
        <v>1</v>
      </c>
      <c r="H4140" s="1435" t="str" cm="1">
        <f t="array" aca="1" ref="H4140" ca="1">IF(I4140&lt;&gt;"",INDIRECT("'"&amp;I4140&amp;"'!"&amp;J4140),"")</f>
        <v/>
      </c>
      <c r="I4140" s="1440"/>
      <c r="J4140" s="1436"/>
      <c r="K4140" s="4"/>
    </row>
    <row r="4141" spans="1:11" ht="15" x14ac:dyDescent="0.2">
      <c r="A4141" s="5">
        <v>4082</v>
      </c>
      <c r="B4141" s="660"/>
      <c r="C4141" s="2" t="s">
        <v>490</v>
      </c>
      <c r="F4141" s="4" t="s">
        <v>3784</v>
      </c>
      <c r="G4141" s="1" t="b">
        <f t="shared" ca="1" si="65"/>
        <v>1</v>
      </c>
      <c r="H4141" s="1435" t="str" cm="1">
        <f t="array" aca="1" ref="H4141" ca="1">IF(I4141&lt;&gt;"",INDIRECT("'"&amp;I4141&amp;"'!"&amp;J4141),"")</f>
        <v/>
      </c>
      <c r="I4141" s="1440"/>
      <c r="J4141" s="1436"/>
      <c r="K4141" s="4"/>
    </row>
    <row r="4142" spans="1:11" ht="15" x14ac:dyDescent="0.2">
      <c r="A4142">
        <v>4083</v>
      </c>
      <c r="B4142" s="660">
        <f>'Acct Summary 7-9'!K19</f>
        <v>0</v>
      </c>
      <c r="F4142" s="4"/>
      <c r="G4142" s="1" t="b">
        <f t="shared" ca="1" si="65"/>
        <v>1</v>
      </c>
      <c r="H4142" s="1435" cm="1">
        <f t="array" aca="1" ref="H4142" ca="1">IF(I4142&lt;&gt;"",INDIRECT("'"&amp;I4142&amp;"'!"&amp;J4142),"")</f>
        <v>0</v>
      </c>
      <c r="I4142" s="1440" t="s">
        <v>3856</v>
      </c>
      <c r="J4142" s="1436" t="s">
        <v>4664</v>
      </c>
      <c r="K4142" s="4"/>
    </row>
    <row r="4143" spans="1:11" ht="15" x14ac:dyDescent="0.2">
      <c r="A4143" s="5">
        <v>4084</v>
      </c>
      <c r="B4143" s="660"/>
      <c r="C4143" s="2" t="s">
        <v>490</v>
      </c>
      <c r="F4143" s="4" t="s">
        <v>3784</v>
      </c>
      <c r="G4143" s="1" t="b">
        <f t="shared" ca="1" si="65"/>
        <v>1</v>
      </c>
      <c r="H4143" s="1435" t="str" cm="1">
        <f t="array" aca="1" ref="H4143" ca="1">IF(I4143&lt;&gt;"",INDIRECT("'"&amp;I4143&amp;"'!"&amp;J4143),"")</f>
        <v/>
      </c>
      <c r="I4143" s="1440"/>
      <c r="J4143" s="1436"/>
      <c r="K4143" s="4"/>
    </row>
    <row r="4144" spans="1:11" ht="15" x14ac:dyDescent="0.2">
      <c r="A4144" s="5">
        <v>4085</v>
      </c>
      <c r="B4144" s="660"/>
      <c r="C4144" s="2" t="s">
        <v>490</v>
      </c>
      <c r="F4144" s="4" t="s">
        <v>3784</v>
      </c>
      <c r="G4144" s="1" t="b">
        <f t="shared" ca="1" si="65"/>
        <v>1</v>
      </c>
      <c r="H4144" s="1435" t="str" cm="1">
        <f t="array" aca="1" ref="H4144" ca="1">IF(I4144&lt;&gt;"",INDIRECT("'"&amp;I4144&amp;"'!"&amp;J4144),"")</f>
        <v/>
      </c>
      <c r="I4144" s="1440"/>
      <c r="J4144" s="1436"/>
      <c r="K4144" s="4"/>
    </row>
    <row r="4145" spans="1:11" ht="15" x14ac:dyDescent="0.2">
      <c r="A4145" s="5">
        <v>4086</v>
      </c>
      <c r="B4145" s="660"/>
      <c r="C4145" s="2" t="s">
        <v>490</v>
      </c>
      <c r="F4145" s="4" t="s">
        <v>3784</v>
      </c>
      <c r="G4145" s="1" t="b">
        <f t="shared" ca="1" si="65"/>
        <v>1</v>
      </c>
      <c r="H4145" s="1435" t="str" cm="1">
        <f t="array" aca="1" ref="H4145" ca="1">IF(I4145&lt;&gt;"",INDIRECT("'"&amp;I4145&amp;"'!"&amp;J4145),"")</f>
        <v/>
      </c>
      <c r="I4145" s="1440"/>
      <c r="J4145" s="1436"/>
      <c r="K4145" s="4"/>
    </row>
    <row r="4146" spans="1:11" ht="15" x14ac:dyDescent="0.2">
      <c r="A4146" s="5">
        <v>4087</v>
      </c>
      <c r="B4146" s="660"/>
      <c r="F4146" s="4" t="s">
        <v>3784</v>
      </c>
      <c r="G4146" s="1" t="b">
        <f t="shared" ca="1" si="65"/>
        <v>1</v>
      </c>
      <c r="H4146" s="1435" t="str" cm="1">
        <f t="array" aca="1" ref="H4146" ca="1">IF(I4146&lt;&gt;"",INDIRECT("'"&amp;I4146&amp;"'!"&amp;J4146),"")</f>
        <v/>
      </c>
      <c r="I4146" s="1440"/>
      <c r="J4146" s="1436"/>
      <c r="K4146" s="4"/>
    </row>
    <row r="4147" spans="1:11" ht="15" x14ac:dyDescent="0.2">
      <c r="A4147" s="5">
        <v>4088</v>
      </c>
      <c r="B4147" s="660"/>
      <c r="F4147" s="4" t="s">
        <v>3784</v>
      </c>
      <c r="G4147" s="1" t="b">
        <f t="shared" ca="1" si="65"/>
        <v>1</v>
      </c>
      <c r="H4147" s="1435" t="str" cm="1">
        <f t="array" aca="1" ref="H4147" ca="1">IF(I4147&lt;&gt;"",INDIRECT("'"&amp;I4147&amp;"'!"&amp;J4147),"")</f>
        <v/>
      </c>
      <c r="I4147" s="1440"/>
      <c r="J4147" s="1436"/>
      <c r="K4147" s="4"/>
    </row>
    <row r="4148" spans="1:11" ht="15" x14ac:dyDescent="0.2">
      <c r="A4148" s="5">
        <v>4089</v>
      </c>
      <c r="B4148" s="660"/>
      <c r="F4148" s="4" t="s">
        <v>3784</v>
      </c>
      <c r="G4148" s="1" t="b">
        <f t="shared" ca="1" si="65"/>
        <v>1</v>
      </c>
      <c r="H4148" s="1435" t="str" cm="1">
        <f t="array" aca="1" ref="H4148" ca="1">IF(I4148&lt;&gt;"",INDIRECT("'"&amp;I4148&amp;"'!"&amp;J4148),"")</f>
        <v/>
      </c>
      <c r="I4148" s="1440"/>
      <c r="J4148" s="1436"/>
      <c r="K4148" s="4"/>
    </row>
    <row r="4149" spans="1:11" ht="15" x14ac:dyDescent="0.2">
      <c r="A4149" s="5">
        <v>4090</v>
      </c>
      <c r="B4149" s="660"/>
      <c r="F4149" s="4" t="s">
        <v>3784</v>
      </c>
      <c r="G4149" s="1" t="b">
        <f t="shared" ca="1" si="65"/>
        <v>1</v>
      </c>
      <c r="H4149" s="1435" t="str" cm="1">
        <f t="array" aca="1" ref="H4149" ca="1">IF(I4149&lt;&gt;"",INDIRECT("'"&amp;I4149&amp;"'!"&amp;J4149),"")</f>
        <v/>
      </c>
      <c r="I4149" s="1440"/>
      <c r="J4149" s="1436"/>
      <c r="K4149" s="4"/>
    </row>
    <row r="4150" spans="1:11" ht="15" x14ac:dyDescent="0.2">
      <c r="A4150" s="5">
        <v>4091</v>
      </c>
      <c r="B4150" s="660"/>
      <c r="C4150" s="2" t="s">
        <v>490</v>
      </c>
      <c r="F4150" s="4" t="s">
        <v>3784</v>
      </c>
      <c r="G4150" s="1" t="b">
        <f t="shared" ca="1" si="65"/>
        <v>1</v>
      </c>
      <c r="H4150" s="1435" t="str" cm="1">
        <f t="array" aca="1" ref="H4150" ca="1">IF(I4150&lt;&gt;"",INDIRECT("'"&amp;I4150&amp;"'!"&amp;J4150),"")</f>
        <v/>
      </c>
      <c r="I4150" s="1440"/>
      <c r="J4150" s="1436"/>
      <c r="K4150" s="4"/>
    </row>
    <row r="4151" spans="1:11" ht="15" x14ac:dyDescent="0.2">
      <c r="A4151" s="5">
        <v>4092</v>
      </c>
      <c r="B4151" s="660"/>
      <c r="C4151" s="2" t="s">
        <v>490</v>
      </c>
      <c r="F4151" s="4" t="s">
        <v>3784</v>
      </c>
      <c r="G4151" s="1" t="b">
        <f t="shared" ca="1" si="65"/>
        <v>1</v>
      </c>
      <c r="H4151" s="1435" t="str" cm="1">
        <f t="array" aca="1" ref="H4151" ca="1">IF(I4151&lt;&gt;"",INDIRECT("'"&amp;I4151&amp;"'!"&amp;J4151),"")</f>
        <v/>
      </c>
      <c r="I4151" s="1440"/>
      <c r="J4151" s="1436"/>
      <c r="K4151" s="4"/>
    </row>
    <row r="4152" spans="1:11" ht="15" x14ac:dyDescent="0.2">
      <c r="A4152" s="5">
        <v>4093</v>
      </c>
      <c r="B4152" s="660"/>
      <c r="F4152" s="4" t="s">
        <v>3784</v>
      </c>
      <c r="G4152" s="1" t="b">
        <f t="shared" ca="1" si="65"/>
        <v>1</v>
      </c>
      <c r="H4152" s="1435" t="str" cm="1">
        <f t="array" aca="1" ref="H4152" ca="1">IF(I4152&lt;&gt;"",INDIRECT("'"&amp;I4152&amp;"'!"&amp;J4152),"")</f>
        <v/>
      </c>
      <c r="I4152" s="1440"/>
      <c r="J4152" s="1436"/>
      <c r="K4152" s="4"/>
    </row>
    <row r="4153" spans="1:11" ht="15" x14ac:dyDescent="0.2">
      <c r="A4153" s="5">
        <v>4094</v>
      </c>
      <c r="B4153" s="660"/>
      <c r="F4153" s="4" t="s">
        <v>3784</v>
      </c>
      <c r="G4153" s="1" t="b">
        <f t="shared" ca="1" si="65"/>
        <v>1</v>
      </c>
      <c r="H4153" s="1435" t="str" cm="1">
        <f t="array" aca="1" ref="H4153" ca="1">IF(I4153&lt;&gt;"",INDIRECT("'"&amp;I4153&amp;"'!"&amp;J4153),"")</f>
        <v/>
      </c>
      <c r="I4153" s="1440"/>
      <c r="J4153" s="1436"/>
      <c r="K4153" s="4"/>
    </row>
    <row r="4154" spans="1:11" ht="15" x14ac:dyDescent="0.2">
      <c r="A4154">
        <v>4095</v>
      </c>
      <c r="B4154" s="660">
        <f>'Expenditures 16-24'!H208</f>
        <v>0</v>
      </c>
      <c r="F4154" s="4"/>
      <c r="G4154" s="1" t="b">
        <f t="shared" ca="1" si="65"/>
        <v>1</v>
      </c>
      <c r="H4154" s="1435" cm="1">
        <f t="array" aca="1" ref="H4154" ca="1">IF(I4154&lt;&gt;"",INDIRECT("'"&amp;I4154&amp;"'!"&amp;J4154),"")</f>
        <v>0</v>
      </c>
      <c r="I4154" s="1440" t="s">
        <v>3868</v>
      </c>
      <c r="J4154" s="1436" t="s">
        <v>4779</v>
      </c>
      <c r="K4154" s="4"/>
    </row>
    <row r="4155" spans="1:11" ht="15" x14ac:dyDescent="0.2">
      <c r="A4155">
        <v>4096</v>
      </c>
      <c r="B4155" s="660">
        <f>'Expenditures 16-24'!K208</f>
        <v>0</v>
      </c>
      <c r="F4155" s="4"/>
      <c r="G4155" s="1" t="b">
        <f t="shared" ca="1" si="65"/>
        <v>1</v>
      </c>
      <c r="H4155" s="1435" cm="1">
        <f t="array" aca="1" ref="H4155" ca="1">IF(I4155&lt;&gt;"",INDIRECT("'"&amp;I4155&amp;"'!"&amp;J4155),"")</f>
        <v>0</v>
      </c>
      <c r="I4155" s="1440" t="s">
        <v>3868</v>
      </c>
      <c r="J4155" s="1436" t="s">
        <v>4780</v>
      </c>
      <c r="K4155" s="4"/>
    </row>
    <row r="4156" spans="1:11" ht="15" x14ac:dyDescent="0.2">
      <c r="A4156" s="5">
        <v>4097</v>
      </c>
      <c r="B4156" s="660"/>
      <c r="C4156" s="2" t="s">
        <v>490</v>
      </c>
      <c r="F4156" s="4" t="s">
        <v>3784</v>
      </c>
      <c r="G4156" s="1" t="b">
        <f t="shared" ca="1" si="65"/>
        <v>1</v>
      </c>
      <c r="H4156" s="1435" t="str" cm="1">
        <f t="array" aca="1" ref="H4156" ca="1">IF(I4156&lt;&gt;"",INDIRECT("'"&amp;I4156&amp;"'!"&amp;J4156),"")</f>
        <v/>
      </c>
      <c r="I4156" s="1440"/>
      <c r="J4156" s="1436"/>
      <c r="K4156" s="4"/>
    </row>
    <row r="4157" spans="1:11" ht="15" x14ac:dyDescent="0.2">
      <c r="A4157" s="5">
        <v>4098</v>
      </c>
      <c r="B4157" s="660"/>
      <c r="C4157" s="2" t="s">
        <v>490</v>
      </c>
      <c r="F4157" s="4" t="s">
        <v>3784</v>
      </c>
      <c r="G4157" s="1" t="b">
        <f t="shared" ca="1" si="65"/>
        <v>1</v>
      </c>
      <c r="H4157" s="1435" t="str" cm="1">
        <f t="array" aca="1" ref="H4157" ca="1">IF(I4157&lt;&gt;"",INDIRECT("'"&amp;I4157&amp;"'!"&amp;J4157),"")</f>
        <v/>
      </c>
      <c r="I4157" s="1440"/>
      <c r="J4157" s="1436"/>
      <c r="K4157" s="4"/>
    </row>
    <row r="4158" spans="1:11" ht="15" x14ac:dyDescent="0.2">
      <c r="A4158" s="5">
        <v>4099</v>
      </c>
      <c r="B4158" s="660"/>
      <c r="F4158" s="4" t="s">
        <v>3784</v>
      </c>
      <c r="G4158" s="1" t="b">
        <f t="shared" ca="1" si="65"/>
        <v>1</v>
      </c>
      <c r="H4158" s="1435" t="str" cm="1">
        <f t="array" aca="1" ref="H4158" ca="1">IF(I4158&lt;&gt;"",INDIRECT("'"&amp;I4158&amp;"'!"&amp;J4158),"")</f>
        <v/>
      </c>
      <c r="I4158" s="1440"/>
      <c r="J4158" s="1436"/>
      <c r="K4158" s="4"/>
    </row>
    <row r="4159" spans="1:11" ht="15" x14ac:dyDescent="0.2">
      <c r="A4159" s="5">
        <v>4100</v>
      </c>
      <c r="B4159" s="660"/>
      <c r="F4159" s="4" t="s">
        <v>3784</v>
      </c>
      <c r="G4159" s="1" t="b">
        <f t="shared" ca="1" si="65"/>
        <v>1</v>
      </c>
      <c r="H4159" s="1435" t="str" cm="1">
        <f t="array" aca="1" ref="H4159" ca="1">IF(I4159&lt;&gt;"",INDIRECT("'"&amp;I4159&amp;"'!"&amp;J4159),"")</f>
        <v/>
      </c>
      <c r="I4159" s="1440"/>
      <c r="J4159" s="1436"/>
      <c r="K4159" s="4"/>
    </row>
    <row r="4160" spans="1:11" ht="15" x14ac:dyDescent="0.2">
      <c r="A4160" s="5">
        <v>4101</v>
      </c>
      <c r="B4160" s="660"/>
      <c r="F4160" s="4" t="s">
        <v>3784</v>
      </c>
      <c r="G4160" s="1" t="b">
        <f t="shared" ca="1" si="65"/>
        <v>1</v>
      </c>
      <c r="H4160" s="1435" t="str" cm="1">
        <f t="array" aca="1" ref="H4160" ca="1">IF(I4160&lt;&gt;"",INDIRECT("'"&amp;I4160&amp;"'!"&amp;J4160),"")</f>
        <v/>
      </c>
      <c r="I4160" s="1440"/>
      <c r="J4160" s="1436"/>
      <c r="K4160" s="4"/>
    </row>
    <row r="4161" spans="1:11" ht="15" x14ac:dyDescent="0.2">
      <c r="A4161" s="5">
        <v>4102</v>
      </c>
      <c r="B4161" s="660"/>
      <c r="F4161" s="4" t="s">
        <v>3784</v>
      </c>
      <c r="G4161" s="1" t="b">
        <f t="shared" ca="1" si="65"/>
        <v>1</v>
      </c>
      <c r="H4161" s="1435" t="str" cm="1">
        <f t="array" aca="1" ref="H4161" ca="1">IF(I4161&lt;&gt;"",INDIRECT("'"&amp;I4161&amp;"'!"&amp;J4161),"")</f>
        <v/>
      </c>
      <c r="I4161" s="1440"/>
      <c r="J4161" s="1436"/>
      <c r="K4161" s="4"/>
    </row>
    <row r="4162" spans="1:11" ht="15" x14ac:dyDescent="0.2">
      <c r="A4162" s="5">
        <v>4103</v>
      </c>
      <c r="B4162" s="660"/>
      <c r="F4162" s="4" t="s">
        <v>3784</v>
      </c>
      <c r="G4162" s="1" t="b">
        <f t="shared" ca="1" si="65"/>
        <v>1</v>
      </c>
      <c r="H4162" s="1435" t="str" cm="1">
        <f t="array" aca="1" ref="H4162" ca="1">IF(I4162&lt;&gt;"",INDIRECT("'"&amp;I4162&amp;"'!"&amp;J4162),"")</f>
        <v/>
      </c>
      <c r="I4162" s="1440"/>
      <c r="J4162" s="1436"/>
      <c r="K4162" s="4"/>
    </row>
    <row r="4163" spans="1:11" ht="15" x14ac:dyDescent="0.2">
      <c r="A4163">
        <v>4104</v>
      </c>
      <c r="B4163" s="660">
        <f>'Expenditures 16-24'!D281</f>
        <v>0</v>
      </c>
      <c r="C4163" s="2" t="s">
        <v>490</v>
      </c>
      <c r="F4163" s="4"/>
      <c r="G4163" s="1" t="b">
        <f t="shared" ca="1" si="65"/>
        <v>1</v>
      </c>
      <c r="H4163" s="1435" cm="1">
        <f t="array" aca="1" ref="H4163" ca="1">IF(I4163&lt;&gt;"",INDIRECT("'"&amp;I4163&amp;"'!"&amp;J4163),"")</f>
        <v>0</v>
      </c>
      <c r="I4163" s="1440" t="s">
        <v>3868</v>
      </c>
      <c r="J4163" s="1436" t="s">
        <v>4781</v>
      </c>
      <c r="K4163" s="4"/>
    </row>
    <row r="4164" spans="1:11" ht="15" x14ac:dyDescent="0.2">
      <c r="A4164">
        <v>4105</v>
      </c>
      <c r="B4164" s="660">
        <f>'Expenditures 16-24'!K281</f>
        <v>0</v>
      </c>
      <c r="F4164" s="4"/>
      <c r="G4164" s="1" t="b">
        <f t="shared" ca="1" si="65"/>
        <v>1</v>
      </c>
      <c r="H4164" s="1435" cm="1">
        <f t="array" aca="1" ref="H4164" ca="1">IF(I4164&lt;&gt;"",INDIRECT("'"&amp;I4164&amp;"'!"&amp;J4164),"")</f>
        <v>0</v>
      </c>
      <c r="I4164" s="1440" t="s">
        <v>3868</v>
      </c>
      <c r="J4164" s="1436" t="s">
        <v>4782</v>
      </c>
      <c r="K4164" s="4"/>
    </row>
    <row r="4165" spans="1:11" ht="15" x14ac:dyDescent="0.2">
      <c r="A4165" s="5">
        <v>4106</v>
      </c>
      <c r="B4165" s="660"/>
      <c r="F4165" s="4" t="s">
        <v>3784</v>
      </c>
      <c r="G4165" s="1" t="b">
        <f t="shared" ca="1" si="65"/>
        <v>1</v>
      </c>
      <c r="H4165" s="1435" t="str" cm="1">
        <f t="array" aca="1" ref="H4165" ca="1">IF(I4165&lt;&gt;"",INDIRECT("'"&amp;I4165&amp;"'!"&amp;J4165),"")</f>
        <v/>
      </c>
      <c r="I4165" s="1440"/>
      <c r="J4165" s="1436"/>
      <c r="K4165" s="4"/>
    </row>
    <row r="4166" spans="1:11" ht="15" x14ac:dyDescent="0.2">
      <c r="A4166" s="5">
        <v>4107</v>
      </c>
      <c r="B4166" s="660"/>
      <c r="C4166" s="2" t="s">
        <v>490</v>
      </c>
      <c r="F4166" s="4" t="s">
        <v>3784</v>
      </c>
      <c r="G4166" s="1" t="b">
        <f t="shared" ca="1" si="65"/>
        <v>1</v>
      </c>
      <c r="H4166" s="1435" t="str" cm="1">
        <f t="array" aca="1" ref="H4166" ca="1">IF(I4166&lt;&gt;"",INDIRECT("'"&amp;I4166&amp;"'!"&amp;J4166),"")</f>
        <v/>
      </c>
      <c r="I4166" s="1440"/>
      <c r="J4166" s="1436"/>
      <c r="K4166" s="4"/>
    </row>
    <row r="4167" spans="1:11" ht="15" x14ac:dyDescent="0.2">
      <c r="A4167" s="5">
        <v>4108</v>
      </c>
      <c r="B4167" s="660"/>
      <c r="F4167" s="4" t="s">
        <v>3784</v>
      </c>
      <c r="G4167" s="1" t="b">
        <f t="shared" ca="1" si="65"/>
        <v>1</v>
      </c>
      <c r="H4167" s="1435" t="str" cm="1">
        <f t="array" aca="1" ref="H4167" ca="1">IF(I4167&lt;&gt;"",INDIRECT("'"&amp;I4167&amp;"'!"&amp;J4167),"")</f>
        <v/>
      </c>
      <c r="I4167" s="1440"/>
      <c r="J4167" s="1436"/>
      <c r="K4167" s="4"/>
    </row>
    <row r="4168" spans="1:11" ht="15" x14ac:dyDescent="0.2">
      <c r="A4168" s="5">
        <v>4109</v>
      </c>
      <c r="B4168" s="660"/>
      <c r="F4168" s="4" t="s">
        <v>3784</v>
      </c>
      <c r="G4168" s="1" t="b">
        <f t="shared" ca="1" si="65"/>
        <v>1</v>
      </c>
      <c r="H4168" s="1435" t="str" cm="1">
        <f t="array" aca="1" ref="H4168" ca="1">IF(I4168&lt;&gt;"",INDIRECT("'"&amp;I4168&amp;"'!"&amp;J4168),"")</f>
        <v/>
      </c>
      <c r="I4168" s="1440"/>
      <c r="J4168" s="1436"/>
      <c r="K4168" s="4"/>
    </row>
    <row r="4169" spans="1:11" ht="15" x14ac:dyDescent="0.2">
      <c r="A4169">
        <v>4110</v>
      </c>
      <c r="B4169" s="660">
        <f>'Short-Term Long-Term Debt 26'!I64</f>
        <v>2820000</v>
      </c>
      <c r="F4169" s="4"/>
      <c r="G4169" s="1" t="b">
        <f t="shared" ca="1" si="65"/>
        <v>1</v>
      </c>
      <c r="H4169" s="1435" cm="1">
        <f t="array" aca="1" ref="H4169" ca="1">IF(I4169&lt;&gt;"",INDIRECT("'"&amp;I4169&amp;"'!"&amp;J4169),"")</f>
        <v>2820000</v>
      </c>
      <c r="I4169" s="1440" t="s">
        <v>4435</v>
      </c>
      <c r="J4169" s="1436" t="s">
        <v>4783</v>
      </c>
      <c r="K4169" s="4"/>
    </row>
    <row r="4170" spans="1:11" ht="15" x14ac:dyDescent="0.2">
      <c r="A4170">
        <v>4111</v>
      </c>
      <c r="B4170" s="660">
        <f>'Short-Term Long-Term Debt 26'!J64</f>
        <v>2790090</v>
      </c>
      <c r="C4170" s="2" t="s">
        <v>490</v>
      </c>
      <c r="F4170" s="4"/>
      <c r="G4170" s="1" t="b">
        <f t="shared" ca="1" si="65"/>
        <v>1</v>
      </c>
      <c r="H4170" s="1435" cm="1">
        <f t="array" aca="1" ref="H4170" ca="1">IF(I4170&lt;&gt;"",INDIRECT("'"&amp;I4170&amp;"'!"&amp;J4170),"")</f>
        <v>2790090</v>
      </c>
      <c r="I4170" s="1440" t="s">
        <v>4435</v>
      </c>
      <c r="J4170" s="1436" t="s">
        <v>4784</v>
      </c>
      <c r="K4170" s="4"/>
    </row>
    <row r="4171" spans="1:11" ht="15" x14ac:dyDescent="0.2">
      <c r="A4171">
        <v>4112</v>
      </c>
      <c r="B4171" s="660">
        <f>'Short-Term Long-Term Debt 26'!H64</f>
        <v>300000</v>
      </c>
      <c r="C4171" s="2" t="s">
        <v>490</v>
      </c>
      <c r="F4171" s="4"/>
      <c r="G4171" s="1" t="b">
        <f t="shared" ca="1" si="65"/>
        <v>1</v>
      </c>
      <c r="H4171" s="1435" cm="1">
        <f t="array" aca="1" ref="H4171" ca="1">IF(I4171&lt;&gt;"",INDIRECT("'"&amp;I4171&amp;"'!"&amp;J4171),"")</f>
        <v>300000</v>
      </c>
      <c r="I4171" s="1440" t="s">
        <v>4435</v>
      </c>
      <c r="J4171" s="1436" t="s">
        <v>4071</v>
      </c>
      <c r="K4171" s="4"/>
    </row>
    <row r="4172" spans="1:11" ht="15" x14ac:dyDescent="0.2">
      <c r="A4172" s="5">
        <v>4113</v>
      </c>
      <c r="B4172" s="660"/>
      <c r="C4172" s="2" t="s">
        <v>490</v>
      </c>
      <c r="F4172" s="4" t="s">
        <v>3784</v>
      </c>
      <c r="G4172" s="1" t="b">
        <f t="shared" ca="1" si="65"/>
        <v>1</v>
      </c>
      <c r="H4172" s="1435" t="str" cm="1">
        <f t="array" aca="1" ref="H4172" ca="1">IF(I4172&lt;&gt;"",INDIRECT("'"&amp;I4172&amp;"'!"&amp;J4172),"")</f>
        <v/>
      </c>
      <c r="I4172" s="1440"/>
      <c r="J4172" s="1436"/>
      <c r="K4172" s="4"/>
    </row>
    <row r="4173" spans="1:11" ht="15" x14ac:dyDescent="0.2">
      <c r="A4173">
        <v>4114</v>
      </c>
      <c r="B4173" s="660">
        <f>'Acct Summary 7-9'!E18</f>
        <v>0</v>
      </c>
      <c r="C4173" s="2" t="s">
        <v>490</v>
      </c>
      <c r="F4173" s="4"/>
      <c r="G4173" s="1" t="b">
        <f t="shared" ca="1" si="65"/>
        <v>1</v>
      </c>
      <c r="H4173" s="1435" cm="1">
        <f t="array" aca="1" ref="H4173" ca="1">IF(I4173&lt;&gt;"",INDIRECT("'"&amp;I4173&amp;"'!"&amp;J4173),"")</f>
        <v>0</v>
      </c>
      <c r="I4173" s="1440" t="s">
        <v>3856</v>
      </c>
      <c r="J4173" s="1436" t="s">
        <v>3942</v>
      </c>
      <c r="K4173" s="4"/>
    </row>
    <row r="4174" spans="1:11" ht="15" x14ac:dyDescent="0.2">
      <c r="A4174">
        <v>4115</v>
      </c>
      <c r="B4174" s="660">
        <f>'Acct Summary 7-9'!G18</f>
        <v>0</v>
      </c>
      <c r="C4174" s="2" t="s">
        <v>490</v>
      </c>
      <c r="F4174" s="4"/>
      <c r="G4174" s="1" t="b">
        <f t="shared" ca="1" si="65"/>
        <v>1</v>
      </c>
      <c r="H4174" s="1435" cm="1">
        <f t="array" aca="1" ref="H4174" ca="1">IF(I4174&lt;&gt;"",INDIRECT("'"&amp;I4174&amp;"'!"&amp;J4174),"")</f>
        <v>0</v>
      </c>
      <c r="I4174" s="1440" t="s">
        <v>3856</v>
      </c>
      <c r="J4174" s="1436" t="s">
        <v>4014</v>
      </c>
      <c r="K4174" s="4"/>
    </row>
    <row r="4175" spans="1:11" ht="15" x14ac:dyDescent="0.2">
      <c r="A4175">
        <v>4116</v>
      </c>
      <c r="B4175" s="660">
        <f>'Short-Term Long-Term Debt 26'!G64</f>
        <v>0</v>
      </c>
      <c r="C4175" s="2" t="s">
        <v>490</v>
      </c>
      <c r="F4175" s="4"/>
      <c r="G4175" s="1" t="b">
        <f t="shared" ca="1" si="65"/>
        <v>1</v>
      </c>
      <c r="H4175" s="1435" cm="1">
        <f t="array" aca="1" ref="H4175" ca="1">IF(I4175&lt;&gt;"",INDIRECT("'"&amp;I4175&amp;"'!"&amp;J4175),"")</f>
        <v>0</v>
      </c>
      <c r="I4175" s="1440" t="s">
        <v>4435</v>
      </c>
      <c r="J4175" s="1436" t="s">
        <v>4035</v>
      </c>
      <c r="K4175" s="4"/>
    </row>
    <row r="4176" spans="1:11" ht="15" x14ac:dyDescent="0.2">
      <c r="A4176" s="5">
        <v>4117</v>
      </c>
      <c r="B4176" s="660"/>
      <c r="C4176" s="2" t="s">
        <v>490</v>
      </c>
      <c r="F4176" s="4" t="s">
        <v>3784</v>
      </c>
      <c r="G4176" s="1" t="b">
        <f t="shared" ca="1" si="65"/>
        <v>1</v>
      </c>
      <c r="H4176" s="1435" t="str" cm="1">
        <f t="array" aca="1" ref="H4176" ca="1">IF(I4176&lt;&gt;"",INDIRECT("'"&amp;I4176&amp;"'!"&amp;J4176),"")</f>
        <v/>
      </c>
      <c r="I4176" s="1440"/>
      <c r="J4176" s="1436"/>
      <c r="K4176" s="4"/>
    </row>
    <row r="4177" spans="1:11" ht="15" x14ac:dyDescent="0.2">
      <c r="A4177">
        <v>4118</v>
      </c>
      <c r="B4177" s="660">
        <f>'Revenues 10-15'!D163</f>
        <v>0</v>
      </c>
      <c r="F4177" s="4"/>
      <c r="G4177" s="1" t="b">
        <f t="shared" ca="1" si="65"/>
        <v>1</v>
      </c>
      <c r="H4177" s="1435" cm="1">
        <f t="array" aca="1" ref="H4177" ca="1">IF(I4177&lt;&gt;"",INDIRECT("'"&amp;I4177&amp;"'!"&amp;J4177),"")</f>
        <v>0</v>
      </c>
      <c r="I4177" s="1440" t="s">
        <v>4785</v>
      </c>
      <c r="J4177" s="1436" t="s">
        <v>4786</v>
      </c>
      <c r="K4177" s="4"/>
    </row>
    <row r="4178" spans="1:11" ht="15" x14ac:dyDescent="0.2">
      <c r="A4178">
        <v>4119</v>
      </c>
      <c r="B4178" s="660">
        <f>'Revenues 10-15'!F163</f>
        <v>0</v>
      </c>
      <c r="C4178" s="2" t="s">
        <v>490</v>
      </c>
      <c r="F4178" s="4"/>
      <c r="G4178" s="1" t="b">
        <f t="shared" ca="1" si="65"/>
        <v>1</v>
      </c>
      <c r="H4178" s="1435" cm="1">
        <f t="array" aca="1" ref="H4178" ca="1">IF(I4178&lt;&gt;"",INDIRECT("'"&amp;I4178&amp;"'!"&amp;J4178),"")</f>
        <v>0</v>
      </c>
      <c r="I4178" s="1440" t="s">
        <v>4785</v>
      </c>
      <c r="J4178" s="1436" t="s">
        <v>4787</v>
      </c>
      <c r="K4178" s="4"/>
    </row>
    <row r="4179" spans="1:11" ht="15" x14ac:dyDescent="0.2">
      <c r="A4179">
        <v>4120</v>
      </c>
      <c r="B4179" s="660">
        <f>'Revenues 10-15'!G163</f>
        <v>0</v>
      </c>
      <c r="F4179" s="4"/>
      <c r="G4179" s="1" t="b">
        <f t="shared" ca="1" si="65"/>
        <v>1</v>
      </c>
      <c r="H4179" s="1435" cm="1">
        <f t="array" aca="1" ref="H4179" ca="1">IF(I4179&lt;&gt;"",INDIRECT("'"&amp;I4179&amp;"'!"&amp;J4179),"")</f>
        <v>0</v>
      </c>
      <c r="I4179" s="1440" t="s">
        <v>4785</v>
      </c>
      <c r="J4179" s="1436" t="s">
        <v>4788</v>
      </c>
      <c r="K4179" s="4"/>
    </row>
    <row r="4180" spans="1:11" ht="15" x14ac:dyDescent="0.2">
      <c r="A4180" s="5">
        <v>4121</v>
      </c>
      <c r="B4180" s="660"/>
      <c r="F4180" s="4" t="s">
        <v>3784</v>
      </c>
      <c r="G4180" s="1" t="b">
        <f t="shared" ca="1" si="65"/>
        <v>1</v>
      </c>
      <c r="H4180" s="1435" t="str" cm="1">
        <f t="array" aca="1" ref="H4180" ca="1">IF(I4180&lt;&gt;"",INDIRECT("'"&amp;I4180&amp;"'!"&amp;J4180),"")</f>
        <v/>
      </c>
      <c r="I4180" s="1440"/>
      <c r="J4180" s="1436"/>
      <c r="K4180" s="4"/>
    </row>
    <row r="4181" spans="1:11" ht="15" x14ac:dyDescent="0.2">
      <c r="A4181" s="5">
        <v>4122</v>
      </c>
      <c r="B4181" s="660"/>
      <c r="F4181" s="4" t="s">
        <v>3784</v>
      </c>
      <c r="G4181" s="1" t="b">
        <f t="shared" ca="1" si="65"/>
        <v>1</v>
      </c>
      <c r="H4181" s="1435" t="str" cm="1">
        <f t="array" aca="1" ref="H4181" ca="1">IF(I4181&lt;&gt;"",INDIRECT("'"&amp;I4181&amp;"'!"&amp;J4181),"")</f>
        <v/>
      </c>
      <c r="I4181" s="1440"/>
      <c r="J4181" s="1436"/>
      <c r="K4181" s="4"/>
    </row>
    <row r="4182" spans="1:11" ht="15" x14ac:dyDescent="0.2">
      <c r="A4182" s="5">
        <v>4123</v>
      </c>
      <c r="B4182" s="660"/>
      <c r="F4182" s="4" t="s">
        <v>3784</v>
      </c>
      <c r="G4182" s="1" t="b">
        <f t="shared" ca="1" si="65"/>
        <v>1</v>
      </c>
      <c r="H4182" s="1435" t="str" cm="1">
        <f t="array" aca="1" ref="H4182" ca="1">IF(I4182&lt;&gt;"",INDIRECT("'"&amp;I4182&amp;"'!"&amp;J4182),"")</f>
        <v/>
      </c>
      <c r="I4182" s="1440"/>
      <c r="J4182" s="1436"/>
      <c r="K4182" s="4"/>
    </row>
    <row r="4183" spans="1:11" ht="15" x14ac:dyDescent="0.2">
      <c r="A4183" s="5">
        <v>4124</v>
      </c>
      <c r="B4183" s="660"/>
      <c r="F4183" s="4" t="s">
        <v>3784</v>
      </c>
      <c r="G4183" s="1" t="b">
        <f t="shared" ca="1" si="65"/>
        <v>1</v>
      </c>
      <c r="H4183" s="1435" t="str" cm="1">
        <f t="array" aca="1" ref="H4183" ca="1">IF(I4183&lt;&gt;"",INDIRECT("'"&amp;I4183&amp;"'!"&amp;J4183),"")</f>
        <v/>
      </c>
      <c r="I4183" s="1440"/>
      <c r="J4183" s="1436"/>
      <c r="K4183" s="4"/>
    </row>
    <row r="4184" spans="1:11" ht="15" x14ac:dyDescent="0.2">
      <c r="A4184" s="5">
        <v>4125</v>
      </c>
      <c r="B4184" s="660"/>
      <c r="F4184" s="4" t="s">
        <v>3784</v>
      </c>
      <c r="G4184" s="1" t="b">
        <f t="shared" ca="1" si="65"/>
        <v>1</v>
      </c>
      <c r="H4184" s="1435" t="str" cm="1">
        <f t="array" aca="1" ref="H4184" ca="1">IF(I4184&lt;&gt;"",INDIRECT("'"&amp;I4184&amp;"'!"&amp;J4184),"")</f>
        <v/>
      </c>
      <c r="I4184" s="1440"/>
      <c r="J4184" s="1436"/>
      <c r="K4184" s="4"/>
    </row>
    <row r="4185" spans="1:11" ht="15" x14ac:dyDescent="0.2">
      <c r="A4185" s="5">
        <v>4126</v>
      </c>
      <c r="B4185" s="660"/>
      <c r="F4185" s="4" t="s">
        <v>3784</v>
      </c>
      <c r="G4185" s="1" t="b">
        <f t="shared" ca="1" si="65"/>
        <v>1</v>
      </c>
      <c r="H4185" s="1435" t="str" cm="1">
        <f t="array" aca="1" ref="H4185" ca="1">IF(I4185&lt;&gt;"",INDIRECT("'"&amp;I4185&amp;"'!"&amp;J4185),"")</f>
        <v/>
      </c>
      <c r="I4185" s="1440"/>
      <c r="J4185" s="1436"/>
      <c r="K4185" s="4"/>
    </row>
    <row r="4186" spans="1:11" ht="15" x14ac:dyDescent="0.2">
      <c r="A4186">
        <v>4127</v>
      </c>
      <c r="B4186" s="660"/>
      <c r="F4186" s="4"/>
      <c r="G4186" s="1" t="b">
        <f t="shared" ca="1" si="65"/>
        <v>1</v>
      </c>
      <c r="H4186" s="1435" t="str" cm="1">
        <f t="array" aca="1" ref="H4186" ca="1">IF(I4186&lt;&gt;"",INDIRECT("'"&amp;I4186&amp;"'!"&amp;J4186),"")</f>
        <v/>
      </c>
      <c r="I4186" s="1440"/>
      <c r="J4186" s="1436"/>
      <c r="K4186" s="4"/>
    </row>
    <row r="4187" spans="1:11" ht="15" x14ac:dyDescent="0.2">
      <c r="A4187">
        <v>4128</v>
      </c>
      <c r="B4187" s="660">
        <f>'Revenues 10-15'!C264</f>
        <v>0</v>
      </c>
      <c r="F4187" s="4"/>
      <c r="G4187" s="1" t="b">
        <f t="shared" ca="1" si="65"/>
        <v>1</v>
      </c>
      <c r="H4187" s="1435" cm="1">
        <f t="array" aca="1" ref="H4187" ca="1">IF(I4187&lt;&gt;"",INDIRECT("'"&amp;I4187&amp;"'!"&amp;J4187),"")</f>
        <v>0</v>
      </c>
      <c r="I4187" s="1440" t="s">
        <v>4785</v>
      </c>
      <c r="J4187" s="1436" t="s">
        <v>4789</v>
      </c>
      <c r="K4187" s="4"/>
    </row>
    <row r="4188" spans="1:11" ht="15" x14ac:dyDescent="0.2">
      <c r="A4188">
        <v>4129</v>
      </c>
      <c r="B4188" s="660">
        <f>'Revenues 10-15'!D264</f>
        <v>0</v>
      </c>
      <c r="F4188" s="4"/>
      <c r="G4188" s="1" t="b">
        <f t="shared" ca="1" si="65"/>
        <v>1</v>
      </c>
      <c r="H4188" s="1435" cm="1">
        <f t="array" aca="1" ref="H4188" ca="1">IF(I4188&lt;&gt;"",INDIRECT("'"&amp;I4188&amp;"'!"&amp;J4188),"")</f>
        <v>0</v>
      </c>
      <c r="I4188" s="1440" t="s">
        <v>4785</v>
      </c>
      <c r="J4188" s="1436" t="s">
        <v>4290</v>
      </c>
      <c r="K4188" s="4"/>
    </row>
    <row r="4189" spans="1:11" ht="15" x14ac:dyDescent="0.2">
      <c r="A4189">
        <v>4130</v>
      </c>
      <c r="B4189" s="660">
        <f>'Revenues 10-15'!F264</f>
        <v>0</v>
      </c>
      <c r="F4189" s="4"/>
      <c r="G4189" s="1" t="b">
        <f t="shared" ca="1" si="65"/>
        <v>1</v>
      </c>
      <c r="H4189" s="1435" cm="1">
        <f t="array" aca="1" ref="H4189" ca="1">IF(I4189&lt;&gt;"",INDIRECT("'"&amp;I4189&amp;"'!"&amp;J4189),"")</f>
        <v>0</v>
      </c>
      <c r="I4189" s="1440" t="s">
        <v>4785</v>
      </c>
      <c r="J4189" s="1436" t="s">
        <v>4790</v>
      </c>
      <c r="K4189" s="4"/>
    </row>
    <row r="4190" spans="1:11" ht="15" x14ac:dyDescent="0.2">
      <c r="A4190">
        <v>4131</v>
      </c>
      <c r="B4190" s="660">
        <f>'Revenues 10-15'!G264</f>
        <v>0</v>
      </c>
      <c r="F4190" s="4"/>
      <c r="G4190" s="1" t="b">
        <f t="shared" ca="1" si="65"/>
        <v>1</v>
      </c>
      <c r="H4190" s="1435" cm="1">
        <f t="array" aca="1" ref="H4190" ca="1">IF(I4190&lt;&gt;"",INDIRECT("'"&amp;I4190&amp;"'!"&amp;J4190),"")</f>
        <v>0</v>
      </c>
      <c r="I4190" s="1440" t="s">
        <v>4785</v>
      </c>
      <c r="J4190" s="1436" t="s">
        <v>4791</v>
      </c>
      <c r="K4190" s="4"/>
    </row>
    <row r="4191" spans="1:11" ht="15" x14ac:dyDescent="0.2">
      <c r="A4191" s="5">
        <v>4132</v>
      </c>
      <c r="B4191" s="660"/>
      <c r="F4191" s="4" t="s">
        <v>3784</v>
      </c>
      <c r="G4191" s="1" t="b">
        <f t="shared" ca="1" si="65"/>
        <v>1</v>
      </c>
      <c r="H4191" s="1435" t="str" cm="1">
        <f t="array" aca="1" ref="H4191" ca="1">IF(I4191&lt;&gt;"",INDIRECT("'"&amp;I4191&amp;"'!"&amp;J4191),"")</f>
        <v/>
      </c>
      <c r="I4191" s="1440"/>
      <c r="J4191" s="1436"/>
      <c r="K4191" s="4"/>
    </row>
    <row r="4192" spans="1:11" ht="15" x14ac:dyDescent="0.2">
      <c r="A4192" s="5">
        <v>4133</v>
      </c>
      <c r="B4192" s="660"/>
      <c r="F4192" s="4" t="s">
        <v>3784</v>
      </c>
      <c r="G4192" s="1" t="b">
        <f t="shared" ref="G4192:G4255" ca="1" si="66">H4192=B4192</f>
        <v>1</v>
      </c>
      <c r="H4192" s="1435" t="str" cm="1">
        <f t="array" aca="1" ref="H4192" ca="1">IF(I4192&lt;&gt;"",INDIRECT("'"&amp;I4192&amp;"'!"&amp;J4192),"")</f>
        <v/>
      </c>
      <c r="I4192" s="1440"/>
      <c r="J4192" s="1436"/>
      <c r="K4192" s="4"/>
    </row>
    <row r="4193" spans="1:11" ht="15" x14ac:dyDescent="0.2">
      <c r="A4193" s="5">
        <v>4134</v>
      </c>
      <c r="B4193" s="660"/>
      <c r="F4193" s="4" t="s">
        <v>3784</v>
      </c>
      <c r="G4193" s="1" t="b">
        <f t="shared" ca="1" si="66"/>
        <v>1</v>
      </c>
      <c r="H4193" s="1435" t="str" cm="1">
        <f t="array" aca="1" ref="H4193" ca="1">IF(I4193&lt;&gt;"",INDIRECT("'"&amp;I4193&amp;"'!"&amp;J4193),"")</f>
        <v/>
      </c>
      <c r="I4193" s="1440"/>
      <c r="J4193" s="1436"/>
      <c r="K4193" s="4"/>
    </row>
    <row r="4194" spans="1:11" ht="15" x14ac:dyDescent="0.2">
      <c r="A4194" s="5">
        <v>4135</v>
      </c>
      <c r="B4194" s="660"/>
      <c r="F4194" s="4" t="s">
        <v>3784</v>
      </c>
      <c r="G4194" s="1" t="b">
        <f t="shared" ca="1" si="66"/>
        <v>1</v>
      </c>
      <c r="H4194" s="1435" t="str" cm="1">
        <f t="array" aca="1" ref="H4194" ca="1">IF(I4194&lt;&gt;"",INDIRECT("'"&amp;I4194&amp;"'!"&amp;J4194),"")</f>
        <v/>
      </c>
      <c r="I4194" s="1440"/>
      <c r="J4194" s="1436"/>
      <c r="K4194" s="4"/>
    </row>
    <row r="4195" spans="1:11" ht="15" x14ac:dyDescent="0.2">
      <c r="A4195" s="5">
        <v>4136</v>
      </c>
      <c r="B4195" s="660"/>
      <c r="F4195" s="4" t="s">
        <v>3784</v>
      </c>
      <c r="G4195" s="1" t="b">
        <f t="shared" ca="1" si="66"/>
        <v>1</v>
      </c>
      <c r="H4195" s="1435" t="str" cm="1">
        <f t="array" aca="1" ref="H4195" ca="1">IF(I4195&lt;&gt;"",INDIRECT("'"&amp;I4195&amp;"'!"&amp;J4195),"")</f>
        <v/>
      </c>
      <c r="I4195" s="1440"/>
      <c r="J4195" s="1436"/>
      <c r="K4195" s="4"/>
    </row>
    <row r="4196" spans="1:11" ht="15" x14ac:dyDescent="0.2">
      <c r="A4196" s="5">
        <v>4137</v>
      </c>
      <c r="B4196" s="660"/>
      <c r="F4196" s="4" t="s">
        <v>3784</v>
      </c>
      <c r="G4196" s="1" t="b">
        <f t="shared" ca="1" si="66"/>
        <v>1</v>
      </c>
      <c r="H4196" s="1435" t="str" cm="1">
        <f t="array" aca="1" ref="H4196" ca="1">IF(I4196&lt;&gt;"",INDIRECT("'"&amp;I4196&amp;"'!"&amp;J4196),"")</f>
        <v/>
      </c>
      <c r="I4196" s="1440"/>
      <c r="J4196" s="1436"/>
      <c r="K4196" s="4"/>
    </row>
    <row r="4197" spans="1:11" ht="15" x14ac:dyDescent="0.2">
      <c r="A4197">
        <v>4138</v>
      </c>
      <c r="B4197" s="660">
        <f>'Expenditures 16-24'!E138</f>
        <v>0</v>
      </c>
      <c r="F4197" s="4"/>
      <c r="G4197" s="1" t="b">
        <f t="shared" ca="1" si="66"/>
        <v>1</v>
      </c>
      <c r="H4197" s="1435" cm="1">
        <f t="array" aca="1" ref="H4197" ca="1">IF(I4197&lt;&gt;"",INDIRECT("'"&amp;I4197&amp;"'!"&amp;J4197),"")</f>
        <v>0</v>
      </c>
      <c r="I4197" s="1440" t="s">
        <v>3868</v>
      </c>
      <c r="J4197" s="1436" t="s">
        <v>4792</v>
      </c>
      <c r="K4197" s="4"/>
    </row>
    <row r="4198" spans="1:11" ht="15" x14ac:dyDescent="0.2">
      <c r="A4198">
        <v>4139</v>
      </c>
      <c r="B4198" s="660">
        <f>'Expenditures 16-24'!E139</f>
        <v>0</v>
      </c>
      <c r="C4198" s="2" t="s">
        <v>490</v>
      </c>
      <c r="F4198" s="4"/>
      <c r="G4198" s="1" t="b">
        <f t="shared" ca="1" si="66"/>
        <v>1</v>
      </c>
      <c r="H4198" s="1435" cm="1">
        <f t="array" aca="1" ref="H4198" ca="1">IF(I4198&lt;&gt;"",INDIRECT("'"&amp;I4198&amp;"'!"&amp;J4198),"")</f>
        <v>0</v>
      </c>
      <c r="I4198" s="1440" t="s">
        <v>3868</v>
      </c>
      <c r="J4198" s="1436" t="s">
        <v>4793</v>
      </c>
      <c r="K4198" s="4"/>
    </row>
    <row r="4199" spans="1:11" ht="15" x14ac:dyDescent="0.2">
      <c r="A4199">
        <v>4140</v>
      </c>
      <c r="B4199" s="660">
        <f>'Expenditures 16-24'!E140</f>
        <v>0</v>
      </c>
      <c r="F4199" s="4"/>
      <c r="G4199" s="1" t="b">
        <f t="shared" ca="1" si="66"/>
        <v>1</v>
      </c>
      <c r="H4199" s="1435" cm="1">
        <f t="array" aca="1" ref="H4199" ca="1">IF(I4199&lt;&gt;"",INDIRECT("'"&amp;I4199&amp;"'!"&amp;J4199),"")</f>
        <v>0</v>
      </c>
      <c r="I4199" s="1440" t="s">
        <v>3868</v>
      </c>
      <c r="J4199" s="1436" t="s">
        <v>4794</v>
      </c>
      <c r="K4199" s="4"/>
    </row>
    <row r="4200" spans="1:11" ht="15" x14ac:dyDescent="0.2">
      <c r="A4200">
        <v>4141</v>
      </c>
      <c r="B4200" s="660">
        <f>'Expenditures 16-24'!E141</f>
        <v>0</v>
      </c>
      <c r="F4200" s="4"/>
      <c r="G4200" s="1" t="b">
        <f t="shared" ca="1" si="66"/>
        <v>1</v>
      </c>
      <c r="H4200" s="1435" cm="1">
        <f t="array" aca="1" ref="H4200" ca="1">IF(I4200&lt;&gt;"",INDIRECT("'"&amp;I4200&amp;"'!"&amp;J4200),"")</f>
        <v>0</v>
      </c>
      <c r="I4200" s="1440" t="s">
        <v>3868</v>
      </c>
      <c r="J4200" s="1436" t="s">
        <v>4795</v>
      </c>
      <c r="K4200" s="4"/>
    </row>
    <row r="4201" spans="1:11" ht="15" x14ac:dyDescent="0.2">
      <c r="A4201">
        <v>4142</v>
      </c>
      <c r="B4201" s="660">
        <f>'Expenditures 16-24'!E143</f>
        <v>0</v>
      </c>
      <c r="F4201" s="4"/>
      <c r="G4201" s="1" t="b">
        <f t="shared" ca="1" si="66"/>
        <v>1</v>
      </c>
      <c r="H4201" s="1435" cm="1">
        <f t="array" aca="1" ref="H4201" ca="1">IF(I4201&lt;&gt;"",INDIRECT("'"&amp;I4201&amp;"'!"&amp;J4201),"")</f>
        <v>0</v>
      </c>
      <c r="I4201" s="1440" t="s">
        <v>3868</v>
      </c>
      <c r="J4201" s="1436" t="s">
        <v>4796</v>
      </c>
      <c r="K4201" s="4"/>
    </row>
    <row r="4202" spans="1:11" ht="15" x14ac:dyDescent="0.2">
      <c r="A4202" s="5">
        <v>4143</v>
      </c>
      <c r="B4202" s="660"/>
      <c r="C4202" s="2" t="s">
        <v>490</v>
      </c>
      <c r="F4202" s="4" t="s">
        <v>3784</v>
      </c>
      <c r="G4202" s="1" t="b">
        <f t="shared" ca="1" si="66"/>
        <v>1</v>
      </c>
      <c r="H4202" s="1435" t="str" cm="1">
        <f t="array" aca="1" ref="H4202" ca="1">IF(I4202&lt;&gt;"",INDIRECT("'"&amp;I4202&amp;"'!"&amp;J4202),"")</f>
        <v/>
      </c>
      <c r="I4202" s="1440"/>
      <c r="J4202" s="1436"/>
      <c r="K4202" s="4"/>
    </row>
    <row r="4203" spans="1:11" ht="15" x14ac:dyDescent="0.2">
      <c r="A4203" s="5">
        <v>4144</v>
      </c>
      <c r="B4203" s="660"/>
      <c r="C4203" s="2" t="s">
        <v>490</v>
      </c>
      <c r="F4203" s="4" t="s">
        <v>3784</v>
      </c>
      <c r="G4203" s="1" t="b">
        <f t="shared" ca="1" si="66"/>
        <v>1</v>
      </c>
      <c r="H4203" s="1435" t="str" cm="1">
        <f t="array" aca="1" ref="H4203" ca="1">IF(I4203&lt;&gt;"",INDIRECT("'"&amp;I4203&amp;"'!"&amp;J4203),"")</f>
        <v/>
      </c>
      <c r="I4203" s="1440"/>
      <c r="J4203" s="1436"/>
      <c r="K4203" s="4"/>
    </row>
    <row r="4204" spans="1:11" ht="15" x14ac:dyDescent="0.2">
      <c r="A4204" s="5">
        <v>4145</v>
      </c>
      <c r="B4204" s="660"/>
      <c r="F4204" s="4" t="s">
        <v>3784</v>
      </c>
      <c r="G4204" s="1" t="b">
        <f t="shared" ca="1" si="66"/>
        <v>1</v>
      </c>
      <c r="H4204" s="1435" t="str" cm="1">
        <f t="array" aca="1" ref="H4204" ca="1">IF(I4204&lt;&gt;"",INDIRECT("'"&amp;I4204&amp;"'!"&amp;J4204),"")</f>
        <v/>
      </c>
      <c r="I4204" s="1440"/>
      <c r="J4204" s="1436"/>
      <c r="K4204" s="4"/>
    </row>
    <row r="4205" spans="1:11" ht="15" x14ac:dyDescent="0.2">
      <c r="A4205" s="5">
        <v>4146</v>
      </c>
      <c r="B4205" s="660"/>
      <c r="C4205" s="2" t="s">
        <v>490</v>
      </c>
      <c r="F4205" s="4" t="s">
        <v>3784</v>
      </c>
      <c r="G4205" s="1" t="b">
        <f t="shared" ca="1" si="66"/>
        <v>1</v>
      </c>
      <c r="H4205" s="1435" t="str" cm="1">
        <f t="array" aca="1" ref="H4205" ca="1">IF(I4205&lt;&gt;"",INDIRECT("'"&amp;I4205&amp;"'!"&amp;J4205),"")</f>
        <v/>
      </c>
      <c r="I4205" s="1440"/>
      <c r="J4205" s="1436"/>
      <c r="K4205" s="4"/>
    </row>
    <row r="4206" spans="1:11" ht="15" x14ac:dyDescent="0.2">
      <c r="A4206" s="5">
        <v>4147</v>
      </c>
      <c r="B4206" s="660"/>
      <c r="F4206" s="4" t="s">
        <v>3784</v>
      </c>
      <c r="G4206" s="1" t="b">
        <f t="shared" ca="1" si="66"/>
        <v>1</v>
      </c>
      <c r="H4206" s="1435" t="str" cm="1">
        <f t="array" aca="1" ref="H4206" ca="1">IF(I4206&lt;&gt;"",INDIRECT("'"&amp;I4206&amp;"'!"&amp;J4206),"")</f>
        <v/>
      </c>
      <c r="I4206" s="1440"/>
      <c r="J4206" s="1436"/>
      <c r="K4206" s="4"/>
    </row>
    <row r="4207" spans="1:11" ht="15" x14ac:dyDescent="0.2">
      <c r="A4207" s="5">
        <v>4148</v>
      </c>
      <c r="B4207" s="660"/>
      <c r="F4207" s="4" t="s">
        <v>3784</v>
      </c>
      <c r="G4207" s="1" t="b">
        <f t="shared" ca="1" si="66"/>
        <v>1</v>
      </c>
      <c r="H4207" s="1435" t="str" cm="1">
        <f t="array" aca="1" ref="H4207" ca="1">IF(I4207&lt;&gt;"",INDIRECT("'"&amp;I4207&amp;"'!"&amp;J4207),"")</f>
        <v/>
      </c>
      <c r="I4207" s="1440"/>
      <c r="J4207" s="1436"/>
      <c r="K4207" s="4"/>
    </row>
    <row r="4208" spans="1:11" ht="15" x14ac:dyDescent="0.2">
      <c r="A4208">
        <v>4149</v>
      </c>
      <c r="B4208" s="660">
        <f>'Expenditures 16-24'!H210</f>
        <v>0</v>
      </c>
      <c r="F4208" s="4"/>
      <c r="G4208" s="1" t="b">
        <f t="shared" ca="1" si="66"/>
        <v>1</v>
      </c>
      <c r="H4208" s="1435" cm="1">
        <f t="array" aca="1" ref="H4208" ca="1">IF(I4208&lt;&gt;"",INDIRECT("'"&amp;I4208&amp;"'!"&amp;J4208),"")</f>
        <v>0</v>
      </c>
      <c r="I4208" s="1440" t="s">
        <v>3868</v>
      </c>
      <c r="J4208" s="1436" t="s">
        <v>4797</v>
      </c>
      <c r="K4208" s="4"/>
    </row>
    <row r="4209" spans="1:11" ht="15" x14ac:dyDescent="0.2">
      <c r="A4209">
        <v>4150</v>
      </c>
      <c r="B4209" s="660">
        <f>'Expenditures 16-24'!K210</f>
        <v>0</v>
      </c>
      <c r="F4209" s="4"/>
      <c r="G4209" s="1" t="b">
        <f t="shared" ca="1" si="66"/>
        <v>1</v>
      </c>
      <c r="H4209" s="1435" cm="1">
        <f t="array" aca="1" ref="H4209" ca="1">IF(I4209&lt;&gt;"",INDIRECT("'"&amp;I4209&amp;"'!"&amp;J4209),"")</f>
        <v>0</v>
      </c>
      <c r="I4209" s="1440" t="s">
        <v>3868</v>
      </c>
      <c r="J4209" s="1436" t="s">
        <v>4798</v>
      </c>
      <c r="K4209" s="4"/>
    </row>
    <row r="4210" spans="1:11" ht="15" x14ac:dyDescent="0.2">
      <c r="A4210" s="5">
        <v>4151</v>
      </c>
      <c r="B4210" s="660"/>
      <c r="F4210" s="4" t="s">
        <v>3784</v>
      </c>
      <c r="G4210" s="1" t="b">
        <f t="shared" ca="1" si="66"/>
        <v>1</v>
      </c>
      <c r="H4210" s="1435" t="str" cm="1">
        <f t="array" aca="1" ref="H4210" ca="1">IF(I4210&lt;&gt;"",INDIRECT("'"&amp;I4210&amp;"'!"&amp;J4210),"")</f>
        <v/>
      </c>
      <c r="I4210" s="1440"/>
      <c r="J4210" s="1436"/>
      <c r="K4210" s="4"/>
    </row>
    <row r="4211" spans="1:11" ht="15" x14ac:dyDescent="0.2">
      <c r="A4211" s="5">
        <v>4152</v>
      </c>
      <c r="B4211" s="660"/>
      <c r="C4211" s="2" t="s">
        <v>490</v>
      </c>
      <c r="F4211" s="4" t="s">
        <v>3784</v>
      </c>
      <c r="G4211" s="1" t="b">
        <f t="shared" ca="1" si="66"/>
        <v>1</v>
      </c>
      <c r="H4211" s="1435" t="str" cm="1">
        <f t="array" aca="1" ref="H4211" ca="1">IF(I4211&lt;&gt;"",INDIRECT("'"&amp;I4211&amp;"'!"&amp;J4211),"")</f>
        <v/>
      </c>
      <c r="I4211" s="1440"/>
      <c r="J4211" s="1436"/>
      <c r="K4211" s="4"/>
    </row>
    <row r="4212" spans="1:11" ht="15" x14ac:dyDescent="0.2">
      <c r="A4212" s="5">
        <v>4153</v>
      </c>
      <c r="B4212" s="660"/>
      <c r="F4212" s="4" t="s">
        <v>3784</v>
      </c>
      <c r="G4212" s="1" t="b">
        <f t="shared" ca="1" si="66"/>
        <v>1</v>
      </c>
      <c r="H4212" s="1435" t="str" cm="1">
        <f t="array" aca="1" ref="H4212" ca="1">IF(I4212&lt;&gt;"",INDIRECT("'"&amp;I4212&amp;"'!"&amp;J4212),"")</f>
        <v/>
      </c>
      <c r="I4212" s="1440"/>
      <c r="J4212" s="1436"/>
      <c r="K4212" s="4"/>
    </row>
    <row r="4213" spans="1:11" ht="15" x14ac:dyDescent="0.2">
      <c r="A4213">
        <v>4154</v>
      </c>
      <c r="B4213" s="660">
        <f>'Revenues 10-15'!I170</f>
        <v>0</v>
      </c>
      <c r="C4213" s="2" t="s">
        <v>490</v>
      </c>
      <c r="F4213" s="4"/>
      <c r="G4213" s="1" t="b">
        <f t="shared" ca="1" si="66"/>
        <v>1</v>
      </c>
      <c r="H4213" s="1435" cm="1">
        <f t="array" aca="1" ref="H4213" ca="1">IF(I4213&lt;&gt;"",INDIRECT("'"&amp;I4213&amp;"'!"&amp;J4213),"")</f>
        <v>0</v>
      </c>
      <c r="I4213" s="1440" t="s">
        <v>4785</v>
      </c>
      <c r="J4213" s="1436" t="s">
        <v>4799</v>
      </c>
      <c r="K4213" s="4"/>
    </row>
    <row r="4214" spans="1:11" ht="15" x14ac:dyDescent="0.2">
      <c r="A4214">
        <v>4155</v>
      </c>
      <c r="B4214" s="660">
        <f>'Revenues 10-15'!I172</f>
        <v>0</v>
      </c>
      <c r="C4214" s="2" t="s">
        <v>490</v>
      </c>
      <c r="F4214" s="4"/>
      <c r="G4214" s="1" t="b">
        <f t="shared" ca="1" si="66"/>
        <v>1</v>
      </c>
      <c r="H4214" s="1435" cm="1">
        <f t="array" aca="1" ref="H4214" ca="1">IF(I4214&lt;&gt;"",INDIRECT("'"&amp;I4214&amp;"'!"&amp;J4214),"")</f>
        <v>0</v>
      </c>
      <c r="I4214" s="1440" t="s">
        <v>4785</v>
      </c>
      <c r="J4214" s="1436" t="s">
        <v>4800</v>
      </c>
      <c r="K4214" s="4"/>
    </row>
    <row r="4215" spans="1:11" ht="15" x14ac:dyDescent="0.2">
      <c r="A4215">
        <v>4156</v>
      </c>
      <c r="B4215" s="660">
        <f>'Acct Summary 7-9'!E36</f>
        <v>0</v>
      </c>
      <c r="F4215" s="4"/>
      <c r="G4215" s="1" t="b">
        <f t="shared" ca="1" si="66"/>
        <v>1</v>
      </c>
      <c r="H4215" s="1435" cm="1">
        <f t="array" aca="1" ref="H4215" ca="1">IF(I4215&lt;&gt;"",INDIRECT("'"&amp;I4215&amp;"'!"&amp;J4215),"")</f>
        <v>0</v>
      </c>
      <c r="I4215" s="1440" t="s">
        <v>3856</v>
      </c>
      <c r="J4215" s="1436" t="s">
        <v>4801</v>
      </c>
      <c r="K4215" s="4"/>
    </row>
    <row r="4216" spans="1:11" ht="15" x14ac:dyDescent="0.2">
      <c r="A4216" s="5">
        <v>4157</v>
      </c>
      <c r="B4216" s="660"/>
      <c r="C4216" s="2" t="s">
        <v>490</v>
      </c>
      <c r="F4216" s="4" t="s">
        <v>3784</v>
      </c>
      <c r="G4216" s="1" t="b">
        <f t="shared" ca="1" si="66"/>
        <v>1</v>
      </c>
      <c r="H4216" s="1435" t="str" cm="1">
        <f t="array" aca="1" ref="H4216" ca="1">IF(I4216&lt;&gt;"",INDIRECT("'"&amp;I4216&amp;"'!"&amp;J4216),"")</f>
        <v/>
      </c>
      <c r="I4216" s="1440"/>
      <c r="J4216" s="1436"/>
      <c r="K4216" s="4"/>
    </row>
    <row r="4217" spans="1:11" ht="15" x14ac:dyDescent="0.2">
      <c r="A4217" s="5">
        <v>4158</v>
      </c>
      <c r="B4217" s="660"/>
      <c r="F4217" s="4" t="s">
        <v>3784</v>
      </c>
      <c r="G4217" s="1" t="b">
        <f t="shared" ca="1" si="66"/>
        <v>1</v>
      </c>
      <c r="H4217" s="1435" t="str" cm="1">
        <f t="array" aca="1" ref="H4217" ca="1">IF(I4217&lt;&gt;"",INDIRECT("'"&amp;I4217&amp;"'!"&amp;J4217),"")</f>
        <v/>
      </c>
      <c r="I4217" s="1440"/>
      <c r="J4217" s="1436"/>
      <c r="K4217" s="4"/>
    </row>
    <row r="4218" spans="1:11" ht="15" x14ac:dyDescent="0.2">
      <c r="A4218" s="5">
        <v>4159</v>
      </c>
      <c r="B4218" s="660"/>
      <c r="F4218" s="4" t="s">
        <v>3784</v>
      </c>
      <c r="G4218" s="1" t="b">
        <f t="shared" ca="1" si="66"/>
        <v>1</v>
      </c>
      <c r="H4218" s="1435" t="str" cm="1">
        <f t="array" aca="1" ref="H4218" ca="1">IF(I4218&lt;&gt;"",INDIRECT("'"&amp;I4218&amp;"'!"&amp;J4218),"")</f>
        <v/>
      </c>
      <c r="I4218" s="1440"/>
      <c r="J4218" s="1436"/>
      <c r="K4218" s="4"/>
    </row>
    <row r="4219" spans="1:11" ht="15" x14ac:dyDescent="0.2">
      <c r="A4219" s="5">
        <v>4160</v>
      </c>
      <c r="B4219" s="660"/>
      <c r="F4219" s="4" t="s">
        <v>3784</v>
      </c>
      <c r="G4219" s="1" t="b">
        <f t="shared" ca="1" si="66"/>
        <v>1</v>
      </c>
      <c r="H4219" s="1435" t="str" cm="1">
        <f t="array" aca="1" ref="H4219" ca="1">IF(I4219&lt;&gt;"",INDIRECT("'"&amp;I4219&amp;"'!"&amp;J4219),"")</f>
        <v/>
      </c>
      <c r="I4219" s="1440"/>
      <c r="J4219" s="1436"/>
      <c r="K4219" s="4"/>
    </row>
    <row r="4220" spans="1:11" ht="15" x14ac:dyDescent="0.2">
      <c r="A4220" s="5">
        <v>4161</v>
      </c>
      <c r="B4220" s="660"/>
      <c r="F4220" s="4" t="s">
        <v>3784</v>
      </c>
      <c r="G4220" s="1" t="b">
        <f t="shared" ca="1" si="66"/>
        <v>1</v>
      </c>
      <c r="H4220" s="1435" t="str" cm="1">
        <f t="array" aca="1" ref="H4220" ca="1">IF(I4220&lt;&gt;"",INDIRECT("'"&amp;I4220&amp;"'!"&amp;J4220),"")</f>
        <v/>
      </c>
      <c r="I4220" s="1440"/>
      <c r="J4220" s="1436"/>
      <c r="K4220" s="4"/>
    </row>
    <row r="4221" spans="1:11" ht="15" x14ac:dyDescent="0.2">
      <c r="A4221" s="5">
        <v>4162</v>
      </c>
      <c r="B4221" s="660"/>
      <c r="F4221" s="4" t="s">
        <v>3784</v>
      </c>
      <c r="G4221" s="1" t="b">
        <f t="shared" ca="1" si="66"/>
        <v>1</v>
      </c>
      <c r="H4221" s="1435" t="str" cm="1">
        <f t="array" aca="1" ref="H4221" ca="1">IF(I4221&lt;&gt;"",INDIRECT("'"&amp;I4221&amp;"'!"&amp;J4221),"")</f>
        <v/>
      </c>
      <c r="I4221" s="1440"/>
      <c r="J4221" s="1436"/>
      <c r="K4221" s="4"/>
    </row>
    <row r="4222" spans="1:11" ht="15" x14ac:dyDescent="0.2">
      <c r="A4222" s="5">
        <v>4163</v>
      </c>
      <c r="B4222" s="660"/>
      <c r="F4222" s="4" t="s">
        <v>3784</v>
      </c>
      <c r="G4222" s="1" t="b">
        <f t="shared" ca="1" si="66"/>
        <v>1</v>
      </c>
      <c r="H4222" s="1435" t="str" cm="1">
        <f t="array" aca="1" ref="H4222" ca="1">IF(I4222&lt;&gt;"",INDIRECT("'"&amp;I4222&amp;"'!"&amp;J4222),"")</f>
        <v/>
      </c>
      <c r="I4222" s="1440"/>
      <c r="J4222" s="1436"/>
      <c r="K4222" s="4"/>
    </row>
    <row r="4223" spans="1:11" ht="15" x14ac:dyDescent="0.2">
      <c r="A4223" s="5">
        <v>4164</v>
      </c>
      <c r="B4223" s="660"/>
      <c r="F4223" s="4" t="s">
        <v>3784</v>
      </c>
      <c r="G4223" s="1" t="b">
        <f t="shared" ca="1" si="66"/>
        <v>1</v>
      </c>
      <c r="H4223" s="1435" t="str" cm="1">
        <f t="array" aca="1" ref="H4223" ca="1">IF(I4223&lt;&gt;"",INDIRECT("'"&amp;I4223&amp;"'!"&amp;J4223),"")</f>
        <v/>
      </c>
      <c r="I4223" s="1440"/>
      <c r="J4223" s="1436"/>
      <c r="K4223" s="4"/>
    </row>
    <row r="4224" spans="1:11" ht="15" x14ac:dyDescent="0.2">
      <c r="A4224" s="5">
        <v>4165</v>
      </c>
      <c r="B4224" s="660"/>
      <c r="F4224" s="4" t="s">
        <v>3784</v>
      </c>
      <c r="G4224" s="1" t="b">
        <f t="shared" ca="1" si="66"/>
        <v>1</v>
      </c>
      <c r="H4224" s="1435" t="str" cm="1">
        <f t="array" aca="1" ref="H4224" ca="1">IF(I4224&lt;&gt;"",INDIRECT("'"&amp;I4224&amp;"'!"&amp;J4224),"")</f>
        <v/>
      </c>
      <c r="I4224" s="1440"/>
      <c r="J4224" s="1436"/>
      <c r="K4224" s="4"/>
    </row>
    <row r="4225" spans="1:11" ht="15" x14ac:dyDescent="0.2">
      <c r="A4225">
        <v>4166</v>
      </c>
      <c r="B4225" s="660">
        <f>'Revenues 10-15'!C142</f>
        <v>0</v>
      </c>
      <c r="F4225" s="4"/>
      <c r="G4225" s="1" t="b">
        <f t="shared" ca="1" si="66"/>
        <v>1</v>
      </c>
      <c r="H4225" s="1435" cm="1">
        <f t="array" aca="1" ref="H4225" ca="1">IF(I4225&lt;&gt;"",INDIRECT("'"&amp;I4225&amp;"'!"&amp;J4225),"")</f>
        <v>0</v>
      </c>
      <c r="I4225" s="1440" t="s">
        <v>4785</v>
      </c>
      <c r="J4225" s="1436" t="s">
        <v>4802</v>
      </c>
      <c r="K4225" s="4"/>
    </row>
    <row r="4226" spans="1:11" ht="15" x14ac:dyDescent="0.2">
      <c r="A4226">
        <v>4167</v>
      </c>
      <c r="B4226" s="660">
        <f>'Revenues 10-15'!D142</f>
        <v>0</v>
      </c>
      <c r="F4226" s="4"/>
      <c r="G4226" s="1" t="b">
        <f t="shared" ca="1" si="66"/>
        <v>1</v>
      </c>
      <c r="H4226" s="1435" cm="1">
        <f t="array" aca="1" ref="H4226" ca="1">IF(I4226&lt;&gt;"",INDIRECT("'"&amp;I4226&amp;"'!"&amp;J4226),"")</f>
        <v>0</v>
      </c>
      <c r="I4226" s="1440" t="s">
        <v>4785</v>
      </c>
      <c r="J4226" s="1436" t="s">
        <v>4803</v>
      </c>
      <c r="K4226" s="4"/>
    </row>
    <row r="4227" spans="1:11" ht="15" x14ac:dyDescent="0.2">
      <c r="A4227" s="5">
        <v>4168</v>
      </c>
      <c r="B4227" s="660"/>
      <c r="F4227" s="4" t="s">
        <v>3784</v>
      </c>
      <c r="G4227" s="1" t="b">
        <f t="shared" ca="1" si="66"/>
        <v>1</v>
      </c>
      <c r="H4227" s="1435" t="str" cm="1">
        <f t="array" aca="1" ref="H4227" ca="1">IF(I4227&lt;&gt;"",INDIRECT("'"&amp;I4227&amp;"'!"&amp;J4227),"")</f>
        <v/>
      </c>
      <c r="I4227" s="1440"/>
      <c r="J4227" s="1436"/>
      <c r="K4227" s="4"/>
    </row>
    <row r="4228" spans="1:11" ht="15" x14ac:dyDescent="0.2">
      <c r="A4228">
        <v>4169</v>
      </c>
      <c r="B4228" s="660">
        <f>'Revenues 10-15'!G142</f>
        <v>0</v>
      </c>
      <c r="F4228" s="4"/>
      <c r="G4228" s="1" t="b">
        <f t="shared" ca="1" si="66"/>
        <v>1</v>
      </c>
      <c r="H4228" s="1435" cm="1">
        <f t="array" aca="1" ref="H4228" ca="1">IF(I4228&lt;&gt;"",INDIRECT("'"&amp;I4228&amp;"'!"&amp;J4228),"")</f>
        <v>0</v>
      </c>
      <c r="I4228" s="1440" t="s">
        <v>4785</v>
      </c>
      <c r="J4228" s="1436" t="s">
        <v>4804</v>
      </c>
      <c r="K4228" s="4"/>
    </row>
    <row r="4229" spans="1:11" ht="15" x14ac:dyDescent="0.2">
      <c r="A4229" s="5">
        <v>4170</v>
      </c>
      <c r="B4229" s="660"/>
      <c r="F4229" s="4" t="s">
        <v>3784</v>
      </c>
      <c r="G4229" s="1" t="b">
        <f t="shared" ca="1" si="66"/>
        <v>1</v>
      </c>
      <c r="H4229" s="1435" t="str" cm="1">
        <f t="array" aca="1" ref="H4229" ca="1">IF(I4229&lt;&gt;"",INDIRECT("'"&amp;I4229&amp;"'!"&amp;J4229),"")</f>
        <v/>
      </c>
      <c r="I4229" s="1440"/>
      <c r="J4229" s="1436"/>
      <c r="K4229" s="4"/>
    </row>
    <row r="4230" spans="1:11" ht="15" x14ac:dyDescent="0.2">
      <c r="A4230" s="5">
        <v>4171</v>
      </c>
      <c r="B4230" s="660"/>
      <c r="F4230" s="4" t="s">
        <v>3784</v>
      </c>
      <c r="G4230" s="1" t="b">
        <f t="shared" ca="1" si="66"/>
        <v>1</v>
      </c>
      <c r="H4230" s="1435" t="str" cm="1">
        <f t="array" aca="1" ref="H4230" ca="1">IF(I4230&lt;&gt;"",INDIRECT("'"&amp;I4230&amp;"'!"&amp;J4230),"")</f>
        <v/>
      </c>
      <c r="I4230" s="1440"/>
      <c r="J4230" s="1436"/>
      <c r="K4230" s="4"/>
    </row>
    <row r="4231" spans="1:11" ht="15" x14ac:dyDescent="0.2">
      <c r="A4231" s="5">
        <v>4172</v>
      </c>
      <c r="B4231" s="660"/>
      <c r="F4231" s="4" t="s">
        <v>3784</v>
      </c>
      <c r="G4231" s="1" t="b">
        <f t="shared" ca="1" si="66"/>
        <v>1</v>
      </c>
      <c r="H4231" s="1435" t="str" cm="1">
        <f t="array" aca="1" ref="H4231" ca="1">IF(I4231&lt;&gt;"",INDIRECT("'"&amp;I4231&amp;"'!"&amp;J4231),"")</f>
        <v/>
      </c>
      <c r="I4231" s="1440"/>
      <c r="J4231" s="1436"/>
      <c r="K4231" s="4"/>
    </row>
    <row r="4232" spans="1:11" ht="15" x14ac:dyDescent="0.2">
      <c r="A4232" s="5">
        <v>4173</v>
      </c>
      <c r="B4232" s="660"/>
      <c r="F4232" s="4" t="s">
        <v>3784</v>
      </c>
      <c r="G4232" s="1" t="b">
        <f t="shared" ca="1" si="66"/>
        <v>1</v>
      </c>
      <c r="H4232" s="1435" t="str" cm="1">
        <f t="array" aca="1" ref="H4232" ca="1">IF(I4232&lt;&gt;"",INDIRECT("'"&amp;I4232&amp;"'!"&amp;J4232),"")</f>
        <v/>
      </c>
      <c r="I4232" s="1440"/>
      <c r="J4232" s="1436"/>
      <c r="K4232" s="4"/>
    </row>
    <row r="4233" spans="1:11" ht="15" x14ac:dyDescent="0.2">
      <c r="A4233" s="5">
        <v>4174</v>
      </c>
      <c r="B4233" s="660"/>
      <c r="D4233" s="4" t="s">
        <v>1314</v>
      </c>
      <c r="F4233" s="4" t="s">
        <v>3784</v>
      </c>
      <c r="G4233" s="1" t="b">
        <f t="shared" ca="1" si="66"/>
        <v>1</v>
      </c>
      <c r="H4233" s="1435" t="str" cm="1">
        <f t="array" aca="1" ref="H4233" ca="1">IF(I4233&lt;&gt;"",INDIRECT("'"&amp;I4233&amp;"'!"&amp;J4233),"")</f>
        <v/>
      </c>
      <c r="I4233" s="1440"/>
      <c r="J4233" s="1436"/>
      <c r="K4233" s="4"/>
    </row>
    <row r="4234" spans="1:11" ht="15" x14ac:dyDescent="0.2">
      <c r="A4234" s="5">
        <v>4175</v>
      </c>
      <c r="B4234" s="660"/>
      <c r="D4234" s="4" t="s">
        <v>1314</v>
      </c>
      <c r="F4234" s="4" t="s">
        <v>3784</v>
      </c>
      <c r="G4234" s="1" t="b">
        <f t="shared" ca="1" si="66"/>
        <v>1</v>
      </c>
      <c r="H4234" s="1435" t="str" cm="1">
        <f t="array" aca="1" ref="H4234" ca="1">IF(I4234&lt;&gt;"",INDIRECT("'"&amp;I4234&amp;"'!"&amp;J4234),"")</f>
        <v/>
      </c>
      <c r="I4234" s="1440"/>
      <c r="J4234" s="1436"/>
      <c r="K4234" s="4"/>
    </row>
    <row r="4235" spans="1:11" ht="15" x14ac:dyDescent="0.2">
      <c r="A4235" s="5">
        <v>4176</v>
      </c>
      <c r="B4235" s="660"/>
      <c r="D4235" s="4" t="s">
        <v>1314</v>
      </c>
      <c r="F4235" s="4" t="s">
        <v>3784</v>
      </c>
      <c r="G4235" s="1" t="b">
        <f t="shared" ca="1" si="66"/>
        <v>1</v>
      </c>
      <c r="H4235" s="1435" t="str" cm="1">
        <f t="array" aca="1" ref="H4235" ca="1">IF(I4235&lt;&gt;"",INDIRECT("'"&amp;I4235&amp;"'!"&amp;J4235),"")</f>
        <v/>
      </c>
      <c r="I4235" s="1440"/>
      <c r="J4235" s="1436"/>
      <c r="K4235" s="4"/>
    </row>
    <row r="4236" spans="1:11" ht="15" x14ac:dyDescent="0.2">
      <c r="A4236" s="5">
        <v>4177</v>
      </c>
      <c r="B4236" s="660"/>
      <c r="D4236" s="4" t="s">
        <v>1314</v>
      </c>
      <c r="F4236" s="4" t="s">
        <v>3784</v>
      </c>
      <c r="G4236" s="1" t="b">
        <f t="shared" ca="1" si="66"/>
        <v>1</v>
      </c>
      <c r="H4236" s="1435" t="str" cm="1">
        <f t="array" aca="1" ref="H4236" ca="1">IF(I4236&lt;&gt;"",INDIRECT("'"&amp;I4236&amp;"'!"&amp;J4236),"")</f>
        <v/>
      </c>
      <c r="I4236" s="1440"/>
      <c r="J4236" s="1436"/>
      <c r="K4236" s="4"/>
    </row>
    <row r="4237" spans="1:11" ht="15" x14ac:dyDescent="0.2">
      <c r="A4237" s="5">
        <v>4178</v>
      </c>
      <c r="B4237" s="660"/>
      <c r="F4237" s="4" t="s">
        <v>3784</v>
      </c>
      <c r="G4237" s="1" t="b">
        <f t="shared" ca="1" si="66"/>
        <v>1</v>
      </c>
      <c r="H4237" s="1435" t="str" cm="1">
        <f t="array" aca="1" ref="H4237" ca="1">IF(I4237&lt;&gt;"",INDIRECT("'"&amp;I4237&amp;"'!"&amp;J4237),"")</f>
        <v/>
      </c>
      <c r="I4237" s="1440"/>
      <c r="J4237" s="1436"/>
      <c r="K4237" s="4"/>
    </row>
    <row r="4238" spans="1:11" ht="15" x14ac:dyDescent="0.2">
      <c r="A4238" s="5">
        <v>4179</v>
      </c>
      <c r="B4238" s="660"/>
      <c r="F4238" s="4" t="s">
        <v>3784</v>
      </c>
      <c r="G4238" s="1" t="b">
        <f t="shared" ca="1" si="66"/>
        <v>1</v>
      </c>
      <c r="H4238" s="1435" t="str" cm="1">
        <f t="array" aca="1" ref="H4238" ca="1">IF(I4238&lt;&gt;"",INDIRECT("'"&amp;I4238&amp;"'!"&amp;J4238),"")</f>
        <v/>
      </c>
      <c r="I4238" s="1440"/>
      <c r="J4238" s="1436"/>
      <c r="K4238" s="4"/>
    </row>
    <row r="4239" spans="1:11" ht="15" x14ac:dyDescent="0.2">
      <c r="A4239" s="5">
        <v>4180</v>
      </c>
      <c r="B4239" s="660"/>
      <c r="F4239" s="4" t="s">
        <v>3784</v>
      </c>
      <c r="G4239" s="1" t="b">
        <f t="shared" ca="1" si="66"/>
        <v>1</v>
      </c>
      <c r="H4239" s="1435" t="str" cm="1">
        <f t="array" aca="1" ref="H4239" ca="1">IF(I4239&lt;&gt;"",INDIRECT("'"&amp;I4239&amp;"'!"&amp;J4239),"")</f>
        <v/>
      </c>
      <c r="I4239" s="1440"/>
      <c r="J4239" s="1436"/>
      <c r="K4239" s="4"/>
    </row>
    <row r="4240" spans="1:11" ht="15" x14ac:dyDescent="0.2">
      <c r="A4240" s="5">
        <v>4181</v>
      </c>
      <c r="B4240" s="660"/>
      <c r="F4240" s="4" t="s">
        <v>3784</v>
      </c>
      <c r="G4240" s="1" t="b">
        <f t="shared" ca="1" si="66"/>
        <v>1</v>
      </c>
      <c r="H4240" s="1435" t="str" cm="1">
        <f t="array" aca="1" ref="H4240" ca="1">IF(I4240&lt;&gt;"",INDIRECT("'"&amp;I4240&amp;"'!"&amp;J4240),"")</f>
        <v/>
      </c>
      <c r="I4240" s="1440"/>
      <c r="J4240" s="1436"/>
      <c r="K4240" s="4"/>
    </row>
    <row r="4241" spans="1:11" ht="15" x14ac:dyDescent="0.2">
      <c r="A4241" s="5">
        <v>4182</v>
      </c>
      <c r="B4241" s="660"/>
      <c r="F4241" s="4" t="s">
        <v>3784</v>
      </c>
      <c r="G4241" s="1" t="b">
        <f t="shared" ca="1" si="66"/>
        <v>1</v>
      </c>
      <c r="H4241" s="1435" t="str" cm="1">
        <f t="array" aca="1" ref="H4241" ca="1">IF(I4241&lt;&gt;"",INDIRECT("'"&amp;I4241&amp;"'!"&amp;J4241),"")</f>
        <v/>
      </c>
      <c r="I4241" s="1440"/>
      <c r="J4241" s="1436"/>
      <c r="K4241" s="4"/>
    </row>
    <row r="4242" spans="1:11" ht="15" x14ac:dyDescent="0.2">
      <c r="A4242" s="5">
        <v>4183</v>
      </c>
      <c r="B4242" s="660"/>
      <c r="F4242" s="4" t="s">
        <v>3784</v>
      </c>
      <c r="G4242" s="1" t="b">
        <f t="shared" ca="1" si="66"/>
        <v>1</v>
      </c>
      <c r="H4242" s="1435" t="str" cm="1">
        <f t="array" aca="1" ref="H4242" ca="1">IF(I4242&lt;&gt;"",INDIRECT("'"&amp;I4242&amp;"'!"&amp;J4242),"")</f>
        <v/>
      </c>
      <c r="I4242" s="1440"/>
      <c r="J4242" s="1436"/>
      <c r="K4242" s="4"/>
    </row>
    <row r="4243" spans="1:11" ht="15" x14ac:dyDescent="0.2">
      <c r="A4243" s="5">
        <v>4184</v>
      </c>
      <c r="B4243" s="660"/>
      <c r="F4243" s="4" t="s">
        <v>3784</v>
      </c>
      <c r="G4243" s="1" t="b">
        <f t="shared" ca="1" si="66"/>
        <v>1</v>
      </c>
      <c r="H4243" s="1435" t="str" cm="1">
        <f t="array" aca="1" ref="H4243" ca="1">IF(I4243&lt;&gt;"",INDIRECT("'"&amp;I4243&amp;"'!"&amp;J4243),"")</f>
        <v/>
      </c>
      <c r="I4243" s="1440"/>
      <c r="J4243" s="1436"/>
      <c r="K4243" s="4"/>
    </row>
    <row r="4244" spans="1:11" ht="15" x14ac:dyDescent="0.2">
      <c r="A4244" s="5">
        <v>4185</v>
      </c>
      <c r="B4244" s="660"/>
      <c r="F4244" s="4" t="s">
        <v>3784</v>
      </c>
      <c r="G4244" s="1" t="b">
        <f t="shared" ca="1" si="66"/>
        <v>1</v>
      </c>
      <c r="H4244" s="1435" t="str" cm="1">
        <f t="array" aca="1" ref="H4244" ca="1">IF(I4244&lt;&gt;"",INDIRECT("'"&amp;I4244&amp;"'!"&amp;J4244),"")</f>
        <v/>
      </c>
      <c r="I4244" s="1440"/>
      <c r="J4244" s="1436"/>
      <c r="K4244" s="4"/>
    </row>
    <row r="4245" spans="1:11" ht="15" x14ac:dyDescent="0.2">
      <c r="A4245" s="5">
        <v>4186</v>
      </c>
      <c r="B4245" s="660"/>
      <c r="F4245" s="4" t="s">
        <v>3784</v>
      </c>
      <c r="G4245" s="1" t="b">
        <f t="shared" ca="1" si="66"/>
        <v>1</v>
      </c>
      <c r="H4245" s="1435" t="str" cm="1">
        <f t="array" aca="1" ref="H4245" ca="1">IF(I4245&lt;&gt;"",INDIRECT("'"&amp;I4245&amp;"'!"&amp;J4245),"")</f>
        <v/>
      </c>
      <c r="I4245" s="1440"/>
      <c r="J4245" s="1436"/>
      <c r="K4245" s="4"/>
    </row>
    <row r="4246" spans="1:11" ht="15" x14ac:dyDescent="0.2">
      <c r="A4246" s="5">
        <v>4187</v>
      </c>
      <c r="B4246" s="660"/>
      <c r="F4246" s="4" t="s">
        <v>3784</v>
      </c>
      <c r="G4246" s="1" t="b">
        <f t="shared" ca="1" si="66"/>
        <v>1</v>
      </c>
      <c r="H4246" s="1435" t="str" cm="1">
        <f t="array" aca="1" ref="H4246" ca="1">IF(I4246&lt;&gt;"",INDIRECT("'"&amp;I4246&amp;"'!"&amp;J4246),"")</f>
        <v/>
      </c>
      <c r="I4246" s="1440"/>
      <c r="J4246" s="1436"/>
      <c r="K4246" s="4"/>
    </row>
    <row r="4247" spans="1:11" ht="15" x14ac:dyDescent="0.2">
      <c r="A4247" s="5">
        <v>4188</v>
      </c>
      <c r="B4247" s="660"/>
      <c r="F4247" s="4" t="s">
        <v>3784</v>
      </c>
      <c r="G4247" s="1" t="b">
        <f t="shared" ca="1" si="66"/>
        <v>1</v>
      </c>
      <c r="H4247" s="1435" t="str" cm="1">
        <f t="array" aca="1" ref="H4247" ca="1">IF(I4247&lt;&gt;"",INDIRECT("'"&amp;I4247&amp;"'!"&amp;J4247),"")</f>
        <v/>
      </c>
      <c r="I4247" s="1440"/>
      <c r="J4247" s="1436"/>
      <c r="K4247" s="4"/>
    </row>
    <row r="4248" spans="1:11" ht="15" x14ac:dyDescent="0.2">
      <c r="A4248" s="5">
        <v>4189</v>
      </c>
      <c r="B4248" s="660"/>
      <c r="F4248" s="4" t="s">
        <v>3784</v>
      </c>
      <c r="G4248" s="1" t="b">
        <f t="shared" ca="1" si="66"/>
        <v>1</v>
      </c>
      <c r="H4248" s="1435" t="str" cm="1">
        <f t="array" aca="1" ref="H4248" ca="1">IF(I4248&lt;&gt;"",INDIRECT("'"&amp;I4248&amp;"'!"&amp;J4248),"")</f>
        <v/>
      </c>
      <c r="I4248" s="1440"/>
      <c r="J4248" s="1436"/>
      <c r="K4248" s="4"/>
    </row>
    <row r="4249" spans="1:11" ht="15" x14ac:dyDescent="0.2">
      <c r="A4249" s="5">
        <v>4190</v>
      </c>
      <c r="B4249" s="660"/>
      <c r="F4249" s="4" t="s">
        <v>3784</v>
      </c>
      <c r="G4249" s="1" t="b">
        <f t="shared" ca="1" si="66"/>
        <v>1</v>
      </c>
      <c r="H4249" s="1435" t="str" cm="1">
        <f t="array" aca="1" ref="H4249" ca="1">IF(I4249&lt;&gt;"",INDIRECT("'"&amp;I4249&amp;"'!"&amp;J4249),"")</f>
        <v/>
      </c>
      <c r="I4249" s="1440"/>
      <c r="J4249" s="1436"/>
      <c r="K4249" s="4"/>
    </row>
    <row r="4250" spans="1:11" ht="15" x14ac:dyDescent="0.2">
      <c r="A4250" s="5">
        <v>4191</v>
      </c>
      <c r="B4250" s="660"/>
      <c r="F4250" s="4" t="s">
        <v>3784</v>
      </c>
      <c r="G4250" s="1" t="b">
        <f t="shared" ca="1" si="66"/>
        <v>1</v>
      </c>
      <c r="H4250" s="1435" t="str" cm="1">
        <f t="array" aca="1" ref="H4250" ca="1">IF(I4250&lt;&gt;"",INDIRECT("'"&amp;I4250&amp;"'!"&amp;J4250),"")</f>
        <v/>
      </c>
      <c r="I4250" s="1440"/>
      <c r="J4250" s="1436"/>
      <c r="K4250" s="4"/>
    </row>
    <row r="4251" spans="1:11" ht="15" x14ac:dyDescent="0.2">
      <c r="A4251" s="5">
        <v>4192</v>
      </c>
      <c r="B4251" s="660"/>
      <c r="F4251" s="4" t="s">
        <v>3784</v>
      </c>
      <c r="G4251" s="1" t="b">
        <f t="shared" ca="1" si="66"/>
        <v>1</v>
      </c>
      <c r="H4251" s="1435" t="str" cm="1">
        <f t="array" aca="1" ref="H4251" ca="1">IF(I4251&lt;&gt;"",INDIRECT("'"&amp;I4251&amp;"'!"&amp;J4251),"")</f>
        <v/>
      </c>
      <c r="I4251" s="1440"/>
      <c r="J4251" s="1436"/>
      <c r="K4251" s="4"/>
    </row>
    <row r="4252" spans="1:11" ht="15" x14ac:dyDescent="0.2">
      <c r="A4252" s="5">
        <v>4193</v>
      </c>
      <c r="B4252" s="660"/>
      <c r="F4252" s="4" t="s">
        <v>3784</v>
      </c>
      <c r="G4252" s="1" t="b">
        <f t="shared" ca="1" si="66"/>
        <v>1</v>
      </c>
      <c r="H4252" s="1435" t="str" cm="1">
        <f t="array" aca="1" ref="H4252" ca="1">IF(I4252&lt;&gt;"",INDIRECT("'"&amp;I4252&amp;"'!"&amp;J4252),"")</f>
        <v/>
      </c>
      <c r="I4252" s="1440"/>
      <c r="J4252" s="1436"/>
      <c r="K4252" s="4"/>
    </row>
    <row r="4253" spans="1:11" ht="15" x14ac:dyDescent="0.2">
      <c r="A4253" s="5">
        <v>4194</v>
      </c>
      <c r="B4253" s="660"/>
      <c r="F4253" s="4" t="s">
        <v>3784</v>
      </c>
      <c r="G4253" s="1" t="b">
        <f t="shared" ca="1" si="66"/>
        <v>1</v>
      </c>
      <c r="H4253" s="1435" t="str" cm="1">
        <f t="array" aca="1" ref="H4253" ca="1">IF(I4253&lt;&gt;"",INDIRECT("'"&amp;I4253&amp;"'!"&amp;J4253),"")</f>
        <v/>
      </c>
      <c r="I4253" s="1440"/>
      <c r="J4253" s="1436"/>
      <c r="K4253" s="4"/>
    </row>
    <row r="4254" spans="1:11" ht="15" x14ac:dyDescent="0.2">
      <c r="A4254" s="5">
        <v>4195</v>
      </c>
      <c r="B4254" s="660"/>
      <c r="F4254" s="4" t="s">
        <v>3784</v>
      </c>
      <c r="G4254" s="1" t="b">
        <f t="shared" ca="1" si="66"/>
        <v>1</v>
      </c>
      <c r="H4254" s="1435" t="str" cm="1">
        <f t="array" aca="1" ref="H4254" ca="1">IF(I4254&lt;&gt;"",INDIRECT("'"&amp;I4254&amp;"'!"&amp;J4254),"")</f>
        <v/>
      </c>
      <c r="I4254" s="1440"/>
      <c r="J4254" s="1436"/>
      <c r="K4254" s="4"/>
    </row>
    <row r="4255" spans="1:11" ht="15" x14ac:dyDescent="0.2">
      <c r="A4255" s="5">
        <v>4196</v>
      </c>
      <c r="B4255" s="660"/>
      <c r="F4255" s="4" t="s">
        <v>3784</v>
      </c>
      <c r="G4255" s="1" t="b">
        <f t="shared" ca="1" si="66"/>
        <v>1</v>
      </c>
      <c r="H4255" s="1435" t="str" cm="1">
        <f t="array" aca="1" ref="H4255" ca="1">IF(I4255&lt;&gt;"",INDIRECT("'"&amp;I4255&amp;"'!"&amp;J4255),"")</f>
        <v/>
      </c>
      <c r="I4255" s="1440"/>
      <c r="J4255" s="1436"/>
      <c r="K4255" s="4"/>
    </row>
    <row r="4256" spans="1:11" ht="15" x14ac:dyDescent="0.2">
      <c r="A4256" s="5">
        <v>4197</v>
      </c>
      <c r="B4256" s="660"/>
      <c r="F4256" s="4" t="s">
        <v>3784</v>
      </c>
      <c r="G4256" s="1" t="b">
        <f t="shared" ref="G4256:G4319" ca="1" si="67">H4256=B4256</f>
        <v>1</v>
      </c>
      <c r="H4256" s="1435" t="str" cm="1">
        <f t="array" aca="1" ref="H4256" ca="1">IF(I4256&lt;&gt;"",INDIRECT("'"&amp;I4256&amp;"'!"&amp;J4256),"")</f>
        <v/>
      </c>
      <c r="I4256" s="1440"/>
      <c r="J4256" s="1436"/>
      <c r="K4256" s="4"/>
    </row>
    <row r="4257" spans="1:11" ht="15" x14ac:dyDescent="0.2">
      <c r="A4257" s="5">
        <v>4198</v>
      </c>
      <c r="B4257" s="660"/>
      <c r="F4257" s="4" t="s">
        <v>3784</v>
      </c>
      <c r="G4257" s="1" t="b">
        <f t="shared" ca="1" si="67"/>
        <v>1</v>
      </c>
      <c r="H4257" s="1435" t="str" cm="1">
        <f t="array" aca="1" ref="H4257" ca="1">IF(I4257&lt;&gt;"",INDIRECT("'"&amp;I4257&amp;"'!"&amp;J4257),"")</f>
        <v/>
      </c>
      <c r="I4257" s="1440"/>
      <c r="J4257" s="1436"/>
      <c r="K4257" s="4"/>
    </row>
    <row r="4258" spans="1:11" ht="15" x14ac:dyDescent="0.2">
      <c r="A4258" s="5">
        <v>4199</v>
      </c>
      <c r="B4258" s="660"/>
      <c r="F4258" s="4" t="s">
        <v>3784</v>
      </c>
      <c r="G4258" s="1" t="b">
        <f t="shared" ca="1" si="67"/>
        <v>1</v>
      </c>
      <c r="H4258" s="1435" t="str" cm="1">
        <f t="array" aca="1" ref="H4258" ca="1">IF(I4258&lt;&gt;"",INDIRECT("'"&amp;I4258&amp;"'!"&amp;J4258),"")</f>
        <v/>
      </c>
      <c r="I4258" s="1440"/>
      <c r="J4258" s="1436"/>
      <c r="K4258" s="4"/>
    </row>
    <row r="4259" spans="1:11" ht="15" x14ac:dyDescent="0.2">
      <c r="A4259" s="5">
        <v>4200</v>
      </c>
      <c r="B4259" s="660"/>
      <c r="F4259" s="4" t="s">
        <v>3784</v>
      </c>
      <c r="G4259" s="1" t="b">
        <f t="shared" ca="1" si="67"/>
        <v>1</v>
      </c>
      <c r="H4259" s="1435" t="str" cm="1">
        <f t="array" aca="1" ref="H4259" ca="1">IF(I4259&lt;&gt;"",INDIRECT("'"&amp;I4259&amp;"'!"&amp;J4259),"")</f>
        <v/>
      </c>
      <c r="I4259" s="1440"/>
      <c r="J4259" s="1436"/>
      <c r="K4259" s="4"/>
    </row>
    <row r="4260" spans="1:11" ht="15" x14ac:dyDescent="0.2">
      <c r="A4260" s="5">
        <v>4201</v>
      </c>
      <c r="B4260" s="660"/>
      <c r="F4260" s="4" t="s">
        <v>3784</v>
      </c>
      <c r="G4260" s="1" t="b">
        <f t="shared" ca="1" si="67"/>
        <v>1</v>
      </c>
      <c r="H4260" s="1435" t="str" cm="1">
        <f t="array" aca="1" ref="H4260" ca="1">IF(I4260&lt;&gt;"",INDIRECT("'"&amp;I4260&amp;"'!"&amp;J4260),"")</f>
        <v/>
      </c>
      <c r="I4260" s="1440"/>
      <c r="J4260" s="1436"/>
      <c r="K4260" s="4"/>
    </row>
    <row r="4261" spans="1:11" ht="15" x14ac:dyDescent="0.2">
      <c r="A4261" s="5">
        <v>4202</v>
      </c>
      <c r="B4261" s="660"/>
      <c r="F4261" s="4" t="s">
        <v>3784</v>
      </c>
      <c r="G4261" s="1" t="b">
        <f t="shared" ca="1" si="67"/>
        <v>1</v>
      </c>
      <c r="H4261" s="1435" t="str" cm="1">
        <f t="array" aca="1" ref="H4261" ca="1">IF(I4261&lt;&gt;"",INDIRECT("'"&amp;I4261&amp;"'!"&amp;J4261),"")</f>
        <v/>
      </c>
      <c r="I4261" s="1440"/>
      <c r="J4261" s="1436"/>
      <c r="K4261" s="4"/>
    </row>
    <row r="4262" spans="1:11" ht="15" x14ac:dyDescent="0.2">
      <c r="A4262" s="5">
        <v>4203</v>
      </c>
      <c r="B4262" s="660"/>
      <c r="D4262" s="18"/>
      <c r="F4262" s="4" t="s">
        <v>3784</v>
      </c>
      <c r="G4262" s="1" t="b">
        <f t="shared" ca="1" si="67"/>
        <v>1</v>
      </c>
      <c r="H4262" s="1435" t="str" cm="1">
        <f t="array" aca="1" ref="H4262" ca="1">IF(I4262&lt;&gt;"",INDIRECT("'"&amp;I4262&amp;"'!"&amp;J4262),"")</f>
        <v/>
      </c>
      <c r="I4262" s="1440"/>
      <c r="J4262" s="1436"/>
      <c r="K4262" s="4"/>
    </row>
    <row r="4263" spans="1:11" ht="15" x14ac:dyDescent="0.2">
      <c r="A4263" s="1">
        <v>4204</v>
      </c>
      <c r="B4263" s="660">
        <f>('FP Info 3'!D10)*100000</f>
        <v>1781.1000000000001</v>
      </c>
      <c r="D4263" s="18"/>
      <c r="F4263" s="4"/>
      <c r="G4263" s="1" t="b">
        <f t="shared" ca="1" si="67"/>
        <v>1</v>
      </c>
      <c r="H4263" s="1435" cm="1">
        <f t="array" aca="1" ref="H4263" ca="1">IF(I4263&lt;&gt;"",INDIRECT("'"&amp;I4263&amp;"'!"&amp;J4263),"")*100000</f>
        <v>1781.1000000000001</v>
      </c>
      <c r="I4263" s="1440" t="s">
        <v>6635</v>
      </c>
      <c r="J4263" s="1436" t="s">
        <v>3798</v>
      </c>
      <c r="K4263" s="4"/>
    </row>
    <row r="4264" spans="1:11" ht="15" x14ac:dyDescent="0.2">
      <c r="A4264" s="1">
        <v>4205</v>
      </c>
      <c r="B4264" s="660">
        <f>('FP Info 3'!F10)*100000</f>
        <v>283.7</v>
      </c>
      <c r="D4264" s="18"/>
      <c r="F4264" s="4"/>
      <c r="G4264" s="1" t="b">
        <f t="shared" ca="1" si="67"/>
        <v>1</v>
      </c>
      <c r="H4264" s="1435" cm="1">
        <f t="array" aca="1" ref="H4264" ca="1">IF(I4264&lt;&gt;"",INDIRECT("'"&amp;I4264&amp;"'!"&amp;J4264),"")*100000</f>
        <v>283.7</v>
      </c>
      <c r="I4264" s="1440" t="s">
        <v>6635</v>
      </c>
      <c r="J4264" s="1436" t="s">
        <v>3816</v>
      </c>
      <c r="K4264" s="4"/>
    </row>
    <row r="4265" spans="1:11" ht="15" x14ac:dyDescent="0.2">
      <c r="A4265" s="1">
        <v>4206</v>
      </c>
      <c r="B4265" s="660">
        <f>('FP Info 3'!H10)*100000</f>
        <v>225.99999999999997</v>
      </c>
      <c r="C4265" s="2" t="s">
        <v>490</v>
      </c>
      <c r="D4265" s="18"/>
      <c r="F4265" s="4"/>
      <c r="G4265" s="1" t="b">
        <f t="shared" ca="1" si="67"/>
        <v>1</v>
      </c>
      <c r="H4265" s="1435" cm="1">
        <f t="array" aca="1" ref="H4265" ca="1">IF(I4265&lt;&gt;"",INDIRECT("'"&amp;I4265&amp;"'!"&amp;J4265),"")*100000</f>
        <v>225.99999999999997</v>
      </c>
      <c r="I4265" s="1440" t="s">
        <v>6635</v>
      </c>
      <c r="J4265" s="1436" t="s">
        <v>3834</v>
      </c>
      <c r="K4265" s="4"/>
    </row>
    <row r="4266" spans="1:11" ht="15" x14ac:dyDescent="0.2">
      <c r="A4266" s="1">
        <v>4207</v>
      </c>
      <c r="B4266" s="660">
        <f>('FP Info 3'!J10)*100000</f>
        <v>2291</v>
      </c>
      <c r="C4266" s="2" t="s">
        <v>490</v>
      </c>
      <c r="F4266" s="4"/>
      <c r="G4266" s="1" t="b">
        <f t="shared" ca="1" si="67"/>
        <v>1</v>
      </c>
      <c r="H4266" s="1435" cm="1">
        <f t="array" aca="1" ref="H4266" ca="1">IF(I4266&lt;&gt;"",INDIRECT("'"&amp;I4266&amp;"'!"&amp;J4266),"")*100000</f>
        <v>2291</v>
      </c>
      <c r="I4266" s="1440" t="s">
        <v>6635</v>
      </c>
      <c r="J4266" s="1436" t="s">
        <v>4481</v>
      </c>
      <c r="K4266" s="4"/>
    </row>
    <row r="4267" spans="1:11" ht="15" x14ac:dyDescent="0.2">
      <c r="A4267" s="1">
        <v>4208</v>
      </c>
      <c r="B4267" s="660">
        <f>'FP Info 3'!J17</f>
        <v>3165484</v>
      </c>
      <c r="C4267" s="2" t="s">
        <v>490</v>
      </c>
      <c r="F4267" s="4"/>
      <c r="G4267" s="1" t="b">
        <f t="shared" ca="1" si="67"/>
        <v>1</v>
      </c>
      <c r="H4267" s="1435" cm="1">
        <f t="array" aca="1" ref="H4267" ca="1">IF(I4267&lt;&gt;"",INDIRECT("'"&amp;I4267&amp;"'!"&amp;J4267),"")</f>
        <v>3165484</v>
      </c>
      <c r="I4267" s="1440" t="s">
        <v>6635</v>
      </c>
      <c r="J4267" s="1436" t="s">
        <v>5205</v>
      </c>
      <c r="K4267" s="4"/>
    </row>
    <row r="4268" spans="1:11" ht="15" x14ac:dyDescent="0.2">
      <c r="A4268" s="1">
        <v>4209</v>
      </c>
      <c r="B4268" s="660">
        <f>'FP Info 3'!D25</f>
        <v>0</v>
      </c>
      <c r="C4268" s="2" t="s">
        <v>490</v>
      </c>
      <c r="F4268" s="4"/>
      <c r="G4268" s="1" t="b">
        <f t="shared" ca="1" si="67"/>
        <v>1</v>
      </c>
      <c r="H4268" s="1435" cm="1">
        <f t="array" aca="1" ref="H4268" ca="1">IF(I4268&lt;&gt;"",INDIRECT("'"&amp;I4268&amp;"'!"&amp;J4268),"")</f>
        <v>0</v>
      </c>
      <c r="I4268" s="1440" t="s">
        <v>6635</v>
      </c>
      <c r="J4268" s="1436" t="s">
        <v>4528</v>
      </c>
      <c r="K4268" s="4"/>
    </row>
    <row r="4269" spans="1:11" ht="15" x14ac:dyDescent="0.2">
      <c r="A4269" s="5">
        <v>4210</v>
      </c>
      <c r="B4269" s="660"/>
      <c r="C4269" s="2" t="s">
        <v>490</v>
      </c>
      <c r="F4269" s="4" t="s">
        <v>3784</v>
      </c>
      <c r="G4269" s="1" t="b">
        <f t="shared" ca="1" si="67"/>
        <v>1</v>
      </c>
      <c r="H4269" s="1435" t="str" cm="1">
        <f t="array" aca="1" ref="H4269" ca="1">IF(I4269&lt;&gt;"",INDIRECT("'"&amp;I4269&amp;"'!"&amp;J4269),"")</f>
        <v/>
      </c>
      <c r="I4269" s="1440"/>
      <c r="J4269" s="1436"/>
      <c r="K4269" s="4"/>
    </row>
    <row r="4270" spans="1:11" ht="15" x14ac:dyDescent="0.2">
      <c r="A4270" s="5">
        <v>4211</v>
      </c>
      <c r="B4270" s="660"/>
      <c r="D4270" s="2" t="s">
        <v>714</v>
      </c>
      <c r="F4270" s="4" t="s">
        <v>3784</v>
      </c>
      <c r="G4270" s="1" t="b">
        <f t="shared" ca="1" si="67"/>
        <v>1</v>
      </c>
      <c r="H4270" s="1435" t="str" cm="1">
        <f t="array" aca="1" ref="H4270" ca="1">IF(I4270&lt;&gt;"",INDIRECT("'"&amp;I4270&amp;"'!"&amp;J4270),"")</f>
        <v/>
      </c>
      <c r="I4270" s="1440"/>
      <c r="J4270" s="1436"/>
      <c r="K4270" s="4"/>
    </row>
    <row r="4271" spans="1:11" ht="15" x14ac:dyDescent="0.2">
      <c r="A4271" s="5">
        <v>4212</v>
      </c>
      <c r="B4271" s="660"/>
      <c r="C4271" s="2" t="s">
        <v>490</v>
      </c>
      <c r="D4271" s="2" t="s">
        <v>791</v>
      </c>
      <c r="F4271" s="4" t="s">
        <v>3784</v>
      </c>
      <c r="G4271" s="1" t="b">
        <f t="shared" ca="1" si="67"/>
        <v>1</v>
      </c>
      <c r="H4271" s="1435" t="str" cm="1">
        <f t="array" aca="1" ref="H4271" ca="1">IF(I4271&lt;&gt;"",INDIRECT("'"&amp;I4271&amp;"'!"&amp;J4271),"")</f>
        <v/>
      </c>
      <c r="I4271" s="1440"/>
      <c r="J4271" s="1436"/>
      <c r="K4271" s="4"/>
    </row>
    <row r="4272" spans="1:11" ht="15" x14ac:dyDescent="0.2">
      <c r="A4272" s="5">
        <v>4213</v>
      </c>
      <c r="B4272" s="660"/>
      <c r="F4272" s="4" t="s">
        <v>3784</v>
      </c>
      <c r="G4272" s="1" t="b">
        <f t="shared" ca="1" si="67"/>
        <v>1</v>
      </c>
      <c r="H4272" s="1435" t="str" cm="1">
        <f t="array" aca="1" ref="H4272" ca="1">IF(I4272&lt;&gt;"",INDIRECT("'"&amp;I4272&amp;"'!"&amp;J4272),"")</f>
        <v/>
      </c>
      <c r="I4272" s="1440"/>
      <c r="J4272" s="1436"/>
      <c r="K4272" s="4"/>
    </row>
    <row r="4273" spans="1:11" ht="15" x14ac:dyDescent="0.2">
      <c r="A4273" s="5">
        <v>4214</v>
      </c>
      <c r="B4273" s="660"/>
      <c r="F4273" s="4" t="s">
        <v>3784</v>
      </c>
      <c r="G4273" s="1" t="b">
        <f t="shared" ca="1" si="67"/>
        <v>1</v>
      </c>
      <c r="H4273" s="1435" t="str" cm="1">
        <f t="array" aca="1" ref="H4273" ca="1">IF(I4273&lt;&gt;"",INDIRECT("'"&amp;I4273&amp;"'!"&amp;J4273),"")</f>
        <v/>
      </c>
      <c r="I4273" s="1440"/>
      <c r="J4273" s="1436"/>
      <c r="K4273" s="4"/>
    </row>
    <row r="4274" spans="1:11" ht="15" x14ac:dyDescent="0.2">
      <c r="A4274" s="5">
        <v>4215</v>
      </c>
      <c r="B4274" s="660"/>
      <c r="C4274" s="2" t="s">
        <v>490</v>
      </c>
      <c r="F4274" s="4" t="s">
        <v>3784</v>
      </c>
      <c r="G4274" s="1" t="b">
        <f t="shared" ca="1" si="67"/>
        <v>1</v>
      </c>
      <c r="H4274" s="1435" t="str" cm="1">
        <f t="array" aca="1" ref="H4274" ca="1">IF(I4274&lt;&gt;"",INDIRECT("'"&amp;I4274&amp;"'!"&amp;J4274),"")</f>
        <v/>
      </c>
      <c r="I4274" s="1440"/>
      <c r="J4274" s="1436"/>
      <c r="K4274" s="4"/>
    </row>
    <row r="4275" spans="1:11" ht="15" x14ac:dyDescent="0.2">
      <c r="A4275" s="5">
        <v>4216</v>
      </c>
      <c r="B4275" s="660"/>
      <c r="F4275" s="4" t="s">
        <v>3784</v>
      </c>
      <c r="G4275" s="1" t="b">
        <f t="shared" ca="1" si="67"/>
        <v>1</v>
      </c>
      <c r="H4275" s="1435" t="str" cm="1">
        <f t="array" aca="1" ref="H4275" ca="1">IF(I4275&lt;&gt;"",INDIRECT("'"&amp;I4275&amp;"'!"&amp;J4275),"")</f>
        <v/>
      </c>
      <c r="I4275" s="1440"/>
      <c r="J4275" s="1436"/>
      <c r="K4275" s="4"/>
    </row>
    <row r="4276" spans="1:11" ht="15" x14ac:dyDescent="0.2">
      <c r="A4276" s="5">
        <v>4217</v>
      </c>
      <c r="B4276" s="660"/>
      <c r="F4276" s="4" t="s">
        <v>3784</v>
      </c>
      <c r="G4276" s="1" t="b">
        <f t="shared" ca="1" si="67"/>
        <v>1</v>
      </c>
      <c r="H4276" s="1435" t="str" cm="1">
        <f t="array" aca="1" ref="H4276" ca="1">IF(I4276&lt;&gt;"",INDIRECT("'"&amp;I4276&amp;"'!"&amp;J4276),"")</f>
        <v/>
      </c>
      <c r="I4276" s="1440"/>
      <c r="J4276" s="1436"/>
      <c r="K4276" s="4"/>
    </row>
    <row r="4277" spans="1:11" ht="15" x14ac:dyDescent="0.2">
      <c r="A4277" s="5">
        <v>4218</v>
      </c>
      <c r="B4277" s="660"/>
      <c r="F4277" s="4" t="s">
        <v>3784</v>
      </c>
      <c r="G4277" s="1" t="b">
        <f t="shared" ca="1" si="67"/>
        <v>1</v>
      </c>
      <c r="H4277" s="1435" t="str" cm="1">
        <f t="array" aca="1" ref="H4277" ca="1">IF(I4277&lt;&gt;"",INDIRECT("'"&amp;I4277&amp;"'!"&amp;J4277),"")</f>
        <v/>
      </c>
      <c r="I4277" s="1440"/>
      <c r="J4277" s="1436"/>
      <c r="K4277" s="4"/>
    </row>
    <row r="4278" spans="1:11" ht="15" x14ac:dyDescent="0.2">
      <c r="A4278" s="5">
        <v>4219</v>
      </c>
      <c r="B4278" s="660"/>
      <c r="F4278" s="4" t="s">
        <v>3784</v>
      </c>
      <c r="G4278" s="1" t="b">
        <f t="shared" ca="1" si="67"/>
        <v>1</v>
      </c>
      <c r="H4278" s="1435" t="str" cm="1">
        <f t="array" aca="1" ref="H4278" ca="1">IF(I4278&lt;&gt;"",INDIRECT("'"&amp;I4278&amp;"'!"&amp;J4278),"")</f>
        <v/>
      </c>
      <c r="I4278" s="1440"/>
      <c r="J4278" s="1436"/>
      <c r="K4278" s="4"/>
    </row>
    <row r="4279" spans="1:11" ht="15" x14ac:dyDescent="0.2">
      <c r="A4279" s="5">
        <v>4220</v>
      </c>
      <c r="B4279" s="660"/>
      <c r="F4279" s="4" t="s">
        <v>3784</v>
      </c>
      <c r="G4279" s="1" t="b">
        <f t="shared" ca="1" si="67"/>
        <v>1</v>
      </c>
      <c r="H4279" s="1435" t="str" cm="1">
        <f t="array" aca="1" ref="H4279" ca="1">IF(I4279&lt;&gt;"",INDIRECT("'"&amp;I4279&amp;"'!"&amp;J4279),"")</f>
        <v/>
      </c>
      <c r="I4279" s="1440"/>
      <c r="J4279" s="1436"/>
      <c r="K4279" s="4"/>
    </row>
    <row r="4280" spans="1:11" ht="15" x14ac:dyDescent="0.2">
      <c r="A4280" s="5">
        <v>4221</v>
      </c>
      <c r="B4280" s="660"/>
      <c r="F4280" s="4" t="s">
        <v>3784</v>
      </c>
      <c r="G4280" s="1" t="b">
        <f t="shared" ca="1" si="67"/>
        <v>1</v>
      </c>
      <c r="H4280" s="1435" t="str" cm="1">
        <f t="array" aca="1" ref="H4280" ca="1">IF(I4280&lt;&gt;"",INDIRECT("'"&amp;I4280&amp;"'!"&amp;J4280),"")</f>
        <v/>
      </c>
      <c r="I4280" s="1440"/>
      <c r="J4280" s="1436"/>
      <c r="K4280" s="4"/>
    </row>
    <row r="4281" spans="1:11" ht="15" x14ac:dyDescent="0.2">
      <c r="A4281" s="5">
        <v>4222</v>
      </c>
      <c r="B4281" s="660"/>
      <c r="F4281" s="4" t="s">
        <v>3784</v>
      </c>
      <c r="G4281" s="1" t="b">
        <f t="shared" ca="1" si="67"/>
        <v>1</v>
      </c>
      <c r="H4281" s="1435" t="str" cm="1">
        <f t="array" aca="1" ref="H4281" ca="1">IF(I4281&lt;&gt;"",INDIRECT("'"&amp;I4281&amp;"'!"&amp;J4281),"")</f>
        <v/>
      </c>
      <c r="I4281" s="1440"/>
      <c r="J4281" s="1436"/>
      <c r="K4281" s="4"/>
    </row>
    <row r="4282" spans="1:11" ht="15" x14ac:dyDescent="0.2">
      <c r="A4282" s="5">
        <v>4223</v>
      </c>
      <c r="B4282" s="660"/>
      <c r="F4282" s="4" t="s">
        <v>3784</v>
      </c>
      <c r="G4282" s="1" t="b">
        <f t="shared" ca="1" si="67"/>
        <v>1</v>
      </c>
      <c r="H4282" s="1435" t="str" cm="1">
        <f t="array" aca="1" ref="H4282" ca="1">IF(I4282&lt;&gt;"",INDIRECT("'"&amp;I4282&amp;"'!"&amp;J4282),"")</f>
        <v/>
      </c>
      <c r="I4282" s="1440"/>
      <c r="J4282" s="1436"/>
      <c r="K4282" s="4"/>
    </row>
    <row r="4283" spans="1:11" ht="15" x14ac:dyDescent="0.2">
      <c r="A4283" s="5">
        <v>4224</v>
      </c>
      <c r="B4283" s="660"/>
      <c r="F4283" s="4" t="s">
        <v>3784</v>
      </c>
      <c r="G4283" s="1" t="b">
        <f t="shared" ca="1" si="67"/>
        <v>1</v>
      </c>
      <c r="H4283" s="1435" t="str" cm="1">
        <f t="array" aca="1" ref="H4283" ca="1">IF(I4283&lt;&gt;"",INDIRECT("'"&amp;I4283&amp;"'!"&amp;J4283),"")</f>
        <v/>
      </c>
      <c r="I4283" s="1440"/>
      <c r="J4283" s="1436"/>
      <c r="K4283" s="4"/>
    </row>
    <row r="4284" spans="1:11" ht="15" x14ac:dyDescent="0.2">
      <c r="A4284" s="5">
        <v>4225</v>
      </c>
      <c r="B4284" s="660"/>
      <c r="F4284" s="4" t="s">
        <v>3784</v>
      </c>
      <c r="G4284" s="1" t="b">
        <f t="shared" ca="1" si="67"/>
        <v>1</v>
      </c>
      <c r="H4284" s="1435" t="str" cm="1">
        <f t="array" aca="1" ref="H4284" ca="1">IF(I4284&lt;&gt;"",INDIRECT("'"&amp;I4284&amp;"'!"&amp;J4284),"")</f>
        <v/>
      </c>
      <c r="I4284" s="1440"/>
      <c r="J4284" s="1436"/>
      <c r="K4284" s="4"/>
    </row>
    <row r="4285" spans="1:11" ht="15" x14ac:dyDescent="0.2">
      <c r="A4285" s="5">
        <v>4226</v>
      </c>
      <c r="B4285" s="660"/>
      <c r="F4285" s="4" t="s">
        <v>3784</v>
      </c>
      <c r="G4285" s="1" t="b">
        <f t="shared" ca="1" si="67"/>
        <v>1</v>
      </c>
      <c r="H4285" s="1435" t="str" cm="1">
        <f t="array" aca="1" ref="H4285" ca="1">IF(I4285&lt;&gt;"",INDIRECT("'"&amp;I4285&amp;"'!"&amp;J4285),"")</f>
        <v/>
      </c>
      <c r="I4285" s="1440"/>
      <c r="J4285" s="1436"/>
      <c r="K4285" s="4"/>
    </row>
    <row r="4286" spans="1:11" ht="15" x14ac:dyDescent="0.2">
      <c r="A4286" s="5">
        <v>4227</v>
      </c>
      <c r="B4286" s="660"/>
      <c r="F4286" s="4" t="s">
        <v>3784</v>
      </c>
      <c r="G4286" s="1" t="b">
        <f t="shared" ca="1" si="67"/>
        <v>1</v>
      </c>
      <c r="H4286" s="1435" t="str" cm="1">
        <f t="array" aca="1" ref="H4286" ca="1">IF(I4286&lt;&gt;"",INDIRECT("'"&amp;I4286&amp;"'!"&amp;J4286),"")</f>
        <v/>
      </c>
      <c r="I4286" s="1440"/>
      <c r="J4286" s="1436"/>
      <c r="K4286" s="4"/>
    </row>
    <row r="4287" spans="1:11" ht="15" x14ac:dyDescent="0.2">
      <c r="A4287" s="5">
        <v>4228</v>
      </c>
      <c r="B4287" s="660"/>
      <c r="F4287" s="4" t="s">
        <v>3784</v>
      </c>
      <c r="G4287" s="1" t="b">
        <f t="shared" ca="1" si="67"/>
        <v>1</v>
      </c>
      <c r="H4287" s="1435" t="str" cm="1">
        <f t="array" aca="1" ref="H4287" ca="1">IF(I4287&lt;&gt;"",INDIRECT("'"&amp;I4287&amp;"'!"&amp;J4287),"")</f>
        <v/>
      </c>
      <c r="I4287" s="1440"/>
      <c r="J4287" s="1436"/>
      <c r="K4287" s="4"/>
    </row>
    <row r="4288" spans="1:11" ht="15" x14ac:dyDescent="0.2">
      <c r="A4288" s="5">
        <v>4229</v>
      </c>
      <c r="B4288" s="660"/>
      <c r="F4288" s="4" t="s">
        <v>3784</v>
      </c>
      <c r="G4288" s="1" t="b">
        <f t="shared" ca="1" si="67"/>
        <v>1</v>
      </c>
      <c r="H4288" s="1435" t="str" cm="1">
        <f t="array" aca="1" ref="H4288" ca="1">IF(I4288&lt;&gt;"",INDIRECT("'"&amp;I4288&amp;"'!"&amp;J4288),"")</f>
        <v/>
      </c>
      <c r="I4288" s="1440"/>
      <c r="J4288" s="1436"/>
      <c r="K4288" s="4"/>
    </row>
    <row r="4289" spans="1:11" ht="15" x14ac:dyDescent="0.2">
      <c r="A4289" s="5">
        <v>4230</v>
      </c>
      <c r="B4289" s="660"/>
      <c r="F4289" s="4" t="s">
        <v>3784</v>
      </c>
      <c r="G4289" s="1" t="b">
        <f t="shared" ca="1" si="67"/>
        <v>1</v>
      </c>
      <c r="H4289" s="1435" t="str" cm="1">
        <f t="array" aca="1" ref="H4289" ca="1">IF(I4289&lt;&gt;"",INDIRECT("'"&amp;I4289&amp;"'!"&amp;J4289),"")</f>
        <v/>
      </c>
      <c r="I4289" s="1440"/>
      <c r="J4289" s="1436"/>
      <c r="K4289" s="4"/>
    </row>
    <row r="4290" spans="1:11" ht="15" x14ac:dyDescent="0.2">
      <c r="A4290" s="5">
        <v>4231</v>
      </c>
      <c r="B4290" s="660"/>
      <c r="F4290" s="4" t="s">
        <v>3784</v>
      </c>
      <c r="G4290" s="1" t="b">
        <f t="shared" ca="1" si="67"/>
        <v>1</v>
      </c>
      <c r="H4290" s="1435" t="str" cm="1">
        <f t="array" aca="1" ref="H4290" ca="1">IF(I4290&lt;&gt;"",INDIRECT("'"&amp;I4290&amp;"'!"&amp;J4290),"")</f>
        <v/>
      </c>
      <c r="I4290" s="1440"/>
      <c r="J4290" s="1436"/>
      <c r="K4290" s="4"/>
    </row>
    <row r="4291" spans="1:11" ht="15" x14ac:dyDescent="0.2">
      <c r="A4291" s="5">
        <v>4232</v>
      </c>
      <c r="B4291" s="660"/>
      <c r="F4291" s="4" t="s">
        <v>3784</v>
      </c>
      <c r="G4291" s="1" t="b">
        <f t="shared" ca="1" si="67"/>
        <v>1</v>
      </c>
      <c r="H4291" s="1435" t="str" cm="1">
        <f t="array" aca="1" ref="H4291" ca="1">IF(I4291&lt;&gt;"",INDIRECT("'"&amp;I4291&amp;"'!"&amp;J4291),"")</f>
        <v/>
      </c>
      <c r="I4291" s="1440"/>
      <c r="J4291" s="1436"/>
      <c r="K4291" s="4"/>
    </row>
    <row r="4292" spans="1:11" ht="15" x14ac:dyDescent="0.2">
      <c r="A4292" s="5">
        <v>4233</v>
      </c>
      <c r="B4292" s="660"/>
      <c r="F4292" s="4" t="s">
        <v>3784</v>
      </c>
      <c r="G4292" s="1" t="b">
        <f t="shared" ca="1" si="67"/>
        <v>1</v>
      </c>
      <c r="H4292" s="1435" t="str" cm="1">
        <f t="array" aca="1" ref="H4292" ca="1">IF(I4292&lt;&gt;"",INDIRECT("'"&amp;I4292&amp;"'!"&amp;J4292),"")</f>
        <v/>
      </c>
      <c r="I4292" s="1440"/>
      <c r="J4292" s="1436"/>
      <c r="K4292" s="4"/>
    </row>
    <row r="4293" spans="1:11" ht="15" x14ac:dyDescent="0.2">
      <c r="A4293" s="5">
        <v>4234</v>
      </c>
      <c r="B4293" s="660"/>
      <c r="F4293" s="4" t="s">
        <v>3784</v>
      </c>
      <c r="G4293" s="1" t="b">
        <f t="shared" ca="1" si="67"/>
        <v>1</v>
      </c>
      <c r="H4293" s="1435" t="str" cm="1">
        <f t="array" aca="1" ref="H4293" ca="1">IF(I4293&lt;&gt;"",INDIRECT("'"&amp;I4293&amp;"'!"&amp;J4293),"")</f>
        <v/>
      </c>
      <c r="I4293" s="1440"/>
      <c r="J4293" s="1436"/>
      <c r="K4293" s="4"/>
    </row>
    <row r="4294" spans="1:11" ht="15" x14ac:dyDescent="0.2">
      <c r="A4294" s="5">
        <v>4235</v>
      </c>
      <c r="B4294" s="660"/>
      <c r="F4294" s="4" t="s">
        <v>3784</v>
      </c>
      <c r="G4294" s="1" t="b">
        <f t="shared" ca="1" si="67"/>
        <v>1</v>
      </c>
      <c r="H4294" s="1435" t="str" cm="1">
        <f t="array" aca="1" ref="H4294" ca="1">IF(I4294&lt;&gt;"",INDIRECT("'"&amp;I4294&amp;"'!"&amp;J4294),"")</f>
        <v/>
      </c>
      <c r="I4294" s="1440"/>
      <c r="J4294" s="1436"/>
      <c r="K4294" s="4"/>
    </row>
    <row r="4295" spans="1:11" ht="15" x14ac:dyDescent="0.2">
      <c r="A4295" s="5">
        <v>4236</v>
      </c>
      <c r="B4295" s="660"/>
      <c r="C4295" s="2" t="s">
        <v>490</v>
      </c>
      <c r="F4295" s="4" t="s">
        <v>3784</v>
      </c>
      <c r="G4295" s="1" t="b">
        <f t="shared" ca="1" si="67"/>
        <v>1</v>
      </c>
      <c r="H4295" s="1435" t="str" cm="1">
        <f t="array" aca="1" ref="H4295" ca="1">IF(I4295&lt;&gt;"",INDIRECT("'"&amp;I4295&amp;"'!"&amp;J4295),"")</f>
        <v/>
      </c>
      <c r="I4295" s="1440"/>
      <c r="J4295" s="1436"/>
      <c r="K4295" s="4"/>
    </row>
    <row r="4296" spans="1:11" ht="15" x14ac:dyDescent="0.2">
      <c r="A4296">
        <v>4237</v>
      </c>
      <c r="B4296" s="660">
        <f>'Rest Tax Levies-Tort Im 27'!G31</f>
        <v>130572</v>
      </c>
      <c r="C4296" s="2" t="s">
        <v>490</v>
      </c>
      <c r="F4296" s="4"/>
      <c r="G4296" s="1" t="b">
        <f t="shared" ca="1" si="67"/>
        <v>1</v>
      </c>
      <c r="H4296" s="1435" cm="1">
        <f t="array" aca="1" ref="H4296" ca="1">IF(I4296&lt;&gt;"",INDIRECT("'"&amp;I4296&amp;"'!"&amp;J4296),"")</f>
        <v>130572</v>
      </c>
      <c r="I4296" s="1440" t="s">
        <v>4452</v>
      </c>
      <c r="J4296" s="1436" t="s">
        <v>3829</v>
      </c>
      <c r="K4296" s="4"/>
    </row>
    <row r="4297" spans="1:11" ht="15" x14ac:dyDescent="0.2">
      <c r="A4297">
        <v>4238</v>
      </c>
      <c r="B4297" s="660">
        <f>'Rest Tax Levies-Tort Im 27'!G32</f>
        <v>52175</v>
      </c>
      <c r="F4297" s="4"/>
      <c r="G4297" s="1" t="b">
        <f t="shared" ca="1" si="67"/>
        <v>1</v>
      </c>
      <c r="H4297" s="1435" cm="1">
        <f t="array" aca="1" ref="H4297" ca="1">IF(I4297&lt;&gt;"",INDIRECT("'"&amp;I4297&amp;"'!"&amp;J4297),"")</f>
        <v>52175</v>
      </c>
      <c r="I4297" s="1440" t="s">
        <v>4452</v>
      </c>
      <c r="J4297" s="1436" t="s">
        <v>3830</v>
      </c>
      <c r="K4297" s="4"/>
    </row>
    <row r="4298" spans="1:11" ht="15" x14ac:dyDescent="0.2">
      <c r="A4298">
        <v>4239</v>
      </c>
      <c r="B4298" s="660">
        <f>'Rest Tax Levies-Tort Im 27'!G36</f>
        <v>0</v>
      </c>
      <c r="F4298" s="4"/>
      <c r="G4298" s="1" t="b">
        <f t="shared" ca="1" si="67"/>
        <v>1</v>
      </c>
      <c r="H4298" s="1435" cm="1">
        <f t="array" aca="1" ref="H4298" ca="1">IF(I4298&lt;&gt;"",INDIRECT("'"&amp;I4298&amp;"'!"&amp;J4298),"")</f>
        <v>0</v>
      </c>
      <c r="I4298" s="1440" t="s">
        <v>4452</v>
      </c>
      <c r="J4298" s="1436" t="s">
        <v>4687</v>
      </c>
      <c r="K4298" s="4"/>
    </row>
    <row r="4299" spans="1:11" ht="15" x14ac:dyDescent="0.2">
      <c r="A4299">
        <v>4240</v>
      </c>
      <c r="B4299" s="660">
        <f>'Rest Tax Levies-Tort Im 27'!G37</f>
        <v>0</v>
      </c>
      <c r="F4299" s="4"/>
      <c r="G4299" s="1" t="b">
        <f t="shared" ca="1" si="67"/>
        <v>1</v>
      </c>
      <c r="H4299" s="1435" cm="1">
        <f t="array" aca="1" ref="H4299" ca="1">IF(I4299&lt;&gt;"",INDIRECT("'"&amp;I4299&amp;"'!"&amp;J4299),"")</f>
        <v>0</v>
      </c>
      <c r="I4299" s="1440" t="s">
        <v>4452</v>
      </c>
      <c r="J4299" s="1436" t="s">
        <v>4805</v>
      </c>
      <c r="K4299" s="4"/>
    </row>
    <row r="4300" spans="1:11" ht="15" x14ac:dyDescent="0.2">
      <c r="A4300">
        <v>4241</v>
      </c>
      <c r="B4300" s="660">
        <f>'Rest Tax Levies-Tort Im 27'!G38</f>
        <v>52879</v>
      </c>
      <c r="F4300" s="4"/>
      <c r="G4300" s="1" t="b">
        <f t="shared" ca="1" si="67"/>
        <v>1</v>
      </c>
      <c r="H4300" s="1435" cm="1">
        <f t="array" aca="1" ref="H4300" ca="1">IF(I4300&lt;&gt;"",INDIRECT("'"&amp;I4300&amp;"'!"&amp;J4300),"")</f>
        <v>52879</v>
      </c>
      <c r="I4300" s="1440" t="s">
        <v>4452</v>
      </c>
      <c r="J4300" s="1436" t="s">
        <v>4017</v>
      </c>
      <c r="K4300" s="4"/>
    </row>
    <row r="4301" spans="1:11" ht="15" x14ac:dyDescent="0.2">
      <c r="A4301">
        <v>4242</v>
      </c>
      <c r="B4301" s="660">
        <f>'Rest Tax Levies-Tort Im 27'!G39</f>
        <v>2000</v>
      </c>
      <c r="F4301" s="4"/>
      <c r="G4301" s="1" t="b">
        <f t="shared" ca="1" si="67"/>
        <v>1</v>
      </c>
      <c r="H4301" s="1435" cm="1">
        <f t="array" aca="1" ref="H4301" ca="1">IF(I4301&lt;&gt;"",INDIRECT("'"&amp;I4301&amp;"'!"&amp;J4301),"")</f>
        <v>2000</v>
      </c>
      <c r="I4301" s="1440" t="s">
        <v>4452</v>
      </c>
      <c r="J4301" s="1436" t="s">
        <v>3832</v>
      </c>
      <c r="K4301" s="4"/>
    </row>
    <row r="4302" spans="1:11" ht="15" x14ac:dyDescent="0.2">
      <c r="A4302">
        <v>4243</v>
      </c>
      <c r="B4302" s="660">
        <f>'Rest Tax Levies-Tort Im 27'!G40</f>
        <v>0</v>
      </c>
      <c r="F4302" s="4"/>
      <c r="G4302" s="1" t="b">
        <f t="shared" ca="1" si="67"/>
        <v>1</v>
      </c>
      <c r="H4302" s="1435" cm="1">
        <f t="array" aca="1" ref="H4302" ca="1">IF(I4302&lt;&gt;"",INDIRECT("'"&amp;I4302&amp;"'!"&amp;J4302),"")</f>
        <v>0</v>
      </c>
      <c r="I4302" s="1440" t="s">
        <v>4452</v>
      </c>
      <c r="J4302" s="1436" t="s">
        <v>4018</v>
      </c>
      <c r="K4302" s="4"/>
    </row>
    <row r="4303" spans="1:11" ht="15" x14ac:dyDescent="0.2">
      <c r="A4303">
        <v>4244</v>
      </c>
      <c r="B4303" s="660">
        <f>'Rest Tax Levies-Tort Im 27'!G41</f>
        <v>0</v>
      </c>
      <c r="F4303" s="4"/>
      <c r="G4303" s="1" t="b">
        <f t="shared" ca="1" si="67"/>
        <v>1</v>
      </c>
      <c r="H4303" s="1435" cm="1">
        <f t="array" aca="1" ref="H4303" ca="1">IF(I4303&lt;&gt;"",INDIRECT("'"&amp;I4303&amp;"'!"&amp;J4303),"")</f>
        <v>0</v>
      </c>
      <c r="I4303" s="1440" t="s">
        <v>4452</v>
      </c>
      <c r="J4303" s="1436" t="s">
        <v>3833</v>
      </c>
      <c r="K4303" s="4"/>
    </row>
    <row r="4304" spans="1:11" ht="15" x14ac:dyDescent="0.2">
      <c r="A4304">
        <v>4245</v>
      </c>
      <c r="B4304" s="660">
        <f>'Rest Tax Levies-Tort Im 27'!G42</f>
        <v>0</v>
      </c>
      <c r="F4304" s="4"/>
      <c r="G4304" s="1" t="b">
        <f t="shared" ca="1" si="67"/>
        <v>1</v>
      </c>
      <c r="H4304" s="1435" cm="1">
        <f t="array" aca="1" ref="H4304" ca="1">IF(I4304&lt;&gt;"",INDIRECT("'"&amp;I4304&amp;"'!"&amp;J4304),"")</f>
        <v>0</v>
      </c>
      <c r="I4304" s="1440" t="s">
        <v>4452</v>
      </c>
      <c r="J4304" s="1436" t="s">
        <v>4019</v>
      </c>
      <c r="K4304" s="4"/>
    </row>
    <row r="4305" spans="1:11" ht="15" x14ac:dyDescent="0.2">
      <c r="A4305">
        <v>4246</v>
      </c>
      <c r="B4305" s="660">
        <f>'Rest Tax Levies-Tort Im 27'!G43</f>
        <v>75693</v>
      </c>
      <c r="F4305" s="4"/>
      <c r="G4305" s="1" t="b">
        <f t="shared" ca="1" si="67"/>
        <v>1</v>
      </c>
      <c r="H4305" s="1435" cm="1">
        <f t="array" aca="1" ref="H4305" ca="1">IF(I4305&lt;&gt;"",INDIRECT("'"&amp;I4305&amp;"'!"&amp;J4305),"")</f>
        <v>75693</v>
      </c>
      <c r="I4305" s="1440" t="s">
        <v>4452</v>
      </c>
      <c r="J4305" s="1436" t="s">
        <v>4020</v>
      </c>
      <c r="K4305" s="4"/>
    </row>
    <row r="4306" spans="1:11" ht="15" x14ac:dyDescent="0.2">
      <c r="A4306">
        <v>4247</v>
      </c>
      <c r="B4306" s="660">
        <f>'Rest Tax Levies-Tort Im 27'!G44</f>
        <v>0</v>
      </c>
      <c r="F4306" s="4"/>
      <c r="G4306" s="1" t="b">
        <f t="shared" ca="1" si="67"/>
        <v>1</v>
      </c>
      <c r="H4306" s="1435" cm="1">
        <f t="array" aca="1" ref="H4306" ca="1">IF(I4306&lt;&gt;"",INDIRECT("'"&amp;I4306&amp;"'!"&amp;J4306),"")</f>
        <v>0</v>
      </c>
      <c r="I4306" s="1440" t="s">
        <v>4452</v>
      </c>
      <c r="J4306" s="1436" t="s">
        <v>4021</v>
      </c>
      <c r="K4306" s="4"/>
    </row>
    <row r="4307" spans="1:11" ht="15" x14ac:dyDescent="0.2">
      <c r="A4307">
        <v>4248</v>
      </c>
      <c r="B4307" s="660">
        <f>'Revenues 10-15'!C133</f>
        <v>0</v>
      </c>
      <c r="F4307" s="4"/>
      <c r="G4307" s="1" t="b">
        <f t="shared" ca="1" si="67"/>
        <v>1</v>
      </c>
      <c r="H4307" s="1435" cm="1">
        <f t="array" aca="1" ref="H4307" ca="1">IF(I4307&lt;&gt;"",INDIRECT("'"&amp;I4307&amp;"'!"&amp;J4307),"")</f>
        <v>0</v>
      </c>
      <c r="I4307" s="1440" t="s">
        <v>4785</v>
      </c>
      <c r="J4307" s="1436" t="s">
        <v>4143</v>
      </c>
      <c r="K4307" s="4"/>
    </row>
    <row r="4308" spans="1:11" ht="15" x14ac:dyDescent="0.2">
      <c r="A4308">
        <v>4249</v>
      </c>
      <c r="B4308" s="660">
        <f>'Revenues 10-15'!D133</f>
        <v>0</v>
      </c>
      <c r="F4308" s="4"/>
      <c r="G4308" s="1" t="b">
        <f t="shared" ca="1" si="67"/>
        <v>1</v>
      </c>
      <c r="H4308" s="1435" cm="1">
        <f t="array" aca="1" ref="H4308" ca="1">IF(I4308&lt;&gt;"",INDIRECT("'"&amp;I4308&amp;"'!"&amp;J4308),"")</f>
        <v>0</v>
      </c>
      <c r="I4308" s="1440" t="s">
        <v>4785</v>
      </c>
      <c r="J4308" s="1436" t="s">
        <v>4150</v>
      </c>
      <c r="K4308" s="4"/>
    </row>
    <row r="4309" spans="1:11" ht="15" x14ac:dyDescent="0.2">
      <c r="A4309">
        <v>4250</v>
      </c>
      <c r="B4309" s="660">
        <f>'Revenues 10-15'!F133</f>
        <v>0</v>
      </c>
      <c r="F4309" s="4"/>
      <c r="G4309" s="1" t="b">
        <f t="shared" ca="1" si="67"/>
        <v>1</v>
      </c>
      <c r="H4309" s="1435" cm="1">
        <f t="array" aca="1" ref="H4309" ca="1">IF(I4309&lt;&gt;"",INDIRECT("'"&amp;I4309&amp;"'!"&amp;J4309),"")</f>
        <v>0</v>
      </c>
      <c r="I4309" s="1440" t="s">
        <v>4785</v>
      </c>
      <c r="J4309" s="1436" t="s">
        <v>4164</v>
      </c>
      <c r="K4309" s="4"/>
    </row>
    <row r="4310" spans="1:11" ht="15" x14ac:dyDescent="0.2">
      <c r="A4310">
        <v>4251</v>
      </c>
      <c r="B4310" s="660">
        <f>'Revenues 10-15'!C152</f>
        <v>0</v>
      </c>
      <c r="F4310" s="4"/>
      <c r="G4310" s="1" t="b">
        <f t="shared" ca="1" si="67"/>
        <v>1</v>
      </c>
      <c r="H4310" s="1435" cm="1">
        <f t="array" aca="1" ref="H4310" ca="1">IF(I4310&lt;&gt;"",INDIRECT("'"&amp;I4310&amp;"'!"&amp;J4310),"")</f>
        <v>0</v>
      </c>
      <c r="I4310" s="1440" t="s">
        <v>4785</v>
      </c>
      <c r="J4310" s="1436" t="s">
        <v>4806</v>
      </c>
      <c r="K4310" s="4"/>
    </row>
    <row r="4311" spans="1:11" ht="15" x14ac:dyDescent="0.2">
      <c r="A4311">
        <v>4252</v>
      </c>
      <c r="B4311" s="660">
        <f>'Revenues 10-15'!D152</f>
        <v>0</v>
      </c>
      <c r="F4311" s="4"/>
      <c r="G4311" s="1" t="b">
        <f t="shared" ca="1" si="67"/>
        <v>1</v>
      </c>
      <c r="H4311" s="1435" cm="1">
        <f t="array" aca="1" ref="H4311" ca="1">IF(I4311&lt;&gt;"",INDIRECT("'"&amp;I4311&amp;"'!"&amp;J4311),"")</f>
        <v>0</v>
      </c>
      <c r="I4311" s="1440" t="s">
        <v>4785</v>
      </c>
      <c r="J4311" s="1436" t="s">
        <v>4807</v>
      </c>
      <c r="K4311" s="4"/>
    </row>
    <row r="4312" spans="1:11" ht="15" x14ac:dyDescent="0.2">
      <c r="A4312">
        <v>4253</v>
      </c>
      <c r="B4312" s="660">
        <f>'Revenues 10-15'!C156</f>
        <v>0</v>
      </c>
      <c r="F4312" s="4"/>
      <c r="G4312" s="1" t="b">
        <f t="shared" ca="1" si="67"/>
        <v>1</v>
      </c>
      <c r="H4312" s="1435" cm="1">
        <f t="array" aca="1" ref="H4312" ca="1">IF(I4312&lt;&gt;"",INDIRECT("'"&amp;I4312&amp;"'!"&amp;J4312),"")</f>
        <v>0</v>
      </c>
      <c r="I4312" s="1440" t="s">
        <v>4785</v>
      </c>
      <c r="J4312" s="1436" t="s">
        <v>4808</v>
      </c>
      <c r="K4312" s="4"/>
    </row>
    <row r="4313" spans="1:11" ht="15" x14ac:dyDescent="0.2">
      <c r="A4313">
        <v>4254</v>
      </c>
      <c r="B4313" s="660">
        <f>'Revenues 10-15'!D156</f>
        <v>0</v>
      </c>
      <c r="F4313" s="4"/>
      <c r="G4313" s="1" t="b">
        <f t="shared" ca="1" si="67"/>
        <v>1</v>
      </c>
      <c r="H4313" s="1435" cm="1">
        <f t="array" aca="1" ref="H4313" ca="1">IF(I4313&lt;&gt;"",INDIRECT("'"&amp;I4313&amp;"'!"&amp;J4313),"")</f>
        <v>0</v>
      </c>
      <c r="I4313" s="1440" t="s">
        <v>4785</v>
      </c>
      <c r="J4313" s="1436" t="s">
        <v>4809</v>
      </c>
      <c r="K4313" s="4"/>
    </row>
    <row r="4314" spans="1:11" ht="15" x14ac:dyDescent="0.2">
      <c r="A4314">
        <v>4255</v>
      </c>
      <c r="B4314" s="660">
        <f>'Revenues 10-15'!F156</f>
        <v>0</v>
      </c>
      <c r="F4314" s="4"/>
      <c r="G4314" s="1" t="b">
        <f t="shared" ca="1" si="67"/>
        <v>1</v>
      </c>
      <c r="H4314" s="1435" cm="1">
        <f t="array" aca="1" ref="H4314" ca="1">IF(I4314&lt;&gt;"",INDIRECT("'"&amp;I4314&amp;"'!"&amp;J4314),"")</f>
        <v>0</v>
      </c>
      <c r="I4314" s="1440" t="s">
        <v>4785</v>
      </c>
      <c r="J4314" s="1436" t="s">
        <v>4810</v>
      </c>
      <c r="K4314" s="4"/>
    </row>
    <row r="4315" spans="1:11" ht="15" x14ac:dyDescent="0.2">
      <c r="A4315">
        <v>4256</v>
      </c>
      <c r="B4315" s="660">
        <f>'Revenues 10-15'!C166</f>
        <v>0</v>
      </c>
      <c r="F4315" s="4"/>
      <c r="G4315" s="1" t="b">
        <f t="shared" ca="1" si="67"/>
        <v>1</v>
      </c>
      <c r="H4315" s="1435" cm="1">
        <f t="array" aca="1" ref="H4315" ca="1">IF(I4315&lt;&gt;"",INDIRECT("'"&amp;I4315&amp;"'!"&amp;J4315),"")</f>
        <v>0</v>
      </c>
      <c r="I4315" s="1440" t="s">
        <v>4785</v>
      </c>
      <c r="J4315" s="1436" t="s">
        <v>4811</v>
      </c>
      <c r="K4315" s="4"/>
    </row>
    <row r="4316" spans="1:11" ht="15" x14ac:dyDescent="0.2">
      <c r="A4316">
        <v>4257</v>
      </c>
      <c r="B4316" s="660">
        <f>'Revenues 10-15'!F166</f>
        <v>0</v>
      </c>
      <c r="F4316" s="4"/>
      <c r="G4316" s="1" t="b">
        <f t="shared" ca="1" si="67"/>
        <v>1</v>
      </c>
      <c r="H4316" s="1435" cm="1">
        <f t="array" aca="1" ref="H4316" ca="1">IF(I4316&lt;&gt;"",INDIRECT("'"&amp;I4316&amp;"'!"&amp;J4316),"")</f>
        <v>0</v>
      </c>
      <c r="I4316" s="1440" t="s">
        <v>4785</v>
      </c>
      <c r="J4316" s="1436" t="s">
        <v>4812</v>
      </c>
      <c r="K4316" s="4"/>
    </row>
    <row r="4317" spans="1:11" ht="15" x14ac:dyDescent="0.2">
      <c r="A4317" s="5">
        <v>4258</v>
      </c>
      <c r="B4317" s="660"/>
      <c r="F4317" s="4" t="s">
        <v>3784</v>
      </c>
      <c r="G4317" s="1" t="b">
        <f t="shared" ca="1" si="67"/>
        <v>1</v>
      </c>
      <c r="H4317" s="1435" t="str" cm="1">
        <f t="array" aca="1" ref="H4317" ca="1">IF(I4317&lt;&gt;"",INDIRECT("'"&amp;I4317&amp;"'!"&amp;J4317),"")</f>
        <v/>
      </c>
      <c r="I4317" s="1440"/>
      <c r="J4317" s="1436"/>
      <c r="K4317" s="4"/>
    </row>
    <row r="4318" spans="1:11" ht="15" x14ac:dyDescent="0.2">
      <c r="A4318" s="5">
        <v>4259</v>
      </c>
      <c r="B4318" s="660"/>
      <c r="F4318" s="4" t="s">
        <v>3784</v>
      </c>
      <c r="G4318" s="1" t="b">
        <f t="shared" ca="1" si="67"/>
        <v>1</v>
      </c>
      <c r="H4318" s="1435" t="str" cm="1">
        <f t="array" aca="1" ref="H4318" ca="1">IF(I4318&lt;&gt;"",INDIRECT("'"&amp;I4318&amp;"'!"&amp;J4318),"")</f>
        <v/>
      </c>
      <c r="I4318" s="1440"/>
      <c r="J4318" s="1436"/>
      <c r="K4318" s="4"/>
    </row>
    <row r="4319" spans="1:11" ht="15" x14ac:dyDescent="0.2">
      <c r="A4319">
        <v>4260</v>
      </c>
      <c r="B4319" s="660">
        <f>'Revenues 10-15'!C167</f>
        <v>0</v>
      </c>
      <c r="F4319" s="4"/>
      <c r="G4319" s="1" t="b">
        <f t="shared" ca="1" si="67"/>
        <v>1</v>
      </c>
      <c r="H4319" s="1435" cm="1">
        <f t="array" aca="1" ref="H4319" ca="1">IF(I4319&lt;&gt;"",INDIRECT("'"&amp;I4319&amp;"'!"&amp;J4319),"")</f>
        <v>0</v>
      </c>
      <c r="I4319" s="1440" t="s">
        <v>4785</v>
      </c>
      <c r="J4319" s="1436" t="s">
        <v>4813</v>
      </c>
      <c r="K4319" s="4"/>
    </row>
    <row r="4320" spans="1:11" ht="15" x14ac:dyDescent="0.2">
      <c r="A4320">
        <v>4261</v>
      </c>
      <c r="B4320" s="660">
        <f>'Revenues 10-15'!F167</f>
        <v>0</v>
      </c>
      <c r="F4320" s="4"/>
      <c r="G4320" s="1" t="b">
        <f t="shared" ref="G4320:G4383" ca="1" si="68">H4320=B4320</f>
        <v>1</v>
      </c>
      <c r="H4320" s="1435" cm="1">
        <f t="array" aca="1" ref="H4320" ca="1">IF(I4320&lt;&gt;"",INDIRECT("'"&amp;I4320&amp;"'!"&amp;J4320),"")</f>
        <v>0</v>
      </c>
      <c r="I4320" s="1440" t="s">
        <v>4785</v>
      </c>
      <c r="J4320" s="1436" t="s">
        <v>4814</v>
      </c>
      <c r="K4320" s="4"/>
    </row>
    <row r="4321" spans="1:11" ht="15" x14ac:dyDescent="0.2">
      <c r="A4321" s="5">
        <v>4262</v>
      </c>
      <c r="B4321" s="660"/>
      <c r="F4321" s="4" t="s">
        <v>3784</v>
      </c>
      <c r="G4321" s="1" t="b">
        <f t="shared" ca="1" si="68"/>
        <v>1</v>
      </c>
      <c r="H4321" s="1435" t="str" cm="1">
        <f t="array" aca="1" ref="H4321" ca="1">IF(I4321&lt;&gt;"",INDIRECT("'"&amp;I4321&amp;"'!"&amp;J4321),"")</f>
        <v/>
      </c>
      <c r="I4321" s="1440"/>
      <c r="J4321" s="1436"/>
      <c r="K4321" s="4"/>
    </row>
    <row r="4322" spans="1:11" ht="15" x14ac:dyDescent="0.2">
      <c r="A4322" s="5">
        <v>4263</v>
      </c>
      <c r="B4322" s="660"/>
      <c r="F4322" s="4" t="s">
        <v>3784</v>
      </c>
      <c r="G4322" s="1" t="b">
        <f t="shared" ca="1" si="68"/>
        <v>1</v>
      </c>
      <c r="H4322" s="1435" t="str" cm="1">
        <f t="array" aca="1" ref="H4322" ca="1">IF(I4322&lt;&gt;"",INDIRECT("'"&amp;I4322&amp;"'!"&amp;J4322),"")</f>
        <v/>
      </c>
      <c r="I4322" s="1440"/>
      <c r="J4322" s="1436"/>
      <c r="K4322" s="4"/>
    </row>
    <row r="4323" spans="1:11" ht="15" x14ac:dyDescent="0.2">
      <c r="A4323" s="5">
        <v>4264</v>
      </c>
      <c r="B4323" s="660"/>
      <c r="F4323" s="4" t="s">
        <v>3784</v>
      </c>
      <c r="G4323" s="1" t="b">
        <f t="shared" ca="1" si="68"/>
        <v>1</v>
      </c>
      <c r="H4323" s="1435" t="str" cm="1">
        <f t="array" aca="1" ref="H4323" ca="1">IF(I4323&lt;&gt;"",INDIRECT("'"&amp;I4323&amp;"'!"&amp;J4323),"")</f>
        <v/>
      </c>
      <c r="I4323" s="1440"/>
      <c r="J4323" s="1436"/>
      <c r="K4323" s="4"/>
    </row>
    <row r="4324" spans="1:11" ht="15" x14ac:dyDescent="0.2">
      <c r="A4324" s="5">
        <v>4265</v>
      </c>
      <c r="B4324" s="660"/>
      <c r="F4324" s="4" t="s">
        <v>3784</v>
      </c>
      <c r="G4324" s="1" t="b">
        <f t="shared" ca="1" si="68"/>
        <v>1</v>
      </c>
      <c r="H4324" s="1435" t="str" cm="1">
        <f t="array" aca="1" ref="H4324" ca="1">IF(I4324&lt;&gt;"",INDIRECT("'"&amp;I4324&amp;"'!"&amp;J4324),"")</f>
        <v/>
      </c>
      <c r="I4324" s="1440"/>
      <c r="J4324" s="1436"/>
      <c r="K4324" s="4"/>
    </row>
    <row r="4325" spans="1:11" ht="15" x14ac:dyDescent="0.2">
      <c r="A4325">
        <v>4266</v>
      </c>
      <c r="B4325" s="660">
        <f>'Revenues 10-15'!D168</f>
        <v>0</v>
      </c>
      <c r="F4325" s="4"/>
      <c r="G4325" s="1" t="b">
        <f t="shared" ca="1" si="68"/>
        <v>1</v>
      </c>
      <c r="H4325" s="1435" cm="1">
        <f t="array" aca="1" ref="H4325" ca="1">IF(I4325&lt;&gt;"",INDIRECT("'"&amp;I4325&amp;"'!"&amp;J4325),"")</f>
        <v>0</v>
      </c>
      <c r="I4325" s="1440" t="s">
        <v>4785</v>
      </c>
      <c r="J4325" s="1436" t="s">
        <v>4815</v>
      </c>
      <c r="K4325" s="4"/>
    </row>
    <row r="4326" spans="1:11" ht="15" x14ac:dyDescent="0.2">
      <c r="A4326">
        <v>4267</v>
      </c>
      <c r="B4326" s="660">
        <f>'Revenues 10-15'!H168</f>
        <v>0</v>
      </c>
      <c r="F4326" s="4"/>
      <c r="G4326" s="1" t="b">
        <f t="shared" ca="1" si="68"/>
        <v>1</v>
      </c>
      <c r="H4326" s="1435" cm="1">
        <f t="array" aca="1" ref="H4326" ca="1">IF(I4326&lt;&gt;"",INDIRECT("'"&amp;I4326&amp;"'!"&amp;J4326),"")</f>
        <v>0</v>
      </c>
      <c r="I4326" s="1440" t="s">
        <v>4785</v>
      </c>
      <c r="J4326" s="1436" t="s">
        <v>4204</v>
      </c>
      <c r="K4326" s="4"/>
    </row>
    <row r="4327" spans="1:11" ht="15" x14ac:dyDescent="0.2">
      <c r="A4327">
        <v>4268</v>
      </c>
      <c r="B4327" s="660">
        <f>'Revenues 10-15'!D169</f>
        <v>150000</v>
      </c>
      <c r="F4327" s="4"/>
      <c r="G4327" s="1" t="b">
        <f t="shared" ca="1" si="68"/>
        <v>1</v>
      </c>
      <c r="H4327" s="1435" cm="1">
        <f t="array" aca="1" ref="H4327" ca="1">IF(I4327&lt;&gt;"",INDIRECT("'"&amp;I4327&amp;"'!"&amp;J4327),"")</f>
        <v>150000</v>
      </c>
      <c r="I4327" s="1440" t="s">
        <v>4785</v>
      </c>
      <c r="J4327" s="1436" t="s">
        <v>4816</v>
      </c>
      <c r="K4327" s="4"/>
    </row>
    <row r="4328" spans="1:11" ht="15" x14ac:dyDescent="0.2">
      <c r="A4328">
        <v>4269</v>
      </c>
      <c r="B4328" s="660">
        <f>'Revenues 10-15'!K169</f>
        <v>0</v>
      </c>
      <c r="F4328" s="4"/>
      <c r="G4328" s="1" t="b">
        <f t="shared" ca="1" si="68"/>
        <v>1</v>
      </c>
      <c r="H4328" s="1435" cm="1">
        <f t="array" aca="1" ref="H4328" ca="1">IF(I4328&lt;&gt;"",INDIRECT("'"&amp;I4328&amp;"'!"&amp;J4328),"")</f>
        <v>0</v>
      </c>
      <c r="I4328" s="1440" t="s">
        <v>4785</v>
      </c>
      <c r="J4328" s="1436" t="s">
        <v>4561</v>
      </c>
      <c r="K4328" s="4"/>
    </row>
    <row r="4329" spans="1:11" ht="15" x14ac:dyDescent="0.2">
      <c r="A4329">
        <v>4270</v>
      </c>
      <c r="B4329" s="660">
        <f>'Revenues 10-15'!C199</f>
        <v>0</v>
      </c>
      <c r="F4329" s="4"/>
      <c r="G4329" s="1" t="b">
        <f t="shared" ca="1" si="68"/>
        <v>1</v>
      </c>
      <c r="H4329" s="1435" cm="1">
        <f t="array" aca="1" ref="H4329" ca="1">IF(I4329&lt;&gt;"",INDIRECT("'"&amp;I4329&amp;"'!"&amp;J4329),"")</f>
        <v>0</v>
      </c>
      <c r="I4329" s="1440" t="s">
        <v>4785</v>
      </c>
      <c r="J4329" s="1436" t="s">
        <v>4817</v>
      </c>
      <c r="K4329" s="4"/>
    </row>
    <row r="4330" spans="1:11" ht="15" x14ac:dyDescent="0.2">
      <c r="A4330">
        <v>4271</v>
      </c>
      <c r="B4330" s="660">
        <f>'Revenues 10-15'!C205</f>
        <v>0</v>
      </c>
      <c r="F4330" s="4"/>
      <c r="G4330" s="1" t="b">
        <f t="shared" ca="1" si="68"/>
        <v>1</v>
      </c>
      <c r="H4330" s="1435" cm="1">
        <f t="array" aca="1" ref="H4330" ca="1">IF(I4330&lt;&gt;"",INDIRECT("'"&amp;I4330&amp;"'!"&amp;J4330),"")</f>
        <v>0</v>
      </c>
      <c r="I4330" s="1440" t="s">
        <v>4785</v>
      </c>
      <c r="J4330" s="1436" t="s">
        <v>4818</v>
      </c>
      <c r="K4330" s="4"/>
    </row>
    <row r="4331" spans="1:11" ht="15" x14ac:dyDescent="0.2">
      <c r="A4331">
        <v>4272</v>
      </c>
      <c r="B4331" s="660">
        <f>'Revenues 10-15'!D205</f>
        <v>0</v>
      </c>
      <c r="F4331" s="4"/>
      <c r="G4331" s="1" t="b">
        <f t="shared" ca="1" si="68"/>
        <v>1</v>
      </c>
      <c r="H4331" s="1435" cm="1">
        <f t="array" aca="1" ref="H4331" ca="1">IF(I4331&lt;&gt;"",INDIRECT("'"&amp;I4331&amp;"'!"&amp;J4331),"")</f>
        <v>0</v>
      </c>
      <c r="I4331" s="1440" t="s">
        <v>4785</v>
      </c>
      <c r="J4331" s="1436" t="s">
        <v>4819</v>
      </c>
      <c r="K4331" s="4"/>
    </row>
    <row r="4332" spans="1:11" ht="15" x14ac:dyDescent="0.2">
      <c r="A4332">
        <v>4273</v>
      </c>
      <c r="B4332" s="660">
        <f>'Revenues 10-15'!F205</f>
        <v>0</v>
      </c>
      <c r="F4332" s="4"/>
      <c r="G4332" s="1" t="b">
        <f t="shared" ca="1" si="68"/>
        <v>1</v>
      </c>
      <c r="H4332" s="1435" cm="1">
        <f t="array" aca="1" ref="H4332" ca="1">IF(I4332&lt;&gt;"",INDIRECT("'"&amp;I4332&amp;"'!"&amp;J4332),"")</f>
        <v>0</v>
      </c>
      <c r="I4332" s="1440" t="s">
        <v>4785</v>
      </c>
      <c r="J4332" s="1436" t="s">
        <v>4820</v>
      </c>
      <c r="K4332" s="4"/>
    </row>
    <row r="4333" spans="1:11" ht="15" x14ac:dyDescent="0.2">
      <c r="A4333">
        <v>4274</v>
      </c>
      <c r="B4333" s="660">
        <f>'Revenues 10-15'!G205</f>
        <v>0</v>
      </c>
      <c r="F4333" s="4"/>
      <c r="G4333" s="1" t="b">
        <f t="shared" ca="1" si="68"/>
        <v>1</v>
      </c>
      <c r="H4333" s="1435" cm="1">
        <f t="array" aca="1" ref="H4333" ca="1">IF(I4333&lt;&gt;"",INDIRECT("'"&amp;I4333&amp;"'!"&amp;J4333),"")</f>
        <v>0</v>
      </c>
      <c r="I4333" s="1440" t="s">
        <v>4785</v>
      </c>
      <c r="J4333" s="1436" t="s">
        <v>4821</v>
      </c>
      <c r="K4333" s="4"/>
    </row>
    <row r="4334" spans="1:11" ht="15" x14ac:dyDescent="0.2">
      <c r="A4334">
        <v>4275</v>
      </c>
      <c r="B4334" s="660">
        <f>'Revenues 10-15'!C211</f>
        <v>0</v>
      </c>
      <c r="F4334" s="4"/>
      <c r="G4334" s="1" t="b">
        <f t="shared" ca="1" si="68"/>
        <v>1</v>
      </c>
      <c r="H4334" s="1435" cm="1">
        <f t="array" aca="1" ref="H4334" ca="1">IF(I4334&lt;&gt;"",INDIRECT("'"&amp;I4334&amp;"'!"&amp;J4334),"")</f>
        <v>0</v>
      </c>
      <c r="I4334" s="1440" t="s">
        <v>4785</v>
      </c>
      <c r="J4334" s="1436" t="s">
        <v>4822</v>
      </c>
      <c r="K4334" s="4"/>
    </row>
    <row r="4335" spans="1:11" ht="15" x14ac:dyDescent="0.2">
      <c r="A4335">
        <v>4276</v>
      </c>
      <c r="B4335" s="660">
        <f>'Revenues 10-15'!D211</f>
        <v>0</v>
      </c>
      <c r="F4335" s="4"/>
      <c r="G4335" s="1" t="b">
        <f t="shared" ca="1" si="68"/>
        <v>1</v>
      </c>
      <c r="H4335" s="1435" cm="1">
        <f t="array" aca="1" ref="H4335" ca="1">IF(I4335&lt;&gt;"",INDIRECT("'"&amp;I4335&amp;"'!"&amp;J4335),"")</f>
        <v>0</v>
      </c>
      <c r="I4335" s="1440" t="s">
        <v>4785</v>
      </c>
      <c r="J4335" s="1436" t="s">
        <v>4823</v>
      </c>
      <c r="K4335" s="4"/>
    </row>
    <row r="4336" spans="1:11" ht="15" x14ac:dyDescent="0.2">
      <c r="A4336">
        <v>4277</v>
      </c>
      <c r="B4336" s="660">
        <f>'Revenues 10-15'!F211</f>
        <v>0</v>
      </c>
      <c r="F4336" s="4"/>
      <c r="G4336" s="1" t="b">
        <f t="shared" ca="1" si="68"/>
        <v>1</v>
      </c>
      <c r="H4336" s="1435" cm="1">
        <f t="array" aca="1" ref="H4336" ca="1">IF(I4336&lt;&gt;"",INDIRECT("'"&amp;I4336&amp;"'!"&amp;J4336),"")</f>
        <v>0</v>
      </c>
      <c r="I4336" s="1440" t="s">
        <v>4785</v>
      </c>
      <c r="J4336" s="1436" t="s">
        <v>4824</v>
      </c>
      <c r="K4336" s="4"/>
    </row>
    <row r="4337" spans="1:11" ht="15" x14ac:dyDescent="0.2">
      <c r="A4337">
        <v>4278</v>
      </c>
      <c r="B4337" s="660">
        <f>'Revenues 10-15'!G211</f>
        <v>0</v>
      </c>
      <c r="F4337" s="4"/>
      <c r="G4337" s="1" t="b">
        <f t="shared" ca="1" si="68"/>
        <v>1</v>
      </c>
      <c r="H4337" s="1435" cm="1">
        <f t="array" aca="1" ref="H4337" ca="1">IF(I4337&lt;&gt;"",INDIRECT("'"&amp;I4337&amp;"'!"&amp;J4337),"")</f>
        <v>0</v>
      </c>
      <c r="I4337" s="1440" t="s">
        <v>4785</v>
      </c>
      <c r="J4337" s="1436" t="s">
        <v>4825</v>
      </c>
      <c r="K4337" s="4"/>
    </row>
    <row r="4338" spans="1:11" ht="15" x14ac:dyDescent="0.2">
      <c r="A4338">
        <v>4279</v>
      </c>
      <c r="B4338" s="660">
        <f>'Revenues 10-15'!C219</f>
        <v>0</v>
      </c>
      <c r="F4338" s="4"/>
      <c r="G4338" s="1" t="b">
        <f t="shared" ca="1" si="68"/>
        <v>1</v>
      </c>
      <c r="H4338" s="1435" cm="1">
        <f t="array" aca="1" ref="H4338" ca="1">IF(I4338&lt;&gt;"",INDIRECT("'"&amp;I4338&amp;"'!"&amp;J4338),"")</f>
        <v>0</v>
      </c>
      <c r="I4338" s="1440" t="s">
        <v>4785</v>
      </c>
      <c r="J4338" s="1436" t="s">
        <v>4826</v>
      </c>
      <c r="K4338" s="4"/>
    </row>
    <row r="4339" spans="1:11" ht="15" x14ac:dyDescent="0.2">
      <c r="A4339">
        <v>4280</v>
      </c>
      <c r="B4339" s="660">
        <f>'Revenues 10-15'!D219</f>
        <v>0</v>
      </c>
      <c r="F4339" s="4"/>
      <c r="G4339" s="1" t="b">
        <f t="shared" ca="1" si="68"/>
        <v>1</v>
      </c>
      <c r="H4339" s="1435" cm="1">
        <f t="array" aca="1" ref="H4339" ca="1">IF(I4339&lt;&gt;"",INDIRECT("'"&amp;I4339&amp;"'!"&amp;J4339),"")</f>
        <v>0</v>
      </c>
      <c r="I4339" s="1440" t="s">
        <v>4785</v>
      </c>
      <c r="J4339" s="1436" t="s">
        <v>4665</v>
      </c>
      <c r="K4339" s="4"/>
    </row>
    <row r="4340" spans="1:11" ht="15" x14ac:dyDescent="0.2">
      <c r="A4340">
        <v>4281</v>
      </c>
      <c r="B4340" s="660">
        <f>'Revenues 10-15'!F219</f>
        <v>0</v>
      </c>
      <c r="F4340" s="4"/>
      <c r="G4340" s="1" t="b">
        <f t="shared" ca="1" si="68"/>
        <v>1</v>
      </c>
      <c r="H4340" s="1435" cm="1">
        <f t="array" aca="1" ref="H4340" ca="1">IF(I4340&lt;&gt;"",INDIRECT("'"&amp;I4340&amp;"'!"&amp;J4340),"")</f>
        <v>0</v>
      </c>
      <c r="I4340" s="1440" t="s">
        <v>4785</v>
      </c>
      <c r="J4340" s="1436" t="s">
        <v>4827</v>
      </c>
      <c r="K4340" s="4"/>
    </row>
    <row r="4341" spans="1:11" ht="15" x14ac:dyDescent="0.2">
      <c r="A4341">
        <v>4282</v>
      </c>
      <c r="B4341" s="660">
        <f>'Revenues 10-15'!G219</f>
        <v>0</v>
      </c>
      <c r="F4341" s="4"/>
      <c r="G4341" s="1" t="b">
        <f t="shared" ca="1" si="68"/>
        <v>1</v>
      </c>
      <c r="H4341" s="1435" cm="1">
        <f t="array" aca="1" ref="H4341" ca="1">IF(I4341&lt;&gt;"",INDIRECT("'"&amp;I4341&amp;"'!"&amp;J4341),"")</f>
        <v>0</v>
      </c>
      <c r="I4341" s="1440" t="s">
        <v>4785</v>
      </c>
      <c r="J4341" s="1436" t="s">
        <v>4828</v>
      </c>
      <c r="K4341" s="4"/>
    </row>
    <row r="4342" spans="1:11" ht="15" x14ac:dyDescent="0.2">
      <c r="A4342">
        <v>4283</v>
      </c>
      <c r="B4342" s="660">
        <f>'Revenues 10-15'!C223</f>
        <v>0</v>
      </c>
      <c r="F4342" s="4"/>
      <c r="G4342" s="1" t="b">
        <f t="shared" ca="1" si="68"/>
        <v>1</v>
      </c>
      <c r="H4342" s="1435" cm="1">
        <f t="array" aca="1" ref="H4342" ca="1">IF(I4342&lt;&gt;"",INDIRECT("'"&amp;I4342&amp;"'!"&amp;J4342),"")</f>
        <v>0</v>
      </c>
      <c r="I4342" s="1440" t="s">
        <v>4785</v>
      </c>
      <c r="J4342" s="1436" t="s">
        <v>4829</v>
      </c>
      <c r="K4342" s="4"/>
    </row>
    <row r="4343" spans="1:11" ht="15" x14ac:dyDescent="0.2">
      <c r="A4343">
        <v>4284</v>
      </c>
      <c r="B4343" s="660">
        <f>'Revenues 10-15'!D223</f>
        <v>0</v>
      </c>
      <c r="F4343" s="4"/>
      <c r="G4343" s="1" t="b">
        <f t="shared" ca="1" si="68"/>
        <v>1</v>
      </c>
      <c r="H4343" s="1435" cm="1">
        <f t="array" aca="1" ref="H4343" ca="1">IF(I4343&lt;&gt;"",INDIRECT("'"&amp;I4343&amp;"'!"&amp;J4343),"")</f>
        <v>0</v>
      </c>
      <c r="I4343" s="1440" t="s">
        <v>4785</v>
      </c>
      <c r="J4343" s="1436" t="s">
        <v>4635</v>
      </c>
      <c r="K4343" s="4"/>
    </row>
    <row r="4344" spans="1:11" ht="15" x14ac:dyDescent="0.2">
      <c r="A4344">
        <v>4285</v>
      </c>
      <c r="B4344" s="660">
        <f>'Revenues 10-15'!G223</f>
        <v>0</v>
      </c>
      <c r="F4344" s="4"/>
      <c r="G4344" s="1" t="b">
        <f t="shared" ca="1" si="68"/>
        <v>1</v>
      </c>
      <c r="H4344" s="1435" cm="1">
        <f t="array" aca="1" ref="H4344" ca="1">IF(I4344&lt;&gt;"",INDIRECT("'"&amp;I4344&amp;"'!"&amp;J4344),"")</f>
        <v>0</v>
      </c>
      <c r="I4344" s="1440" t="s">
        <v>4785</v>
      </c>
      <c r="J4344" s="1436" t="s">
        <v>4830</v>
      </c>
      <c r="K4344" s="4"/>
    </row>
    <row r="4345" spans="1:11" ht="15" x14ac:dyDescent="0.2">
      <c r="A4345" s="5">
        <v>4286</v>
      </c>
      <c r="B4345" s="660"/>
      <c r="F4345" s="4" t="s">
        <v>3784</v>
      </c>
      <c r="G4345" s="1" t="b">
        <f t="shared" ca="1" si="68"/>
        <v>1</v>
      </c>
      <c r="H4345" s="1435" t="str" cm="1">
        <f t="array" aca="1" ref="H4345" ca="1">IF(I4345&lt;&gt;"",INDIRECT("'"&amp;I4345&amp;"'!"&amp;J4345),"")</f>
        <v/>
      </c>
      <c r="I4345" s="1440"/>
      <c r="J4345" s="1436"/>
      <c r="K4345" s="4"/>
    </row>
    <row r="4346" spans="1:11" ht="15" x14ac:dyDescent="0.2">
      <c r="A4346" s="5">
        <v>4287</v>
      </c>
      <c r="B4346" s="660"/>
      <c r="F4346" s="4" t="s">
        <v>3784</v>
      </c>
      <c r="G4346" s="1" t="b">
        <f t="shared" ca="1" si="68"/>
        <v>1</v>
      </c>
      <c r="H4346" s="1435" t="str" cm="1">
        <f t="array" aca="1" ref="H4346" ca="1">IF(I4346&lt;&gt;"",INDIRECT("'"&amp;I4346&amp;"'!"&amp;J4346),"")</f>
        <v/>
      </c>
      <c r="I4346" s="1440"/>
      <c r="J4346" s="1436"/>
      <c r="K4346" s="4"/>
    </row>
    <row r="4347" spans="1:11" ht="15" x14ac:dyDescent="0.2">
      <c r="A4347" s="5">
        <v>4288</v>
      </c>
      <c r="B4347" s="660"/>
      <c r="F4347" s="4" t="s">
        <v>3784</v>
      </c>
      <c r="G4347" s="1" t="b">
        <f t="shared" ca="1" si="68"/>
        <v>1</v>
      </c>
      <c r="H4347" s="1435" t="str" cm="1">
        <f t="array" aca="1" ref="H4347" ca="1">IF(I4347&lt;&gt;"",INDIRECT("'"&amp;I4347&amp;"'!"&amp;J4347),"")</f>
        <v/>
      </c>
      <c r="I4347" s="1440"/>
      <c r="J4347" s="1436"/>
      <c r="K4347" s="4"/>
    </row>
    <row r="4348" spans="1:11" ht="15" x14ac:dyDescent="0.2">
      <c r="A4348" s="5">
        <v>4289</v>
      </c>
      <c r="B4348" s="660"/>
      <c r="F4348" s="4" t="s">
        <v>3784</v>
      </c>
      <c r="G4348" s="1" t="b">
        <f t="shared" ca="1" si="68"/>
        <v>1</v>
      </c>
      <c r="H4348" s="1435" t="str" cm="1">
        <f t="array" aca="1" ref="H4348" ca="1">IF(I4348&lt;&gt;"",INDIRECT("'"&amp;I4348&amp;"'!"&amp;J4348),"")</f>
        <v/>
      </c>
      <c r="I4348" s="1440"/>
      <c r="J4348" s="1436"/>
      <c r="K4348" s="4"/>
    </row>
    <row r="4349" spans="1:11" ht="15" x14ac:dyDescent="0.2">
      <c r="A4349">
        <v>4290</v>
      </c>
      <c r="B4349" s="660">
        <f>'Revenues 10-15'!C149</f>
        <v>0</v>
      </c>
      <c r="F4349" s="4"/>
      <c r="G4349" s="1" t="b">
        <f t="shared" ca="1" si="68"/>
        <v>1</v>
      </c>
      <c r="H4349" s="1435" cm="1">
        <f t="array" aca="1" ref="H4349" ca="1">IF(I4349&lt;&gt;"",INDIRECT("'"&amp;I4349&amp;"'!"&amp;J4349),"")</f>
        <v>0</v>
      </c>
      <c r="I4349" s="1440" t="s">
        <v>4785</v>
      </c>
      <c r="J4349" s="1436" t="s">
        <v>4831</v>
      </c>
      <c r="K4349" s="4"/>
    </row>
    <row r="4350" spans="1:11" ht="15" x14ac:dyDescent="0.2">
      <c r="A4350">
        <v>4291</v>
      </c>
      <c r="B4350" s="660">
        <f>'Revenues 10-15'!D149</f>
        <v>0</v>
      </c>
      <c r="F4350" s="4"/>
      <c r="G4350" s="1" t="b">
        <f t="shared" ca="1" si="68"/>
        <v>1</v>
      </c>
      <c r="H4350" s="1435" cm="1">
        <f t="array" aca="1" ref="H4350" ca="1">IF(I4350&lt;&gt;"",INDIRECT("'"&amp;I4350&amp;"'!"&amp;J4350),"")</f>
        <v>0</v>
      </c>
      <c r="I4350" s="1440" t="s">
        <v>4785</v>
      </c>
      <c r="J4350" s="1436" t="s">
        <v>4832</v>
      </c>
      <c r="K4350" s="4"/>
    </row>
    <row r="4351" spans="1:11" ht="15" x14ac:dyDescent="0.2">
      <c r="A4351">
        <v>4292</v>
      </c>
      <c r="B4351" s="660">
        <f>'Revenues 10-15'!G149</f>
        <v>0</v>
      </c>
      <c r="F4351" s="4"/>
      <c r="G4351" s="1" t="b">
        <f t="shared" ca="1" si="68"/>
        <v>1</v>
      </c>
      <c r="H4351" s="1435" cm="1">
        <f t="array" aca="1" ref="H4351" ca="1">IF(I4351&lt;&gt;"",INDIRECT("'"&amp;I4351&amp;"'!"&amp;J4351),"")</f>
        <v>0</v>
      </c>
      <c r="I4351" s="1440" t="s">
        <v>4785</v>
      </c>
      <c r="J4351" s="1436" t="s">
        <v>4833</v>
      </c>
      <c r="K4351" s="4"/>
    </row>
    <row r="4352" spans="1:11" ht="15" x14ac:dyDescent="0.2">
      <c r="A4352">
        <v>4293</v>
      </c>
      <c r="B4352" s="660">
        <f>'Revenues 10-15'!F152</f>
        <v>0</v>
      </c>
      <c r="F4352" s="4"/>
      <c r="G4352" s="1" t="b">
        <f t="shared" ca="1" si="68"/>
        <v>1</v>
      </c>
      <c r="H4352" s="1435" cm="1">
        <f t="array" aca="1" ref="H4352" ca="1">IF(I4352&lt;&gt;"",INDIRECT("'"&amp;I4352&amp;"'!"&amp;J4352),"")</f>
        <v>0</v>
      </c>
      <c r="I4352" s="1440" t="s">
        <v>4785</v>
      </c>
      <c r="J4352" s="1436" t="s">
        <v>4834</v>
      </c>
      <c r="K4352" s="4"/>
    </row>
    <row r="4353" spans="1:11" ht="15" x14ac:dyDescent="0.2">
      <c r="A4353">
        <v>4294</v>
      </c>
      <c r="B4353" s="660">
        <f>'Revenues 10-15'!G152</f>
        <v>0</v>
      </c>
      <c r="F4353" s="4"/>
      <c r="G4353" s="1" t="b">
        <f t="shared" ca="1" si="68"/>
        <v>1</v>
      </c>
      <c r="H4353" s="1435" cm="1">
        <f t="array" aca="1" ref="H4353" ca="1">IF(I4353&lt;&gt;"",INDIRECT("'"&amp;I4353&amp;"'!"&amp;J4353),"")</f>
        <v>0</v>
      </c>
      <c r="I4353" s="1440" t="s">
        <v>4785</v>
      </c>
      <c r="J4353" s="1436" t="s">
        <v>4835</v>
      </c>
      <c r="K4353" s="4"/>
    </row>
    <row r="4354" spans="1:11" ht="15" x14ac:dyDescent="0.2">
      <c r="A4354">
        <v>4295</v>
      </c>
      <c r="B4354" s="660">
        <f>'Revenues 10-15'!G156</f>
        <v>0</v>
      </c>
      <c r="F4354" s="4"/>
      <c r="G4354" s="1" t="b">
        <f t="shared" ca="1" si="68"/>
        <v>1</v>
      </c>
      <c r="H4354" s="1435" cm="1">
        <f t="array" aca="1" ref="H4354" ca="1">IF(I4354&lt;&gt;"",INDIRECT("'"&amp;I4354&amp;"'!"&amp;J4354),"")</f>
        <v>0</v>
      </c>
      <c r="I4354" s="1440" t="s">
        <v>4785</v>
      </c>
      <c r="J4354" s="1436" t="s">
        <v>4836</v>
      </c>
      <c r="K4354" s="4"/>
    </row>
    <row r="4355" spans="1:11" ht="15" x14ac:dyDescent="0.2">
      <c r="A4355">
        <v>4296</v>
      </c>
      <c r="B4355" s="660">
        <f>'Revenues 10-15'!G157</f>
        <v>0</v>
      </c>
      <c r="F4355" s="4"/>
      <c r="G4355" s="1" t="b">
        <f t="shared" ca="1" si="68"/>
        <v>1</v>
      </c>
      <c r="H4355" s="1435" cm="1">
        <f t="array" aca="1" ref="H4355" ca="1">IF(I4355&lt;&gt;"",INDIRECT("'"&amp;I4355&amp;"'!"&amp;J4355),"")</f>
        <v>0</v>
      </c>
      <c r="I4355" s="1440" t="s">
        <v>4785</v>
      </c>
      <c r="J4355" s="1436" t="s">
        <v>4837</v>
      </c>
      <c r="K4355" s="4"/>
    </row>
    <row r="4356" spans="1:11" ht="15" x14ac:dyDescent="0.2">
      <c r="A4356">
        <v>4297</v>
      </c>
      <c r="B4356" s="660">
        <f>'Revenues 10-15'!C267</f>
        <v>4199</v>
      </c>
      <c r="F4356" s="4"/>
      <c r="G4356" s="1" t="b">
        <f t="shared" ca="1" si="68"/>
        <v>1</v>
      </c>
      <c r="H4356" s="1435" cm="1">
        <f t="array" aca="1" ref="H4356" ca="1">IF(I4356&lt;&gt;"",INDIRECT("'"&amp;I4356&amp;"'!"&amp;J4356),"")</f>
        <v>4199</v>
      </c>
      <c r="I4356" s="1440" t="s">
        <v>4785</v>
      </c>
      <c r="J4356" s="1436" t="s">
        <v>4838</v>
      </c>
      <c r="K4356" s="4"/>
    </row>
    <row r="4357" spans="1:11" ht="15" x14ac:dyDescent="0.2">
      <c r="A4357">
        <v>4298</v>
      </c>
      <c r="B4357" s="660">
        <f>'Revenues 10-15'!D267</f>
        <v>0</v>
      </c>
      <c r="C4357" s="2" t="s">
        <v>490</v>
      </c>
      <c r="F4357" s="4"/>
      <c r="G4357" s="1" t="b">
        <f t="shared" ca="1" si="68"/>
        <v>1</v>
      </c>
      <c r="H4357" s="1435" cm="1">
        <f t="array" aca="1" ref="H4357" ca="1">IF(I4357&lt;&gt;"",INDIRECT("'"&amp;I4357&amp;"'!"&amp;J4357),"")</f>
        <v>0</v>
      </c>
      <c r="I4357" s="1440" t="s">
        <v>4785</v>
      </c>
      <c r="J4357" s="1436" t="s">
        <v>4293</v>
      </c>
      <c r="K4357" s="4"/>
    </row>
    <row r="4358" spans="1:11" ht="15" x14ac:dyDescent="0.2">
      <c r="A4358">
        <v>4299</v>
      </c>
      <c r="B4358" s="660">
        <f>'Revenues 10-15'!F267</f>
        <v>0</v>
      </c>
      <c r="F4358" s="4"/>
      <c r="G4358" s="1" t="b">
        <f t="shared" ca="1" si="68"/>
        <v>1</v>
      </c>
      <c r="H4358" s="1435" cm="1">
        <f t="array" aca="1" ref="H4358" ca="1">IF(I4358&lt;&gt;"",INDIRECT("'"&amp;I4358&amp;"'!"&amp;J4358),"")</f>
        <v>0</v>
      </c>
      <c r="I4358" s="1440" t="s">
        <v>4785</v>
      </c>
      <c r="J4358" s="1436" t="s">
        <v>4839</v>
      </c>
      <c r="K4358" s="4"/>
    </row>
    <row r="4359" spans="1:11" ht="15" x14ac:dyDescent="0.2">
      <c r="A4359">
        <v>4300</v>
      </c>
      <c r="B4359" s="660">
        <f>'Revenues 10-15'!G267</f>
        <v>0</v>
      </c>
      <c r="F4359" s="4"/>
      <c r="G4359" s="1" t="b">
        <f t="shared" ca="1" si="68"/>
        <v>1</v>
      </c>
      <c r="H4359" s="1435" cm="1">
        <f t="array" aca="1" ref="H4359" ca="1">IF(I4359&lt;&gt;"",INDIRECT("'"&amp;I4359&amp;"'!"&amp;J4359),"")</f>
        <v>0</v>
      </c>
      <c r="I4359" s="1440" t="s">
        <v>4785</v>
      </c>
      <c r="J4359" s="1436" t="s">
        <v>4840</v>
      </c>
      <c r="K4359" s="4"/>
    </row>
    <row r="4360" spans="1:11" ht="15" x14ac:dyDescent="0.2">
      <c r="A4360">
        <v>4301</v>
      </c>
      <c r="B4360" s="660">
        <f>'Revenues 10-15'!C268</f>
        <v>3265</v>
      </c>
      <c r="F4360" s="4"/>
      <c r="G4360" s="1" t="b">
        <f t="shared" ca="1" si="68"/>
        <v>1</v>
      </c>
      <c r="H4360" s="1435" cm="1">
        <f t="array" aca="1" ref="H4360" ca="1">IF(I4360&lt;&gt;"",INDIRECT("'"&amp;I4360&amp;"'!"&amp;J4360),"")</f>
        <v>3265</v>
      </c>
      <c r="I4360" s="1440" t="s">
        <v>4785</v>
      </c>
      <c r="J4360" s="1436" t="s">
        <v>4841</v>
      </c>
      <c r="K4360" s="4"/>
    </row>
    <row r="4361" spans="1:11" ht="15" x14ac:dyDescent="0.2">
      <c r="A4361">
        <v>4302</v>
      </c>
      <c r="B4361" s="660">
        <f>'Revenues 10-15'!I171</f>
        <v>0</v>
      </c>
      <c r="F4361" s="4"/>
      <c r="G4361" s="1" t="b">
        <f t="shared" ca="1" si="68"/>
        <v>1</v>
      </c>
      <c r="H4361" s="1435" cm="1">
        <f t="array" aca="1" ref="H4361" ca="1">IF(I4361&lt;&gt;"",INDIRECT("'"&amp;I4361&amp;"'!"&amp;J4361),"")</f>
        <v>0</v>
      </c>
      <c r="I4361" s="1440" t="s">
        <v>4785</v>
      </c>
      <c r="J4361" s="1436" t="s">
        <v>4842</v>
      </c>
      <c r="K4361" s="4"/>
    </row>
    <row r="4362" spans="1:11" ht="15" x14ac:dyDescent="0.2">
      <c r="A4362">
        <v>4303</v>
      </c>
      <c r="B4362" s="660">
        <f>'Revenues 10-15'!E175</f>
        <v>0</v>
      </c>
      <c r="F4362" s="4"/>
      <c r="G4362" s="1" t="b">
        <f t="shared" ca="1" si="68"/>
        <v>1</v>
      </c>
      <c r="H4362" s="1435" cm="1">
        <f t="array" aca="1" ref="H4362" ca="1">IF(I4362&lt;&gt;"",INDIRECT("'"&amp;I4362&amp;"'!"&amp;J4362),"")</f>
        <v>0</v>
      </c>
      <c r="I4362" s="1440" t="s">
        <v>4785</v>
      </c>
      <c r="J4362" s="1436" t="s">
        <v>4200</v>
      </c>
      <c r="K4362" s="4"/>
    </row>
    <row r="4363" spans="1:11" ht="15" x14ac:dyDescent="0.2">
      <c r="A4363">
        <v>4304</v>
      </c>
      <c r="B4363" s="660">
        <f>'Revenues 10-15'!H175</f>
        <v>0</v>
      </c>
      <c r="C4363" s="2" t="s">
        <v>490</v>
      </c>
      <c r="F4363" s="4"/>
      <c r="G4363" s="1" t="b">
        <f t="shared" ca="1" si="68"/>
        <v>1</v>
      </c>
      <c r="H4363" s="1435" cm="1">
        <f t="array" aca="1" ref="H4363" ca="1">IF(I4363&lt;&gt;"",INDIRECT("'"&amp;I4363&amp;"'!"&amp;J4363),"")</f>
        <v>0</v>
      </c>
      <c r="I4363" s="1440" t="s">
        <v>4785</v>
      </c>
      <c r="J4363" s="1436" t="s">
        <v>4209</v>
      </c>
      <c r="K4363" s="4"/>
    </row>
    <row r="4364" spans="1:11" ht="15" x14ac:dyDescent="0.2">
      <c r="A4364">
        <v>4305</v>
      </c>
      <c r="B4364" s="660">
        <f>'Revenues 10-15'!I175</f>
        <v>0</v>
      </c>
      <c r="F4364" s="4"/>
      <c r="G4364" s="1" t="b">
        <f t="shared" ca="1" si="68"/>
        <v>1</v>
      </c>
      <c r="H4364" s="1435" cm="1">
        <f t="array" aca="1" ref="H4364" ca="1">IF(I4364&lt;&gt;"",INDIRECT("'"&amp;I4364&amp;"'!"&amp;J4364),"")</f>
        <v>0</v>
      </c>
      <c r="I4364" s="1440" t="s">
        <v>4785</v>
      </c>
      <c r="J4364" s="1436" t="s">
        <v>4843</v>
      </c>
      <c r="K4364" s="4"/>
    </row>
    <row r="4365" spans="1:11" ht="15" x14ac:dyDescent="0.2">
      <c r="A4365" s="5">
        <v>4306</v>
      </c>
      <c r="B4365" s="660"/>
      <c r="F4365" s="4" t="s">
        <v>3784</v>
      </c>
      <c r="G4365" s="1" t="b">
        <f t="shared" ca="1" si="68"/>
        <v>1</v>
      </c>
      <c r="H4365" s="1435" t="str" cm="1">
        <f t="array" aca="1" ref="H4365" ca="1">IF(I4365&lt;&gt;"",INDIRECT("'"&amp;I4365&amp;"'!"&amp;J4365),"")</f>
        <v/>
      </c>
      <c r="I4365" s="1440"/>
      <c r="J4365" s="1436"/>
      <c r="K4365" s="4"/>
    </row>
    <row r="4366" spans="1:11" ht="15" x14ac:dyDescent="0.2">
      <c r="A4366">
        <v>4307</v>
      </c>
      <c r="B4366" s="660">
        <f>'Revenues 10-15'!K175</f>
        <v>0</v>
      </c>
      <c r="F4366" s="4"/>
      <c r="G4366" s="1" t="b">
        <f t="shared" ca="1" si="68"/>
        <v>1</v>
      </c>
      <c r="H4366" s="1435" cm="1">
        <f t="array" aca="1" ref="H4366" ca="1">IF(I4366&lt;&gt;"",INDIRECT("'"&amp;I4366&amp;"'!"&amp;J4366),"")</f>
        <v>0</v>
      </c>
      <c r="I4366" s="1440" t="s">
        <v>4785</v>
      </c>
      <c r="J4366" s="1436" t="s">
        <v>4219</v>
      </c>
      <c r="K4366" s="4"/>
    </row>
    <row r="4367" spans="1:11" ht="15" x14ac:dyDescent="0.2">
      <c r="A4367">
        <v>4308</v>
      </c>
      <c r="B4367" s="660">
        <f>'Revenues 10-15'!E176</f>
        <v>0</v>
      </c>
      <c r="F4367" s="4"/>
      <c r="G4367" s="1" t="b">
        <f t="shared" ca="1" si="68"/>
        <v>1</v>
      </c>
      <c r="H4367" s="1435" cm="1">
        <f t="array" aca="1" ref="H4367" ca="1">IF(I4367&lt;&gt;"",INDIRECT("'"&amp;I4367&amp;"'!"&amp;J4367),"")</f>
        <v>0</v>
      </c>
      <c r="I4367" s="1440" t="s">
        <v>4785</v>
      </c>
      <c r="J4367" s="1436" t="s">
        <v>4201</v>
      </c>
      <c r="K4367" s="4"/>
    </row>
    <row r="4368" spans="1:11" ht="15" x14ac:dyDescent="0.2">
      <c r="A4368">
        <v>4309</v>
      </c>
      <c r="B4368" s="660">
        <f>'Revenues 10-15'!I176</f>
        <v>0</v>
      </c>
      <c r="F4368" s="4"/>
      <c r="G4368" s="1" t="b">
        <f t="shared" ca="1" si="68"/>
        <v>1</v>
      </c>
      <c r="H4368" s="1435" cm="1">
        <f t="array" aca="1" ref="H4368" ca="1">IF(I4368&lt;&gt;"",INDIRECT("'"&amp;I4368&amp;"'!"&amp;J4368),"")</f>
        <v>0</v>
      </c>
      <c r="I4368" s="1440" t="s">
        <v>4785</v>
      </c>
      <c r="J4368" s="1436" t="s">
        <v>4844</v>
      </c>
      <c r="K4368" s="4"/>
    </row>
    <row r="4369" spans="1:11" ht="15" x14ac:dyDescent="0.2">
      <c r="A4369" s="5">
        <v>4310</v>
      </c>
      <c r="B4369" s="660"/>
      <c r="F4369" s="4" t="s">
        <v>3784</v>
      </c>
      <c r="G4369" s="1" t="b">
        <f t="shared" ca="1" si="68"/>
        <v>1</v>
      </c>
      <c r="H4369" s="1435" t="str" cm="1">
        <f t="array" aca="1" ref="H4369" ca="1">IF(I4369&lt;&gt;"",INDIRECT("'"&amp;I4369&amp;"'!"&amp;J4369),"")</f>
        <v/>
      </c>
      <c r="I4369" s="1440"/>
      <c r="J4369" s="1436"/>
      <c r="K4369" s="4"/>
    </row>
    <row r="4370" spans="1:11" ht="15" x14ac:dyDescent="0.2">
      <c r="A4370">
        <v>4311</v>
      </c>
      <c r="B4370" s="660">
        <f>'Revenues 10-15'!E177</f>
        <v>0</v>
      </c>
      <c r="F4370" s="4"/>
      <c r="G4370" s="1" t="b">
        <f t="shared" ca="1" si="68"/>
        <v>1</v>
      </c>
      <c r="H4370" s="1435" cm="1">
        <f t="array" aca="1" ref="H4370" ca="1">IF(I4370&lt;&gt;"",INDIRECT("'"&amp;I4370&amp;"'!"&amp;J4370),"")</f>
        <v>0</v>
      </c>
      <c r="I4370" s="1440" t="s">
        <v>4785</v>
      </c>
      <c r="J4370" s="1436" t="s">
        <v>4845</v>
      </c>
      <c r="K4370" s="4"/>
    </row>
    <row r="4371" spans="1:11" ht="15" x14ac:dyDescent="0.2">
      <c r="A4371">
        <v>4312</v>
      </c>
      <c r="B4371" s="660">
        <f>'Revenues 10-15'!I177</f>
        <v>0</v>
      </c>
      <c r="F4371" s="4"/>
      <c r="G4371" s="1" t="b">
        <f t="shared" ca="1" si="68"/>
        <v>1</v>
      </c>
      <c r="H4371" s="1435" cm="1">
        <f t="array" aca="1" ref="H4371" ca="1">IF(I4371&lt;&gt;"",INDIRECT("'"&amp;I4371&amp;"'!"&amp;J4371),"")</f>
        <v>0</v>
      </c>
      <c r="I4371" s="1440" t="s">
        <v>4785</v>
      </c>
      <c r="J4371" s="1436" t="s">
        <v>4846</v>
      </c>
      <c r="K4371" s="4"/>
    </row>
    <row r="4372" spans="1:11" ht="15" x14ac:dyDescent="0.2">
      <c r="A4372" s="5">
        <v>4313</v>
      </c>
      <c r="B4372" s="660"/>
      <c r="C4372" s="2" t="s">
        <v>490</v>
      </c>
      <c r="F4372" s="4" t="s">
        <v>3784</v>
      </c>
      <c r="G4372" s="1" t="b">
        <f t="shared" ca="1" si="68"/>
        <v>1</v>
      </c>
      <c r="H4372" s="1435" t="str" cm="1">
        <f t="array" aca="1" ref="H4372" ca="1">IF(I4372&lt;&gt;"",INDIRECT("'"&amp;I4372&amp;"'!"&amp;J4372),"")</f>
        <v/>
      </c>
      <c r="I4372" s="1440"/>
      <c r="J4372" s="1436"/>
      <c r="K4372" s="4"/>
    </row>
    <row r="4373" spans="1:11" ht="15" x14ac:dyDescent="0.2">
      <c r="A4373">
        <v>4314</v>
      </c>
      <c r="B4373" s="660">
        <f>'Revenues 10-15'!C187</f>
        <v>0</v>
      </c>
      <c r="C4373" s="2" t="s">
        <v>490</v>
      </c>
      <c r="F4373" s="4"/>
      <c r="G4373" s="1" t="b">
        <f t="shared" ca="1" si="68"/>
        <v>1</v>
      </c>
      <c r="H4373" s="1435" cm="1">
        <f t="array" aca="1" ref="H4373" ca="1">IF(I4373&lt;&gt;"",INDIRECT("'"&amp;I4373&amp;"'!"&amp;J4373),"")</f>
        <v>0</v>
      </c>
      <c r="I4373" s="1440" t="s">
        <v>4785</v>
      </c>
      <c r="J4373" s="1436" t="s">
        <v>4224</v>
      </c>
      <c r="K4373" s="4"/>
    </row>
    <row r="4374" spans="1:11" ht="15" x14ac:dyDescent="0.2">
      <c r="A4374">
        <v>4315</v>
      </c>
      <c r="B4374" s="660">
        <f>'Revenues 10-15'!D187</f>
        <v>0</v>
      </c>
      <c r="C4374" s="2" t="s">
        <v>490</v>
      </c>
      <c r="F4374" s="4"/>
      <c r="G4374" s="1" t="b">
        <f t="shared" ca="1" si="68"/>
        <v>1</v>
      </c>
      <c r="H4374" s="1435" cm="1">
        <f t="array" aca="1" ref="H4374" ca="1">IF(I4374&lt;&gt;"",INDIRECT("'"&amp;I4374&amp;"'!"&amp;J4374),"")</f>
        <v>0</v>
      </c>
      <c r="I4374" s="1440" t="s">
        <v>4785</v>
      </c>
      <c r="J4374" s="1436" t="s">
        <v>4228</v>
      </c>
      <c r="K4374" s="4"/>
    </row>
    <row r="4375" spans="1:11" ht="15" x14ac:dyDescent="0.2">
      <c r="A4375">
        <v>4316</v>
      </c>
      <c r="B4375" s="660">
        <f>'Revenues 10-15'!F187</f>
        <v>0</v>
      </c>
      <c r="F4375" s="4"/>
      <c r="G4375" s="1" t="b">
        <f t="shared" ca="1" si="68"/>
        <v>1</v>
      </c>
      <c r="H4375" s="1435" cm="1">
        <f t="array" aca="1" ref="H4375" ca="1">IF(I4375&lt;&gt;"",INDIRECT("'"&amp;I4375&amp;"'!"&amp;J4375),"")</f>
        <v>0</v>
      </c>
      <c r="I4375" s="1440" t="s">
        <v>4785</v>
      </c>
      <c r="J4375" s="1436" t="s">
        <v>4237</v>
      </c>
      <c r="K4375" s="4"/>
    </row>
    <row r="4376" spans="1:11" ht="15" x14ac:dyDescent="0.2">
      <c r="A4376">
        <v>4317</v>
      </c>
      <c r="B4376" s="660">
        <f>'Revenues 10-15'!G187</f>
        <v>0</v>
      </c>
      <c r="F4376" s="4"/>
      <c r="G4376" s="1" t="b">
        <f t="shared" ca="1" si="68"/>
        <v>1</v>
      </c>
      <c r="H4376" s="1435" cm="1">
        <f t="array" aca="1" ref="H4376" ca="1">IF(I4376&lt;&gt;"",INDIRECT("'"&amp;I4376&amp;"'!"&amp;J4376),"")</f>
        <v>0</v>
      </c>
      <c r="I4376" s="1440" t="s">
        <v>4785</v>
      </c>
      <c r="J4376" s="1436" t="s">
        <v>4241</v>
      </c>
      <c r="K4376" s="4"/>
    </row>
    <row r="4377" spans="1:11" ht="15" x14ac:dyDescent="0.2">
      <c r="A4377">
        <v>4318</v>
      </c>
      <c r="B4377" s="660">
        <f>'Revenues 10-15'!C188</f>
        <v>0</v>
      </c>
      <c r="F4377" s="4"/>
      <c r="G4377" s="1" t="b">
        <f t="shared" ca="1" si="68"/>
        <v>1</v>
      </c>
      <c r="H4377" s="1435" cm="1">
        <f t="array" aca="1" ref="H4377" ca="1">IF(I4377&lt;&gt;"",INDIRECT("'"&amp;I4377&amp;"'!"&amp;J4377),"")</f>
        <v>0</v>
      </c>
      <c r="I4377" s="1440" t="s">
        <v>4785</v>
      </c>
      <c r="J4377" s="1436" t="s">
        <v>4225</v>
      </c>
      <c r="K4377" s="4"/>
    </row>
    <row r="4378" spans="1:11" ht="15" x14ac:dyDescent="0.2">
      <c r="A4378">
        <v>4319</v>
      </c>
      <c r="B4378" s="660">
        <f>'Revenues 10-15'!D188</f>
        <v>0</v>
      </c>
      <c r="F4378" s="4"/>
      <c r="G4378" s="1" t="b">
        <f t="shared" ca="1" si="68"/>
        <v>1</v>
      </c>
      <c r="H4378" s="1435" cm="1">
        <f t="array" aca="1" ref="H4378" ca="1">IF(I4378&lt;&gt;"",INDIRECT("'"&amp;I4378&amp;"'!"&amp;J4378),"")</f>
        <v>0</v>
      </c>
      <c r="I4378" s="1440" t="s">
        <v>4785</v>
      </c>
      <c r="J4378" s="1436" t="s">
        <v>4229</v>
      </c>
      <c r="K4378" s="4"/>
    </row>
    <row r="4379" spans="1:11" ht="15" x14ac:dyDescent="0.2">
      <c r="A4379">
        <v>4320</v>
      </c>
      <c r="B4379" s="660">
        <f>'Revenues 10-15'!F188</f>
        <v>0</v>
      </c>
      <c r="F4379" s="4"/>
      <c r="G4379" s="1" t="b">
        <f t="shared" ca="1" si="68"/>
        <v>1</v>
      </c>
      <c r="H4379" s="1435" cm="1">
        <f t="array" aca="1" ref="H4379" ca="1">IF(I4379&lt;&gt;"",INDIRECT("'"&amp;I4379&amp;"'!"&amp;J4379),"")</f>
        <v>0</v>
      </c>
      <c r="I4379" s="1440" t="s">
        <v>4785</v>
      </c>
      <c r="J4379" s="1436" t="s">
        <v>4238</v>
      </c>
      <c r="K4379" s="4"/>
    </row>
    <row r="4380" spans="1:11" ht="15" x14ac:dyDescent="0.2">
      <c r="A4380">
        <v>4321</v>
      </c>
      <c r="B4380" s="660">
        <f>'Revenues 10-15'!G188</f>
        <v>0</v>
      </c>
      <c r="F4380" s="4"/>
      <c r="G4380" s="1" t="b">
        <f t="shared" ca="1" si="68"/>
        <v>1</v>
      </c>
      <c r="H4380" s="1435" cm="1">
        <f t="array" aca="1" ref="H4380" ca="1">IF(I4380&lt;&gt;"",INDIRECT("'"&amp;I4380&amp;"'!"&amp;J4380),"")</f>
        <v>0</v>
      </c>
      <c r="I4380" s="1440" t="s">
        <v>4785</v>
      </c>
      <c r="J4380" s="1436" t="s">
        <v>4242</v>
      </c>
      <c r="K4380" s="4"/>
    </row>
    <row r="4381" spans="1:11" ht="15" x14ac:dyDescent="0.2">
      <c r="A4381" s="5">
        <v>4322</v>
      </c>
      <c r="B4381" s="660"/>
      <c r="F4381" s="4" t="s">
        <v>3784</v>
      </c>
      <c r="G4381" s="1" t="b">
        <f t="shared" ca="1" si="68"/>
        <v>1</v>
      </c>
      <c r="H4381" s="1435" t="str" cm="1">
        <f t="array" aca="1" ref="H4381" ca="1">IF(I4381&lt;&gt;"",INDIRECT("'"&amp;I4381&amp;"'!"&amp;J4381),"")</f>
        <v/>
      </c>
      <c r="I4381" s="1440"/>
      <c r="J4381" s="1436"/>
      <c r="K4381" s="4"/>
    </row>
    <row r="4382" spans="1:11" ht="15" x14ac:dyDescent="0.2">
      <c r="A4382" s="5">
        <v>4323</v>
      </c>
      <c r="B4382" s="660"/>
      <c r="F4382" s="4" t="s">
        <v>3784</v>
      </c>
      <c r="G4382" s="1" t="b">
        <f t="shared" ca="1" si="68"/>
        <v>1</v>
      </c>
      <c r="H4382" s="1435" t="str" cm="1">
        <f t="array" aca="1" ref="H4382" ca="1">IF(I4382&lt;&gt;"",INDIRECT("'"&amp;I4382&amp;"'!"&amp;J4382),"")</f>
        <v/>
      </c>
      <c r="I4382" s="1440"/>
      <c r="J4382" s="1436"/>
      <c r="K4382" s="4"/>
    </row>
    <row r="4383" spans="1:11" ht="15" x14ac:dyDescent="0.2">
      <c r="A4383" s="5">
        <v>4324</v>
      </c>
      <c r="B4383" s="660"/>
      <c r="F4383" s="4" t="s">
        <v>3784</v>
      </c>
      <c r="G4383" s="1" t="b">
        <f t="shared" ca="1" si="68"/>
        <v>1</v>
      </c>
      <c r="H4383" s="1435" t="str" cm="1">
        <f t="array" aca="1" ref="H4383" ca="1">IF(I4383&lt;&gt;"",INDIRECT("'"&amp;I4383&amp;"'!"&amp;J4383),"")</f>
        <v/>
      </c>
      <c r="I4383" s="1440"/>
      <c r="J4383" s="1436"/>
      <c r="K4383" s="4"/>
    </row>
    <row r="4384" spans="1:11" ht="15" x14ac:dyDescent="0.2">
      <c r="A4384" s="5">
        <v>4325</v>
      </c>
      <c r="B4384" s="660"/>
      <c r="F4384" s="4" t="s">
        <v>3784</v>
      </c>
      <c r="G4384" s="1" t="b">
        <f t="shared" ref="G4384:G4447" ca="1" si="69">H4384=B4384</f>
        <v>1</v>
      </c>
      <c r="H4384" s="1435" t="str" cm="1">
        <f t="array" aca="1" ref="H4384" ca="1">IF(I4384&lt;&gt;"",INDIRECT("'"&amp;I4384&amp;"'!"&amp;J4384),"")</f>
        <v/>
      </c>
      <c r="I4384" s="1440"/>
      <c r="J4384" s="1436"/>
      <c r="K4384" s="4"/>
    </row>
    <row r="4385" spans="1:11" ht="15" x14ac:dyDescent="0.2">
      <c r="A4385" s="5">
        <v>4326</v>
      </c>
      <c r="B4385" s="660"/>
      <c r="F4385" s="4" t="s">
        <v>3784</v>
      </c>
      <c r="G4385" s="1" t="b">
        <f t="shared" ca="1" si="69"/>
        <v>1</v>
      </c>
      <c r="H4385" s="1435" t="str" cm="1">
        <f t="array" aca="1" ref="H4385" ca="1">IF(I4385&lt;&gt;"",INDIRECT("'"&amp;I4385&amp;"'!"&amp;J4385),"")</f>
        <v/>
      </c>
      <c r="I4385" s="1440"/>
      <c r="J4385" s="1436"/>
      <c r="K4385" s="4"/>
    </row>
    <row r="4386" spans="1:11" ht="15" x14ac:dyDescent="0.2">
      <c r="A4386" s="5">
        <v>4327</v>
      </c>
      <c r="B4386" s="660"/>
      <c r="F4386" s="4" t="s">
        <v>3784</v>
      </c>
      <c r="G4386" s="1" t="b">
        <f t="shared" ca="1" si="69"/>
        <v>1</v>
      </c>
      <c r="H4386" s="1435" t="str" cm="1">
        <f t="array" aca="1" ref="H4386" ca="1">IF(I4386&lt;&gt;"",INDIRECT("'"&amp;I4386&amp;"'!"&amp;J4386),"")</f>
        <v/>
      </c>
      <c r="I4386" s="1440"/>
      <c r="J4386" s="1436"/>
      <c r="K4386" s="4"/>
    </row>
    <row r="4387" spans="1:11" ht="15" x14ac:dyDescent="0.2">
      <c r="A4387" s="5">
        <v>4328</v>
      </c>
      <c r="B4387" s="660"/>
      <c r="F4387" s="4" t="s">
        <v>3784</v>
      </c>
      <c r="G4387" s="1" t="b">
        <f t="shared" ca="1" si="69"/>
        <v>1</v>
      </c>
      <c r="H4387" s="1435" t="str" cm="1">
        <f t="array" aca="1" ref="H4387" ca="1">IF(I4387&lt;&gt;"",INDIRECT("'"&amp;I4387&amp;"'!"&amp;J4387),"")</f>
        <v/>
      </c>
      <c r="I4387" s="1440"/>
      <c r="J4387" s="1436"/>
      <c r="K4387" s="4"/>
    </row>
    <row r="4388" spans="1:11" ht="15" x14ac:dyDescent="0.2">
      <c r="A4388" s="5">
        <v>4329</v>
      </c>
      <c r="B4388" s="660"/>
      <c r="F4388" s="4" t="s">
        <v>3784</v>
      </c>
      <c r="G4388" s="1" t="b">
        <f t="shared" ca="1" si="69"/>
        <v>1</v>
      </c>
      <c r="H4388" s="1435" t="str" cm="1">
        <f t="array" aca="1" ref="H4388" ca="1">IF(I4388&lt;&gt;"",INDIRECT("'"&amp;I4388&amp;"'!"&amp;J4388),"")</f>
        <v/>
      </c>
      <c r="I4388" s="1440"/>
      <c r="J4388" s="1436"/>
      <c r="K4388" s="4"/>
    </row>
    <row r="4389" spans="1:11" ht="15" x14ac:dyDescent="0.2">
      <c r="A4389">
        <v>4330</v>
      </c>
      <c r="B4389" s="660">
        <f>'Revenues 10-15'!C189</f>
        <v>0</v>
      </c>
      <c r="F4389" s="4"/>
      <c r="G4389" s="1" t="b">
        <f t="shared" ca="1" si="69"/>
        <v>1</v>
      </c>
      <c r="H4389" s="1435" cm="1">
        <f t="array" aca="1" ref="H4389" ca="1">IF(I4389&lt;&gt;"",INDIRECT("'"&amp;I4389&amp;"'!"&amp;J4389),"")</f>
        <v>0</v>
      </c>
      <c r="I4389" s="1440" t="s">
        <v>4785</v>
      </c>
      <c r="J4389" s="1436" t="s">
        <v>4563</v>
      </c>
      <c r="K4389" s="4"/>
    </row>
    <row r="4390" spans="1:11" ht="15" x14ac:dyDescent="0.2">
      <c r="A4390">
        <v>4331</v>
      </c>
      <c r="B4390" s="660">
        <f>'Revenues 10-15'!D189</f>
        <v>0</v>
      </c>
      <c r="F4390" s="4"/>
      <c r="G4390" s="1" t="b">
        <f t="shared" ca="1" si="69"/>
        <v>1</v>
      </c>
      <c r="H4390" s="1435" cm="1">
        <f t="array" aca="1" ref="H4390" ca="1">IF(I4390&lt;&gt;"",INDIRECT("'"&amp;I4390&amp;"'!"&amp;J4390),"")</f>
        <v>0</v>
      </c>
      <c r="I4390" s="1440" t="s">
        <v>4785</v>
      </c>
      <c r="J4390" s="1436" t="s">
        <v>4564</v>
      </c>
      <c r="K4390" s="4"/>
    </row>
    <row r="4391" spans="1:11" ht="15" x14ac:dyDescent="0.2">
      <c r="A4391">
        <v>4332</v>
      </c>
      <c r="B4391" s="660">
        <f>'Revenues 10-15'!F189</f>
        <v>0</v>
      </c>
      <c r="F4391" s="4"/>
      <c r="G4391" s="1" t="b">
        <f t="shared" ca="1" si="69"/>
        <v>1</v>
      </c>
      <c r="H4391" s="1435" cm="1">
        <f t="array" aca="1" ref="H4391" ca="1">IF(I4391&lt;&gt;"",INDIRECT("'"&amp;I4391&amp;"'!"&amp;J4391),"")</f>
        <v>0</v>
      </c>
      <c r="I4391" s="1440" t="s">
        <v>4785</v>
      </c>
      <c r="J4391" s="1436" t="s">
        <v>4568</v>
      </c>
      <c r="K4391" s="4"/>
    </row>
    <row r="4392" spans="1:11" ht="15" x14ac:dyDescent="0.2">
      <c r="A4392">
        <v>4333</v>
      </c>
      <c r="B4392" s="660">
        <f>'Revenues 10-15'!G189</f>
        <v>0</v>
      </c>
      <c r="F4392" s="4"/>
      <c r="G4392" s="1" t="b">
        <f t="shared" ca="1" si="69"/>
        <v>1</v>
      </c>
      <c r="H4392" s="1435" cm="1">
        <f t="array" aca="1" ref="H4392" ca="1">IF(I4392&lt;&gt;"",INDIRECT("'"&amp;I4392&amp;"'!"&amp;J4392),"")</f>
        <v>0</v>
      </c>
      <c r="I4392" s="1440" t="s">
        <v>4785</v>
      </c>
      <c r="J4392" s="1436" t="s">
        <v>4569</v>
      </c>
      <c r="K4392" s="4"/>
    </row>
    <row r="4393" spans="1:11" ht="15" x14ac:dyDescent="0.2">
      <c r="A4393">
        <v>4334</v>
      </c>
      <c r="B4393" s="660">
        <f>'Revenues 10-15'!C190</f>
        <v>0</v>
      </c>
      <c r="F4393" s="4"/>
      <c r="G4393" s="1" t="b">
        <f t="shared" ca="1" si="69"/>
        <v>1</v>
      </c>
      <c r="H4393" s="1435" cm="1">
        <f t="array" aca="1" ref="H4393" ca="1">IF(I4393&lt;&gt;"",INDIRECT("'"&amp;I4393&amp;"'!"&amp;J4393),"")</f>
        <v>0</v>
      </c>
      <c r="I4393" s="1440" t="s">
        <v>4785</v>
      </c>
      <c r="J4393" s="1436" t="s">
        <v>4847</v>
      </c>
      <c r="K4393" s="4"/>
    </row>
    <row r="4394" spans="1:11" ht="15" x14ac:dyDescent="0.2">
      <c r="A4394">
        <v>4335</v>
      </c>
      <c r="B4394" s="660">
        <f>'Revenues 10-15'!D190</f>
        <v>0</v>
      </c>
      <c r="F4394" s="4"/>
      <c r="G4394" s="1" t="b">
        <f t="shared" ca="1" si="69"/>
        <v>1</v>
      </c>
      <c r="H4394" s="1435" cm="1">
        <f t="array" aca="1" ref="H4394" ca="1">IF(I4394&lt;&gt;"",INDIRECT("'"&amp;I4394&amp;"'!"&amp;J4394),"")</f>
        <v>0</v>
      </c>
      <c r="I4394" s="1440" t="s">
        <v>4785</v>
      </c>
      <c r="J4394" s="1436" t="s">
        <v>4848</v>
      </c>
      <c r="K4394" s="4"/>
    </row>
    <row r="4395" spans="1:11" ht="15" x14ac:dyDescent="0.2">
      <c r="A4395">
        <v>4336</v>
      </c>
      <c r="B4395" s="660">
        <f>'Revenues 10-15'!F190</f>
        <v>0</v>
      </c>
      <c r="C4395" s="2" t="s">
        <v>490</v>
      </c>
      <c r="F4395" s="4"/>
      <c r="G4395" s="1" t="b">
        <f t="shared" ca="1" si="69"/>
        <v>1</v>
      </c>
      <c r="H4395" s="1435" cm="1">
        <f t="array" aca="1" ref="H4395" ca="1">IF(I4395&lt;&gt;"",INDIRECT("'"&amp;I4395&amp;"'!"&amp;J4395),"")</f>
        <v>0</v>
      </c>
      <c r="I4395" s="1440" t="s">
        <v>4785</v>
      </c>
      <c r="J4395" s="1436" t="s">
        <v>4849</v>
      </c>
      <c r="K4395" s="4"/>
    </row>
    <row r="4396" spans="1:11" ht="15" x14ac:dyDescent="0.2">
      <c r="A4396">
        <v>4337</v>
      </c>
      <c r="B4396" s="660">
        <f>'Revenues 10-15'!G190</f>
        <v>0</v>
      </c>
      <c r="C4396" s="2" t="s">
        <v>490</v>
      </c>
      <c r="F4396" s="4"/>
      <c r="G4396" s="1" t="b">
        <f t="shared" ca="1" si="69"/>
        <v>1</v>
      </c>
      <c r="H4396" s="1435" cm="1">
        <f t="array" aca="1" ref="H4396" ca="1">IF(I4396&lt;&gt;"",INDIRECT("'"&amp;I4396&amp;"'!"&amp;J4396),"")</f>
        <v>0</v>
      </c>
      <c r="I4396" s="1440" t="s">
        <v>4785</v>
      </c>
      <c r="J4396" s="1436" t="s">
        <v>4850</v>
      </c>
      <c r="K4396" s="4"/>
    </row>
    <row r="4397" spans="1:11" ht="15" x14ac:dyDescent="0.2">
      <c r="A4397" s="5">
        <v>4338</v>
      </c>
      <c r="B4397" s="660"/>
      <c r="C4397" s="2" t="s">
        <v>490</v>
      </c>
      <c r="D4397" s="4" t="s">
        <v>1314</v>
      </c>
      <c r="F4397" s="4" t="s">
        <v>3784</v>
      </c>
      <c r="G4397" s="1" t="b">
        <f t="shared" ca="1" si="69"/>
        <v>1</v>
      </c>
      <c r="H4397" s="1435" t="str" cm="1">
        <f t="array" aca="1" ref="H4397" ca="1">IF(I4397&lt;&gt;"",INDIRECT("'"&amp;I4397&amp;"'!"&amp;J4397),"")</f>
        <v/>
      </c>
      <c r="I4397" s="1440"/>
      <c r="J4397" s="1436"/>
      <c r="K4397" s="4"/>
    </row>
    <row r="4398" spans="1:11" ht="15" x14ac:dyDescent="0.2">
      <c r="A4398" s="5">
        <v>4339</v>
      </c>
      <c r="B4398" s="660"/>
      <c r="C4398" s="2" t="s">
        <v>490</v>
      </c>
      <c r="D4398" s="4" t="s">
        <v>1314</v>
      </c>
      <c r="F4398" s="4" t="s">
        <v>3784</v>
      </c>
      <c r="G4398" s="1" t="b">
        <f t="shared" ca="1" si="69"/>
        <v>1</v>
      </c>
      <c r="H4398" s="1435" t="str" cm="1">
        <f t="array" aca="1" ref="H4398" ca="1">IF(I4398&lt;&gt;"",INDIRECT("'"&amp;I4398&amp;"'!"&amp;J4398),"")</f>
        <v/>
      </c>
      <c r="I4398" s="1440"/>
      <c r="J4398" s="1436"/>
      <c r="K4398" s="4"/>
    </row>
    <row r="4399" spans="1:11" ht="15" x14ac:dyDescent="0.2">
      <c r="A4399" s="5">
        <v>4340</v>
      </c>
      <c r="B4399" s="660"/>
      <c r="D4399" s="4" t="s">
        <v>1314</v>
      </c>
      <c r="F4399" s="4" t="s">
        <v>3784</v>
      </c>
      <c r="G4399" s="1" t="b">
        <f t="shared" ca="1" si="69"/>
        <v>1</v>
      </c>
      <c r="H4399" s="1435" t="str" cm="1">
        <f t="array" aca="1" ref="H4399" ca="1">IF(I4399&lt;&gt;"",INDIRECT("'"&amp;I4399&amp;"'!"&amp;J4399),"")</f>
        <v/>
      </c>
      <c r="I4399" s="1440"/>
      <c r="J4399" s="1436"/>
      <c r="K4399" s="4"/>
    </row>
    <row r="4400" spans="1:11" ht="15" x14ac:dyDescent="0.2">
      <c r="A4400" s="5">
        <v>4341</v>
      </c>
      <c r="B4400" s="660"/>
      <c r="D4400" s="4" t="s">
        <v>1314</v>
      </c>
      <c r="F4400" s="4" t="s">
        <v>3784</v>
      </c>
      <c r="G4400" s="1" t="b">
        <f t="shared" ca="1" si="69"/>
        <v>1</v>
      </c>
      <c r="H4400" s="1435" t="str" cm="1">
        <f t="array" aca="1" ref="H4400" ca="1">IF(I4400&lt;&gt;"",INDIRECT("'"&amp;I4400&amp;"'!"&amp;J4400),"")</f>
        <v/>
      </c>
      <c r="I4400" s="1440"/>
      <c r="J4400" s="1436"/>
      <c r="K4400" s="4"/>
    </row>
    <row r="4401" spans="1:11" ht="15" x14ac:dyDescent="0.2">
      <c r="A4401" s="5">
        <v>4342</v>
      </c>
      <c r="B4401" s="660"/>
      <c r="F4401" s="4" t="s">
        <v>3784</v>
      </c>
      <c r="G4401" s="1" t="b">
        <f t="shared" ca="1" si="69"/>
        <v>1</v>
      </c>
      <c r="H4401" s="1435" t="str" cm="1">
        <f t="array" aca="1" ref="H4401" ca="1">IF(I4401&lt;&gt;"",INDIRECT("'"&amp;I4401&amp;"'!"&amp;J4401),"")</f>
        <v/>
      </c>
      <c r="I4401" s="1440"/>
      <c r="J4401" s="1436"/>
      <c r="K4401" s="4"/>
    </row>
    <row r="4402" spans="1:11" ht="15" x14ac:dyDescent="0.2">
      <c r="A4402" s="5">
        <v>4343</v>
      </c>
      <c r="B4402" s="660"/>
      <c r="F4402" s="4" t="s">
        <v>3784</v>
      </c>
      <c r="G4402" s="1" t="b">
        <f t="shared" ca="1" si="69"/>
        <v>1</v>
      </c>
      <c r="H4402" s="1435" t="str" cm="1">
        <f t="array" aca="1" ref="H4402" ca="1">IF(I4402&lt;&gt;"",INDIRECT("'"&amp;I4402&amp;"'!"&amp;J4402),"")</f>
        <v/>
      </c>
      <c r="I4402" s="1440"/>
      <c r="J4402" s="1436"/>
      <c r="K4402" s="4"/>
    </row>
    <row r="4403" spans="1:11" ht="15" x14ac:dyDescent="0.2">
      <c r="A4403" s="5">
        <v>4344</v>
      </c>
      <c r="B4403" s="660"/>
      <c r="F4403" s="4" t="s">
        <v>3784</v>
      </c>
      <c r="G4403" s="1" t="b">
        <f t="shared" ca="1" si="69"/>
        <v>1</v>
      </c>
      <c r="H4403" s="1435" t="str" cm="1">
        <f t="array" aca="1" ref="H4403" ca="1">IF(I4403&lt;&gt;"",INDIRECT("'"&amp;I4403&amp;"'!"&amp;J4403),"")</f>
        <v/>
      </c>
      <c r="I4403" s="1440"/>
      <c r="J4403" s="1436"/>
      <c r="K4403" s="4"/>
    </row>
    <row r="4404" spans="1:11" ht="15" x14ac:dyDescent="0.2">
      <c r="A4404" s="5">
        <v>4345</v>
      </c>
      <c r="B4404" s="660"/>
      <c r="F4404" s="4" t="s">
        <v>3784</v>
      </c>
      <c r="G4404" s="1" t="b">
        <f t="shared" ca="1" si="69"/>
        <v>1</v>
      </c>
      <c r="H4404" s="1435" t="str" cm="1">
        <f t="array" aca="1" ref="H4404" ca="1">IF(I4404&lt;&gt;"",INDIRECT("'"&amp;I4404&amp;"'!"&amp;J4404),"")</f>
        <v/>
      </c>
      <c r="I4404" s="1440"/>
      <c r="J4404" s="1436"/>
      <c r="K4404" s="4"/>
    </row>
    <row r="4405" spans="1:11" ht="15" x14ac:dyDescent="0.2">
      <c r="A4405">
        <v>4346</v>
      </c>
      <c r="B4405" s="660">
        <f>'Revenues 10-15'!C210</f>
        <v>0</v>
      </c>
      <c r="F4405" s="4"/>
      <c r="G4405" s="1" t="b">
        <f t="shared" ca="1" si="69"/>
        <v>1</v>
      </c>
      <c r="H4405" s="1435" cm="1">
        <f t="array" aca="1" ref="H4405" ca="1">IF(I4405&lt;&gt;"",INDIRECT("'"&amp;I4405&amp;"'!"&amp;J4405),"")</f>
        <v>0</v>
      </c>
      <c r="I4405" s="1440" t="s">
        <v>4785</v>
      </c>
      <c r="J4405" s="1436" t="s">
        <v>4851</v>
      </c>
      <c r="K4405" s="4"/>
    </row>
    <row r="4406" spans="1:11" ht="15" x14ac:dyDescent="0.2">
      <c r="A4406">
        <v>4347</v>
      </c>
      <c r="B4406" s="660">
        <f>'Revenues 10-15'!D210</f>
        <v>0</v>
      </c>
      <c r="F4406" s="4"/>
      <c r="G4406" s="1" t="b">
        <f t="shared" ca="1" si="69"/>
        <v>1</v>
      </c>
      <c r="H4406" s="1435" cm="1">
        <f t="array" aca="1" ref="H4406" ca="1">IF(I4406&lt;&gt;"",INDIRECT("'"&amp;I4406&amp;"'!"&amp;J4406),"")</f>
        <v>0</v>
      </c>
      <c r="I4406" s="1440" t="s">
        <v>4785</v>
      </c>
      <c r="J4406" s="1436" t="s">
        <v>4852</v>
      </c>
      <c r="K4406" s="4"/>
    </row>
    <row r="4407" spans="1:11" ht="15" x14ac:dyDescent="0.2">
      <c r="A4407">
        <v>4348</v>
      </c>
      <c r="B4407" s="660">
        <f>'Revenues 10-15'!F210</f>
        <v>0</v>
      </c>
      <c r="F4407" s="4"/>
      <c r="G4407" s="1" t="b">
        <f t="shared" ca="1" si="69"/>
        <v>1</v>
      </c>
      <c r="H4407" s="1435" cm="1">
        <f t="array" aca="1" ref="H4407" ca="1">IF(I4407&lt;&gt;"",INDIRECT("'"&amp;I4407&amp;"'!"&amp;J4407),"")</f>
        <v>0</v>
      </c>
      <c r="I4407" s="1440" t="s">
        <v>4785</v>
      </c>
      <c r="J4407" s="1436" t="s">
        <v>4853</v>
      </c>
      <c r="K4407" s="4"/>
    </row>
    <row r="4408" spans="1:11" ht="15" x14ac:dyDescent="0.2">
      <c r="A4408">
        <v>4349</v>
      </c>
      <c r="B4408" s="660">
        <f>'Revenues 10-15'!G210</f>
        <v>0</v>
      </c>
      <c r="F4408" s="4"/>
      <c r="G4408" s="1" t="b">
        <f t="shared" ca="1" si="69"/>
        <v>1</v>
      </c>
      <c r="H4408" s="1435" cm="1">
        <f t="array" aca="1" ref="H4408" ca="1">IF(I4408&lt;&gt;"",INDIRECT("'"&amp;I4408&amp;"'!"&amp;J4408),"")</f>
        <v>0</v>
      </c>
      <c r="I4408" s="1440" t="s">
        <v>4785</v>
      </c>
      <c r="J4408" s="1436" t="s">
        <v>4854</v>
      </c>
      <c r="K4408" s="4"/>
    </row>
    <row r="4409" spans="1:11" ht="15" x14ac:dyDescent="0.2">
      <c r="A4409">
        <v>4350</v>
      </c>
      <c r="B4409" s="660">
        <f>'Revenues 10-15'!C212</f>
        <v>0</v>
      </c>
      <c r="F4409" s="4"/>
      <c r="G4409" s="1" t="b">
        <f t="shared" ca="1" si="69"/>
        <v>1</v>
      </c>
      <c r="H4409" s="1435" cm="1">
        <f t="array" aca="1" ref="H4409" ca="1">IF(I4409&lt;&gt;"",INDIRECT("'"&amp;I4409&amp;"'!"&amp;J4409),"")</f>
        <v>0</v>
      </c>
      <c r="I4409" s="1440" t="s">
        <v>4785</v>
      </c>
      <c r="J4409" s="1436" t="s">
        <v>4855</v>
      </c>
      <c r="K4409" s="4"/>
    </row>
    <row r="4410" spans="1:11" ht="15" x14ac:dyDescent="0.2">
      <c r="A4410">
        <v>4351</v>
      </c>
      <c r="B4410" s="660">
        <f>'Revenues 10-15'!D212</f>
        <v>0</v>
      </c>
      <c r="F4410" s="4"/>
      <c r="G4410" s="1" t="b">
        <f t="shared" ca="1" si="69"/>
        <v>1</v>
      </c>
      <c r="H4410" s="1435" cm="1">
        <f t="array" aca="1" ref="H4410" ca="1">IF(I4410&lt;&gt;"",INDIRECT("'"&amp;I4410&amp;"'!"&amp;J4410),"")</f>
        <v>0</v>
      </c>
      <c r="I4410" s="1440" t="s">
        <v>4785</v>
      </c>
      <c r="J4410" s="1436" t="s">
        <v>4856</v>
      </c>
      <c r="K4410" s="4"/>
    </row>
    <row r="4411" spans="1:11" ht="15" x14ac:dyDescent="0.2">
      <c r="A4411">
        <v>4352</v>
      </c>
      <c r="B4411" s="660">
        <f>'Revenues 10-15'!F212</f>
        <v>0</v>
      </c>
      <c r="C4411" s="2" t="s">
        <v>490</v>
      </c>
      <c r="F4411" s="4"/>
      <c r="G4411" s="1" t="b">
        <f t="shared" ca="1" si="69"/>
        <v>1</v>
      </c>
      <c r="H4411" s="1435" cm="1">
        <f t="array" aca="1" ref="H4411" ca="1">IF(I4411&lt;&gt;"",INDIRECT("'"&amp;I4411&amp;"'!"&amp;J4411),"")</f>
        <v>0</v>
      </c>
      <c r="I4411" s="1440" t="s">
        <v>4785</v>
      </c>
      <c r="J4411" s="1436" t="s">
        <v>4857</v>
      </c>
      <c r="K4411" s="4"/>
    </row>
    <row r="4412" spans="1:11" ht="15" x14ac:dyDescent="0.2">
      <c r="A4412">
        <v>4353</v>
      </c>
      <c r="B4412" s="660">
        <f>'Revenues 10-15'!G212</f>
        <v>0</v>
      </c>
      <c r="C4412" s="2" t="s">
        <v>490</v>
      </c>
      <c r="F4412" s="4"/>
      <c r="G4412" s="1" t="b">
        <f t="shared" ca="1" si="69"/>
        <v>1</v>
      </c>
      <c r="H4412" s="1435" cm="1">
        <f t="array" aca="1" ref="H4412" ca="1">IF(I4412&lt;&gt;"",INDIRECT("'"&amp;I4412&amp;"'!"&amp;J4412),"")</f>
        <v>0</v>
      </c>
      <c r="I4412" s="1440" t="s">
        <v>4785</v>
      </c>
      <c r="J4412" s="1436" t="s">
        <v>4858</v>
      </c>
      <c r="K4412" s="4"/>
    </row>
    <row r="4413" spans="1:11" ht="15" x14ac:dyDescent="0.2">
      <c r="A4413">
        <v>4354</v>
      </c>
      <c r="B4413" s="660">
        <f>'Revenues 10-15'!C259</f>
        <v>0</v>
      </c>
      <c r="C4413" s="2" t="s">
        <v>490</v>
      </c>
      <c r="F4413" s="4"/>
      <c r="G4413" s="1" t="b">
        <f t="shared" ca="1" si="69"/>
        <v>1</v>
      </c>
      <c r="H4413" s="1435" cm="1">
        <f t="array" aca="1" ref="H4413" ca="1">IF(I4413&lt;&gt;"",INDIRECT("'"&amp;I4413&amp;"'!"&amp;J4413),"")</f>
        <v>0</v>
      </c>
      <c r="I4413" s="1440" t="s">
        <v>4785</v>
      </c>
      <c r="J4413" s="1436" t="s">
        <v>4859</v>
      </c>
      <c r="K4413" s="4"/>
    </row>
    <row r="4414" spans="1:11" ht="15" x14ac:dyDescent="0.2">
      <c r="A4414">
        <v>4355</v>
      </c>
      <c r="B4414" s="660">
        <f>'Revenues 10-15'!F259</f>
        <v>0</v>
      </c>
      <c r="C4414" s="2" t="s">
        <v>490</v>
      </c>
      <c r="F4414" s="4"/>
      <c r="G4414" s="1" t="b">
        <f t="shared" ca="1" si="69"/>
        <v>1</v>
      </c>
      <c r="H4414" s="1435" cm="1">
        <f t="array" aca="1" ref="H4414" ca="1">IF(I4414&lt;&gt;"",INDIRECT("'"&amp;I4414&amp;"'!"&amp;J4414),"")</f>
        <v>0</v>
      </c>
      <c r="I4414" s="1440" t="s">
        <v>4785</v>
      </c>
      <c r="J4414" s="1436" t="s">
        <v>4860</v>
      </c>
      <c r="K4414" s="4"/>
    </row>
    <row r="4415" spans="1:11" ht="15" x14ac:dyDescent="0.2">
      <c r="A4415">
        <v>4356</v>
      </c>
      <c r="B4415" s="660">
        <f>'Revenues 10-15'!G259</f>
        <v>0</v>
      </c>
      <c r="F4415" s="4"/>
      <c r="G4415" s="1" t="b">
        <f t="shared" ca="1" si="69"/>
        <v>1</v>
      </c>
      <c r="H4415" s="1435" cm="1">
        <f t="array" aca="1" ref="H4415" ca="1">IF(I4415&lt;&gt;"",INDIRECT("'"&amp;I4415&amp;"'!"&amp;J4415),"")</f>
        <v>0</v>
      </c>
      <c r="I4415" s="1440" t="s">
        <v>4785</v>
      </c>
      <c r="J4415" s="1436" t="s">
        <v>4861</v>
      </c>
      <c r="K4415" s="4"/>
    </row>
    <row r="4416" spans="1:11" ht="15" x14ac:dyDescent="0.2">
      <c r="A4416">
        <v>4357</v>
      </c>
      <c r="B4416" s="660">
        <f>'Revenues 10-15'!C262</f>
        <v>5162</v>
      </c>
      <c r="F4416" s="4"/>
      <c r="G4416" s="1" t="b">
        <f t="shared" ca="1" si="69"/>
        <v>1</v>
      </c>
      <c r="H4416" s="1435" cm="1">
        <f t="array" aca="1" ref="H4416" ca="1">IF(I4416&lt;&gt;"",INDIRECT("'"&amp;I4416&amp;"'!"&amp;J4416),"")</f>
        <v>5162</v>
      </c>
      <c r="I4416" s="1440" t="s">
        <v>4785</v>
      </c>
      <c r="J4416" s="1436" t="s">
        <v>4862</v>
      </c>
      <c r="K4416" s="4"/>
    </row>
    <row r="4417" spans="1:11" ht="15" x14ac:dyDescent="0.2">
      <c r="A4417">
        <v>4358</v>
      </c>
      <c r="B4417" s="660">
        <f>'Revenues 10-15'!D262</f>
        <v>0</v>
      </c>
      <c r="F4417" s="4"/>
      <c r="G4417" s="1" t="b">
        <f t="shared" ca="1" si="69"/>
        <v>1</v>
      </c>
      <c r="H4417" s="1435" cm="1">
        <f t="array" aca="1" ref="H4417" ca="1">IF(I4417&lt;&gt;"",INDIRECT("'"&amp;I4417&amp;"'!"&amp;J4417),"")</f>
        <v>0</v>
      </c>
      <c r="I4417" s="1440" t="s">
        <v>4785</v>
      </c>
      <c r="J4417" s="1436" t="s">
        <v>4288</v>
      </c>
      <c r="K4417" s="4"/>
    </row>
    <row r="4418" spans="1:11" ht="15" x14ac:dyDescent="0.2">
      <c r="A4418">
        <v>4359</v>
      </c>
      <c r="B4418" s="660">
        <f>'Revenues 10-15'!F262</f>
        <v>0</v>
      </c>
      <c r="F4418" s="4"/>
      <c r="G4418" s="1" t="b">
        <f t="shared" ca="1" si="69"/>
        <v>1</v>
      </c>
      <c r="H4418" s="1435" cm="1">
        <f t="array" aca="1" ref="H4418" ca="1">IF(I4418&lt;&gt;"",INDIRECT("'"&amp;I4418&amp;"'!"&amp;J4418),"")</f>
        <v>0</v>
      </c>
      <c r="I4418" s="1440" t="s">
        <v>4785</v>
      </c>
      <c r="J4418" s="1436" t="s">
        <v>4863</v>
      </c>
      <c r="K4418" s="4"/>
    </row>
    <row r="4419" spans="1:11" ht="15" x14ac:dyDescent="0.2">
      <c r="A4419">
        <v>4360</v>
      </c>
      <c r="B4419" s="660">
        <f>'Revenues 10-15'!G262</f>
        <v>0</v>
      </c>
      <c r="F4419" s="4"/>
      <c r="G4419" s="1" t="b">
        <f t="shared" ca="1" si="69"/>
        <v>1</v>
      </c>
      <c r="H4419" s="1435" cm="1">
        <f t="array" aca="1" ref="H4419" ca="1">IF(I4419&lt;&gt;"",INDIRECT("'"&amp;I4419&amp;"'!"&amp;J4419),"")</f>
        <v>0</v>
      </c>
      <c r="I4419" s="1440" t="s">
        <v>4785</v>
      </c>
      <c r="J4419" s="1436" t="s">
        <v>4864</v>
      </c>
      <c r="K4419" s="4"/>
    </row>
    <row r="4420" spans="1:11" ht="15" x14ac:dyDescent="0.2">
      <c r="A4420" s="5">
        <v>4361</v>
      </c>
      <c r="B4420" s="660"/>
      <c r="F4420" s="4" t="s">
        <v>3784</v>
      </c>
      <c r="G4420" s="1" t="b">
        <f t="shared" ca="1" si="69"/>
        <v>1</v>
      </c>
      <c r="H4420" s="1435" t="str" cm="1">
        <f t="array" aca="1" ref="H4420" ca="1">IF(I4420&lt;&gt;"",INDIRECT("'"&amp;I4420&amp;"'!"&amp;J4420),"")</f>
        <v/>
      </c>
      <c r="I4420" s="1440"/>
      <c r="J4420" s="1436"/>
      <c r="K4420" s="4"/>
    </row>
    <row r="4421" spans="1:11" ht="15" x14ac:dyDescent="0.2">
      <c r="A4421" s="5">
        <v>4362</v>
      </c>
      <c r="B4421" s="660"/>
      <c r="F4421" s="4" t="s">
        <v>3784</v>
      </c>
      <c r="G4421" s="1" t="b">
        <f t="shared" ca="1" si="69"/>
        <v>1</v>
      </c>
      <c r="H4421" s="1435" t="str" cm="1">
        <f t="array" aca="1" ref="H4421" ca="1">IF(I4421&lt;&gt;"",INDIRECT("'"&amp;I4421&amp;"'!"&amp;J4421),"")</f>
        <v/>
      </c>
      <c r="I4421" s="1440"/>
      <c r="J4421" s="1436"/>
      <c r="K4421" s="4"/>
    </row>
    <row r="4422" spans="1:11" ht="15" x14ac:dyDescent="0.2">
      <c r="A4422" s="5">
        <v>4363</v>
      </c>
      <c r="B4422" s="660"/>
      <c r="F4422" s="4" t="s">
        <v>3784</v>
      </c>
      <c r="G4422" s="1" t="b">
        <f t="shared" ca="1" si="69"/>
        <v>1</v>
      </c>
      <c r="H4422" s="1435" t="str" cm="1">
        <f t="array" aca="1" ref="H4422" ca="1">IF(I4422&lt;&gt;"",INDIRECT("'"&amp;I4422&amp;"'!"&amp;J4422),"")</f>
        <v/>
      </c>
      <c r="I4422" s="1440"/>
      <c r="J4422" s="1436"/>
      <c r="K4422" s="4"/>
    </row>
    <row r="4423" spans="1:11" ht="15" x14ac:dyDescent="0.2">
      <c r="A4423" s="5">
        <v>4364</v>
      </c>
      <c r="B4423" s="660"/>
      <c r="F4423" s="4" t="s">
        <v>3784</v>
      </c>
      <c r="G4423" s="1" t="b">
        <f t="shared" ca="1" si="69"/>
        <v>1</v>
      </c>
      <c r="H4423" s="1435" t="str" cm="1">
        <f t="array" aca="1" ref="H4423" ca="1">IF(I4423&lt;&gt;"",INDIRECT("'"&amp;I4423&amp;"'!"&amp;J4423),"")</f>
        <v/>
      </c>
      <c r="I4423" s="1440"/>
      <c r="J4423" s="1436"/>
      <c r="K4423" s="4"/>
    </row>
    <row r="4424" spans="1:11" ht="15" x14ac:dyDescent="0.2">
      <c r="A4424" s="5">
        <v>4365</v>
      </c>
      <c r="B4424" s="660"/>
      <c r="F4424" s="4" t="s">
        <v>3784</v>
      </c>
      <c r="G4424" s="1" t="b">
        <f t="shared" ca="1" si="69"/>
        <v>1</v>
      </c>
      <c r="H4424" s="1435" t="str" cm="1">
        <f t="array" aca="1" ref="H4424" ca="1">IF(I4424&lt;&gt;"",INDIRECT("'"&amp;I4424&amp;"'!"&amp;J4424),"")</f>
        <v/>
      </c>
      <c r="I4424" s="1440"/>
      <c r="J4424" s="1436"/>
      <c r="K4424" s="4"/>
    </row>
    <row r="4425" spans="1:11" ht="15" x14ac:dyDescent="0.2">
      <c r="A4425" s="5">
        <v>4366</v>
      </c>
      <c r="B4425" s="660"/>
      <c r="F4425" s="4" t="s">
        <v>3784</v>
      </c>
      <c r="G4425" s="1" t="b">
        <f t="shared" ca="1" si="69"/>
        <v>1</v>
      </c>
      <c r="H4425" s="1435" t="str" cm="1">
        <f t="array" aca="1" ref="H4425" ca="1">IF(I4425&lt;&gt;"",INDIRECT("'"&amp;I4425&amp;"'!"&amp;J4425),"")</f>
        <v/>
      </c>
      <c r="I4425" s="1440"/>
      <c r="J4425" s="1436"/>
      <c r="K4425" s="4"/>
    </row>
    <row r="4426" spans="1:11" ht="15" x14ac:dyDescent="0.2">
      <c r="A4426" s="5">
        <v>4367</v>
      </c>
      <c r="B4426" s="660"/>
      <c r="F4426" s="4" t="s">
        <v>3784</v>
      </c>
      <c r="G4426" s="1" t="b">
        <f t="shared" ca="1" si="69"/>
        <v>1</v>
      </c>
      <c r="H4426" s="1435" t="str" cm="1">
        <f t="array" aca="1" ref="H4426" ca="1">IF(I4426&lt;&gt;"",INDIRECT("'"&amp;I4426&amp;"'!"&amp;J4426),"")</f>
        <v/>
      </c>
      <c r="I4426" s="1440"/>
      <c r="J4426" s="1436"/>
      <c r="K4426" s="4"/>
    </row>
    <row r="4427" spans="1:11" ht="15" x14ac:dyDescent="0.2">
      <c r="A4427" s="5">
        <v>4368</v>
      </c>
      <c r="B4427" s="660"/>
      <c r="F4427" s="4" t="s">
        <v>3784</v>
      </c>
      <c r="G4427" s="1" t="b">
        <f t="shared" ca="1" si="69"/>
        <v>1</v>
      </c>
      <c r="H4427" s="1435" t="str" cm="1">
        <f t="array" aca="1" ref="H4427" ca="1">IF(I4427&lt;&gt;"",INDIRECT("'"&amp;I4427&amp;"'!"&amp;J4427),"")</f>
        <v/>
      </c>
      <c r="I4427" s="1440"/>
      <c r="J4427" s="1436"/>
      <c r="K4427" s="4"/>
    </row>
    <row r="4428" spans="1:11" ht="15" x14ac:dyDescent="0.2">
      <c r="A4428" s="5">
        <v>4369</v>
      </c>
      <c r="B4428" s="660"/>
      <c r="F4428" s="4" t="s">
        <v>3784</v>
      </c>
      <c r="G4428" s="1" t="b">
        <f t="shared" ca="1" si="69"/>
        <v>1</v>
      </c>
      <c r="H4428" s="1435" t="str" cm="1">
        <f t="array" aca="1" ref="H4428" ca="1">IF(I4428&lt;&gt;"",INDIRECT("'"&amp;I4428&amp;"'!"&amp;J4428),"")</f>
        <v/>
      </c>
      <c r="I4428" s="1440"/>
      <c r="J4428" s="1436"/>
      <c r="K4428" s="4"/>
    </row>
    <row r="4429" spans="1:11" ht="15" x14ac:dyDescent="0.2">
      <c r="A4429" s="5">
        <v>4370</v>
      </c>
      <c r="B4429" s="660"/>
      <c r="F4429" s="4" t="s">
        <v>3784</v>
      </c>
      <c r="G4429" s="1" t="b">
        <f t="shared" ca="1" si="69"/>
        <v>1</v>
      </c>
      <c r="H4429" s="1435" t="str" cm="1">
        <f t="array" aca="1" ref="H4429" ca="1">IF(I4429&lt;&gt;"",INDIRECT("'"&amp;I4429&amp;"'!"&amp;J4429),"")</f>
        <v/>
      </c>
      <c r="I4429" s="1440"/>
      <c r="J4429" s="1436"/>
      <c r="K4429" s="4"/>
    </row>
    <row r="4430" spans="1:11" ht="15" x14ac:dyDescent="0.2">
      <c r="A4430" s="5">
        <v>4371</v>
      </c>
      <c r="B4430" s="660"/>
      <c r="F4430" s="4" t="s">
        <v>3784</v>
      </c>
      <c r="G4430" s="1" t="b">
        <f t="shared" ca="1" si="69"/>
        <v>1</v>
      </c>
      <c r="H4430" s="1435" t="str" cm="1">
        <f t="array" aca="1" ref="H4430" ca="1">IF(I4430&lt;&gt;"",INDIRECT("'"&amp;I4430&amp;"'!"&amp;J4430),"")</f>
        <v/>
      </c>
      <c r="I4430" s="1440"/>
      <c r="J4430" s="1436"/>
      <c r="K4430" s="4"/>
    </row>
    <row r="4431" spans="1:11" ht="15" x14ac:dyDescent="0.2">
      <c r="A4431" s="5">
        <v>4372</v>
      </c>
      <c r="B4431" s="660"/>
      <c r="F4431" s="4" t="s">
        <v>3784</v>
      </c>
      <c r="G4431" s="1" t="b">
        <f t="shared" ca="1" si="69"/>
        <v>1</v>
      </c>
      <c r="H4431" s="1435" t="str" cm="1">
        <f t="array" aca="1" ref="H4431" ca="1">IF(I4431&lt;&gt;"",INDIRECT("'"&amp;I4431&amp;"'!"&amp;J4431),"")</f>
        <v/>
      </c>
      <c r="I4431" s="1440"/>
      <c r="J4431" s="1436"/>
      <c r="K4431" s="4"/>
    </row>
    <row r="4432" spans="1:11" ht="15" x14ac:dyDescent="0.2">
      <c r="A4432">
        <v>4373</v>
      </c>
      <c r="B4432" s="660">
        <f>'Revenues 10-15'!E271</f>
        <v>0</v>
      </c>
      <c r="F4432" s="4"/>
      <c r="G4432" s="1" t="b">
        <f t="shared" ca="1" si="69"/>
        <v>1</v>
      </c>
      <c r="H4432" s="1435" cm="1">
        <f t="array" aca="1" ref="H4432" ca="1">IF(I4432&lt;&gt;"",INDIRECT("'"&amp;I4432&amp;"'!"&amp;J4432),"")</f>
        <v>0</v>
      </c>
      <c r="I4432" s="1440" t="s">
        <v>4785</v>
      </c>
      <c r="J4432" s="1436" t="s">
        <v>4865</v>
      </c>
      <c r="K4432" s="4"/>
    </row>
    <row r="4433" spans="1:11" ht="15" x14ac:dyDescent="0.2">
      <c r="A4433">
        <v>4374</v>
      </c>
      <c r="B4433" s="660">
        <f>'Revenues 10-15'!I271</f>
        <v>0</v>
      </c>
      <c r="F4433" s="4"/>
      <c r="G4433" s="1" t="b">
        <f t="shared" ca="1" si="69"/>
        <v>1</v>
      </c>
      <c r="H4433" s="1435" cm="1">
        <f t="array" aca="1" ref="H4433" ca="1">IF(I4433&lt;&gt;"",INDIRECT("'"&amp;I4433&amp;"'!"&amp;J4433),"")</f>
        <v>0</v>
      </c>
      <c r="I4433" s="1440" t="s">
        <v>4785</v>
      </c>
      <c r="J4433" s="1436" t="s">
        <v>4866</v>
      </c>
      <c r="K4433" s="4"/>
    </row>
    <row r="4434" spans="1:11" ht="15" x14ac:dyDescent="0.2">
      <c r="A4434" s="5">
        <v>4375</v>
      </c>
      <c r="B4434" s="660"/>
      <c r="C4434" s="2" t="s">
        <v>490</v>
      </c>
      <c r="D4434" s="18"/>
      <c r="F4434" s="4" t="s">
        <v>3784</v>
      </c>
      <c r="G4434" s="1" t="b">
        <f t="shared" ca="1" si="69"/>
        <v>1</v>
      </c>
      <c r="H4434" s="1435" t="str" cm="1">
        <f t="array" aca="1" ref="H4434" ca="1">IF(I4434&lt;&gt;"",INDIRECT("'"&amp;I4434&amp;"'!"&amp;J4434),"")</f>
        <v/>
      </c>
      <c r="I4434" s="1440"/>
      <c r="J4434" s="1436"/>
      <c r="K4434" s="4"/>
    </row>
    <row r="4435" spans="1:11" ht="15" x14ac:dyDescent="0.2">
      <c r="A4435" s="1">
        <v>4376</v>
      </c>
      <c r="B4435" s="660">
        <f>('FP Info 3'!L10)*100000</f>
        <v>1.8</v>
      </c>
      <c r="C4435" s="2" t="s">
        <v>490</v>
      </c>
      <c r="F4435" s="4"/>
      <c r="G4435" s="1" t="b">
        <f t="shared" ca="1" si="69"/>
        <v>1</v>
      </c>
      <c r="H4435" s="1435" cm="1">
        <f t="array" aca="1" ref="H4435" ca="1">IF(I4435&lt;&gt;"",INDIRECT("'"&amp;I4435&amp;"'!"&amp;J4435),"")*100000</f>
        <v>1.8</v>
      </c>
      <c r="I4435" s="1440" t="s">
        <v>6635</v>
      </c>
      <c r="J4435" s="1436" t="s">
        <v>4489</v>
      </c>
      <c r="K4435" s="4"/>
    </row>
    <row r="4436" spans="1:11" ht="15" x14ac:dyDescent="0.2">
      <c r="A4436" s="5">
        <v>4377</v>
      </c>
      <c r="B4436" s="660"/>
      <c r="C4436" s="2" t="s">
        <v>490</v>
      </c>
      <c r="F4436" s="4" t="s">
        <v>3784</v>
      </c>
      <c r="G4436" s="1" t="b">
        <f t="shared" ca="1" si="69"/>
        <v>1</v>
      </c>
      <c r="H4436" s="1435" t="str" cm="1">
        <f t="array" aca="1" ref="H4436" ca="1">IF(I4436&lt;&gt;"",INDIRECT("'"&amp;I4436&amp;"'!"&amp;J4436),"")</f>
        <v/>
      </c>
      <c r="I4436" s="1440"/>
      <c r="J4436" s="1436"/>
      <c r="K4436" s="4"/>
    </row>
    <row r="4437" spans="1:11" ht="15" x14ac:dyDescent="0.2">
      <c r="A4437" s="5">
        <v>4378</v>
      </c>
      <c r="B4437" s="660"/>
      <c r="F4437" s="4" t="s">
        <v>3784</v>
      </c>
      <c r="G4437" s="1" t="b">
        <f t="shared" ca="1" si="69"/>
        <v>1</v>
      </c>
      <c r="H4437" s="1435" t="str" cm="1">
        <f t="array" aca="1" ref="H4437" ca="1">IF(I4437&lt;&gt;"",INDIRECT("'"&amp;I4437&amp;"'!"&amp;J4437),"")</f>
        <v/>
      </c>
      <c r="I4437" s="1440"/>
      <c r="J4437" s="1436"/>
      <c r="K4437" s="4"/>
    </row>
    <row r="4438" spans="1:11" ht="15" x14ac:dyDescent="0.2">
      <c r="A4438" s="5">
        <v>4379</v>
      </c>
      <c r="B4438" s="660"/>
      <c r="F4438" s="4" t="s">
        <v>3784</v>
      </c>
      <c r="G4438" s="1" t="b">
        <f t="shared" ca="1" si="69"/>
        <v>1</v>
      </c>
      <c r="H4438" s="1435" t="str" cm="1">
        <f t="array" aca="1" ref="H4438" ca="1">IF(I4438&lt;&gt;"",INDIRECT("'"&amp;I4438&amp;"'!"&amp;J4438),"")</f>
        <v/>
      </c>
      <c r="I4438" s="1440"/>
      <c r="J4438" s="1436"/>
      <c r="K4438" s="4"/>
    </row>
    <row r="4439" spans="1:11" ht="15" x14ac:dyDescent="0.2">
      <c r="A4439">
        <v>4380</v>
      </c>
      <c r="B4439" s="660">
        <f>'Revenues 10-15'!H270</f>
        <v>0</v>
      </c>
      <c r="F4439" s="4"/>
      <c r="G4439" s="1" t="b">
        <f t="shared" ca="1" si="69"/>
        <v>1</v>
      </c>
      <c r="H4439" s="1435" cm="1">
        <f t="array" aca="1" ref="H4439" ca="1">IF(I4439&lt;&gt;"",INDIRECT("'"&amp;I4439&amp;"'!"&amp;J4439),"")</f>
        <v>0</v>
      </c>
      <c r="I4439" s="1440" t="s">
        <v>4785</v>
      </c>
      <c r="J4439" s="1436" t="s">
        <v>4867</v>
      </c>
      <c r="K4439" s="4"/>
    </row>
    <row r="4440" spans="1:11" ht="15" x14ac:dyDescent="0.2">
      <c r="A4440">
        <v>4381</v>
      </c>
      <c r="B4440" s="660">
        <f>'Revenues 10-15'!K270</f>
        <v>0</v>
      </c>
      <c r="F4440" s="4"/>
      <c r="G4440" s="1" t="b">
        <f t="shared" ca="1" si="69"/>
        <v>1</v>
      </c>
      <c r="H4440" s="1435" cm="1">
        <f t="array" aca="1" ref="H4440" ca="1">IF(I4440&lt;&gt;"",INDIRECT("'"&amp;I4440&amp;"'!"&amp;J4440),"")</f>
        <v>0</v>
      </c>
      <c r="I4440" s="1440" t="s">
        <v>4785</v>
      </c>
      <c r="J4440" s="1436" t="s">
        <v>4342</v>
      </c>
      <c r="K4440" s="4"/>
    </row>
    <row r="4441" spans="1:11" ht="15" x14ac:dyDescent="0.2">
      <c r="A4441">
        <v>4382</v>
      </c>
      <c r="B4441" s="660">
        <f>'Acct Summary 7-9'!E7</f>
        <v>0</v>
      </c>
      <c r="C4441" s="2" t="s">
        <v>490</v>
      </c>
      <c r="F4441" s="4"/>
      <c r="G4441" s="1" t="b">
        <f t="shared" ca="1" si="69"/>
        <v>1</v>
      </c>
      <c r="H4441" s="1435" cm="1">
        <f t="array" aca="1" ref="H4441" ca="1">IF(I4441&lt;&gt;"",INDIRECT("'"&amp;I4441&amp;"'!"&amp;J4441),"")</f>
        <v>0</v>
      </c>
      <c r="I4441" s="1440" t="s">
        <v>3856</v>
      </c>
      <c r="J4441" s="1436" t="s">
        <v>4429</v>
      </c>
      <c r="K4441" s="4"/>
    </row>
    <row r="4442" spans="1:11" ht="15" x14ac:dyDescent="0.2">
      <c r="A4442">
        <v>4383</v>
      </c>
      <c r="B4442" s="660">
        <f>'Acct Summary 7-9'!I7</f>
        <v>0</v>
      </c>
      <c r="C4442" s="2" t="s">
        <v>490</v>
      </c>
      <c r="F4442" s="4"/>
      <c r="G4442" s="1" t="b">
        <f t="shared" ca="1" si="69"/>
        <v>1</v>
      </c>
      <c r="H4442" s="1435" cm="1">
        <f t="array" aca="1" ref="H4442" ca="1">IF(I4442&lt;&gt;"",INDIRECT("'"&amp;I4442&amp;"'!"&amp;J4442),"")</f>
        <v>0</v>
      </c>
      <c r="I4442" s="1440" t="s">
        <v>3856</v>
      </c>
      <c r="J4442" s="1436" t="s">
        <v>4868</v>
      </c>
      <c r="K4442" s="4"/>
    </row>
    <row r="4443" spans="1:11" ht="15" x14ac:dyDescent="0.2">
      <c r="A4443" s="5">
        <v>4384</v>
      </c>
      <c r="B4443" s="660"/>
      <c r="C4443" s="2" t="s">
        <v>490</v>
      </c>
      <c r="F4443" s="4" t="s">
        <v>3784</v>
      </c>
      <c r="G4443" s="1" t="b">
        <f t="shared" ca="1" si="69"/>
        <v>1</v>
      </c>
      <c r="H4443" s="1435" t="str" cm="1">
        <f t="array" aca="1" ref="H4443" ca="1">IF(I4443&lt;&gt;"",INDIRECT("'"&amp;I4443&amp;"'!"&amp;J4443),"")</f>
        <v/>
      </c>
      <c r="I4443" s="1440"/>
      <c r="J4443" s="1436"/>
      <c r="K4443" s="4"/>
    </row>
    <row r="4444" spans="1:11" ht="15" x14ac:dyDescent="0.2">
      <c r="A4444">
        <v>4385</v>
      </c>
      <c r="B4444" s="660">
        <f>'Revenues 10-15'!D268</f>
        <v>0</v>
      </c>
      <c r="C4444" s="2" t="s">
        <v>490</v>
      </c>
      <c r="F4444" s="4"/>
      <c r="G4444" s="1" t="b">
        <f t="shared" ca="1" si="69"/>
        <v>1</v>
      </c>
      <c r="H4444" s="1435" cm="1">
        <f t="array" aca="1" ref="H4444" ca="1">IF(I4444&lt;&gt;"",INDIRECT("'"&amp;I4444&amp;"'!"&amp;J4444),"")</f>
        <v>0</v>
      </c>
      <c r="I4444" s="1440" t="s">
        <v>4785</v>
      </c>
      <c r="J4444" s="1436" t="s">
        <v>4869</v>
      </c>
      <c r="K4444" s="4"/>
    </row>
    <row r="4445" spans="1:11" ht="15" x14ac:dyDescent="0.2">
      <c r="A4445">
        <v>4386</v>
      </c>
      <c r="B4445" s="660">
        <f>'Revenues 10-15'!F268</f>
        <v>0</v>
      </c>
      <c r="C4445" s="2" t="s">
        <v>490</v>
      </c>
      <c r="F4445" s="4"/>
      <c r="G4445" s="1" t="b">
        <f t="shared" ca="1" si="69"/>
        <v>1</v>
      </c>
      <c r="H4445" s="1435" cm="1">
        <f t="array" aca="1" ref="H4445" ca="1">IF(I4445&lt;&gt;"",INDIRECT("'"&amp;I4445&amp;"'!"&amp;J4445),"")</f>
        <v>0</v>
      </c>
      <c r="I4445" s="1440" t="s">
        <v>4785</v>
      </c>
      <c r="J4445" s="1436" t="s">
        <v>4870</v>
      </c>
      <c r="K4445" s="4"/>
    </row>
    <row r="4446" spans="1:11" ht="15" x14ac:dyDescent="0.2">
      <c r="A4446">
        <v>4387</v>
      </c>
      <c r="B4446" s="660">
        <f>'Revenues 10-15'!G268</f>
        <v>0</v>
      </c>
      <c r="F4446" s="4"/>
      <c r="G4446" s="1" t="b">
        <f t="shared" ca="1" si="69"/>
        <v>1</v>
      </c>
      <c r="H4446" s="1435" cm="1">
        <f t="array" aca="1" ref="H4446" ca="1">IF(I4446&lt;&gt;"",INDIRECT("'"&amp;I4446&amp;"'!"&amp;J4446),"")</f>
        <v>0</v>
      </c>
      <c r="I4446" s="1440" t="s">
        <v>4785</v>
      </c>
      <c r="J4446" s="1436" t="s">
        <v>4871</v>
      </c>
      <c r="K4446" s="4"/>
    </row>
    <row r="4447" spans="1:11" ht="15" x14ac:dyDescent="0.2">
      <c r="A4447" s="5">
        <v>4388</v>
      </c>
      <c r="B4447" s="660"/>
      <c r="F4447" s="4" t="s">
        <v>3784</v>
      </c>
      <c r="G4447" s="1" t="b">
        <f t="shared" ca="1" si="69"/>
        <v>1</v>
      </c>
      <c r="H4447" s="1435" t="str" cm="1">
        <f t="array" aca="1" ref="H4447" ca="1">IF(I4447&lt;&gt;"",INDIRECT("'"&amp;I4447&amp;"'!"&amp;J4447),"")</f>
        <v/>
      </c>
      <c r="I4447" s="1440"/>
      <c r="J4447" s="1436"/>
      <c r="K4447" s="4"/>
    </row>
    <row r="4448" spans="1:11" ht="15" x14ac:dyDescent="0.2">
      <c r="A4448" s="5">
        <v>4389</v>
      </c>
      <c r="B4448" s="660"/>
      <c r="F4448" s="4" t="s">
        <v>3784</v>
      </c>
      <c r="G4448" s="1" t="b">
        <f t="shared" ref="G4448:G4511" ca="1" si="70">H4448=B4448</f>
        <v>1</v>
      </c>
      <c r="H4448" s="1435" t="str" cm="1">
        <f t="array" aca="1" ref="H4448" ca="1">IF(I4448&lt;&gt;"",INDIRECT("'"&amp;I4448&amp;"'!"&amp;J4448),"")</f>
        <v/>
      </c>
      <c r="I4448" s="1440"/>
      <c r="J4448" s="1436"/>
      <c r="K4448" s="4"/>
    </row>
    <row r="4449" spans="1:11" ht="15" x14ac:dyDescent="0.2">
      <c r="A4449" s="5">
        <v>4390</v>
      </c>
      <c r="B4449" s="660"/>
      <c r="F4449" s="4" t="s">
        <v>3784</v>
      </c>
      <c r="G4449" s="1" t="b">
        <f t="shared" ca="1" si="70"/>
        <v>1</v>
      </c>
      <c r="H4449" s="1435" t="str" cm="1">
        <f t="array" aca="1" ref="H4449" ca="1">IF(I4449&lt;&gt;"",INDIRECT("'"&amp;I4449&amp;"'!"&amp;J4449),"")</f>
        <v/>
      </c>
      <c r="I4449" s="1440"/>
      <c r="J4449" s="1436"/>
      <c r="K4449" s="4"/>
    </row>
    <row r="4450" spans="1:11" ht="15" x14ac:dyDescent="0.2">
      <c r="A4450" s="5">
        <v>4391</v>
      </c>
      <c r="B4450" s="660"/>
      <c r="F4450" s="4" t="s">
        <v>3784</v>
      </c>
      <c r="G4450" s="1" t="b">
        <f t="shared" ca="1" si="70"/>
        <v>1</v>
      </c>
      <c r="H4450" s="1435" t="str" cm="1">
        <f t="array" aca="1" ref="H4450" ca="1">IF(I4450&lt;&gt;"",INDIRECT("'"&amp;I4450&amp;"'!"&amp;J4450),"")</f>
        <v/>
      </c>
      <c r="I4450" s="1440"/>
      <c r="J4450" s="1436"/>
      <c r="K4450" s="4"/>
    </row>
    <row r="4451" spans="1:11" ht="15" x14ac:dyDescent="0.2">
      <c r="A4451" s="5">
        <v>4392</v>
      </c>
      <c r="B4451" s="660"/>
      <c r="F4451" s="4" t="s">
        <v>3784</v>
      </c>
      <c r="G4451" s="1" t="b">
        <f t="shared" ca="1" si="70"/>
        <v>1</v>
      </c>
      <c r="H4451" s="1435" t="str" cm="1">
        <f t="array" aca="1" ref="H4451" ca="1">IF(I4451&lt;&gt;"",INDIRECT("'"&amp;I4451&amp;"'!"&amp;J4451),"")</f>
        <v/>
      </c>
      <c r="I4451" s="1440"/>
      <c r="J4451" s="1436"/>
      <c r="K4451" s="4"/>
    </row>
    <row r="4452" spans="1:11" ht="15" x14ac:dyDescent="0.2">
      <c r="A4452" s="5">
        <v>4393</v>
      </c>
      <c r="B4452" s="660"/>
      <c r="F4452" s="4" t="s">
        <v>3784</v>
      </c>
      <c r="G4452" s="1" t="b">
        <f t="shared" ca="1" si="70"/>
        <v>1</v>
      </c>
      <c r="H4452" s="1435" t="str" cm="1">
        <f t="array" aca="1" ref="H4452" ca="1">IF(I4452&lt;&gt;"",INDIRECT("'"&amp;I4452&amp;"'!"&amp;J4452),"")</f>
        <v/>
      </c>
      <c r="I4452" s="1440"/>
      <c r="J4452" s="1436"/>
      <c r="K4452" s="4"/>
    </row>
    <row r="4453" spans="1:11" ht="15" x14ac:dyDescent="0.2">
      <c r="A4453" s="5">
        <v>4394</v>
      </c>
      <c r="B4453" s="660"/>
      <c r="F4453" s="4" t="s">
        <v>3784</v>
      </c>
      <c r="G4453" s="1" t="b">
        <f t="shared" ca="1" si="70"/>
        <v>1</v>
      </c>
      <c r="H4453" s="1435" t="str" cm="1">
        <f t="array" aca="1" ref="H4453" ca="1">IF(I4453&lt;&gt;"",INDIRECT("'"&amp;I4453&amp;"'!"&amp;J4453),"")</f>
        <v/>
      </c>
      <c r="I4453" s="1440"/>
      <c r="J4453" s="1436"/>
      <c r="K4453" s="4"/>
    </row>
    <row r="4454" spans="1:11" ht="15" x14ac:dyDescent="0.2">
      <c r="A4454" s="5">
        <v>4395</v>
      </c>
      <c r="B4454" s="660"/>
      <c r="F4454" s="4" t="s">
        <v>3784</v>
      </c>
      <c r="G4454" s="1" t="b">
        <f t="shared" ca="1" si="70"/>
        <v>1</v>
      </c>
      <c r="H4454" s="1435" t="str" cm="1">
        <f t="array" aca="1" ref="H4454" ca="1">IF(I4454&lt;&gt;"",INDIRECT("'"&amp;I4454&amp;"'!"&amp;J4454),"")</f>
        <v/>
      </c>
      <c r="I4454" s="1440"/>
      <c r="J4454" s="1436"/>
      <c r="K4454" s="4"/>
    </row>
    <row r="4455" spans="1:11" ht="15" x14ac:dyDescent="0.2">
      <c r="A4455" s="5">
        <v>4396</v>
      </c>
      <c r="B4455" s="660"/>
      <c r="F4455" s="4" t="s">
        <v>3784</v>
      </c>
      <c r="G4455" s="1" t="b">
        <f t="shared" ca="1" si="70"/>
        <v>1</v>
      </c>
      <c r="H4455" s="1435" t="str" cm="1">
        <f t="array" aca="1" ref="H4455" ca="1">IF(I4455&lt;&gt;"",INDIRECT("'"&amp;I4455&amp;"'!"&amp;J4455),"")</f>
        <v/>
      </c>
      <c r="I4455" s="1440"/>
      <c r="J4455" s="1436"/>
      <c r="K4455" s="4"/>
    </row>
    <row r="4456" spans="1:11" ht="15" x14ac:dyDescent="0.2">
      <c r="A4456" s="5">
        <v>4397</v>
      </c>
      <c r="B4456" s="660"/>
      <c r="F4456" s="4" t="s">
        <v>3784</v>
      </c>
      <c r="G4456" s="1" t="b">
        <f t="shared" ca="1" si="70"/>
        <v>1</v>
      </c>
      <c r="H4456" s="1435" t="str" cm="1">
        <f t="array" aca="1" ref="H4456" ca="1">IF(I4456&lt;&gt;"",INDIRECT("'"&amp;I4456&amp;"'!"&amp;J4456),"")</f>
        <v/>
      </c>
      <c r="I4456" s="1440"/>
      <c r="J4456" s="1436"/>
      <c r="K4456" s="4"/>
    </row>
    <row r="4457" spans="1:11" ht="15" x14ac:dyDescent="0.2">
      <c r="A4457" s="5">
        <v>4398</v>
      </c>
      <c r="B4457" s="660"/>
      <c r="F4457" s="4" t="s">
        <v>3784</v>
      </c>
      <c r="G4457" s="1" t="b">
        <f t="shared" ca="1" si="70"/>
        <v>1</v>
      </c>
      <c r="H4457" s="1435" t="str" cm="1">
        <f t="array" aca="1" ref="H4457" ca="1">IF(I4457&lt;&gt;"",INDIRECT("'"&amp;I4457&amp;"'!"&amp;J4457),"")</f>
        <v/>
      </c>
      <c r="I4457" s="1440"/>
      <c r="J4457" s="1436"/>
      <c r="K4457" s="4"/>
    </row>
    <row r="4458" spans="1:11" ht="15" x14ac:dyDescent="0.2">
      <c r="A4458" s="5">
        <v>4399</v>
      </c>
      <c r="B4458" s="660"/>
      <c r="F4458" s="4" t="s">
        <v>3784</v>
      </c>
      <c r="G4458" s="1" t="b">
        <f t="shared" ca="1" si="70"/>
        <v>1</v>
      </c>
      <c r="H4458" s="1435" t="str" cm="1">
        <f t="array" aca="1" ref="H4458" ca="1">IF(I4458&lt;&gt;"",INDIRECT("'"&amp;I4458&amp;"'!"&amp;J4458),"")</f>
        <v/>
      </c>
      <c r="I4458" s="1440"/>
      <c r="J4458" s="1436"/>
      <c r="K4458" s="4"/>
    </row>
    <row r="4459" spans="1:11" ht="15" x14ac:dyDescent="0.2">
      <c r="A4459" s="5">
        <v>4400</v>
      </c>
      <c r="B4459" s="660"/>
      <c r="F4459" s="4" t="s">
        <v>3784</v>
      </c>
      <c r="G4459" s="1" t="b">
        <f t="shared" ca="1" si="70"/>
        <v>1</v>
      </c>
      <c r="H4459" s="1435" t="str" cm="1">
        <f t="array" aca="1" ref="H4459" ca="1">IF(I4459&lt;&gt;"",INDIRECT("'"&amp;I4459&amp;"'!"&amp;J4459),"")</f>
        <v/>
      </c>
      <c r="I4459" s="1440"/>
      <c r="J4459" s="1436"/>
      <c r="K4459" s="4"/>
    </row>
    <row r="4460" spans="1:11" ht="15" x14ac:dyDescent="0.2">
      <c r="A4460" s="5">
        <v>4401</v>
      </c>
      <c r="B4460" s="660"/>
      <c r="F4460" s="4" t="s">
        <v>3784</v>
      </c>
      <c r="G4460" s="1" t="b">
        <f t="shared" ca="1" si="70"/>
        <v>1</v>
      </c>
      <c r="H4460" s="1435" t="str" cm="1">
        <f t="array" aca="1" ref="H4460" ca="1">IF(I4460&lt;&gt;"",INDIRECT("'"&amp;I4460&amp;"'!"&amp;J4460),"")</f>
        <v/>
      </c>
      <c r="I4460" s="1440"/>
      <c r="J4460" s="1436"/>
      <c r="K4460" s="4"/>
    </row>
    <row r="4461" spans="1:11" ht="15" x14ac:dyDescent="0.2">
      <c r="A4461" s="5">
        <v>4402</v>
      </c>
      <c r="B4461" s="660"/>
      <c r="F4461" s="4" t="s">
        <v>3784</v>
      </c>
      <c r="G4461" s="1" t="b">
        <f t="shared" ca="1" si="70"/>
        <v>1</v>
      </c>
      <c r="H4461" s="1435" t="str" cm="1">
        <f t="array" aca="1" ref="H4461" ca="1">IF(I4461&lt;&gt;"",INDIRECT("'"&amp;I4461&amp;"'!"&amp;J4461),"")</f>
        <v/>
      </c>
      <c r="I4461" s="1440"/>
      <c r="J4461" s="1436"/>
      <c r="K4461" s="4"/>
    </row>
    <row r="4462" spans="1:11" ht="15" x14ac:dyDescent="0.2">
      <c r="A4462" s="5">
        <v>4403</v>
      </c>
      <c r="B4462" s="660"/>
      <c r="F4462" s="4" t="s">
        <v>3784</v>
      </c>
      <c r="G4462" s="1" t="b">
        <f t="shared" ca="1" si="70"/>
        <v>1</v>
      </c>
      <c r="H4462" s="1435" t="str" cm="1">
        <f t="array" aca="1" ref="H4462" ca="1">IF(I4462&lt;&gt;"",INDIRECT("'"&amp;I4462&amp;"'!"&amp;J4462),"")</f>
        <v/>
      </c>
      <c r="I4462" s="1440"/>
      <c r="J4462" s="1436"/>
      <c r="K4462" s="4"/>
    </row>
    <row r="4463" spans="1:11" ht="15" x14ac:dyDescent="0.2">
      <c r="A4463" s="5">
        <v>4404</v>
      </c>
      <c r="B4463" s="660"/>
      <c r="F4463" s="4" t="s">
        <v>3784</v>
      </c>
      <c r="G4463" s="1" t="b">
        <f t="shared" ca="1" si="70"/>
        <v>1</v>
      </c>
      <c r="H4463" s="1435" t="str" cm="1">
        <f t="array" aca="1" ref="H4463" ca="1">IF(I4463&lt;&gt;"",INDIRECT("'"&amp;I4463&amp;"'!"&amp;J4463),"")</f>
        <v/>
      </c>
      <c r="I4463" s="1440"/>
      <c r="J4463" s="1436"/>
      <c r="K4463" s="4"/>
    </row>
    <row r="4464" spans="1:11" ht="15" x14ac:dyDescent="0.2">
      <c r="A4464" s="5">
        <v>4405</v>
      </c>
      <c r="B4464" s="660"/>
      <c r="F4464" s="4" t="s">
        <v>3784</v>
      </c>
      <c r="G4464" s="1" t="b">
        <f t="shared" ca="1" si="70"/>
        <v>1</v>
      </c>
      <c r="H4464" s="1435" t="str" cm="1">
        <f t="array" aca="1" ref="H4464" ca="1">IF(I4464&lt;&gt;"",INDIRECT("'"&amp;I4464&amp;"'!"&amp;J4464),"")</f>
        <v/>
      </c>
      <c r="I4464" s="1440"/>
      <c r="J4464" s="1436"/>
      <c r="K4464" s="4"/>
    </row>
    <row r="4465" spans="1:11" ht="15" x14ac:dyDescent="0.2">
      <c r="A4465" s="5">
        <v>4406</v>
      </c>
      <c r="B4465" s="660"/>
      <c r="F4465" s="4" t="s">
        <v>3784</v>
      </c>
      <c r="G4465" s="1" t="b">
        <f t="shared" ca="1" si="70"/>
        <v>1</v>
      </c>
      <c r="H4465" s="1435" t="str" cm="1">
        <f t="array" aca="1" ref="H4465" ca="1">IF(I4465&lt;&gt;"",INDIRECT("'"&amp;I4465&amp;"'!"&amp;J4465),"")</f>
        <v/>
      </c>
      <c r="I4465" s="1440"/>
      <c r="J4465" s="1436"/>
      <c r="K4465" s="4"/>
    </row>
    <row r="4466" spans="1:11" ht="15" x14ac:dyDescent="0.2">
      <c r="A4466" s="5">
        <v>4407</v>
      </c>
      <c r="B4466" s="660"/>
      <c r="F4466" s="4" t="s">
        <v>3784</v>
      </c>
      <c r="G4466" s="1" t="b">
        <f t="shared" ca="1" si="70"/>
        <v>1</v>
      </c>
      <c r="H4466" s="1435" t="str" cm="1">
        <f t="array" aca="1" ref="H4466" ca="1">IF(I4466&lt;&gt;"",INDIRECT("'"&amp;I4466&amp;"'!"&amp;J4466),"")</f>
        <v/>
      </c>
      <c r="I4466" s="1440"/>
      <c r="J4466" s="1436"/>
      <c r="K4466" s="4"/>
    </row>
    <row r="4467" spans="1:11" ht="15" x14ac:dyDescent="0.2">
      <c r="A4467" s="5">
        <v>4408</v>
      </c>
      <c r="B4467" s="660"/>
      <c r="F4467" s="4" t="s">
        <v>3784</v>
      </c>
      <c r="G4467" s="1" t="b">
        <f t="shared" ca="1" si="70"/>
        <v>1</v>
      </c>
      <c r="H4467" s="1435" t="str" cm="1">
        <f t="array" aca="1" ref="H4467" ca="1">IF(I4467&lt;&gt;"",INDIRECT("'"&amp;I4467&amp;"'!"&amp;J4467),"")</f>
        <v/>
      </c>
      <c r="I4467" s="1440"/>
      <c r="J4467" s="1436"/>
      <c r="K4467" s="4"/>
    </row>
    <row r="4468" spans="1:11" ht="15" x14ac:dyDescent="0.2">
      <c r="A4468" s="5">
        <v>4409</v>
      </c>
      <c r="B4468" s="660"/>
      <c r="F4468" s="4" t="s">
        <v>3784</v>
      </c>
      <c r="G4468" s="1" t="b">
        <f t="shared" ca="1" si="70"/>
        <v>1</v>
      </c>
      <c r="H4468" s="1435" t="str" cm="1">
        <f t="array" aca="1" ref="H4468" ca="1">IF(I4468&lt;&gt;"",INDIRECT("'"&amp;I4468&amp;"'!"&amp;J4468),"")</f>
        <v/>
      </c>
      <c r="I4468" s="1440"/>
      <c r="J4468" s="1436"/>
      <c r="K4468" s="4"/>
    </row>
    <row r="4469" spans="1:11" ht="15" x14ac:dyDescent="0.2">
      <c r="A4469" s="5">
        <v>4410</v>
      </c>
      <c r="B4469" s="660"/>
      <c r="F4469" s="4" t="s">
        <v>3784</v>
      </c>
      <c r="G4469" s="1" t="b">
        <f t="shared" ca="1" si="70"/>
        <v>1</v>
      </c>
      <c r="H4469" s="1435" t="str" cm="1">
        <f t="array" aca="1" ref="H4469" ca="1">IF(I4469&lt;&gt;"",INDIRECT("'"&amp;I4469&amp;"'!"&amp;J4469),"")</f>
        <v/>
      </c>
      <c r="I4469" s="1440"/>
      <c r="J4469" s="1436"/>
      <c r="K4469" s="4"/>
    </row>
    <row r="4470" spans="1:11" ht="15" x14ac:dyDescent="0.2">
      <c r="A4470" s="5">
        <v>4411</v>
      </c>
      <c r="B4470" s="660"/>
      <c r="F4470" s="4" t="s">
        <v>3784</v>
      </c>
      <c r="G4470" s="1" t="b">
        <f t="shared" ca="1" si="70"/>
        <v>1</v>
      </c>
      <c r="H4470" s="1435" t="str" cm="1">
        <f t="array" aca="1" ref="H4470" ca="1">IF(I4470&lt;&gt;"",INDIRECT("'"&amp;I4470&amp;"'!"&amp;J4470),"")</f>
        <v/>
      </c>
      <c r="I4470" s="1440"/>
      <c r="J4470" s="1436"/>
      <c r="K4470" s="4"/>
    </row>
    <row r="4471" spans="1:11" ht="15" x14ac:dyDescent="0.2">
      <c r="A4471" s="5">
        <v>4412</v>
      </c>
      <c r="B4471" s="660"/>
      <c r="F4471" s="4" t="s">
        <v>3784</v>
      </c>
      <c r="G4471" s="1" t="b">
        <f t="shared" ca="1" si="70"/>
        <v>1</v>
      </c>
      <c r="H4471" s="1435" t="str" cm="1">
        <f t="array" aca="1" ref="H4471" ca="1">IF(I4471&lt;&gt;"",INDIRECT("'"&amp;I4471&amp;"'!"&amp;J4471),"")</f>
        <v/>
      </c>
      <c r="I4471" s="1440"/>
      <c r="J4471" s="1436"/>
      <c r="K4471" s="4"/>
    </row>
    <row r="4472" spans="1:11" ht="15" x14ac:dyDescent="0.2">
      <c r="A4472" s="5">
        <v>4413</v>
      </c>
      <c r="B4472" s="660"/>
      <c r="F4472" s="4" t="s">
        <v>3784</v>
      </c>
      <c r="G4472" s="1" t="b">
        <f t="shared" ca="1" si="70"/>
        <v>1</v>
      </c>
      <c r="H4472" s="1435" t="str" cm="1">
        <f t="array" aca="1" ref="H4472" ca="1">IF(I4472&lt;&gt;"",INDIRECT("'"&amp;I4472&amp;"'!"&amp;J4472),"")</f>
        <v/>
      </c>
      <c r="I4472" s="1440"/>
      <c r="J4472" s="1436"/>
      <c r="K4472" s="4"/>
    </row>
    <row r="4473" spans="1:11" ht="15" x14ac:dyDescent="0.2">
      <c r="A4473" s="5">
        <v>4414</v>
      </c>
      <c r="B4473" s="660"/>
      <c r="F4473" s="4" t="s">
        <v>3784</v>
      </c>
      <c r="G4473" s="1" t="b">
        <f t="shared" ca="1" si="70"/>
        <v>1</v>
      </c>
      <c r="H4473" s="1435" t="str" cm="1">
        <f t="array" aca="1" ref="H4473" ca="1">IF(I4473&lt;&gt;"",INDIRECT("'"&amp;I4473&amp;"'!"&amp;J4473),"")</f>
        <v/>
      </c>
      <c r="I4473" s="1440"/>
      <c r="J4473" s="1436"/>
      <c r="K4473" s="4"/>
    </row>
    <row r="4474" spans="1:11" ht="15" x14ac:dyDescent="0.2">
      <c r="A4474" s="5">
        <v>4415</v>
      </c>
      <c r="B4474" s="660"/>
      <c r="F4474" s="4" t="s">
        <v>3784</v>
      </c>
      <c r="G4474" s="1" t="b">
        <f t="shared" ca="1" si="70"/>
        <v>1</v>
      </c>
      <c r="H4474" s="1435" t="str" cm="1">
        <f t="array" aca="1" ref="H4474" ca="1">IF(I4474&lt;&gt;"",INDIRECT("'"&amp;I4474&amp;"'!"&amp;J4474),"")</f>
        <v/>
      </c>
      <c r="I4474" s="1440"/>
      <c r="J4474" s="1436"/>
      <c r="K4474" s="4"/>
    </row>
    <row r="4475" spans="1:11" ht="15" x14ac:dyDescent="0.2">
      <c r="A4475" s="5">
        <v>4416</v>
      </c>
      <c r="B4475" s="660"/>
      <c r="F4475" s="4" t="s">
        <v>3784</v>
      </c>
      <c r="G4475" s="1" t="b">
        <f t="shared" ca="1" si="70"/>
        <v>1</v>
      </c>
      <c r="H4475" s="1435" t="str" cm="1">
        <f t="array" aca="1" ref="H4475" ca="1">IF(I4475&lt;&gt;"",INDIRECT("'"&amp;I4475&amp;"'!"&amp;J4475),"")</f>
        <v/>
      </c>
      <c r="I4475" s="1440"/>
      <c r="J4475" s="1436"/>
      <c r="K4475" s="4"/>
    </row>
    <row r="4476" spans="1:11" ht="15" x14ac:dyDescent="0.2">
      <c r="A4476" s="5">
        <v>4417</v>
      </c>
      <c r="B4476" s="660"/>
      <c r="F4476" s="4" t="s">
        <v>3784</v>
      </c>
      <c r="G4476" s="1" t="b">
        <f t="shared" ca="1" si="70"/>
        <v>1</v>
      </c>
      <c r="H4476" s="1435" t="str" cm="1">
        <f t="array" aca="1" ref="H4476" ca="1">IF(I4476&lt;&gt;"",INDIRECT("'"&amp;I4476&amp;"'!"&amp;J4476),"")</f>
        <v/>
      </c>
      <c r="I4476" s="1440"/>
      <c r="J4476" s="1436"/>
      <c r="K4476" s="4"/>
    </row>
    <row r="4477" spans="1:11" ht="15" x14ac:dyDescent="0.2">
      <c r="A4477" s="5">
        <v>4418</v>
      </c>
      <c r="B4477" s="660"/>
      <c r="F4477" s="4" t="s">
        <v>3784</v>
      </c>
      <c r="G4477" s="1" t="b">
        <f t="shared" ca="1" si="70"/>
        <v>1</v>
      </c>
      <c r="H4477" s="1435" t="str" cm="1">
        <f t="array" aca="1" ref="H4477" ca="1">IF(I4477&lt;&gt;"",INDIRECT("'"&amp;I4477&amp;"'!"&amp;J4477),"")</f>
        <v/>
      </c>
      <c r="I4477" s="1440"/>
      <c r="J4477" s="1436"/>
      <c r="K4477" s="4"/>
    </row>
    <row r="4478" spans="1:11" ht="15" x14ac:dyDescent="0.2">
      <c r="A4478" s="5">
        <v>4419</v>
      </c>
      <c r="B4478" s="660"/>
      <c r="F4478" s="4" t="s">
        <v>3784</v>
      </c>
      <c r="G4478" s="1" t="b">
        <f t="shared" ca="1" si="70"/>
        <v>1</v>
      </c>
      <c r="H4478" s="1435" t="str" cm="1">
        <f t="array" aca="1" ref="H4478" ca="1">IF(I4478&lt;&gt;"",INDIRECT("'"&amp;I4478&amp;"'!"&amp;J4478),"")</f>
        <v/>
      </c>
      <c r="I4478" s="1440"/>
      <c r="J4478" s="1436"/>
      <c r="K4478" s="4"/>
    </row>
    <row r="4479" spans="1:11" ht="15" x14ac:dyDescent="0.2">
      <c r="A4479" s="5">
        <v>4420</v>
      </c>
      <c r="B4479" s="660"/>
      <c r="F4479" s="4" t="s">
        <v>3784</v>
      </c>
      <c r="G4479" s="1" t="b">
        <f t="shared" ca="1" si="70"/>
        <v>1</v>
      </c>
      <c r="H4479" s="1435" t="str" cm="1">
        <f t="array" aca="1" ref="H4479" ca="1">IF(I4479&lt;&gt;"",INDIRECT("'"&amp;I4479&amp;"'!"&amp;J4479),"")</f>
        <v/>
      </c>
      <c r="I4479" s="1440"/>
      <c r="J4479" s="1436"/>
      <c r="K4479" s="4"/>
    </row>
    <row r="4480" spans="1:11" ht="15" x14ac:dyDescent="0.2">
      <c r="A4480" s="5">
        <v>4421</v>
      </c>
      <c r="B4480" s="660"/>
      <c r="F4480" s="4" t="s">
        <v>3784</v>
      </c>
      <c r="G4480" s="1" t="b">
        <f t="shared" ca="1" si="70"/>
        <v>1</v>
      </c>
      <c r="H4480" s="1435" t="str" cm="1">
        <f t="array" aca="1" ref="H4480" ca="1">IF(I4480&lt;&gt;"",INDIRECT("'"&amp;I4480&amp;"'!"&amp;J4480),"")</f>
        <v/>
      </c>
      <c r="I4480" s="1440"/>
      <c r="J4480" s="1436"/>
      <c r="K4480" s="4"/>
    </row>
    <row r="4481" spans="1:11" ht="15" x14ac:dyDescent="0.2">
      <c r="A4481" s="5">
        <v>4422</v>
      </c>
      <c r="B4481" s="660"/>
      <c r="F4481" s="4" t="s">
        <v>3784</v>
      </c>
      <c r="G4481" s="1" t="b">
        <f t="shared" ca="1" si="70"/>
        <v>1</v>
      </c>
      <c r="H4481" s="1435" t="str" cm="1">
        <f t="array" aca="1" ref="H4481" ca="1">IF(I4481&lt;&gt;"",INDIRECT("'"&amp;I4481&amp;"'!"&amp;J4481),"")</f>
        <v/>
      </c>
      <c r="I4481" s="1440"/>
      <c r="J4481" s="1436"/>
      <c r="K4481" s="4"/>
    </row>
    <row r="4482" spans="1:11" ht="15" x14ac:dyDescent="0.2">
      <c r="A4482" s="5">
        <v>4423</v>
      </c>
      <c r="B4482" s="660"/>
      <c r="F4482" s="4" t="s">
        <v>3784</v>
      </c>
      <c r="G4482" s="1" t="b">
        <f t="shared" ca="1" si="70"/>
        <v>1</v>
      </c>
      <c r="H4482" s="1435" t="str" cm="1">
        <f t="array" aca="1" ref="H4482" ca="1">IF(I4482&lt;&gt;"",INDIRECT("'"&amp;I4482&amp;"'!"&amp;J4482),"")</f>
        <v/>
      </c>
      <c r="I4482" s="1440"/>
      <c r="J4482" s="1436"/>
      <c r="K4482" s="4"/>
    </row>
    <row r="4483" spans="1:11" ht="15" x14ac:dyDescent="0.2">
      <c r="A4483" s="5">
        <v>4424</v>
      </c>
      <c r="B4483" s="660"/>
      <c r="F4483" s="4" t="s">
        <v>3784</v>
      </c>
      <c r="G4483" s="1" t="b">
        <f t="shared" ca="1" si="70"/>
        <v>1</v>
      </c>
      <c r="H4483" s="1435" t="str" cm="1">
        <f t="array" aca="1" ref="H4483" ca="1">IF(I4483&lt;&gt;"",INDIRECT("'"&amp;I4483&amp;"'!"&amp;J4483),"")</f>
        <v/>
      </c>
      <c r="I4483" s="1440"/>
      <c r="J4483" s="1436"/>
      <c r="K4483" s="4"/>
    </row>
    <row r="4484" spans="1:11" ht="15" x14ac:dyDescent="0.2">
      <c r="A4484" s="5">
        <v>4425</v>
      </c>
      <c r="B4484" s="660"/>
      <c r="F4484" s="4" t="s">
        <v>3784</v>
      </c>
      <c r="G4484" s="1" t="b">
        <f t="shared" ca="1" si="70"/>
        <v>1</v>
      </c>
      <c r="H4484" s="1435" t="str" cm="1">
        <f t="array" aca="1" ref="H4484" ca="1">IF(I4484&lt;&gt;"",INDIRECT("'"&amp;I4484&amp;"'!"&amp;J4484),"")</f>
        <v/>
      </c>
      <c r="I4484" s="1440"/>
      <c r="J4484" s="1436"/>
      <c r="K4484" s="4"/>
    </row>
    <row r="4485" spans="1:11" ht="15" x14ac:dyDescent="0.2">
      <c r="A4485" s="5">
        <v>4426</v>
      </c>
      <c r="B4485" s="660"/>
      <c r="F4485" s="4" t="s">
        <v>3784</v>
      </c>
      <c r="G4485" s="1" t="b">
        <f t="shared" ca="1" si="70"/>
        <v>1</v>
      </c>
      <c r="H4485" s="1435" t="str" cm="1">
        <f t="array" aca="1" ref="H4485" ca="1">IF(I4485&lt;&gt;"",INDIRECT("'"&amp;I4485&amp;"'!"&amp;J4485),"")</f>
        <v/>
      </c>
      <c r="I4485" s="1440"/>
      <c r="J4485" s="1436"/>
      <c r="K4485" s="4"/>
    </row>
    <row r="4486" spans="1:11" ht="15" x14ac:dyDescent="0.2">
      <c r="A4486" s="5">
        <v>4427</v>
      </c>
      <c r="B4486" s="660"/>
      <c r="F4486" s="4" t="s">
        <v>3784</v>
      </c>
      <c r="G4486" s="1" t="b">
        <f t="shared" ca="1" si="70"/>
        <v>1</v>
      </c>
      <c r="H4486" s="1435" t="str" cm="1">
        <f t="array" aca="1" ref="H4486" ca="1">IF(I4486&lt;&gt;"",INDIRECT("'"&amp;I4486&amp;"'!"&amp;J4486),"")</f>
        <v/>
      </c>
      <c r="I4486" s="1440"/>
      <c r="J4486" s="1436"/>
      <c r="K4486" s="4"/>
    </row>
    <row r="4487" spans="1:11" ht="15" x14ac:dyDescent="0.2">
      <c r="A4487" s="5">
        <v>4428</v>
      </c>
      <c r="B4487" s="660"/>
      <c r="F4487" s="4" t="s">
        <v>3784</v>
      </c>
      <c r="G4487" s="1" t="b">
        <f t="shared" ca="1" si="70"/>
        <v>1</v>
      </c>
      <c r="H4487" s="1435" t="str" cm="1">
        <f t="array" aca="1" ref="H4487" ca="1">IF(I4487&lt;&gt;"",INDIRECT("'"&amp;I4487&amp;"'!"&amp;J4487),"")</f>
        <v/>
      </c>
      <c r="I4487" s="1440"/>
      <c r="J4487" s="1436"/>
      <c r="K4487" s="4"/>
    </row>
    <row r="4488" spans="1:11" ht="15" x14ac:dyDescent="0.2">
      <c r="A4488" s="5">
        <v>4429</v>
      </c>
      <c r="B4488" s="660"/>
      <c r="F4488" s="4" t="s">
        <v>3784</v>
      </c>
      <c r="G4488" s="1" t="b">
        <f t="shared" ca="1" si="70"/>
        <v>1</v>
      </c>
      <c r="H4488" s="1435" t="str" cm="1">
        <f t="array" aca="1" ref="H4488" ca="1">IF(I4488&lt;&gt;"",INDIRECT("'"&amp;I4488&amp;"'!"&amp;J4488),"")</f>
        <v/>
      </c>
      <c r="I4488" s="1440"/>
      <c r="J4488" s="1436"/>
      <c r="K4488" s="4"/>
    </row>
    <row r="4489" spans="1:11" ht="15" x14ac:dyDescent="0.2">
      <c r="A4489" s="5">
        <v>4430</v>
      </c>
      <c r="B4489" s="660"/>
      <c r="F4489" s="4" t="s">
        <v>3784</v>
      </c>
      <c r="G4489" s="1" t="b">
        <f t="shared" ca="1" si="70"/>
        <v>1</v>
      </c>
      <c r="H4489" s="1435" t="str" cm="1">
        <f t="array" aca="1" ref="H4489" ca="1">IF(I4489&lt;&gt;"",INDIRECT("'"&amp;I4489&amp;"'!"&amp;J4489),"")</f>
        <v/>
      </c>
      <c r="I4489" s="1440"/>
      <c r="J4489" s="1436"/>
      <c r="K4489" s="4"/>
    </row>
    <row r="4490" spans="1:11" ht="15" x14ac:dyDescent="0.2">
      <c r="A4490" s="5">
        <v>4431</v>
      </c>
      <c r="B4490" s="660"/>
      <c r="F4490" s="4" t="s">
        <v>3784</v>
      </c>
      <c r="G4490" s="1" t="b">
        <f t="shared" ca="1" si="70"/>
        <v>1</v>
      </c>
      <c r="H4490" s="1435" t="str" cm="1">
        <f t="array" aca="1" ref="H4490" ca="1">IF(I4490&lt;&gt;"",INDIRECT("'"&amp;I4490&amp;"'!"&amp;J4490),"")</f>
        <v/>
      </c>
      <c r="I4490" s="1440"/>
      <c r="J4490" s="1436"/>
      <c r="K4490" s="4"/>
    </row>
    <row r="4491" spans="1:11" ht="15" x14ac:dyDescent="0.2">
      <c r="A4491" s="5">
        <v>4432</v>
      </c>
      <c r="B4491" s="660"/>
      <c r="F4491" s="4" t="s">
        <v>3784</v>
      </c>
      <c r="G4491" s="1" t="b">
        <f t="shared" ca="1" si="70"/>
        <v>1</v>
      </c>
      <c r="H4491" s="1435" t="str" cm="1">
        <f t="array" aca="1" ref="H4491" ca="1">IF(I4491&lt;&gt;"",INDIRECT("'"&amp;I4491&amp;"'!"&amp;J4491),"")</f>
        <v/>
      </c>
      <c r="I4491" s="1440"/>
      <c r="J4491" s="1436"/>
      <c r="K4491" s="4"/>
    </row>
    <row r="4492" spans="1:11" ht="15" x14ac:dyDescent="0.2">
      <c r="A4492" s="5">
        <v>4433</v>
      </c>
      <c r="B4492" s="660"/>
      <c r="F4492" s="4" t="s">
        <v>3784</v>
      </c>
      <c r="G4492" s="1" t="b">
        <f t="shared" ca="1" si="70"/>
        <v>1</v>
      </c>
      <c r="H4492" s="1435" t="str" cm="1">
        <f t="array" aca="1" ref="H4492" ca="1">IF(I4492&lt;&gt;"",INDIRECT("'"&amp;I4492&amp;"'!"&amp;J4492),"")</f>
        <v/>
      </c>
      <c r="I4492" s="1440"/>
      <c r="J4492" s="1436"/>
      <c r="K4492" s="4"/>
    </row>
    <row r="4493" spans="1:11" ht="15" x14ac:dyDescent="0.2">
      <c r="A4493" s="5">
        <v>4434</v>
      </c>
      <c r="B4493" s="660"/>
      <c r="F4493" s="4" t="s">
        <v>3784</v>
      </c>
      <c r="G4493" s="1" t="b">
        <f t="shared" ca="1" si="70"/>
        <v>1</v>
      </c>
      <c r="H4493" s="1435" t="str" cm="1">
        <f t="array" aca="1" ref="H4493" ca="1">IF(I4493&lt;&gt;"",INDIRECT("'"&amp;I4493&amp;"'!"&amp;J4493),"")</f>
        <v/>
      </c>
      <c r="I4493" s="1440"/>
      <c r="J4493" s="1436"/>
      <c r="K4493" s="4"/>
    </row>
    <row r="4494" spans="1:11" ht="15" x14ac:dyDescent="0.2">
      <c r="A4494" s="5">
        <v>4435</v>
      </c>
      <c r="B4494" s="660"/>
      <c r="F4494" s="4" t="s">
        <v>3784</v>
      </c>
      <c r="G4494" s="1" t="b">
        <f t="shared" ca="1" si="70"/>
        <v>1</v>
      </c>
      <c r="H4494" s="1435" t="str" cm="1">
        <f t="array" aca="1" ref="H4494" ca="1">IF(I4494&lt;&gt;"",INDIRECT("'"&amp;I4494&amp;"'!"&amp;J4494),"")</f>
        <v/>
      </c>
      <c r="I4494" s="1440"/>
      <c r="J4494" s="1436"/>
      <c r="K4494" s="4"/>
    </row>
    <row r="4495" spans="1:11" ht="15" x14ac:dyDescent="0.2">
      <c r="A4495" s="5">
        <v>4436</v>
      </c>
      <c r="B4495" s="660"/>
      <c r="F4495" s="4" t="s">
        <v>3784</v>
      </c>
      <c r="G4495" s="1" t="b">
        <f t="shared" ca="1" si="70"/>
        <v>1</v>
      </c>
      <c r="H4495" s="1435" t="str" cm="1">
        <f t="array" aca="1" ref="H4495" ca="1">IF(I4495&lt;&gt;"",INDIRECT("'"&amp;I4495&amp;"'!"&amp;J4495),"")</f>
        <v/>
      </c>
      <c r="I4495" s="1440"/>
      <c r="J4495" s="1436"/>
      <c r="K4495" s="4"/>
    </row>
    <row r="4496" spans="1:11" ht="15" x14ac:dyDescent="0.2">
      <c r="A4496" s="5">
        <v>4437</v>
      </c>
      <c r="B4496" s="660"/>
      <c r="F4496" s="4" t="s">
        <v>3784</v>
      </c>
      <c r="G4496" s="1" t="b">
        <f t="shared" ca="1" si="70"/>
        <v>1</v>
      </c>
      <c r="H4496" s="1435" t="str" cm="1">
        <f t="array" aca="1" ref="H4496" ca="1">IF(I4496&lt;&gt;"",INDIRECT("'"&amp;I4496&amp;"'!"&amp;J4496),"")</f>
        <v/>
      </c>
      <c r="I4496" s="1440"/>
      <c r="J4496" s="1436"/>
      <c r="K4496" s="4"/>
    </row>
    <row r="4497" spans="1:11" ht="15" x14ac:dyDescent="0.2">
      <c r="A4497" s="5">
        <v>4438</v>
      </c>
      <c r="B4497" s="660"/>
      <c r="F4497" s="4" t="s">
        <v>3784</v>
      </c>
      <c r="G4497" s="1" t="b">
        <f t="shared" ca="1" si="70"/>
        <v>1</v>
      </c>
      <c r="H4497" s="1435" t="str" cm="1">
        <f t="array" aca="1" ref="H4497" ca="1">IF(I4497&lt;&gt;"",INDIRECT("'"&amp;I4497&amp;"'!"&amp;J4497),"")</f>
        <v/>
      </c>
      <c r="I4497" s="1440"/>
      <c r="J4497" s="1436"/>
      <c r="K4497" s="4"/>
    </row>
    <row r="4498" spans="1:11" ht="15" x14ac:dyDescent="0.2">
      <c r="A4498" s="5">
        <v>4439</v>
      </c>
      <c r="B4498" s="660"/>
      <c r="F4498" s="4" t="s">
        <v>3784</v>
      </c>
      <c r="G4498" s="1" t="b">
        <f t="shared" ca="1" si="70"/>
        <v>1</v>
      </c>
      <c r="H4498" s="1435" t="str" cm="1">
        <f t="array" aca="1" ref="H4498" ca="1">IF(I4498&lt;&gt;"",INDIRECT("'"&amp;I4498&amp;"'!"&amp;J4498),"")</f>
        <v/>
      </c>
      <c r="I4498" s="1440"/>
      <c r="J4498" s="1436"/>
      <c r="K4498" s="4"/>
    </row>
    <row r="4499" spans="1:11" ht="15" x14ac:dyDescent="0.2">
      <c r="A4499" s="5">
        <v>4440</v>
      </c>
      <c r="B4499" s="660"/>
      <c r="F4499" s="4" t="s">
        <v>3784</v>
      </c>
      <c r="G4499" s="1" t="b">
        <f t="shared" ca="1" si="70"/>
        <v>1</v>
      </c>
      <c r="H4499" s="1435" t="str" cm="1">
        <f t="array" aca="1" ref="H4499" ca="1">IF(I4499&lt;&gt;"",INDIRECT("'"&amp;I4499&amp;"'!"&amp;J4499),"")</f>
        <v/>
      </c>
      <c r="I4499" s="1440"/>
      <c r="J4499" s="1436"/>
      <c r="K4499" s="4"/>
    </row>
    <row r="4500" spans="1:11" ht="15" x14ac:dyDescent="0.2">
      <c r="A4500" s="5">
        <v>4441</v>
      </c>
      <c r="B4500" s="660"/>
      <c r="F4500" s="4" t="s">
        <v>3784</v>
      </c>
      <c r="G4500" s="1" t="b">
        <f t="shared" ca="1" si="70"/>
        <v>1</v>
      </c>
      <c r="H4500" s="1435" t="str" cm="1">
        <f t="array" aca="1" ref="H4500" ca="1">IF(I4500&lt;&gt;"",INDIRECT("'"&amp;I4500&amp;"'!"&amp;J4500),"")</f>
        <v/>
      </c>
      <c r="I4500" s="1440"/>
      <c r="J4500" s="1436"/>
      <c r="K4500" s="4"/>
    </row>
    <row r="4501" spans="1:11" ht="15" x14ac:dyDescent="0.2">
      <c r="A4501" s="5">
        <v>4442</v>
      </c>
      <c r="B4501" s="660"/>
      <c r="F4501" s="4" t="s">
        <v>3784</v>
      </c>
      <c r="G4501" s="1" t="b">
        <f t="shared" ca="1" si="70"/>
        <v>1</v>
      </c>
      <c r="H4501" s="1435" t="str" cm="1">
        <f t="array" aca="1" ref="H4501" ca="1">IF(I4501&lt;&gt;"",INDIRECT("'"&amp;I4501&amp;"'!"&amp;J4501),"")</f>
        <v/>
      </c>
      <c r="I4501" s="1440"/>
      <c r="J4501" s="1436"/>
      <c r="K4501" s="4"/>
    </row>
    <row r="4502" spans="1:11" ht="15" x14ac:dyDescent="0.2">
      <c r="A4502" s="5">
        <v>4443</v>
      </c>
      <c r="B4502" s="660"/>
      <c r="F4502" s="4" t="s">
        <v>3784</v>
      </c>
      <c r="G4502" s="1" t="b">
        <f t="shared" ca="1" si="70"/>
        <v>1</v>
      </c>
      <c r="H4502" s="1435" t="str" cm="1">
        <f t="array" aca="1" ref="H4502" ca="1">IF(I4502&lt;&gt;"",INDIRECT("'"&amp;I4502&amp;"'!"&amp;J4502),"")</f>
        <v/>
      </c>
      <c r="I4502" s="1440"/>
      <c r="J4502" s="1436"/>
      <c r="K4502" s="4"/>
    </row>
    <row r="4503" spans="1:11" ht="15" x14ac:dyDescent="0.2">
      <c r="A4503" s="5">
        <v>4444</v>
      </c>
      <c r="B4503" s="660"/>
      <c r="F4503" s="4" t="s">
        <v>3784</v>
      </c>
      <c r="G4503" s="1" t="b">
        <f t="shared" ca="1" si="70"/>
        <v>1</v>
      </c>
      <c r="H4503" s="1435" t="str" cm="1">
        <f t="array" aca="1" ref="H4503" ca="1">IF(I4503&lt;&gt;"",INDIRECT("'"&amp;I4503&amp;"'!"&amp;J4503),"")</f>
        <v/>
      </c>
      <c r="I4503" s="1440"/>
      <c r="J4503" s="1436"/>
      <c r="K4503" s="4"/>
    </row>
    <row r="4504" spans="1:11" ht="15" x14ac:dyDescent="0.2">
      <c r="A4504" s="5">
        <v>4445</v>
      </c>
      <c r="B4504" s="660"/>
      <c r="F4504" s="4" t="s">
        <v>3784</v>
      </c>
      <c r="G4504" s="1" t="b">
        <f t="shared" ca="1" si="70"/>
        <v>1</v>
      </c>
      <c r="H4504" s="1435" t="str" cm="1">
        <f t="array" aca="1" ref="H4504" ca="1">IF(I4504&lt;&gt;"",INDIRECT("'"&amp;I4504&amp;"'!"&amp;J4504),"")</f>
        <v/>
      </c>
      <c r="I4504" s="1440"/>
      <c r="J4504" s="1436"/>
      <c r="K4504" s="4"/>
    </row>
    <row r="4505" spans="1:11" ht="15" x14ac:dyDescent="0.2">
      <c r="A4505" s="5">
        <v>4446</v>
      </c>
      <c r="B4505" s="660"/>
      <c r="F4505" s="4" t="s">
        <v>3784</v>
      </c>
      <c r="G4505" s="1" t="b">
        <f t="shared" ca="1" si="70"/>
        <v>1</v>
      </c>
      <c r="H4505" s="1435" t="str" cm="1">
        <f t="array" aca="1" ref="H4505" ca="1">IF(I4505&lt;&gt;"",INDIRECT("'"&amp;I4505&amp;"'!"&amp;J4505),"")</f>
        <v/>
      </c>
      <c r="I4505" s="1440"/>
      <c r="J4505" s="1436"/>
      <c r="K4505" s="4"/>
    </row>
    <row r="4506" spans="1:11" ht="15" x14ac:dyDescent="0.2">
      <c r="A4506" s="5">
        <v>4447</v>
      </c>
      <c r="B4506" s="660"/>
      <c r="F4506" s="4" t="s">
        <v>3784</v>
      </c>
      <c r="G4506" s="1" t="b">
        <f t="shared" ca="1" si="70"/>
        <v>1</v>
      </c>
      <c r="H4506" s="1435" t="str" cm="1">
        <f t="array" aca="1" ref="H4506" ca="1">IF(I4506&lt;&gt;"",INDIRECT("'"&amp;I4506&amp;"'!"&amp;J4506),"")</f>
        <v/>
      </c>
      <c r="I4506" s="1440"/>
      <c r="J4506" s="1436"/>
      <c r="K4506" s="4"/>
    </row>
    <row r="4507" spans="1:11" ht="15" x14ac:dyDescent="0.2">
      <c r="A4507" s="5">
        <v>4448</v>
      </c>
      <c r="B4507" s="660"/>
      <c r="F4507" s="4" t="s">
        <v>3784</v>
      </c>
      <c r="G4507" s="1" t="b">
        <f t="shared" ca="1" si="70"/>
        <v>1</v>
      </c>
      <c r="H4507" s="1435" t="str" cm="1">
        <f t="array" aca="1" ref="H4507" ca="1">IF(I4507&lt;&gt;"",INDIRECT("'"&amp;I4507&amp;"'!"&amp;J4507),"")</f>
        <v/>
      </c>
      <c r="I4507" s="1440"/>
      <c r="J4507" s="1436"/>
      <c r="K4507" s="4"/>
    </row>
    <row r="4508" spans="1:11" ht="15" x14ac:dyDescent="0.2">
      <c r="A4508" s="5">
        <v>4449</v>
      </c>
      <c r="B4508" s="660"/>
      <c r="F4508" s="4" t="s">
        <v>3784</v>
      </c>
      <c r="G4508" s="1" t="b">
        <f t="shared" ca="1" si="70"/>
        <v>1</v>
      </c>
      <c r="H4508" s="1435" t="str" cm="1">
        <f t="array" aca="1" ref="H4508" ca="1">IF(I4508&lt;&gt;"",INDIRECT("'"&amp;I4508&amp;"'!"&amp;J4508),"")</f>
        <v/>
      </c>
      <c r="I4508" s="1440"/>
      <c r="J4508" s="1436"/>
      <c r="K4508" s="4"/>
    </row>
    <row r="4509" spans="1:11" ht="15" x14ac:dyDescent="0.2">
      <c r="A4509" s="5">
        <v>4450</v>
      </c>
      <c r="B4509" s="660"/>
      <c r="F4509" s="4" t="s">
        <v>3784</v>
      </c>
      <c r="G4509" s="1" t="b">
        <f t="shared" ca="1" si="70"/>
        <v>1</v>
      </c>
      <c r="H4509" s="1435" t="str" cm="1">
        <f t="array" aca="1" ref="H4509" ca="1">IF(I4509&lt;&gt;"",INDIRECT("'"&amp;I4509&amp;"'!"&amp;J4509),"")</f>
        <v/>
      </c>
      <c r="I4509" s="1440"/>
      <c r="J4509" s="1436"/>
      <c r="K4509" s="4"/>
    </row>
    <row r="4510" spans="1:11" ht="15" x14ac:dyDescent="0.2">
      <c r="A4510" s="5">
        <v>4451</v>
      </c>
      <c r="B4510" s="660"/>
      <c r="F4510" s="4" t="s">
        <v>3784</v>
      </c>
      <c r="G4510" s="1" t="b">
        <f t="shared" ca="1" si="70"/>
        <v>1</v>
      </c>
      <c r="H4510" s="1435" t="str" cm="1">
        <f t="array" aca="1" ref="H4510" ca="1">IF(I4510&lt;&gt;"",INDIRECT("'"&amp;I4510&amp;"'!"&amp;J4510),"")</f>
        <v/>
      </c>
      <c r="I4510" s="1440"/>
      <c r="J4510" s="1436"/>
      <c r="K4510" s="4"/>
    </row>
    <row r="4511" spans="1:11" ht="15" x14ac:dyDescent="0.2">
      <c r="A4511" s="5">
        <v>4452</v>
      </c>
      <c r="B4511" s="660"/>
      <c r="F4511" s="4" t="s">
        <v>3784</v>
      </c>
      <c r="G4511" s="1" t="b">
        <f t="shared" ca="1" si="70"/>
        <v>1</v>
      </c>
      <c r="H4511" s="1435" t="str" cm="1">
        <f t="array" aca="1" ref="H4511" ca="1">IF(I4511&lt;&gt;"",INDIRECT("'"&amp;I4511&amp;"'!"&amp;J4511),"")</f>
        <v/>
      </c>
      <c r="I4511" s="1440"/>
      <c r="J4511" s="1436"/>
      <c r="K4511" s="4"/>
    </row>
    <row r="4512" spans="1:11" ht="15" x14ac:dyDescent="0.2">
      <c r="A4512" s="5">
        <v>4453</v>
      </c>
      <c r="B4512" s="660"/>
      <c r="F4512" s="4" t="s">
        <v>3784</v>
      </c>
      <c r="G4512" s="1" t="b">
        <f t="shared" ref="G4512:G4575" ca="1" si="71">H4512=B4512</f>
        <v>1</v>
      </c>
      <c r="H4512" s="1435" t="str" cm="1">
        <f t="array" aca="1" ref="H4512" ca="1">IF(I4512&lt;&gt;"",INDIRECT("'"&amp;I4512&amp;"'!"&amp;J4512),"")</f>
        <v/>
      </c>
      <c r="I4512" s="1440"/>
      <c r="J4512" s="1436"/>
      <c r="K4512" s="4"/>
    </row>
    <row r="4513" spans="1:11" ht="15" x14ac:dyDescent="0.2">
      <c r="A4513" s="5">
        <v>4454</v>
      </c>
      <c r="B4513" s="660"/>
      <c r="F4513" s="4" t="s">
        <v>3784</v>
      </c>
      <c r="G4513" s="1" t="b">
        <f t="shared" ca="1" si="71"/>
        <v>1</v>
      </c>
      <c r="H4513" s="1435" t="str" cm="1">
        <f t="array" aca="1" ref="H4513" ca="1">IF(I4513&lt;&gt;"",INDIRECT("'"&amp;I4513&amp;"'!"&amp;J4513),"")</f>
        <v/>
      </c>
      <c r="I4513" s="1440"/>
      <c r="J4513" s="1436"/>
      <c r="K4513" s="4"/>
    </row>
    <row r="4514" spans="1:11" ht="15" x14ac:dyDescent="0.2">
      <c r="A4514" s="5">
        <v>4455</v>
      </c>
      <c r="B4514" s="660"/>
      <c r="F4514" s="4" t="s">
        <v>3784</v>
      </c>
      <c r="G4514" s="1" t="b">
        <f t="shared" ca="1" si="71"/>
        <v>1</v>
      </c>
      <c r="H4514" s="1435" t="str" cm="1">
        <f t="array" aca="1" ref="H4514" ca="1">IF(I4514&lt;&gt;"",INDIRECT("'"&amp;I4514&amp;"'!"&amp;J4514),"")</f>
        <v/>
      </c>
      <c r="I4514" s="1440"/>
      <c r="J4514" s="1436"/>
      <c r="K4514" s="4"/>
    </row>
    <row r="4515" spans="1:11" ht="15" x14ac:dyDescent="0.2">
      <c r="A4515" s="5">
        <v>4456</v>
      </c>
      <c r="B4515" s="660"/>
      <c r="F4515" s="4" t="s">
        <v>3784</v>
      </c>
      <c r="G4515" s="1" t="b">
        <f t="shared" ca="1" si="71"/>
        <v>1</v>
      </c>
      <c r="H4515" s="1435" t="str" cm="1">
        <f t="array" aca="1" ref="H4515" ca="1">IF(I4515&lt;&gt;"",INDIRECT("'"&amp;I4515&amp;"'!"&amp;J4515),"")</f>
        <v/>
      </c>
      <c r="I4515" s="1440"/>
      <c r="J4515" s="1436"/>
      <c r="K4515" s="4"/>
    </row>
    <row r="4516" spans="1:11" ht="15" x14ac:dyDescent="0.2">
      <c r="A4516" s="5">
        <v>4457</v>
      </c>
      <c r="B4516" s="660"/>
      <c r="F4516" s="4" t="s">
        <v>3784</v>
      </c>
      <c r="G4516" s="1" t="b">
        <f t="shared" ca="1" si="71"/>
        <v>1</v>
      </c>
      <c r="H4516" s="1435" t="str" cm="1">
        <f t="array" aca="1" ref="H4516" ca="1">IF(I4516&lt;&gt;"",INDIRECT("'"&amp;I4516&amp;"'!"&amp;J4516),"")</f>
        <v/>
      </c>
      <c r="I4516" s="1440"/>
      <c r="J4516" s="1436"/>
      <c r="K4516" s="4"/>
    </row>
    <row r="4517" spans="1:11" ht="15" x14ac:dyDescent="0.2">
      <c r="A4517" s="5">
        <v>4458</v>
      </c>
      <c r="B4517" s="660"/>
      <c r="F4517" s="4" t="s">
        <v>3784</v>
      </c>
      <c r="G4517" s="1" t="b">
        <f t="shared" ca="1" si="71"/>
        <v>1</v>
      </c>
      <c r="H4517" s="1435" t="str" cm="1">
        <f t="array" aca="1" ref="H4517" ca="1">IF(I4517&lt;&gt;"",INDIRECT("'"&amp;I4517&amp;"'!"&amp;J4517),"")</f>
        <v/>
      </c>
      <c r="I4517" s="1440"/>
      <c r="J4517" s="1436"/>
      <c r="K4517" s="4"/>
    </row>
    <row r="4518" spans="1:11" ht="15" x14ac:dyDescent="0.2">
      <c r="A4518" s="5">
        <v>4459</v>
      </c>
      <c r="B4518" s="660"/>
      <c r="F4518" s="4" t="s">
        <v>3784</v>
      </c>
      <c r="G4518" s="1" t="b">
        <f t="shared" ca="1" si="71"/>
        <v>1</v>
      </c>
      <c r="H4518" s="1435" t="str" cm="1">
        <f t="array" aca="1" ref="H4518" ca="1">IF(I4518&lt;&gt;"",INDIRECT("'"&amp;I4518&amp;"'!"&amp;J4518),"")</f>
        <v/>
      </c>
      <c r="I4518" s="1440"/>
      <c r="J4518" s="1436"/>
      <c r="K4518" s="4"/>
    </row>
    <row r="4519" spans="1:11" ht="15" x14ac:dyDescent="0.2">
      <c r="A4519" s="5">
        <v>4460</v>
      </c>
      <c r="B4519" s="660"/>
      <c r="F4519" s="4" t="s">
        <v>3784</v>
      </c>
      <c r="G4519" s="1" t="b">
        <f t="shared" ca="1" si="71"/>
        <v>1</v>
      </c>
      <c r="H4519" s="1435" t="str" cm="1">
        <f t="array" aca="1" ref="H4519" ca="1">IF(I4519&lt;&gt;"",INDIRECT("'"&amp;I4519&amp;"'!"&amp;J4519),"")</f>
        <v/>
      </c>
      <c r="I4519" s="1440"/>
      <c r="J4519" s="1436"/>
      <c r="K4519" s="4"/>
    </row>
    <row r="4520" spans="1:11" ht="15" x14ac:dyDescent="0.2">
      <c r="A4520" s="5">
        <v>4461</v>
      </c>
      <c r="B4520" s="660"/>
      <c r="F4520" s="4" t="s">
        <v>3784</v>
      </c>
      <c r="G4520" s="1" t="b">
        <f t="shared" ca="1" si="71"/>
        <v>1</v>
      </c>
      <c r="H4520" s="1435" t="str" cm="1">
        <f t="array" aca="1" ref="H4520" ca="1">IF(I4520&lt;&gt;"",INDIRECT("'"&amp;I4520&amp;"'!"&amp;J4520),"")</f>
        <v/>
      </c>
      <c r="I4520" s="1440"/>
      <c r="J4520" s="1436"/>
      <c r="K4520" s="4"/>
    </row>
    <row r="4521" spans="1:11" ht="15" x14ac:dyDescent="0.2">
      <c r="A4521" s="5">
        <v>4462</v>
      </c>
      <c r="B4521" s="660"/>
      <c r="F4521" s="4" t="s">
        <v>3784</v>
      </c>
      <c r="G4521" s="1" t="b">
        <f t="shared" ca="1" si="71"/>
        <v>1</v>
      </c>
      <c r="H4521" s="1435" t="str" cm="1">
        <f t="array" aca="1" ref="H4521" ca="1">IF(I4521&lt;&gt;"",INDIRECT("'"&amp;I4521&amp;"'!"&amp;J4521),"")</f>
        <v/>
      </c>
      <c r="I4521" s="1440"/>
      <c r="J4521" s="1436"/>
      <c r="K4521" s="4"/>
    </row>
    <row r="4522" spans="1:11" ht="15" x14ac:dyDescent="0.2">
      <c r="A4522" s="5">
        <v>4463</v>
      </c>
      <c r="B4522" s="660"/>
      <c r="F4522" s="4" t="s">
        <v>3784</v>
      </c>
      <c r="G4522" s="1" t="b">
        <f t="shared" ca="1" si="71"/>
        <v>1</v>
      </c>
      <c r="H4522" s="1435" t="str" cm="1">
        <f t="array" aca="1" ref="H4522" ca="1">IF(I4522&lt;&gt;"",INDIRECT("'"&amp;I4522&amp;"'!"&amp;J4522),"")</f>
        <v/>
      </c>
      <c r="I4522" s="1440"/>
      <c r="J4522" s="1436"/>
      <c r="K4522" s="4"/>
    </row>
    <row r="4523" spans="1:11" ht="15" x14ac:dyDescent="0.2">
      <c r="A4523" s="5">
        <v>4464</v>
      </c>
      <c r="B4523" s="660"/>
      <c r="F4523" s="4" t="s">
        <v>3784</v>
      </c>
      <c r="G4523" s="1" t="b">
        <f t="shared" ca="1" si="71"/>
        <v>1</v>
      </c>
      <c r="H4523" s="1435" t="str" cm="1">
        <f t="array" aca="1" ref="H4523" ca="1">IF(I4523&lt;&gt;"",INDIRECT("'"&amp;I4523&amp;"'!"&amp;J4523),"")</f>
        <v/>
      </c>
      <c r="I4523" s="1440"/>
      <c r="J4523" s="1436"/>
      <c r="K4523" s="4"/>
    </row>
    <row r="4524" spans="1:11" ht="15" x14ac:dyDescent="0.2">
      <c r="A4524" s="5">
        <v>4465</v>
      </c>
      <c r="B4524" s="660"/>
      <c r="F4524" s="4" t="s">
        <v>3784</v>
      </c>
      <c r="G4524" s="1" t="b">
        <f t="shared" ca="1" si="71"/>
        <v>1</v>
      </c>
      <c r="H4524" s="1435" t="str" cm="1">
        <f t="array" aca="1" ref="H4524" ca="1">IF(I4524&lt;&gt;"",INDIRECT("'"&amp;I4524&amp;"'!"&amp;J4524),"")</f>
        <v/>
      </c>
      <c r="I4524" s="1440"/>
      <c r="J4524" s="1436"/>
      <c r="K4524" s="4"/>
    </row>
    <row r="4525" spans="1:11" ht="15" x14ac:dyDescent="0.2">
      <c r="A4525" s="5">
        <v>4466</v>
      </c>
      <c r="B4525" s="660"/>
      <c r="F4525" s="4" t="s">
        <v>3784</v>
      </c>
      <c r="G4525" s="1" t="b">
        <f t="shared" ca="1" si="71"/>
        <v>1</v>
      </c>
      <c r="H4525" s="1435" t="str" cm="1">
        <f t="array" aca="1" ref="H4525" ca="1">IF(I4525&lt;&gt;"",INDIRECT("'"&amp;I4525&amp;"'!"&amp;J4525),"")</f>
        <v/>
      </c>
      <c r="I4525" s="1440"/>
      <c r="J4525" s="1436"/>
      <c r="K4525" s="4"/>
    </row>
    <row r="4526" spans="1:11" ht="15" x14ac:dyDescent="0.2">
      <c r="A4526" s="5">
        <v>4467</v>
      </c>
      <c r="B4526" s="660"/>
      <c r="F4526" s="4" t="s">
        <v>3784</v>
      </c>
      <c r="G4526" s="1" t="b">
        <f t="shared" ca="1" si="71"/>
        <v>1</v>
      </c>
      <c r="H4526" s="1435" t="str" cm="1">
        <f t="array" aca="1" ref="H4526" ca="1">IF(I4526&lt;&gt;"",INDIRECT("'"&amp;I4526&amp;"'!"&amp;J4526),"")</f>
        <v/>
      </c>
      <c r="I4526" s="1440"/>
      <c r="J4526" s="1436"/>
      <c r="K4526" s="4"/>
    </row>
    <row r="4527" spans="1:11" ht="15" x14ac:dyDescent="0.2">
      <c r="A4527" s="5">
        <v>4468</v>
      </c>
      <c r="B4527" s="660"/>
      <c r="F4527" s="4" t="s">
        <v>3784</v>
      </c>
      <c r="G4527" s="1" t="b">
        <f t="shared" ca="1" si="71"/>
        <v>1</v>
      </c>
      <c r="H4527" s="1435" t="str" cm="1">
        <f t="array" aca="1" ref="H4527" ca="1">IF(I4527&lt;&gt;"",INDIRECT("'"&amp;I4527&amp;"'!"&amp;J4527),"")</f>
        <v/>
      </c>
      <c r="I4527" s="1440"/>
      <c r="J4527" s="1436"/>
      <c r="K4527" s="4"/>
    </row>
    <row r="4528" spans="1:11" ht="15" x14ac:dyDescent="0.2">
      <c r="A4528" s="5">
        <v>4469</v>
      </c>
      <c r="B4528" s="660"/>
      <c r="F4528" s="4" t="s">
        <v>3784</v>
      </c>
      <c r="G4528" s="1" t="b">
        <f t="shared" ca="1" si="71"/>
        <v>1</v>
      </c>
      <c r="H4528" s="1435" t="str" cm="1">
        <f t="array" aca="1" ref="H4528" ca="1">IF(I4528&lt;&gt;"",INDIRECT("'"&amp;I4528&amp;"'!"&amp;J4528),"")</f>
        <v/>
      </c>
      <c r="I4528" s="1440"/>
      <c r="J4528" s="1436"/>
      <c r="K4528" s="4"/>
    </row>
    <row r="4529" spans="1:11" ht="15" x14ac:dyDescent="0.2">
      <c r="A4529" s="5">
        <v>4470</v>
      </c>
      <c r="B4529" s="660"/>
      <c r="F4529" s="4" t="s">
        <v>3784</v>
      </c>
      <c r="G4529" s="1" t="b">
        <f t="shared" ca="1" si="71"/>
        <v>1</v>
      </c>
      <c r="H4529" s="1435" t="str" cm="1">
        <f t="array" aca="1" ref="H4529" ca="1">IF(I4529&lt;&gt;"",INDIRECT("'"&amp;I4529&amp;"'!"&amp;J4529),"")</f>
        <v/>
      </c>
      <c r="I4529" s="1440"/>
      <c r="J4529" s="1436"/>
      <c r="K4529" s="4"/>
    </row>
    <row r="4530" spans="1:11" ht="15" x14ac:dyDescent="0.2">
      <c r="A4530" s="5">
        <v>4471</v>
      </c>
      <c r="B4530" s="660"/>
      <c r="F4530" s="4" t="s">
        <v>3784</v>
      </c>
      <c r="G4530" s="1" t="b">
        <f t="shared" ca="1" si="71"/>
        <v>1</v>
      </c>
      <c r="H4530" s="1435" t="str" cm="1">
        <f t="array" aca="1" ref="H4530" ca="1">IF(I4530&lt;&gt;"",INDIRECT("'"&amp;I4530&amp;"'!"&amp;J4530),"")</f>
        <v/>
      </c>
      <c r="I4530" s="1440"/>
      <c r="J4530" s="1436"/>
      <c r="K4530" s="4"/>
    </row>
    <row r="4531" spans="1:11" ht="15" x14ac:dyDescent="0.2">
      <c r="A4531" s="5">
        <v>4472</v>
      </c>
      <c r="B4531" s="660"/>
      <c r="F4531" s="4" t="s">
        <v>3784</v>
      </c>
      <c r="G4531" s="1" t="b">
        <f t="shared" ca="1" si="71"/>
        <v>1</v>
      </c>
      <c r="H4531" s="1435" t="str" cm="1">
        <f t="array" aca="1" ref="H4531" ca="1">IF(I4531&lt;&gt;"",INDIRECT("'"&amp;I4531&amp;"'!"&amp;J4531),"")</f>
        <v/>
      </c>
      <c r="I4531" s="1440"/>
      <c r="J4531" s="1436"/>
      <c r="K4531" s="4"/>
    </row>
    <row r="4532" spans="1:11" ht="15" x14ac:dyDescent="0.2">
      <c r="A4532" s="5">
        <v>4473</v>
      </c>
      <c r="B4532" s="660"/>
      <c r="F4532" s="4" t="s">
        <v>3784</v>
      </c>
      <c r="G4532" s="1" t="b">
        <f t="shared" ca="1" si="71"/>
        <v>1</v>
      </c>
      <c r="H4532" s="1435" t="str" cm="1">
        <f t="array" aca="1" ref="H4532" ca="1">IF(I4532&lt;&gt;"",INDIRECT("'"&amp;I4532&amp;"'!"&amp;J4532),"")</f>
        <v/>
      </c>
      <c r="I4532" s="1440"/>
      <c r="J4532" s="1436"/>
      <c r="K4532" s="4"/>
    </row>
    <row r="4533" spans="1:11" ht="15" x14ac:dyDescent="0.2">
      <c r="A4533" s="5">
        <v>4474</v>
      </c>
      <c r="B4533" s="660"/>
      <c r="F4533" s="4" t="s">
        <v>3784</v>
      </c>
      <c r="G4533" s="1" t="b">
        <f t="shared" ca="1" si="71"/>
        <v>1</v>
      </c>
      <c r="H4533" s="1435" t="str" cm="1">
        <f t="array" aca="1" ref="H4533" ca="1">IF(I4533&lt;&gt;"",INDIRECT("'"&amp;I4533&amp;"'!"&amp;J4533),"")</f>
        <v/>
      </c>
      <c r="I4533" s="1440"/>
      <c r="J4533" s="1436"/>
      <c r="K4533" s="4"/>
    </row>
    <row r="4534" spans="1:11" ht="15" x14ac:dyDescent="0.2">
      <c r="A4534" s="5">
        <v>4475</v>
      </c>
      <c r="B4534" s="660"/>
      <c r="F4534" s="4" t="s">
        <v>3784</v>
      </c>
      <c r="G4534" s="1" t="b">
        <f t="shared" ca="1" si="71"/>
        <v>1</v>
      </c>
      <c r="H4534" s="1435" t="str" cm="1">
        <f t="array" aca="1" ref="H4534" ca="1">IF(I4534&lt;&gt;"",INDIRECT("'"&amp;I4534&amp;"'!"&amp;J4534),"")</f>
        <v/>
      </c>
      <c r="I4534" s="1440"/>
      <c r="J4534" s="1436"/>
      <c r="K4534" s="4"/>
    </row>
    <row r="4535" spans="1:11" ht="15" x14ac:dyDescent="0.2">
      <c r="A4535" s="5">
        <v>4476</v>
      </c>
      <c r="B4535" s="660"/>
      <c r="F4535" s="4" t="s">
        <v>3784</v>
      </c>
      <c r="G4535" s="1" t="b">
        <f t="shared" ca="1" si="71"/>
        <v>1</v>
      </c>
      <c r="H4535" s="1435" t="str" cm="1">
        <f t="array" aca="1" ref="H4535" ca="1">IF(I4535&lt;&gt;"",INDIRECT("'"&amp;I4535&amp;"'!"&amp;J4535),"")</f>
        <v/>
      </c>
      <c r="I4535" s="1440"/>
      <c r="J4535" s="1436"/>
      <c r="K4535" s="4"/>
    </row>
    <row r="4536" spans="1:11" ht="15" x14ac:dyDescent="0.2">
      <c r="A4536" s="5">
        <v>4477</v>
      </c>
      <c r="B4536" s="660"/>
      <c r="F4536" s="4" t="s">
        <v>3784</v>
      </c>
      <c r="G4536" s="1" t="b">
        <f t="shared" ca="1" si="71"/>
        <v>1</v>
      </c>
      <c r="H4536" s="1435" t="str" cm="1">
        <f t="array" aca="1" ref="H4536" ca="1">IF(I4536&lt;&gt;"",INDIRECT("'"&amp;I4536&amp;"'!"&amp;J4536),"")</f>
        <v/>
      </c>
      <c r="I4536" s="1440"/>
      <c r="J4536" s="1436"/>
      <c r="K4536" s="4"/>
    </row>
    <row r="4537" spans="1:11" ht="15" x14ac:dyDescent="0.2">
      <c r="A4537" s="5">
        <v>4478</v>
      </c>
      <c r="B4537" s="660"/>
      <c r="F4537" s="4" t="s">
        <v>3784</v>
      </c>
      <c r="G4537" s="1" t="b">
        <f t="shared" ca="1" si="71"/>
        <v>1</v>
      </c>
      <c r="H4537" s="1435" t="str" cm="1">
        <f t="array" aca="1" ref="H4537" ca="1">IF(I4537&lt;&gt;"",INDIRECT("'"&amp;I4537&amp;"'!"&amp;J4537),"")</f>
        <v/>
      </c>
      <c r="I4537" s="1440"/>
      <c r="J4537" s="1436"/>
      <c r="K4537" s="4"/>
    </row>
    <row r="4538" spans="1:11" ht="15" x14ac:dyDescent="0.2">
      <c r="A4538" s="5">
        <v>4479</v>
      </c>
      <c r="B4538" s="660"/>
      <c r="F4538" s="4" t="s">
        <v>3784</v>
      </c>
      <c r="G4538" s="1" t="b">
        <f t="shared" ca="1" si="71"/>
        <v>1</v>
      </c>
      <c r="H4538" s="1435" t="str" cm="1">
        <f t="array" aca="1" ref="H4538" ca="1">IF(I4538&lt;&gt;"",INDIRECT("'"&amp;I4538&amp;"'!"&amp;J4538),"")</f>
        <v/>
      </c>
      <c r="I4538" s="1440"/>
      <c r="J4538" s="1436"/>
      <c r="K4538" s="4"/>
    </row>
    <row r="4539" spans="1:11" ht="15" x14ac:dyDescent="0.2">
      <c r="A4539" s="5">
        <v>4480</v>
      </c>
      <c r="B4539" s="660"/>
      <c r="F4539" s="4" t="s">
        <v>3784</v>
      </c>
      <c r="G4539" s="1" t="b">
        <f t="shared" ca="1" si="71"/>
        <v>1</v>
      </c>
      <c r="H4539" s="1435" t="str" cm="1">
        <f t="array" aca="1" ref="H4539" ca="1">IF(I4539&lt;&gt;"",INDIRECT("'"&amp;I4539&amp;"'!"&amp;J4539),"")</f>
        <v/>
      </c>
      <c r="I4539" s="1440"/>
      <c r="J4539" s="1436"/>
      <c r="K4539" s="4"/>
    </row>
    <row r="4540" spans="1:11" ht="15" x14ac:dyDescent="0.2">
      <c r="A4540" s="5">
        <v>4481</v>
      </c>
      <c r="B4540" s="660"/>
      <c r="F4540" s="4" t="s">
        <v>3784</v>
      </c>
      <c r="G4540" s="1" t="b">
        <f t="shared" ca="1" si="71"/>
        <v>1</v>
      </c>
      <c r="H4540" s="1435" t="str" cm="1">
        <f t="array" aca="1" ref="H4540" ca="1">IF(I4540&lt;&gt;"",INDIRECT("'"&amp;I4540&amp;"'!"&amp;J4540),"")</f>
        <v/>
      </c>
      <c r="I4540" s="1440"/>
      <c r="J4540" s="1436"/>
      <c r="K4540" s="4"/>
    </row>
    <row r="4541" spans="1:11" ht="15" x14ac:dyDescent="0.2">
      <c r="A4541" s="5">
        <v>4482</v>
      </c>
      <c r="B4541" s="660"/>
      <c r="F4541" s="4" t="s">
        <v>3784</v>
      </c>
      <c r="G4541" s="1" t="b">
        <f t="shared" ca="1" si="71"/>
        <v>1</v>
      </c>
      <c r="H4541" s="1435" t="str" cm="1">
        <f t="array" aca="1" ref="H4541" ca="1">IF(I4541&lt;&gt;"",INDIRECT("'"&amp;I4541&amp;"'!"&amp;J4541),"")</f>
        <v/>
      </c>
      <c r="I4541" s="1440"/>
      <c r="J4541" s="1436"/>
      <c r="K4541" s="4"/>
    </row>
    <row r="4542" spans="1:11" ht="15" x14ac:dyDescent="0.2">
      <c r="A4542" s="5">
        <v>4483</v>
      </c>
      <c r="B4542" s="660"/>
      <c r="F4542" s="4" t="s">
        <v>3784</v>
      </c>
      <c r="G4542" s="1" t="b">
        <f t="shared" ca="1" si="71"/>
        <v>1</v>
      </c>
      <c r="H4542" s="1435" t="str" cm="1">
        <f t="array" aca="1" ref="H4542" ca="1">IF(I4542&lt;&gt;"",INDIRECT("'"&amp;I4542&amp;"'!"&amp;J4542),"")</f>
        <v/>
      </c>
      <c r="I4542" s="1440"/>
      <c r="J4542" s="1436"/>
      <c r="K4542" s="4"/>
    </row>
    <row r="4543" spans="1:11" ht="15" x14ac:dyDescent="0.2">
      <c r="A4543" s="5">
        <v>4484</v>
      </c>
      <c r="B4543" s="660"/>
      <c r="F4543" s="4" t="s">
        <v>3784</v>
      </c>
      <c r="G4543" s="1" t="b">
        <f t="shared" ca="1" si="71"/>
        <v>1</v>
      </c>
      <c r="H4543" s="1435" t="str" cm="1">
        <f t="array" aca="1" ref="H4543" ca="1">IF(I4543&lt;&gt;"",INDIRECT("'"&amp;I4543&amp;"'!"&amp;J4543),"")</f>
        <v/>
      </c>
      <c r="I4543" s="1440"/>
      <c r="J4543" s="1436"/>
      <c r="K4543" s="4"/>
    </row>
    <row r="4544" spans="1:11" ht="15" x14ac:dyDescent="0.2">
      <c r="A4544" s="5">
        <v>4485</v>
      </c>
      <c r="B4544" s="660"/>
      <c r="F4544" s="4" t="s">
        <v>3784</v>
      </c>
      <c r="G4544" s="1" t="b">
        <f t="shared" ca="1" si="71"/>
        <v>1</v>
      </c>
      <c r="H4544" s="1435" t="str" cm="1">
        <f t="array" aca="1" ref="H4544" ca="1">IF(I4544&lt;&gt;"",INDIRECT("'"&amp;I4544&amp;"'!"&amp;J4544),"")</f>
        <v/>
      </c>
      <c r="I4544" s="1440"/>
      <c r="J4544" s="1436"/>
      <c r="K4544" s="4"/>
    </row>
    <row r="4545" spans="1:11" ht="15" x14ac:dyDescent="0.2">
      <c r="A4545" s="5">
        <v>4486</v>
      </c>
      <c r="B4545" s="660"/>
      <c r="F4545" s="4" t="s">
        <v>3784</v>
      </c>
      <c r="G4545" s="1" t="b">
        <f t="shared" ca="1" si="71"/>
        <v>1</v>
      </c>
      <c r="H4545" s="1435" t="str" cm="1">
        <f t="array" aca="1" ref="H4545" ca="1">IF(I4545&lt;&gt;"",INDIRECT("'"&amp;I4545&amp;"'!"&amp;J4545),"")</f>
        <v/>
      </c>
      <c r="I4545" s="1440"/>
      <c r="J4545" s="1436"/>
      <c r="K4545" s="4"/>
    </row>
    <row r="4546" spans="1:11" ht="15" x14ac:dyDescent="0.2">
      <c r="A4546" s="5">
        <v>4487</v>
      </c>
      <c r="B4546" s="660"/>
      <c r="F4546" s="4" t="s">
        <v>3784</v>
      </c>
      <c r="G4546" s="1" t="b">
        <f t="shared" ca="1" si="71"/>
        <v>1</v>
      </c>
      <c r="H4546" s="1435" t="str" cm="1">
        <f t="array" aca="1" ref="H4546" ca="1">IF(I4546&lt;&gt;"",INDIRECT("'"&amp;I4546&amp;"'!"&amp;J4546),"")</f>
        <v/>
      </c>
      <c r="I4546" s="1440"/>
      <c r="J4546" s="1436"/>
      <c r="K4546" s="4"/>
    </row>
    <row r="4547" spans="1:11" ht="15" x14ac:dyDescent="0.2">
      <c r="A4547" s="5">
        <v>4488</v>
      </c>
      <c r="B4547" s="660"/>
      <c r="F4547" s="4" t="s">
        <v>3784</v>
      </c>
      <c r="G4547" s="1" t="b">
        <f t="shared" ca="1" si="71"/>
        <v>1</v>
      </c>
      <c r="H4547" s="1435" t="str" cm="1">
        <f t="array" aca="1" ref="H4547" ca="1">IF(I4547&lt;&gt;"",INDIRECT("'"&amp;I4547&amp;"'!"&amp;J4547),"")</f>
        <v/>
      </c>
      <c r="I4547" s="1440"/>
      <c r="J4547" s="1436"/>
      <c r="K4547" s="4"/>
    </row>
    <row r="4548" spans="1:11" ht="15" x14ac:dyDescent="0.2">
      <c r="A4548" s="5">
        <v>4489</v>
      </c>
      <c r="B4548" s="660"/>
      <c r="F4548" s="4" t="s">
        <v>3784</v>
      </c>
      <c r="G4548" s="1" t="b">
        <f t="shared" ca="1" si="71"/>
        <v>1</v>
      </c>
      <c r="H4548" s="1435" t="str" cm="1">
        <f t="array" aca="1" ref="H4548" ca="1">IF(I4548&lt;&gt;"",INDIRECT("'"&amp;I4548&amp;"'!"&amp;J4548),"")</f>
        <v/>
      </c>
      <c r="I4548" s="1440"/>
      <c r="J4548" s="1436"/>
      <c r="K4548" s="4"/>
    </row>
    <row r="4549" spans="1:11" ht="15" x14ac:dyDescent="0.2">
      <c r="A4549" s="5">
        <v>4490</v>
      </c>
      <c r="B4549" s="660"/>
      <c r="F4549" s="4" t="s">
        <v>3784</v>
      </c>
      <c r="G4549" s="1" t="b">
        <f t="shared" ca="1" si="71"/>
        <v>1</v>
      </c>
      <c r="H4549" s="1435" t="str" cm="1">
        <f t="array" aca="1" ref="H4549" ca="1">IF(I4549&lt;&gt;"",INDIRECT("'"&amp;I4549&amp;"'!"&amp;J4549),"")</f>
        <v/>
      </c>
      <c r="I4549" s="1440"/>
      <c r="J4549" s="1436"/>
      <c r="K4549" s="4"/>
    </row>
    <row r="4550" spans="1:11" ht="15" x14ac:dyDescent="0.2">
      <c r="A4550" s="5">
        <v>4491</v>
      </c>
      <c r="B4550" s="660"/>
      <c r="F4550" s="4" t="s">
        <v>3784</v>
      </c>
      <c r="G4550" s="1" t="b">
        <f t="shared" ca="1" si="71"/>
        <v>1</v>
      </c>
      <c r="H4550" s="1435" t="str" cm="1">
        <f t="array" aca="1" ref="H4550" ca="1">IF(I4550&lt;&gt;"",INDIRECT("'"&amp;I4550&amp;"'!"&amp;J4550),"")</f>
        <v/>
      </c>
      <c r="I4550" s="1440"/>
      <c r="J4550" s="1436"/>
      <c r="K4550" s="4"/>
    </row>
    <row r="4551" spans="1:11" ht="15" x14ac:dyDescent="0.2">
      <c r="A4551" s="5">
        <v>4492</v>
      </c>
      <c r="B4551" s="660"/>
      <c r="F4551" s="4" t="s">
        <v>3784</v>
      </c>
      <c r="G4551" s="1" t="b">
        <f t="shared" ca="1" si="71"/>
        <v>1</v>
      </c>
      <c r="H4551" s="1435" t="str" cm="1">
        <f t="array" aca="1" ref="H4551" ca="1">IF(I4551&lt;&gt;"",INDIRECT("'"&amp;I4551&amp;"'!"&amp;J4551),"")</f>
        <v/>
      </c>
      <c r="I4551" s="1440"/>
      <c r="J4551" s="1436"/>
      <c r="K4551" s="4"/>
    </row>
    <row r="4552" spans="1:11" ht="15" x14ac:dyDescent="0.2">
      <c r="A4552" s="5">
        <v>4493</v>
      </c>
      <c r="B4552" s="660"/>
      <c r="F4552" s="4" t="s">
        <v>3784</v>
      </c>
      <c r="G4552" s="1" t="b">
        <f t="shared" ca="1" si="71"/>
        <v>1</v>
      </c>
      <c r="H4552" s="1435" t="str" cm="1">
        <f t="array" aca="1" ref="H4552" ca="1">IF(I4552&lt;&gt;"",INDIRECT("'"&amp;I4552&amp;"'!"&amp;J4552),"")</f>
        <v/>
      </c>
      <c r="I4552" s="1440"/>
      <c r="J4552" s="1436"/>
      <c r="K4552" s="4"/>
    </row>
    <row r="4553" spans="1:11" ht="15" x14ac:dyDescent="0.2">
      <c r="A4553" s="5">
        <v>4494</v>
      </c>
      <c r="B4553" s="660"/>
      <c r="F4553" s="4" t="s">
        <v>3784</v>
      </c>
      <c r="G4553" s="1" t="b">
        <f t="shared" ca="1" si="71"/>
        <v>1</v>
      </c>
      <c r="H4553" s="1435" t="str" cm="1">
        <f t="array" aca="1" ref="H4553" ca="1">IF(I4553&lt;&gt;"",INDIRECT("'"&amp;I4553&amp;"'!"&amp;J4553),"")</f>
        <v/>
      </c>
      <c r="I4553" s="1440"/>
      <c r="J4553" s="1436"/>
      <c r="K4553" s="4"/>
    </row>
    <row r="4554" spans="1:11" ht="15" x14ac:dyDescent="0.2">
      <c r="A4554" s="5">
        <v>4495</v>
      </c>
      <c r="B4554" s="660"/>
      <c r="F4554" s="4" t="s">
        <v>3784</v>
      </c>
      <c r="G4554" s="1" t="b">
        <f t="shared" ca="1" si="71"/>
        <v>1</v>
      </c>
      <c r="H4554" s="1435" t="str" cm="1">
        <f t="array" aca="1" ref="H4554" ca="1">IF(I4554&lt;&gt;"",INDIRECT("'"&amp;I4554&amp;"'!"&amp;J4554),"")</f>
        <v/>
      </c>
      <c r="I4554" s="1440"/>
      <c r="J4554" s="1436"/>
      <c r="K4554" s="4"/>
    </row>
    <row r="4555" spans="1:11" ht="15" x14ac:dyDescent="0.2">
      <c r="A4555" s="5">
        <v>4496</v>
      </c>
      <c r="B4555" s="660"/>
      <c r="F4555" s="4" t="s">
        <v>3784</v>
      </c>
      <c r="G4555" s="1" t="b">
        <f t="shared" ca="1" si="71"/>
        <v>1</v>
      </c>
      <c r="H4555" s="1435" t="str" cm="1">
        <f t="array" aca="1" ref="H4555" ca="1">IF(I4555&lt;&gt;"",INDIRECT("'"&amp;I4555&amp;"'!"&amp;J4555),"")</f>
        <v/>
      </c>
      <c r="I4555" s="1440"/>
      <c r="J4555" s="1436"/>
      <c r="K4555" s="4"/>
    </row>
    <row r="4556" spans="1:11" ht="15" x14ac:dyDescent="0.2">
      <c r="A4556" s="5">
        <v>4497</v>
      </c>
      <c r="B4556" s="660"/>
      <c r="F4556" s="4" t="s">
        <v>3784</v>
      </c>
      <c r="G4556" s="1" t="b">
        <f t="shared" ca="1" si="71"/>
        <v>1</v>
      </c>
      <c r="H4556" s="1435" t="str" cm="1">
        <f t="array" aca="1" ref="H4556" ca="1">IF(I4556&lt;&gt;"",INDIRECT("'"&amp;I4556&amp;"'!"&amp;J4556),"")</f>
        <v/>
      </c>
      <c r="I4556" s="1440"/>
      <c r="J4556" s="1436"/>
      <c r="K4556" s="4"/>
    </row>
    <row r="4557" spans="1:11" ht="15" x14ac:dyDescent="0.2">
      <c r="A4557" s="5">
        <v>4498</v>
      </c>
      <c r="B4557" s="660"/>
      <c r="F4557" s="4" t="s">
        <v>3784</v>
      </c>
      <c r="G4557" s="1" t="b">
        <f t="shared" ca="1" si="71"/>
        <v>1</v>
      </c>
      <c r="H4557" s="1435" t="str" cm="1">
        <f t="array" aca="1" ref="H4557" ca="1">IF(I4557&lt;&gt;"",INDIRECT("'"&amp;I4557&amp;"'!"&amp;J4557),"")</f>
        <v/>
      </c>
      <c r="I4557" s="1440"/>
      <c r="J4557" s="1436"/>
      <c r="K4557" s="4"/>
    </row>
    <row r="4558" spans="1:11" ht="15" x14ac:dyDescent="0.2">
      <c r="A4558" s="5">
        <v>4499</v>
      </c>
      <c r="B4558" s="660"/>
      <c r="F4558" s="4" t="s">
        <v>3784</v>
      </c>
      <c r="G4558" s="1" t="b">
        <f t="shared" ca="1" si="71"/>
        <v>1</v>
      </c>
      <c r="H4558" s="1435" t="str" cm="1">
        <f t="array" aca="1" ref="H4558" ca="1">IF(I4558&lt;&gt;"",INDIRECT("'"&amp;I4558&amp;"'!"&amp;J4558),"")</f>
        <v/>
      </c>
      <c r="I4558" s="1440"/>
      <c r="J4558" s="1436"/>
      <c r="K4558" s="4"/>
    </row>
    <row r="4559" spans="1:11" ht="15" x14ac:dyDescent="0.2">
      <c r="A4559" s="5">
        <v>4500</v>
      </c>
      <c r="B4559" s="660"/>
      <c r="F4559" s="4" t="s">
        <v>3784</v>
      </c>
      <c r="G4559" s="1" t="b">
        <f t="shared" ca="1" si="71"/>
        <v>1</v>
      </c>
      <c r="H4559" s="1435" t="str" cm="1">
        <f t="array" aca="1" ref="H4559" ca="1">IF(I4559&lt;&gt;"",INDIRECT("'"&amp;I4559&amp;"'!"&amp;J4559),"")</f>
        <v/>
      </c>
      <c r="I4559" s="1440"/>
      <c r="J4559" s="1436"/>
      <c r="K4559" s="4"/>
    </row>
    <row r="4560" spans="1:11" ht="15" x14ac:dyDescent="0.2">
      <c r="A4560" s="5">
        <v>4501</v>
      </c>
      <c r="B4560" s="660"/>
      <c r="F4560" s="4" t="s">
        <v>3784</v>
      </c>
      <c r="G4560" s="1" t="b">
        <f t="shared" ca="1" si="71"/>
        <v>1</v>
      </c>
      <c r="H4560" s="1435" t="str" cm="1">
        <f t="array" aca="1" ref="H4560" ca="1">IF(I4560&lt;&gt;"",INDIRECT("'"&amp;I4560&amp;"'!"&amp;J4560),"")</f>
        <v/>
      </c>
      <c r="I4560" s="1440"/>
      <c r="J4560" s="1436"/>
      <c r="K4560" s="4"/>
    </row>
    <row r="4561" spans="1:11" ht="15" x14ac:dyDescent="0.2">
      <c r="A4561" s="5">
        <v>4502</v>
      </c>
      <c r="B4561" s="660"/>
      <c r="F4561" s="4" t="s">
        <v>3784</v>
      </c>
      <c r="G4561" s="1" t="b">
        <f t="shared" ca="1" si="71"/>
        <v>1</v>
      </c>
      <c r="H4561" s="1435" t="str" cm="1">
        <f t="array" aca="1" ref="H4561" ca="1">IF(I4561&lt;&gt;"",INDIRECT("'"&amp;I4561&amp;"'!"&amp;J4561),"")</f>
        <v/>
      </c>
      <c r="I4561" s="1440"/>
      <c r="J4561" s="1436"/>
      <c r="K4561" s="4"/>
    </row>
    <row r="4562" spans="1:11" ht="15" x14ac:dyDescent="0.2">
      <c r="A4562" s="5">
        <v>4503</v>
      </c>
      <c r="B4562" s="660"/>
      <c r="F4562" s="4" t="s">
        <v>3784</v>
      </c>
      <c r="G4562" s="1" t="b">
        <f t="shared" ca="1" si="71"/>
        <v>1</v>
      </c>
      <c r="H4562" s="1435" t="str" cm="1">
        <f t="array" aca="1" ref="H4562" ca="1">IF(I4562&lt;&gt;"",INDIRECT("'"&amp;I4562&amp;"'!"&amp;J4562),"")</f>
        <v/>
      </c>
      <c r="I4562" s="1440"/>
      <c r="J4562" s="1436"/>
      <c r="K4562" s="4"/>
    </row>
    <row r="4563" spans="1:11" ht="15" x14ac:dyDescent="0.2">
      <c r="A4563" s="5">
        <v>4504</v>
      </c>
      <c r="B4563" s="660"/>
      <c r="F4563" s="4" t="s">
        <v>3784</v>
      </c>
      <c r="G4563" s="1" t="b">
        <f t="shared" ca="1" si="71"/>
        <v>1</v>
      </c>
      <c r="H4563" s="1435" t="str" cm="1">
        <f t="array" aca="1" ref="H4563" ca="1">IF(I4563&lt;&gt;"",INDIRECT("'"&amp;I4563&amp;"'!"&amp;J4563),"")</f>
        <v/>
      </c>
      <c r="I4563" s="1440"/>
      <c r="J4563" s="1436"/>
      <c r="K4563" s="4"/>
    </row>
    <row r="4564" spans="1:11" ht="15" x14ac:dyDescent="0.2">
      <c r="A4564" s="5">
        <v>4505</v>
      </c>
      <c r="B4564" s="660"/>
      <c r="F4564" s="4" t="s">
        <v>3784</v>
      </c>
      <c r="G4564" s="1" t="b">
        <f t="shared" ca="1" si="71"/>
        <v>1</v>
      </c>
      <c r="H4564" s="1435" t="str" cm="1">
        <f t="array" aca="1" ref="H4564" ca="1">IF(I4564&lt;&gt;"",INDIRECT("'"&amp;I4564&amp;"'!"&amp;J4564),"")</f>
        <v/>
      </c>
      <c r="I4564" s="1440"/>
      <c r="J4564" s="1436"/>
      <c r="K4564" s="4"/>
    </row>
    <row r="4565" spans="1:11" ht="15" x14ac:dyDescent="0.2">
      <c r="A4565" s="5">
        <v>4506</v>
      </c>
      <c r="B4565" s="660"/>
      <c r="F4565" s="4" t="s">
        <v>3784</v>
      </c>
      <c r="G4565" s="1" t="b">
        <f t="shared" ca="1" si="71"/>
        <v>1</v>
      </c>
      <c r="H4565" s="1435" t="str" cm="1">
        <f t="array" aca="1" ref="H4565" ca="1">IF(I4565&lt;&gt;"",INDIRECT("'"&amp;I4565&amp;"'!"&amp;J4565),"")</f>
        <v/>
      </c>
      <c r="I4565" s="1440"/>
      <c r="J4565" s="1436"/>
      <c r="K4565" s="4"/>
    </row>
    <row r="4566" spans="1:11" ht="15" x14ac:dyDescent="0.2">
      <c r="A4566" s="5">
        <v>4507</v>
      </c>
      <c r="B4566" s="660"/>
      <c r="F4566" s="4" t="s">
        <v>3784</v>
      </c>
      <c r="G4566" s="1" t="b">
        <f t="shared" ca="1" si="71"/>
        <v>1</v>
      </c>
      <c r="H4566" s="1435" t="str" cm="1">
        <f t="array" aca="1" ref="H4566" ca="1">IF(I4566&lt;&gt;"",INDIRECT("'"&amp;I4566&amp;"'!"&amp;J4566),"")</f>
        <v/>
      </c>
      <c r="I4566" s="1440"/>
      <c r="J4566" s="1436"/>
      <c r="K4566" s="4"/>
    </row>
    <row r="4567" spans="1:11" ht="15" x14ac:dyDescent="0.2">
      <c r="A4567" s="5">
        <v>4508</v>
      </c>
      <c r="B4567" s="660"/>
      <c r="F4567" s="4" t="s">
        <v>3784</v>
      </c>
      <c r="G4567" s="1" t="b">
        <f t="shared" ca="1" si="71"/>
        <v>1</v>
      </c>
      <c r="H4567" s="1435" t="str" cm="1">
        <f t="array" aca="1" ref="H4567" ca="1">IF(I4567&lt;&gt;"",INDIRECT("'"&amp;I4567&amp;"'!"&amp;J4567),"")</f>
        <v/>
      </c>
      <c r="I4567" s="1440"/>
      <c r="J4567" s="1436"/>
      <c r="K4567" s="4"/>
    </row>
    <row r="4568" spans="1:11" ht="15" x14ac:dyDescent="0.2">
      <c r="A4568" s="5">
        <v>4509</v>
      </c>
      <c r="B4568" s="660"/>
      <c r="F4568" s="4" t="s">
        <v>3784</v>
      </c>
      <c r="G4568" s="1" t="b">
        <f t="shared" ca="1" si="71"/>
        <v>1</v>
      </c>
      <c r="H4568" s="1435" t="str" cm="1">
        <f t="array" aca="1" ref="H4568" ca="1">IF(I4568&lt;&gt;"",INDIRECT("'"&amp;I4568&amp;"'!"&amp;J4568),"")</f>
        <v/>
      </c>
      <c r="I4568" s="1440"/>
      <c r="J4568" s="1436"/>
      <c r="K4568" s="4"/>
    </row>
    <row r="4569" spans="1:11" ht="15" x14ac:dyDescent="0.2">
      <c r="A4569" s="5">
        <v>4510</v>
      </c>
      <c r="B4569" s="660"/>
      <c r="F4569" s="4" t="s">
        <v>3784</v>
      </c>
      <c r="G4569" s="1" t="b">
        <f t="shared" ca="1" si="71"/>
        <v>1</v>
      </c>
      <c r="H4569" s="1435" t="str" cm="1">
        <f t="array" aca="1" ref="H4569" ca="1">IF(I4569&lt;&gt;"",INDIRECT("'"&amp;I4569&amp;"'!"&amp;J4569),"")</f>
        <v/>
      </c>
      <c r="I4569" s="1440"/>
      <c r="J4569" s="1436"/>
      <c r="K4569" s="4"/>
    </row>
    <row r="4570" spans="1:11" ht="15" x14ac:dyDescent="0.2">
      <c r="A4570" s="5">
        <v>4511</v>
      </c>
      <c r="B4570" s="660"/>
      <c r="F4570" s="4" t="s">
        <v>3784</v>
      </c>
      <c r="G4570" s="1" t="b">
        <f t="shared" ca="1" si="71"/>
        <v>1</v>
      </c>
      <c r="H4570" s="1435" t="str" cm="1">
        <f t="array" aca="1" ref="H4570" ca="1">IF(I4570&lt;&gt;"",INDIRECT("'"&amp;I4570&amp;"'!"&amp;J4570),"")</f>
        <v/>
      </c>
      <c r="I4570" s="1440"/>
      <c r="J4570" s="1436"/>
      <c r="K4570" s="4"/>
    </row>
    <row r="4571" spans="1:11" ht="15" x14ac:dyDescent="0.2">
      <c r="A4571" s="5">
        <v>4512</v>
      </c>
      <c r="B4571" s="660"/>
      <c r="F4571" s="4" t="s">
        <v>3784</v>
      </c>
      <c r="G4571" s="1" t="b">
        <f t="shared" ca="1" si="71"/>
        <v>1</v>
      </c>
      <c r="H4571" s="1435" t="str" cm="1">
        <f t="array" aca="1" ref="H4571" ca="1">IF(I4571&lt;&gt;"",INDIRECT("'"&amp;I4571&amp;"'!"&amp;J4571),"")</f>
        <v/>
      </c>
      <c r="I4571" s="1440"/>
      <c r="J4571" s="1436"/>
      <c r="K4571" s="4"/>
    </row>
    <row r="4572" spans="1:11" ht="15" x14ac:dyDescent="0.2">
      <c r="A4572" s="5">
        <v>4513</v>
      </c>
      <c r="B4572" s="660"/>
      <c r="F4572" s="4" t="s">
        <v>3784</v>
      </c>
      <c r="G4572" s="1" t="b">
        <f t="shared" ca="1" si="71"/>
        <v>1</v>
      </c>
      <c r="H4572" s="1435" t="str" cm="1">
        <f t="array" aca="1" ref="H4572" ca="1">IF(I4572&lt;&gt;"",INDIRECT("'"&amp;I4572&amp;"'!"&amp;J4572),"")</f>
        <v/>
      </c>
      <c r="I4572" s="1440"/>
      <c r="J4572" s="1436"/>
      <c r="K4572" s="4"/>
    </row>
    <row r="4573" spans="1:11" ht="15" x14ac:dyDescent="0.2">
      <c r="A4573" s="5">
        <v>4514</v>
      </c>
      <c r="B4573" s="660"/>
      <c r="F4573" s="4" t="s">
        <v>3784</v>
      </c>
      <c r="G4573" s="1" t="b">
        <f t="shared" ca="1" si="71"/>
        <v>1</v>
      </c>
      <c r="H4573" s="1435" t="str" cm="1">
        <f t="array" aca="1" ref="H4573" ca="1">IF(I4573&lt;&gt;"",INDIRECT("'"&amp;I4573&amp;"'!"&amp;J4573),"")</f>
        <v/>
      </c>
      <c r="I4573" s="1440"/>
      <c r="J4573" s="1436"/>
      <c r="K4573" s="4"/>
    </row>
    <row r="4574" spans="1:11" ht="15" x14ac:dyDescent="0.2">
      <c r="A4574" s="5">
        <v>4515</v>
      </c>
      <c r="B4574" s="660"/>
      <c r="F4574" s="4" t="s">
        <v>3784</v>
      </c>
      <c r="G4574" s="1" t="b">
        <f t="shared" ca="1" si="71"/>
        <v>1</v>
      </c>
      <c r="H4574" s="1435" t="str" cm="1">
        <f t="array" aca="1" ref="H4574" ca="1">IF(I4574&lt;&gt;"",INDIRECT("'"&amp;I4574&amp;"'!"&amp;J4574),"")</f>
        <v/>
      </c>
      <c r="I4574" s="1440"/>
      <c r="J4574" s="1436"/>
      <c r="K4574" s="4"/>
    </row>
    <row r="4575" spans="1:11" ht="15" x14ac:dyDescent="0.2">
      <c r="A4575" s="5">
        <v>4516</v>
      </c>
      <c r="B4575" s="660"/>
      <c r="F4575" s="4" t="s">
        <v>3784</v>
      </c>
      <c r="G4575" s="1" t="b">
        <f t="shared" ca="1" si="71"/>
        <v>1</v>
      </c>
      <c r="H4575" s="1435" t="str" cm="1">
        <f t="array" aca="1" ref="H4575" ca="1">IF(I4575&lt;&gt;"",INDIRECT("'"&amp;I4575&amp;"'!"&amp;J4575),"")</f>
        <v/>
      </c>
      <c r="I4575" s="1440"/>
      <c r="J4575" s="1436"/>
      <c r="K4575" s="4"/>
    </row>
    <row r="4576" spans="1:11" ht="15" x14ac:dyDescent="0.2">
      <c r="A4576" s="5">
        <v>4517</v>
      </c>
      <c r="B4576" s="660"/>
      <c r="F4576" s="4" t="s">
        <v>3784</v>
      </c>
      <c r="G4576" s="1" t="b">
        <f t="shared" ref="G4576:G4639" ca="1" si="72">H4576=B4576</f>
        <v>1</v>
      </c>
      <c r="H4576" s="1435" t="str" cm="1">
        <f t="array" aca="1" ref="H4576" ca="1">IF(I4576&lt;&gt;"",INDIRECT("'"&amp;I4576&amp;"'!"&amp;J4576),"")</f>
        <v/>
      </c>
      <c r="I4576" s="1440"/>
      <c r="J4576" s="1436"/>
      <c r="K4576" s="4"/>
    </row>
    <row r="4577" spans="1:11" ht="15" x14ac:dyDescent="0.2">
      <c r="A4577" s="5">
        <v>4518</v>
      </c>
      <c r="B4577" s="660"/>
      <c r="F4577" s="4" t="s">
        <v>3784</v>
      </c>
      <c r="G4577" s="1" t="b">
        <f t="shared" ca="1" si="72"/>
        <v>1</v>
      </c>
      <c r="H4577" s="1435" t="str" cm="1">
        <f t="array" aca="1" ref="H4577" ca="1">IF(I4577&lt;&gt;"",INDIRECT("'"&amp;I4577&amp;"'!"&amp;J4577),"")</f>
        <v/>
      </c>
      <c r="I4577" s="1440"/>
      <c r="J4577" s="1436"/>
      <c r="K4577" s="4"/>
    </row>
    <row r="4578" spans="1:11" ht="15" x14ac:dyDescent="0.2">
      <c r="A4578" s="5">
        <v>4519</v>
      </c>
      <c r="B4578" s="660"/>
      <c r="F4578" s="4" t="s">
        <v>3784</v>
      </c>
      <c r="G4578" s="1" t="b">
        <f t="shared" ca="1" si="72"/>
        <v>1</v>
      </c>
      <c r="H4578" s="1435" t="str" cm="1">
        <f t="array" aca="1" ref="H4578" ca="1">IF(I4578&lt;&gt;"",INDIRECT("'"&amp;I4578&amp;"'!"&amp;J4578),"")</f>
        <v/>
      </c>
      <c r="I4578" s="1440"/>
      <c r="J4578" s="1436"/>
      <c r="K4578" s="4"/>
    </row>
    <row r="4579" spans="1:11" ht="15" x14ac:dyDescent="0.2">
      <c r="A4579" s="5">
        <v>4520</v>
      </c>
      <c r="B4579" s="660"/>
      <c r="F4579" s="4" t="s">
        <v>3784</v>
      </c>
      <c r="G4579" s="1" t="b">
        <f t="shared" ca="1" si="72"/>
        <v>1</v>
      </c>
      <c r="H4579" s="1435" t="str" cm="1">
        <f t="array" aca="1" ref="H4579" ca="1">IF(I4579&lt;&gt;"",INDIRECT("'"&amp;I4579&amp;"'!"&amp;J4579),"")</f>
        <v/>
      </c>
      <c r="I4579" s="1440"/>
      <c r="J4579" s="1436"/>
      <c r="K4579" s="4"/>
    </row>
    <row r="4580" spans="1:11" ht="15" x14ac:dyDescent="0.2">
      <c r="A4580" s="5">
        <v>4521</v>
      </c>
      <c r="B4580" s="660"/>
      <c r="F4580" s="4" t="s">
        <v>3784</v>
      </c>
      <c r="G4580" s="1" t="b">
        <f t="shared" ca="1" si="72"/>
        <v>1</v>
      </c>
      <c r="H4580" s="1435" t="str" cm="1">
        <f t="array" aca="1" ref="H4580" ca="1">IF(I4580&lt;&gt;"",INDIRECT("'"&amp;I4580&amp;"'!"&amp;J4580),"")</f>
        <v/>
      </c>
      <c r="I4580" s="1440"/>
      <c r="J4580" s="1436"/>
      <c r="K4580" s="4"/>
    </row>
    <row r="4581" spans="1:11" ht="15" x14ac:dyDescent="0.2">
      <c r="A4581" s="5">
        <v>4522</v>
      </c>
      <c r="B4581" s="660"/>
      <c r="F4581" s="4" t="s">
        <v>3784</v>
      </c>
      <c r="G4581" s="1" t="b">
        <f t="shared" ca="1" si="72"/>
        <v>1</v>
      </c>
      <c r="H4581" s="1435" t="str" cm="1">
        <f t="array" aca="1" ref="H4581" ca="1">IF(I4581&lt;&gt;"",INDIRECT("'"&amp;I4581&amp;"'!"&amp;J4581),"")</f>
        <v/>
      </c>
      <c r="I4581" s="1440"/>
      <c r="J4581" s="1436"/>
      <c r="K4581" s="4"/>
    </row>
    <row r="4582" spans="1:11" ht="15" x14ac:dyDescent="0.2">
      <c r="A4582" s="5">
        <v>4523</v>
      </c>
      <c r="B4582" s="660"/>
      <c r="F4582" s="4" t="s">
        <v>3784</v>
      </c>
      <c r="G4582" s="1" t="b">
        <f t="shared" ca="1" si="72"/>
        <v>1</v>
      </c>
      <c r="H4582" s="1435" t="str" cm="1">
        <f t="array" aca="1" ref="H4582" ca="1">IF(I4582&lt;&gt;"",INDIRECT("'"&amp;I4582&amp;"'!"&amp;J4582),"")</f>
        <v/>
      </c>
      <c r="I4582" s="1440"/>
      <c r="J4582" s="1436"/>
      <c r="K4582" s="4"/>
    </row>
    <row r="4583" spans="1:11" ht="15" x14ac:dyDescent="0.2">
      <c r="A4583" s="5">
        <v>4524</v>
      </c>
      <c r="B4583" s="660"/>
      <c r="F4583" s="4" t="s">
        <v>3784</v>
      </c>
      <c r="G4583" s="1" t="b">
        <f t="shared" ca="1" si="72"/>
        <v>1</v>
      </c>
      <c r="H4583" s="1435" t="str" cm="1">
        <f t="array" aca="1" ref="H4583" ca="1">IF(I4583&lt;&gt;"",INDIRECT("'"&amp;I4583&amp;"'!"&amp;J4583),"")</f>
        <v/>
      </c>
      <c r="I4583" s="1440"/>
      <c r="J4583" s="1436"/>
      <c r="K4583" s="4"/>
    </row>
    <row r="4584" spans="1:11" ht="15" x14ac:dyDescent="0.2">
      <c r="A4584" s="5">
        <v>4525</v>
      </c>
      <c r="B4584" s="660"/>
      <c r="F4584" s="4" t="s">
        <v>3784</v>
      </c>
      <c r="G4584" s="1" t="b">
        <f t="shared" ca="1" si="72"/>
        <v>1</v>
      </c>
      <c r="H4584" s="1435" t="str" cm="1">
        <f t="array" aca="1" ref="H4584" ca="1">IF(I4584&lt;&gt;"",INDIRECT("'"&amp;I4584&amp;"'!"&amp;J4584),"")</f>
        <v/>
      </c>
      <c r="I4584" s="1440"/>
      <c r="J4584" s="1436"/>
      <c r="K4584" s="4"/>
    </row>
    <row r="4585" spans="1:11" ht="15" x14ac:dyDescent="0.2">
      <c r="A4585" s="5">
        <v>4526</v>
      </c>
      <c r="B4585" s="660"/>
      <c r="F4585" s="4" t="s">
        <v>3784</v>
      </c>
      <c r="G4585" s="1" t="b">
        <f t="shared" ca="1" si="72"/>
        <v>1</v>
      </c>
      <c r="H4585" s="1435" t="str" cm="1">
        <f t="array" aca="1" ref="H4585" ca="1">IF(I4585&lt;&gt;"",INDIRECT("'"&amp;I4585&amp;"'!"&amp;J4585),"")</f>
        <v/>
      </c>
      <c r="I4585" s="1440"/>
      <c r="J4585" s="1436"/>
      <c r="K4585" s="4"/>
    </row>
    <row r="4586" spans="1:11" ht="15" x14ac:dyDescent="0.2">
      <c r="A4586" s="5">
        <v>4527</v>
      </c>
      <c r="B4586" s="660"/>
      <c r="F4586" s="4" t="s">
        <v>3784</v>
      </c>
      <c r="G4586" s="1" t="b">
        <f t="shared" ca="1" si="72"/>
        <v>1</v>
      </c>
      <c r="H4586" s="1435" t="str" cm="1">
        <f t="array" aca="1" ref="H4586" ca="1">IF(I4586&lt;&gt;"",INDIRECT("'"&amp;I4586&amp;"'!"&amp;J4586),"")</f>
        <v/>
      </c>
      <c r="I4586" s="1440"/>
      <c r="J4586" s="1436"/>
      <c r="K4586" s="4"/>
    </row>
    <row r="4587" spans="1:11" ht="15" x14ac:dyDescent="0.2">
      <c r="A4587" s="5">
        <v>4528</v>
      </c>
      <c r="B4587" s="660"/>
      <c r="F4587" s="4" t="s">
        <v>3784</v>
      </c>
      <c r="G4587" s="1" t="b">
        <f t="shared" ca="1" si="72"/>
        <v>1</v>
      </c>
      <c r="H4587" s="1435" t="str" cm="1">
        <f t="array" aca="1" ref="H4587" ca="1">IF(I4587&lt;&gt;"",INDIRECT("'"&amp;I4587&amp;"'!"&amp;J4587),"")</f>
        <v/>
      </c>
      <c r="I4587" s="1440"/>
      <c r="J4587" s="1436"/>
      <c r="K4587" s="4"/>
    </row>
    <row r="4588" spans="1:11" ht="15" x14ac:dyDescent="0.2">
      <c r="A4588" s="5">
        <v>4529</v>
      </c>
      <c r="B4588" s="660"/>
      <c r="F4588" s="4" t="s">
        <v>3784</v>
      </c>
      <c r="G4588" s="1" t="b">
        <f t="shared" ca="1" si="72"/>
        <v>1</v>
      </c>
      <c r="H4588" s="1435" t="str" cm="1">
        <f t="array" aca="1" ref="H4588" ca="1">IF(I4588&lt;&gt;"",INDIRECT("'"&amp;I4588&amp;"'!"&amp;J4588),"")</f>
        <v/>
      </c>
      <c r="I4588" s="1440"/>
      <c r="J4588" s="1436"/>
      <c r="K4588" s="4"/>
    </row>
    <row r="4589" spans="1:11" ht="15" x14ac:dyDescent="0.2">
      <c r="A4589" s="5">
        <v>4530</v>
      </c>
      <c r="B4589" s="660"/>
      <c r="F4589" s="4" t="s">
        <v>3784</v>
      </c>
      <c r="G4589" s="1" t="b">
        <f t="shared" ca="1" si="72"/>
        <v>1</v>
      </c>
      <c r="H4589" s="1435" t="str" cm="1">
        <f t="array" aca="1" ref="H4589" ca="1">IF(I4589&lt;&gt;"",INDIRECT("'"&amp;I4589&amp;"'!"&amp;J4589),"")</f>
        <v/>
      </c>
      <c r="I4589" s="1440"/>
      <c r="J4589" s="1436"/>
      <c r="K4589" s="4"/>
    </row>
    <row r="4590" spans="1:11" ht="15" x14ac:dyDescent="0.2">
      <c r="A4590" s="5">
        <v>4531</v>
      </c>
      <c r="B4590" s="660"/>
      <c r="F4590" s="4" t="s">
        <v>3784</v>
      </c>
      <c r="G4590" s="1" t="b">
        <f t="shared" ca="1" si="72"/>
        <v>1</v>
      </c>
      <c r="H4590" s="1435" t="str" cm="1">
        <f t="array" aca="1" ref="H4590" ca="1">IF(I4590&lt;&gt;"",INDIRECT("'"&amp;I4590&amp;"'!"&amp;J4590),"")</f>
        <v/>
      </c>
      <c r="I4590" s="1440"/>
      <c r="J4590" s="1436"/>
      <c r="K4590" s="4"/>
    </row>
    <row r="4591" spans="1:11" ht="15" x14ac:dyDescent="0.2">
      <c r="A4591" s="5">
        <v>4532</v>
      </c>
      <c r="B4591" s="660"/>
      <c r="F4591" s="4" t="s">
        <v>3784</v>
      </c>
      <c r="G4591" s="1" t="b">
        <f t="shared" ca="1" si="72"/>
        <v>1</v>
      </c>
      <c r="H4591" s="1435" t="str" cm="1">
        <f t="array" aca="1" ref="H4591" ca="1">IF(I4591&lt;&gt;"",INDIRECT("'"&amp;I4591&amp;"'!"&amp;J4591),"")</f>
        <v/>
      </c>
      <c r="I4591" s="1440"/>
      <c r="J4591" s="1436"/>
      <c r="K4591" s="4"/>
    </row>
    <row r="4592" spans="1:11" ht="15" x14ac:dyDescent="0.2">
      <c r="A4592" s="5">
        <v>4533</v>
      </c>
      <c r="B4592" s="660"/>
      <c r="F4592" s="4" t="s">
        <v>3784</v>
      </c>
      <c r="G4592" s="1" t="b">
        <f t="shared" ca="1" si="72"/>
        <v>1</v>
      </c>
      <c r="H4592" s="1435" t="str" cm="1">
        <f t="array" aca="1" ref="H4592" ca="1">IF(I4592&lt;&gt;"",INDIRECT("'"&amp;I4592&amp;"'!"&amp;J4592),"")</f>
        <v/>
      </c>
      <c r="I4592" s="1440"/>
      <c r="J4592" s="1436"/>
      <c r="K4592" s="4"/>
    </row>
    <row r="4593" spans="1:11" ht="15" x14ac:dyDescent="0.2">
      <c r="A4593" s="5">
        <v>4534</v>
      </c>
      <c r="B4593" s="660"/>
      <c r="F4593" s="4" t="s">
        <v>3784</v>
      </c>
      <c r="G4593" s="1" t="b">
        <f t="shared" ca="1" si="72"/>
        <v>1</v>
      </c>
      <c r="H4593" s="1435" t="str" cm="1">
        <f t="array" aca="1" ref="H4593" ca="1">IF(I4593&lt;&gt;"",INDIRECT("'"&amp;I4593&amp;"'!"&amp;J4593),"")</f>
        <v/>
      </c>
      <c r="I4593" s="1440"/>
      <c r="J4593" s="1436"/>
      <c r="K4593" s="4"/>
    </row>
    <row r="4594" spans="1:11" ht="15" x14ac:dyDescent="0.2">
      <c r="A4594" s="5">
        <v>4535</v>
      </c>
      <c r="B4594" s="660"/>
      <c r="F4594" s="4" t="s">
        <v>3784</v>
      </c>
      <c r="G4594" s="1" t="b">
        <f t="shared" ca="1" si="72"/>
        <v>1</v>
      </c>
      <c r="H4594" s="1435" t="str" cm="1">
        <f t="array" aca="1" ref="H4594" ca="1">IF(I4594&lt;&gt;"",INDIRECT("'"&amp;I4594&amp;"'!"&amp;J4594),"")</f>
        <v/>
      </c>
      <c r="I4594" s="1440"/>
      <c r="J4594" s="1436"/>
      <c r="K4594" s="4"/>
    </row>
    <row r="4595" spans="1:11" ht="15" x14ac:dyDescent="0.2">
      <c r="A4595" s="5">
        <v>4536</v>
      </c>
      <c r="B4595" s="660"/>
      <c r="F4595" s="4" t="s">
        <v>3784</v>
      </c>
      <c r="G4595" s="1" t="b">
        <f t="shared" ca="1" si="72"/>
        <v>1</v>
      </c>
      <c r="H4595" s="1435" t="str" cm="1">
        <f t="array" aca="1" ref="H4595" ca="1">IF(I4595&lt;&gt;"",INDIRECT("'"&amp;I4595&amp;"'!"&amp;J4595),"")</f>
        <v/>
      </c>
      <c r="I4595" s="1440"/>
      <c r="J4595" s="1436"/>
      <c r="K4595" s="4"/>
    </row>
    <row r="4596" spans="1:11" ht="15" x14ac:dyDescent="0.2">
      <c r="A4596" s="5">
        <v>4537</v>
      </c>
      <c r="B4596" s="660"/>
      <c r="F4596" s="4" t="s">
        <v>3784</v>
      </c>
      <c r="G4596" s="1" t="b">
        <f t="shared" ca="1" si="72"/>
        <v>1</v>
      </c>
      <c r="H4596" s="1435" t="str" cm="1">
        <f t="array" aca="1" ref="H4596" ca="1">IF(I4596&lt;&gt;"",INDIRECT("'"&amp;I4596&amp;"'!"&amp;J4596),"")</f>
        <v/>
      </c>
      <c r="I4596" s="1440"/>
      <c r="J4596" s="1436"/>
      <c r="K4596" s="4"/>
    </row>
    <row r="4597" spans="1:11" ht="15" x14ac:dyDescent="0.2">
      <c r="A4597" s="5">
        <v>4538</v>
      </c>
      <c r="B4597" s="660"/>
      <c r="F4597" s="4" t="s">
        <v>3784</v>
      </c>
      <c r="G4597" s="1" t="b">
        <f t="shared" ca="1" si="72"/>
        <v>1</v>
      </c>
      <c r="H4597" s="1435" t="str" cm="1">
        <f t="array" aca="1" ref="H4597" ca="1">IF(I4597&lt;&gt;"",INDIRECT("'"&amp;I4597&amp;"'!"&amp;J4597),"")</f>
        <v/>
      </c>
      <c r="I4597" s="1440"/>
      <c r="J4597" s="1436"/>
      <c r="K4597" s="4"/>
    </row>
    <row r="4598" spans="1:11" ht="15" x14ac:dyDescent="0.2">
      <c r="A4598" s="5">
        <v>4539</v>
      </c>
      <c r="B4598" s="660"/>
      <c r="F4598" s="4" t="s">
        <v>3784</v>
      </c>
      <c r="G4598" s="1" t="b">
        <f t="shared" ca="1" si="72"/>
        <v>1</v>
      </c>
      <c r="H4598" s="1435" t="str" cm="1">
        <f t="array" aca="1" ref="H4598" ca="1">IF(I4598&lt;&gt;"",INDIRECT("'"&amp;I4598&amp;"'!"&amp;J4598),"")</f>
        <v/>
      </c>
      <c r="I4598" s="1440"/>
      <c r="J4598" s="1436"/>
      <c r="K4598" s="4"/>
    </row>
    <row r="4599" spans="1:11" ht="15" x14ac:dyDescent="0.2">
      <c r="A4599" s="5">
        <v>4540</v>
      </c>
      <c r="B4599" s="660"/>
      <c r="F4599" s="4" t="s">
        <v>3784</v>
      </c>
      <c r="G4599" s="1" t="b">
        <f t="shared" ca="1" si="72"/>
        <v>1</v>
      </c>
      <c r="H4599" s="1435" t="str" cm="1">
        <f t="array" aca="1" ref="H4599" ca="1">IF(I4599&lt;&gt;"",INDIRECT("'"&amp;I4599&amp;"'!"&amp;J4599),"")</f>
        <v/>
      </c>
      <c r="I4599" s="1440"/>
      <c r="J4599" s="1436"/>
      <c r="K4599" s="4"/>
    </row>
    <row r="4600" spans="1:11" ht="15" x14ac:dyDescent="0.2">
      <c r="A4600" s="5">
        <v>4541</v>
      </c>
      <c r="B4600" s="660"/>
      <c r="F4600" s="4" t="s">
        <v>3784</v>
      </c>
      <c r="G4600" s="1" t="b">
        <f t="shared" ca="1" si="72"/>
        <v>1</v>
      </c>
      <c r="H4600" s="1435" t="str" cm="1">
        <f t="array" aca="1" ref="H4600" ca="1">IF(I4600&lt;&gt;"",INDIRECT("'"&amp;I4600&amp;"'!"&amp;J4600),"")</f>
        <v/>
      </c>
      <c r="I4600" s="1440"/>
      <c r="J4600" s="1436"/>
      <c r="K4600" s="4"/>
    </row>
    <row r="4601" spans="1:11" ht="15" x14ac:dyDescent="0.2">
      <c r="A4601" s="5">
        <v>4542</v>
      </c>
      <c r="B4601" s="660"/>
      <c r="F4601" s="4" t="s">
        <v>3784</v>
      </c>
      <c r="G4601" s="1" t="b">
        <f t="shared" ca="1" si="72"/>
        <v>1</v>
      </c>
      <c r="H4601" s="1435" t="str" cm="1">
        <f t="array" aca="1" ref="H4601" ca="1">IF(I4601&lt;&gt;"",INDIRECT("'"&amp;I4601&amp;"'!"&amp;J4601),"")</f>
        <v/>
      </c>
      <c r="I4601" s="1440"/>
      <c r="J4601" s="1436"/>
      <c r="K4601" s="4"/>
    </row>
    <row r="4602" spans="1:11" ht="15" x14ac:dyDescent="0.2">
      <c r="A4602" s="5">
        <v>4543</v>
      </c>
      <c r="B4602" s="660"/>
      <c r="F4602" s="4" t="s">
        <v>3784</v>
      </c>
      <c r="G4602" s="1" t="b">
        <f t="shared" ca="1" si="72"/>
        <v>1</v>
      </c>
      <c r="H4602" s="1435" t="str" cm="1">
        <f t="array" aca="1" ref="H4602" ca="1">IF(I4602&lt;&gt;"",INDIRECT("'"&amp;I4602&amp;"'!"&amp;J4602),"")</f>
        <v/>
      </c>
      <c r="I4602" s="1440"/>
      <c r="J4602" s="1436"/>
      <c r="K4602" s="4"/>
    </row>
    <row r="4603" spans="1:11" ht="15" x14ac:dyDescent="0.2">
      <c r="A4603" s="5">
        <v>4544</v>
      </c>
      <c r="B4603" s="660"/>
      <c r="F4603" s="4" t="s">
        <v>3784</v>
      </c>
      <c r="G4603" s="1" t="b">
        <f t="shared" ca="1" si="72"/>
        <v>1</v>
      </c>
      <c r="H4603" s="1435" t="str" cm="1">
        <f t="array" aca="1" ref="H4603" ca="1">IF(I4603&lt;&gt;"",INDIRECT("'"&amp;I4603&amp;"'!"&amp;J4603),"")</f>
        <v/>
      </c>
      <c r="I4603" s="1440"/>
      <c r="J4603" s="1436"/>
      <c r="K4603" s="4"/>
    </row>
    <row r="4604" spans="1:11" ht="15" x14ac:dyDescent="0.2">
      <c r="A4604" s="5">
        <v>4545</v>
      </c>
      <c r="B4604" s="660"/>
      <c r="F4604" s="4" t="s">
        <v>3784</v>
      </c>
      <c r="G4604" s="1" t="b">
        <f t="shared" ca="1" si="72"/>
        <v>1</v>
      </c>
      <c r="H4604" s="1435" t="str" cm="1">
        <f t="array" aca="1" ref="H4604" ca="1">IF(I4604&lt;&gt;"",INDIRECT("'"&amp;I4604&amp;"'!"&amp;J4604),"")</f>
        <v/>
      </c>
      <c r="I4604" s="1440"/>
      <c r="J4604" s="1436"/>
      <c r="K4604" s="4"/>
    </row>
    <row r="4605" spans="1:11" ht="15" x14ac:dyDescent="0.2">
      <c r="A4605" s="5">
        <v>4546</v>
      </c>
      <c r="B4605" s="660"/>
      <c r="F4605" s="4" t="s">
        <v>3784</v>
      </c>
      <c r="G4605" s="1" t="b">
        <f t="shared" ca="1" si="72"/>
        <v>1</v>
      </c>
      <c r="H4605" s="1435" t="str" cm="1">
        <f t="array" aca="1" ref="H4605" ca="1">IF(I4605&lt;&gt;"",INDIRECT("'"&amp;I4605&amp;"'!"&amp;J4605),"")</f>
        <v/>
      </c>
      <c r="I4605" s="1440"/>
      <c r="J4605" s="1436"/>
      <c r="K4605" s="4"/>
    </row>
    <row r="4606" spans="1:11" ht="15" x14ac:dyDescent="0.2">
      <c r="A4606" s="5">
        <v>4547</v>
      </c>
      <c r="B4606" s="660"/>
      <c r="F4606" s="4" t="s">
        <v>3784</v>
      </c>
      <c r="G4606" s="1" t="b">
        <f t="shared" ca="1" si="72"/>
        <v>1</v>
      </c>
      <c r="H4606" s="1435" t="str" cm="1">
        <f t="array" aca="1" ref="H4606" ca="1">IF(I4606&lt;&gt;"",INDIRECT("'"&amp;I4606&amp;"'!"&amp;J4606),"")</f>
        <v/>
      </c>
      <c r="I4606" s="1440"/>
      <c r="J4606" s="1436"/>
      <c r="K4606" s="4"/>
    </row>
    <row r="4607" spans="1:11" ht="15" x14ac:dyDescent="0.2">
      <c r="A4607" s="5">
        <v>4548</v>
      </c>
      <c r="B4607" s="660"/>
      <c r="F4607" s="4" t="s">
        <v>3784</v>
      </c>
      <c r="G4607" s="1" t="b">
        <f t="shared" ca="1" si="72"/>
        <v>1</v>
      </c>
      <c r="H4607" s="1435" t="str" cm="1">
        <f t="array" aca="1" ref="H4607" ca="1">IF(I4607&lt;&gt;"",INDIRECT("'"&amp;I4607&amp;"'!"&amp;J4607),"")</f>
        <v/>
      </c>
      <c r="I4607" s="1440"/>
      <c r="J4607" s="1436"/>
      <c r="K4607" s="4"/>
    </row>
    <row r="4608" spans="1:11" ht="15" x14ac:dyDescent="0.2">
      <c r="A4608" s="5">
        <v>4549</v>
      </c>
      <c r="B4608" s="660"/>
      <c r="F4608" s="4" t="s">
        <v>3784</v>
      </c>
      <c r="G4608" s="1" t="b">
        <f t="shared" ca="1" si="72"/>
        <v>1</v>
      </c>
      <c r="H4608" s="1435" t="str" cm="1">
        <f t="array" aca="1" ref="H4608" ca="1">IF(I4608&lt;&gt;"",INDIRECT("'"&amp;I4608&amp;"'!"&amp;J4608),"")</f>
        <v/>
      </c>
      <c r="I4608" s="1440"/>
      <c r="J4608" s="1436"/>
      <c r="K4608" s="4"/>
    </row>
    <row r="4609" spans="1:11" ht="15" x14ac:dyDescent="0.2">
      <c r="A4609" s="5">
        <v>4550</v>
      </c>
      <c r="B4609" s="660"/>
      <c r="F4609" s="4" t="s">
        <v>3784</v>
      </c>
      <c r="G4609" s="1" t="b">
        <f t="shared" ca="1" si="72"/>
        <v>1</v>
      </c>
      <c r="H4609" s="1435" t="str" cm="1">
        <f t="array" aca="1" ref="H4609" ca="1">IF(I4609&lt;&gt;"",INDIRECT("'"&amp;I4609&amp;"'!"&amp;J4609),"")</f>
        <v/>
      </c>
      <c r="I4609" s="1440"/>
      <c r="J4609" s="1436"/>
      <c r="K4609" s="4"/>
    </row>
    <row r="4610" spans="1:11" ht="15" x14ac:dyDescent="0.2">
      <c r="A4610" s="5">
        <v>4551</v>
      </c>
      <c r="B4610" s="660"/>
      <c r="F4610" s="4" t="s">
        <v>3784</v>
      </c>
      <c r="G4610" s="1" t="b">
        <f t="shared" ca="1" si="72"/>
        <v>1</v>
      </c>
      <c r="H4610" s="1435" t="str" cm="1">
        <f t="array" aca="1" ref="H4610" ca="1">IF(I4610&lt;&gt;"",INDIRECT("'"&amp;I4610&amp;"'!"&amp;J4610),"")</f>
        <v/>
      </c>
      <c r="I4610" s="1440"/>
      <c r="J4610" s="1436"/>
      <c r="K4610" s="4"/>
    </row>
    <row r="4611" spans="1:11" ht="15" x14ac:dyDescent="0.2">
      <c r="A4611" s="5">
        <v>4552</v>
      </c>
      <c r="B4611" s="660"/>
      <c r="F4611" s="4" t="s">
        <v>3784</v>
      </c>
      <c r="G4611" s="1" t="b">
        <f t="shared" ca="1" si="72"/>
        <v>1</v>
      </c>
      <c r="H4611" s="1435" t="str" cm="1">
        <f t="array" aca="1" ref="H4611" ca="1">IF(I4611&lt;&gt;"",INDIRECT("'"&amp;I4611&amp;"'!"&amp;J4611),"")</f>
        <v/>
      </c>
      <c r="I4611" s="1440"/>
      <c r="J4611" s="1436"/>
      <c r="K4611" s="4"/>
    </row>
    <row r="4612" spans="1:11" ht="15" x14ac:dyDescent="0.2">
      <c r="A4612" s="5">
        <v>4553</v>
      </c>
      <c r="B4612" s="660"/>
      <c r="F4612" s="4" t="s">
        <v>3784</v>
      </c>
      <c r="G4612" s="1" t="b">
        <f t="shared" ca="1" si="72"/>
        <v>1</v>
      </c>
      <c r="H4612" s="1435" t="str" cm="1">
        <f t="array" aca="1" ref="H4612" ca="1">IF(I4612&lt;&gt;"",INDIRECT("'"&amp;I4612&amp;"'!"&amp;J4612),"")</f>
        <v/>
      </c>
      <c r="I4612" s="1440"/>
      <c r="J4612" s="1436"/>
      <c r="K4612" s="4"/>
    </row>
    <row r="4613" spans="1:11" ht="15" x14ac:dyDescent="0.2">
      <c r="A4613" s="5">
        <v>4554</v>
      </c>
      <c r="B4613" s="660"/>
      <c r="F4613" s="4" t="s">
        <v>3784</v>
      </c>
      <c r="G4613" s="1" t="b">
        <f t="shared" ca="1" si="72"/>
        <v>1</v>
      </c>
      <c r="H4613" s="1435" t="str" cm="1">
        <f t="array" aca="1" ref="H4613" ca="1">IF(I4613&lt;&gt;"",INDIRECT("'"&amp;I4613&amp;"'!"&amp;J4613),"")</f>
        <v/>
      </c>
      <c r="I4613" s="1440"/>
      <c r="J4613" s="1436"/>
      <c r="K4613" s="4"/>
    </row>
    <row r="4614" spans="1:11" ht="15" x14ac:dyDescent="0.2">
      <c r="A4614" s="5">
        <v>4555</v>
      </c>
      <c r="B4614" s="660"/>
      <c r="F4614" s="4" t="s">
        <v>3784</v>
      </c>
      <c r="G4614" s="1" t="b">
        <f t="shared" ca="1" si="72"/>
        <v>1</v>
      </c>
      <c r="H4614" s="1435" t="str" cm="1">
        <f t="array" aca="1" ref="H4614" ca="1">IF(I4614&lt;&gt;"",INDIRECT("'"&amp;I4614&amp;"'!"&amp;J4614),"")</f>
        <v/>
      </c>
      <c r="I4614" s="1440"/>
      <c r="J4614" s="1436"/>
      <c r="K4614" s="4"/>
    </row>
    <row r="4615" spans="1:11" ht="15" x14ac:dyDescent="0.2">
      <c r="A4615" s="5">
        <v>4556</v>
      </c>
      <c r="B4615" s="660"/>
      <c r="F4615" s="4" t="s">
        <v>3784</v>
      </c>
      <c r="G4615" s="1" t="b">
        <f t="shared" ca="1" si="72"/>
        <v>1</v>
      </c>
      <c r="H4615" s="1435" t="str" cm="1">
        <f t="array" aca="1" ref="H4615" ca="1">IF(I4615&lt;&gt;"",INDIRECT("'"&amp;I4615&amp;"'!"&amp;J4615),"")</f>
        <v/>
      </c>
      <c r="I4615" s="1440"/>
      <c r="J4615" s="1436"/>
      <c r="K4615" s="4"/>
    </row>
    <row r="4616" spans="1:11" ht="15" x14ac:dyDescent="0.2">
      <c r="A4616" s="5">
        <v>4557</v>
      </c>
      <c r="B4616" s="660"/>
      <c r="F4616" s="4" t="s">
        <v>3784</v>
      </c>
      <c r="G4616" s="1" t="b">
        <f t="shared" ca="1" si="72"/>
        <v>1</v>
      </c>
      <c r="H4616" s="1435" t="str" cm="1">
        <f t="array" aca="1" ref="H4616" ca="1">IF(I4616&lt;&gt;"",INDIRECT("'"&amp;I4616&amp;"'!"&amp;J4616),"")</f>
        <v/>
      </c>
      <c r="I4616" s="1440"/>
      <c r="J4616" s="1436"/>
      <c r="K4616" s="4"/>
    </row>
    <row r="4617" spans="1:11" ht="15" x14ac:dyDescent="0.2">
      <c r="A4617" s="5">
        <v>4558</v>
      </c>
      <c r="B4617" s="660"/>
      <c r="F4617" s="4" t="s">
        <v>3784</v>
      </c>
      <c r="G4617" s="1" t="b">
        <f t="shared" ca="1" si="72"/>
        <v>1</v>
      </c>
      <c r="H4617" s="1435" t="str" cm="1">
        <f t="array" aca="1" ref="H4617" ca="1">IF(I4617&lt;&gt;"",INDIRECT("'"&amp;I4617&amp;"'!"&amp;J4617),"")</f>
        <v/>
      </c>
      <c r="I4617" s="1440"/>
      <c r="J4617" s="1436"/>
      <c r="K4617" s="4"/>
    </row>
    <row r="4618" spans="1:11" ht="15" x14ac:dyDescent="0.2">
      <c r="A4618" s="5">
        <v>4559</v>
      </c>
      <c r="B4618" s="660"/>
      <c r="F4618" s="4" t="s">
        <v>3784</v>
      </c>
      <c r="G4618" s="1" t="b">
        <f t="shared" ca="1" si="72"/>
        <v>1</v>
      </c>
      <c r="H4618" s="1435" t="str" cm="1">
        <f t="array" aca="1" ref="H4618" ca="1">IF(I4618&lt;&gt;"",INDIRECT("'"&amp;I4618&amp;"'!"&amp;J4618),"")</f>
        <v/>
      </c>
      <c r="I4618" s="1440"/>
      <c r="J4618" s="1436"/>
      <c r="K4618" s="4"/>
    </row>
    <row r="4619" spans="1:11" ht="15" x14ac:dyDescent="0.2">
      <c r="A4619" s="5">
        <v>4560</v>
      </c>
      <c r="B4619" s="660"/>
      <c r="F4619" s="4" t="s">
        <v>3784</v>
      </c>
      <c r="G4619" s="1" t="b">
        <f t="shared" ca="1" si="72"/>
        <v>1</v>
      </c>
      <c r="H4619" s="1435" t="str" cm="1">
        <f t="array" aca="1" ref="H4619" ca="1">IF(I4619&lt;&gt;"",INDIRECT("'"&amp;I4619&amp;"'!"&amp;J4619),"")</f>
        <v/>
      </c>
      <c r="I4619" s="1440"/>
      <c r="J4619" s="1436"/>
      <c r="K4619" s="4"/>
    </row>
    <row r="4620" spans="1:11" ht="15" x14ac:dyDescent="0.2">
      <c r="A4620" s="5">
        <v>4561</v>
      </c>
      <c r="B4620" s="660"/>
      <c r="F4620" s="4" t="s">
        <v>3784</v>
      </c>
      <c r="G4620" s="1" t="b">
        <f t="shared" ca="1" si="72"/>
        <v>1</v>
      </c>
      <c r="H4620" s="1435" t="str" cm="1">
        <f t="array" aca="1" ref="H4620" ca="1">IF(I4620&lt;&gt;"",INDIRECT("'"&amp;I4620&amp;"'!"&amp;J4620),"")</f>
        <v/>
      </c>
      <c r="I4620" s="1440"/>
      <c r="J4620" s="1436"/>
      <c r="K4620" s="4"/>
    </row>
    <row r="4621" spans="1:11" ht="15" x14ac:dyDescent="0.2">
      <c r="A4621" s="5">
        <v>4562</v>
      </c>
      <c r="B4621" s="660"/>
      <c r="F4621" s="4" t="s">
        <v>3784</v>
      </c>
      <c r="G4621" s="1" t="b">
        <f t="shared" ca="1" si="72"/>
        <v>1</v>
      </c>
      <c r="H4621" s="1435" t="str" cm="1">
        <f t="array" aca="1" ref="H4621" ca="1">IF(I4621&lt;&gt;"",INDIRECT("'"&amp;I4621&amp;"'!"&amp;J4621),"")</f>
        <v/>
      </c>
      <c r="I4621" s="1440"/>
      <c r="J4621" s="1436"/>
      <c r="K4621" s="4"/>
    </row>
    <row r="4622" spans="1:11" ht="15" x14ac:dyDescent="0.2">
      <c r="A4622" s="5">
        <v>4563</v>
      </c>
      <c r="B4622" s="660"/>
      <c r="F4622" s="4" t="s">
        <v>3784</v>
      </c>
      <c r="G4622" s="1" t="b">
        <f t="shared" ca="1" si="72"/>
        <v>1</v>
      </c>
      <c r="H4622" s="1435" t="str" cm="1">
        <f t="array" aca="1" ref="H4622" ca="1">IF(I4622&lt;&gt;"",INDIRECT("'"&amp;I4622&amp;"'!"&amp;J4622),"")</f>
        <v/>
      </c>
      <c r="I4622" s="1440"/>
      <c r="J4622" s="1436"/>
      <c r="K4622" s="4"/>
    </row>
    <row r="4623" spans="1:11" ht="15" x14ac:dyDescent="0.2">
      <c r="A4623" s="5">
        <v>4564</v>
      </c>
      <c r="B4623" s="660"/>
      <c r="F4623" s="4" t="s">
        <v>3784</v>
      </c>
      <c r="G4623" s="1" t="b">
        <f t="shared" ca="1" si="72"/>
        <v>1</v>
      </c>
      <c r="H4623" s="1435" t="str" cm="1">
        <f t="array" aca="1" ref="H4623" ca="1">IF(I4623&lt;&gt;"",INDIRECT("'"&amp;I4623&amp;"'!"&amp;J4623),"")</f>
        <v/>
      </c>
      <c r="I4623" s="1440"/>
      <c r="J4623" s="1436"/>
      <c r="K4623" s="4"/>
    </row>
    <row r="4624" spans="1:11" ht="15" x14ac:dyDescent="0.2">
      <c r="A4624" s="5">
        <v>4565</v>
      </c>
      <c r="B4624" s="660"/>
      <c r="F4624" s="4" t="s">
        <v>3784</v>
      </c>
      <c r="G4624" s="1" t="b">
        <f t="shared" ca="1" si="72"/>
        <v>1</v>
      </c>
      <c r="H4624" s="1435" t="str" cm="1">
        <f t="array" aca="1" ref="H4624" ca="1">IF(I4624&lt;&gt;"",INDIRECT("'"&amp;I4624&amp;"'!"&amp;J4624),"")</f>
        <v/>
      </c>
      <c r="I4624" s="1440"/>
      <c r="J4624" s="1436"/>
      <c r="K4624" s="4"/>
    </row>
    <row r="4625" spans="1:11" ht="15" x14ac:dyDescent="0.2">
      <c r="A4625" s="5">
        <v>4566</v>
      </c>
      <c r="B4625" s="660"/>
      <c r="F4625" s="4" t="s">
        <v>3784</v>
      </c>
      <c r="G4625" s="1" t="b">
        <f t="shared" ca="1" si="72"/>
        <v>1</v>
      </c>
      <c r="H4625" s="1435" t="str" cm="1">
        <f t="array" aca="1" ref="H4625" ca="1">IF(I4625&lt;&gt;"",INDIRECT("'"&amp;I4625&amp;"'!"&amp;J4625),"")</f>
        <v/>
      </c>
      <c r="I4625" s="1440"/>
      <c r="J4625" s="1436"/>
      <c r="K4625" s="4"/>
    </row>
    <row r="4626" spans="1:11" ht="15" x14ac:dyDescent="0.2">
      <c r="A4626" s="5">
        <v>4567</v>
      </c>
      <c r="B4626" s="660"/>
      <c r="F4626" s="4" t="s">
        <v>3784</v>
      </c>
      <c r="G4626" s="1" t="b">
        <f t="shared" ca="1" si="72"/>
        <v>1</v>
      </c>
      <c r="H4626" s="1435" t="str" cm="1">
        <f t="array" aca="1" ref="H4626" ca="1">IF(I4626&lt;&gt;"",INDIRECT("'"&amp;I4626&amp;"'!"&amp;J4626),"")</f>
        <v/>
      </c>
      <c r="I4626" s="1440"/>
      <c r="J4626" s="1436"/>
      <c r="K4626" s="4"/>
    </row>
    <row r="4627" spans="1:11" ht="15" x14ac:dyDescent="0.2">
      <c r="A4627" s="5">
        <v>4568</v>
      </c>
      <c r="B4627" s="660"/>
      <c r="F4627" s="4" t="s">
        <v>3784</v>
      </c>
      <c r="G4627" s="1" t="b">
        <f t="shared" ca="1" si="72"/>
        <v>1</v>
      </c>
      <c r="H4627" s="1435" t="str" cm="1">
        <f t="array" aca="1" ref="H4627" ca="1">IF(I4627&lt;&gt;"",INDIRECT("'"&amp;I4627&amp;"'!"&amp;J4627),"")</f>
        <v/>
      </c>
      <c r="I4627" s="1440"/>
      <c r="J4627" s="1436"/>
      <c r="K4627" s="4"/>
    </row>
    <row r="4628" spans="1:11" ht="15" x14ac:dyDescent="0.2">
      <c r="A4628" s="5">
        <v>4569</v>
      </c>
      <c r="B4628" s="660"/>
      <c r="F4628" s="4" t="s">
        <v>3784</v>
      </c>
      <c r="G4628" s="1" t="b">
        <f t="shared" ca="1" si="72"/>
        <v>1</v>
      </c>
      <c r="H4628" s="1435" t="str" cm="1">
        <f t="array" aca="1" ref="H4628" ca="1">IF(I4628&lt;&gt;"",INDIRECT("'"&amp;I4628&amp;"'!"&amp;J4628),"")</f>
        <v/>
      </c>
      <c r="I4628" s="1440"/>
      <c r="J4628" s="1436"/>
      <c r="K4628" s="4"/>
    </row>
    <row r="4629" spans="1:11" ht="15" x14ac:dyDescent="0.2">
      <c r="A4629" s="5">
        <v>4570</v>
      </c>
      <c r="B4629" s="660"/>
      <c r="F4629" s="4" t="s">
        <v>3784</v>
      </c>
      <c r="G4629" s="1" t="b">
        <f t="shared" ca="1" si="72"/>
        <v>1</v>
      </c>
      <c r="H4629" s="1435" t="str" cm="1">
        <f t="array" aca="1" ref="H4629" ca="1">IF(I4629&lt;&gt;"",INDIRECT("'"&amp;I4629&amp;"'!"&amp;J4629),"")</f>
        <v/>
      </c>
      <c r="I4629" s="1440"/>
      <c r="J4629" s="1436"/>
      <c r="K4629" s="4"/>
    </row>
    <row r="4630" spans="1:11" ht="15" x14ac:dyDescent="0.2">
      <c r="A4630" s="5">
        <v>4571</v>
      </c>
      <c r="B4630" s="660"/>
      <c r="F4630" s="4" t="s">
        <v>3784</v>
      </c>
      <c r="G4630" s="1" t="b">
        <f t="shared" ca="1" si="72"/>
        <v>1</v>
      </c>
      <c r="H4630" s="1435" t="str" cm="1">
        <f t="array" aca="1" ref="H4630" ca="1">IF(I4630&lt;&gt;"",INDIRECT("'"&amp;I4630&amp;"'!"&amp;J4630),"")</f>
        <v/>
      </c>
      <c r="I4630" s="1440"/>
      <c r="J4630" s="1436"/>
      <c r="K4630" s="4"/>
    </row>
    <row r="4631" spans="1:11" ht="15" x14ac:dyDescent="0.2">
      <c r="A4631" s="5">
        <v>4572</v>
      </c>
      <c r="B4631" s="660"/>
      <c r="F4631" s="4" t="s">
        <v>3784</v>
      </c>
      <c r="G4631" s="1" t="b">
        <f t="shared" ca="1" si="72"/>
        <v>1</v>
      </c>
      <c r="H4631" s="1435" t="str" cm="1">
        <f t="array" aca="1" ref="H4631" ca="1">IF(I4631&lt;&gt;"",INDIRECT("'"&amp;I4631&amp;"'!"&amp;J4631),"")</f>
        <v/>
      </c>
      <c r="I4631" s="1440"/>
      <c r="J4631" s="1436"/>
      <c r="K4631" s="4"/>
    </row>
    <row r="4632" spans="1:11" ht="15" x14ac:dyDescent="0.2">
      <c r="A4632" s="5">
        <v>4573</v>
      </c>
      <c r="B4632" s="660"/>
      <c r="F4632" s="4" t="s">
        <v>3784</v>
      </c>
      <c r="G4632" s="1" t="b">
        <f t="shared" ca="1" si="72"/>
        <v>1</v>
      </c>
      <c r="H4632" s="1435" t="str" cm="1">
        <f t="array" aca="1" ref="H4632" ca="1">IF(I4632&lt;&gt;"",INDIRECT("'"&amp;I4632&amp;"'!"&amp;J4632),"")</f>
        <v/>
      </c>
      <c r="I4632" s="1440"/>
      <c r="J4632" s="1436"/>
      <c r="K4632" s="4"/>
    </row>
    <row r="4633" spans="1:11" ht="15" x14ac:dyDescent="0.2">
      <c r="A4633" s="5">
        <v>4574</v>
      </c>
      <c r="B4633" s="660"/>
      <c r="F4633" s="4" t="s">
        <v>3784</v>
      </c>
      <c r="G4633" s="1" t="b">
        <f t="shared" ca="1" si="72"/>
        <v>1</v>
      </c>
      <c r="H4633" s="1435" t="str" cm="1">
        <f t="array" aca="1" ref="H4633" ca="1">IF(I4633&lt;&gt;"",INDIRECT("'"&amp;I4633&amp;"'!"&amp;J4633),"")</f>
        <v/>
      </c>
      <c r="I4633" s="1440"/>
      <c r="J4633" s="1436"/>
      <c r="K4633" s="4"/>
    </row>
    <row r="4634" spans="1:11" ht="15" x14ac:dyDescent="0.2">
      <c r="A4634" s="5">
        <v>4575</v>
      </c>
      <c r="B4634" s="660"/>
      <c r="F4634" s="4" t="s">
        <v>3784</v>
      </c>
      <c r="G4634" s="1" t="b">
        <f t="shared" ca="1" si="72"/>
        <v>1</v>
      </c>
      <c r="H4634" s="1435" t="str" cm="1">
        <f t="array" aca="1" ref="H4634" ca="1">IF(I4634&lt;&gt;"",INDIRECT("'"&amp;I4634&amp;"'!"&amp;J4634),"")</f>
        <v/>
      </c>
      <c r="I4634" s="1440"/>
      <c r="J4634" s="1436"/>
      <c r="K4634" s="4"/>
    </row>
    <row r="4635" spans="1:11" ht="15" x14ac:dyDescent="0.2">
      <c r="A4635" s="5">
        <v>4576</v>
      </c>
      <c r="B4635" s="660"/>
      <c r="F4635" s="4" t="s">
        <v>3784</v>
      </c>
      <c r="G4635" s="1" t="b">
        <f t="shared" ca="1" si="72"/>
        <v>1</v>
      </c>
      <c r="H4635" s="1435" t="str" cm="1">
        <f t="array" aca="1" ref="H4635" ca="1">IF(I4635&lt;&gt;"",INDIRECT("'"&amp;I4635&amp;"'!"&amp;J4635),"")</f>
        <v/>
      </c>
      <c r="I4635" s="1440"/>
      <c r="J4635" s="1436"/>
      <c r="K4635" s="4"/>
    </row>
    <row r="4636" spans="1:11" ht="15" x14ac:dyDescent="0.2">
      <c r="A4636" s="5">
        <v>4577</v>
      </c>
      <c r="B4636" s="660"/>
      <c r="F4636" s="4" t="s">
        <v>3784</v>
      </c>
      <c r="G4636" s="1" t="b">
        <f t="shared" ca="1" si="72"/>
        <v>1</v>
      </c>
      <c r="H4636" s="1435" t="str" cm="1">
        <f t="array" aca="1" ref="H4636" ca="1">IF(I4636&lt;&gt;"",INDIRECT("'"&amp;I4636&amp;"'!"&amp;J4636),"")</f>
        <v/>
      </c>
      <c r="I4636" s="1440"/>
      <c r="J4636" s="1436"/>
      <c r="K4636" s="4"/>
    </row>
    <row r="4637" spans="1:11" ht="15" x14ac:dyDescent="0.2">
      <c r="A4637" s="5">
        <v>4578</v>
      </c>
      <c r="B4637" s="660"/>
      <c r="F4637" s="4" t="s">
        <v>3784</v>
      </c>
      <c r="G4637" s="1" t="b">
        <f t="shared" ca="1" si="72"/>
        <v>1</v>
      </c>
      <c r="H4637" s="1435" t="str" cm="1">
        <f t="array" aca="1" ref="H4637" ca="1">IF(I4637&lt;&gt;"",INDIRECT("'"&amp;I4637&amp;"'!"&amp;J4637),"")</f>
        <v/>
      </c>
      <c r="I4637" s="1440"/>
      <c r="J4637" s="1436"/>
      <c r="K4637" s="4"/>
    </row>
    <row r="4638" spans="1:11" ht="15" x14ac:dyDescent="0.2">
      <c r="A4638" s="5">
        <v>4579</v>
      </c>
      <c r="B4638" s="660"/>
      <c r="F4638" s="4" t="s">
        <v>3784</v>
      </c>
      <c r="G4638" s="1" t="b">
        <f t="shared" ca="1" si="72"/>
        <v>1</v>
      </c>
      <c r="H4638" s="1435" t="str" cm="1">
        <f t="array" aca="1" ref="H4638" ca="1">IF(I4638&lt;&gt;"",INDIRECT("'"&amp;I4638&amp;"'!"&amp;J4638),"")</f>
        <v/>
      </c>
      <c r="I4638" s="1440"/>
      <c r="J4638" s="1436"/>
      <c r="K4638" s="4"/>
    </row>
    <row r="4639" spans="1:11" ht="15" x14ac:dyDescent="0.2">
      <c r="A4639" s="5">
        <v>4580</v>
      </c>
      <c r="B4639" s="660"/>
      <c r="F4639" s="4" t="s">
        <v>3784</v>
      </c>
      <c r="G4639" s="1" t="b">
        <f t="shared" ca="1" si="72"/>
        <v>1</v>
      </c>
      <c r="H4639" s="1435" t="str" cm="1">
        <f t="array" aca="1" ref="H4639" ca="1">IF(I4639&lt;&gt;"",INDIRECT("'"&amp;I4639&amp;"'!"&amp;J4639),"")</f>
        <v/>
      </c>
      <c r="I4639" s="1440"/>
      <c r="J4639" s="1436"/>
      <c r="K4639" s="4"/>
    </row>
    <row r="4640" spans="1:11" ht="15" x14ac:dyDescent="0.2">
      <c r="A4640" s="5">
        <v>4581</v>
      </c>
      <c r="B4640" s="660"/>
      <c r="F4640" s="4" t="s">
        <v>3784</v>
      </c>
      <c r="G4640" s="1" t="b">
        <f t="shared" ref="G4640:G4703" ca="1" si="73">H4640=B4640</f>
        <v>1</v>
      </c>
      <c r="H4640" s="1435" t="str" cm="1">
        <f t="array" aca="1" ref="H4640" ca="1">IF(I4640&lt;&gt;"",INDIRECT("'"&amp;I4640&amp;"'!"&amp;J4640),"")</f>
        <v/>
      </c>
      <c r="I4640" s="1440"/>
      <c r="J4640" s="1436"/>
      <c r="K4640" s="4"/>
    </row>
    <row r="4641" spans="1:11" ht="15" x14ac:dyDescent="0.2">
      <c r="A4641" s="5">
        <v>4582</v>
      </c>
      <c r="B4641" s="660"/>
      <c r="F4641" s="4" t="s">
        <v>3784</v>
      </c>
      <c r="G4641" s="1" t="b">
        <f t="shared" ca="1" si="73"/>
        <v>1</v>
      </c>
      <c r="H4641" s="1435" t="str" cm="1">
        <f t="array" aca="1" ref="H4641" ca="1">IF(I4641&lt;&gt;"",INDIRECT("'"&amp;I4641&amp;"'!"&amp;J4641),"")</f>
        <v/>
      </c>
      <c r="I4641" s="1440"/>
      <c r="J4641" s="1436"/>
      <c r="K4641" s="4"/>
    </row>
    <row r="4642" spans="1:11" ht="15" x14ac:dyDescent="0.2">
      <c r="A4642" s="5">
        <v>4583</v>
      </c>
      <c r="B4642" s="660"/>
      <c r="F4642" s="4" t="s">
        <v>3784</v>
      </c>
      <c r="G4642" s="1" t="b">
        <f t="shared" ca="1" si="73"/>
        <v>1</v>
      </c>
      <c r="H4642" s="1435" t="str" cm="1">
        <f t="array" aca="1" ref="H4642" ca="1">IF(I4642&lt;&gt;"",INDIRECT("'"&amp;I4642&amp;"'!"&amp;J4642),"")</f>
        <v/>
      </c>
      <c r="I4642" s="1440"/>
      <c r="J4642" s="1436"/>
      <c r="K4642" s="4"/>
    </row>
    <row r="4643" spans="1:11" ht="15" x14ac:dyDescent="0.2">
      <c r="A4643" s="5">
        <v>4584</v>
      </c>
      <c r="B4643" s="660"/>
      <c r="F4643" s="4" t="s">
        <v>3784</v>
      </c>
      <c r="G4643" s="1" t="b">
        <f t="shared" ca="1" si="73"/>
        <v>1</v>
      </c>
      <c r="H4643" s="1435" t="str" cm="1">
        <f t="array" aca="1" ref="H4643" ca="1">IF(I4643&lt;&gt;"",INDIRECT("'"&amp;I4643&amp;"'!"&amp;J4643),"")</f>
        <v/>
      </c>
      <c r="I4643" s="1440"/>
      <c r="J4643" s="1436"/>
      <c r="K4643" s="4"/>
    </row>
    <row r="4644" spans="1:11" ht="15" x14ac:dyDescent="0.2">
      <c r="A4644" s="5">
        <v>4585</v>
      </c>
      <c r="B4644" s="660"/>
      <c r="F4644" s="4" t="s">
        <v>3784</v>
      </c>
      <c r="G4644" s="1" t="b">
        <f t="shared" ca="1" si="73"/>
        <v>1</v>
      </c>
      <c r="H4644" s="1435" t="str" cm="1">
        <f t="array" aca="1" ref="H4644" ca="1">IF(I4644&lt;&gt;"",INDIRECT("'"&amp;I4644&amp;"'!"&amp;J4644),"")</f>
        <v/>
      </c>
      <c r="I4644" s="1440"/>
      <c r="J4644" s="1436"/>
      <c r="K4644" s="4"/>
    </row>
    <row r="4645" spans="1:11" ht="15" x14ac:dyDescent="0.2">
      <c r="A4645" s="5">
        <v>4586</v>
      </c>
      <c r="B4645" s="660"/>
      <c r="F4645" s="4" t="s">
        <v>3784</v>
      </c>
      <c r="G4645" s="1" t="b">
        <f t="shared" ca="1" si="73"/>
        <v>1</v>
      </c>
      <c r="H4645" s="1435" t="str" cm="1">
        <f t="array" aca="1" ref="H4645" ca="1">IF(I4645&lt;&gt;"",INDIRECT("'"&amp;I4645&amp;"'!"&amp;J4645),"")</f>
        <v/>
      </c>
      <c r="I4645" s="1440"/>
      <c r="J4645" s="1436"/>
      <c r="K4645" s="4"/>
    </row>
    <row r="4646" spans="1:11" ht="15" x14ac:dyDescent="0.2">
      <c r="A4646" s="5">
        <v>4587</v>
      </c>
      <c r="B4646" s="660"/>
      <c r="F4646" s="4" t="s">
        <v>3784</v>
      </c>
      <c r="G4646" s="1" t="b">
        <f t="shared" ca="1" si="73"/>
        <v>1</v>
      </c>
      <c r="H4646" s="1435" t="str" cm="1">
        <f t="array" aca="1" ref="H4646" ca="1">IF(I4646&lt;&gt;"",INDIRECT("'"&amp;I4646&amp;"'!"&amp;J4646),"")</f>
        <v/>
      </c>
      <c r="I4646" s="1440"/>
      <c r="J4646" s="1436"/>
      <c r="K4646" s="4"/>
    </row>
    <row r="4647" spans="1:11" ht="15" x14ac:dyDescent="0.2">
      <c r="A4647" s="5">
        <v>4588</v>
      </c>
      <c r="B4647" s="660"/>
      <c r="F4647" s="4" t="s">
        <v>3784</v>
      </c>
      <c r="G4647" s="1" t="b">
        <f t="shared" ca="1" si="73"/>
        <v>1</v>
      </c>
      <c r="H4647" s="1435" t="str" cm="1">
        <f t="array" aca="1" ref="H4647" ca="1">IF(I4647&lt;&gt;"",INDIRECT("'"&amp;I4647&amp;"'!"&amp;J4647),"")</f>
        <v/>
      </c>
      <c r="I4647" s="1440"/>
      <c r="J4647" s="1436"/>
      <c r="K4647" s="4"/>
    </row>
    <row r="4648" spans="1:11" ht="15" x14ac:dyDescent="0.2">
      <c r="A4648" s="5">
        <v>4589</v>
      </c>
      <c r="B4648" s="660"/>
      <c r="F4648" s="4" t="s">
        <v>3784</v>
      </c>
      <c r="G4648" s="1" t="b">
        <f t="shared" ca="1" si="73"/>
        <v>1</v>
      </c>
      <c r="H4648" s="1435" t="str" cm="1">
        <f t="array" aca="1" ref="H4648" ca="1">IF(I4648&lt;&gt;"",INDIRECT("'"&amp;I4648&amp;"'!"&amp;J4648),"")</f>
        <v/>
      </c>
      <c r="I4648" s="1440"/>
      <c r="J4648" s="1436"/>
      <c r="K4648" s="4"/>
    </row>
    <row r="4649" spans="1:11" ht="15" x14ac:dyDescent="0.2">
      <c r="A4649" s="5">
        <v>4590</v>
      </c>
      <c r="B4649" s="660"/>
      <c r="F4649" s="4" t="s">
        <v>3784</v>
      </c>
      <c r="G4649" s="1" t="b">
        <f t="shared" ca="1" si="73"/>
        <v>1</v>
      </c>
      <c r="H4649" s="1435" t="str" cm="1">
        <f t="array" aca="1" ref="H4649" ca="1">IF(I4649&lt;&gt;"",INDIRECT("'"&amp;I4649&amp;"'!"&amp;J4649),"")</f>
        <v/>
      </c>
      <c r="I4649" s="1440"/>
      <c r="J4649" s="1436"/>
      <c r="K4649" s="4"/>
    </row>
    <row r="4650" spans="1:11" ht="15" x14ac:dyDescent="0.2">
      <c r="A4650" s="5">
        <v>4591</v>
      </c>
      <c r="B4650" s="660"/>
      <c r="F4650" s="4" t="s">
        <v>3784</v>
      </c>
      <c r="G4650" s="1" t="b">
        <f t="shared" ca="1" si="73"/>
        <v>1</v>
      </c>
      <c r="H4650" s="1435" t="str" cm="1">
        <f t="array" aca="1" ref="H4650" ca="1">IF(I4650&lt;&gt;"",INDIRECT("'"&amp;I4650&amp;"'!"&amp;J4650),"")</f>
        <v/>
      </c>
      <c r="I4650" s="1440"/>
      <c r="J4650" s="1436"/>
      <c r="K4650" s="4"/>
    </row>
    <row r="4651" spans="1:11" ht="15" x14ac:dyDescent="0.2">
      <c r="A4651" s="5">
        <v>4592</v>
      </c>
      <c r="B4651" s="660"/>
      <c r="F4651" s="4" t="s">
        <v>3784</v>
      </c>
      <c r="G4651" s="1" t="b">
        <f t="shared" ca="1" si="73"/>
        <v>1</v>
      </c>
      <c r="H4651" s="1435" t="str" cm="1">
        <f t="array" aca="1" ref="H4651" ca="1">IF(I4651&lt;&gt;"",INDIRECT("'"&amp;I4651&amp;"'!"&amp;J4651),"")</f>
        <v/>
      </c>
      <c r="I4651" s="1440"/>
      <c r="J4651" s="1436"/>
      <c r="K4651" s="4"/>
    </row>
    <row r="4652" spans="1:11" ht="15" x14ac:dyDescent="0.2">
      <c r="A4652" s="5">
        <v>4593</v>
      </c>
      <c r="B4652" s="660"/>
      <c r="F4652" s="4" t="s">
        <v>3784</v>
      </c>
      <c r="G4652" s="1" t="b">
        <f t="shared" ca="1" si="73"/>
        <v>1</v>
      </c>
      <c r="H4652" s="1435" t="str" cm="1">
        <f t="array" aca="1" ref="H4652" ca="1">IF(I4652&lt;&gt;"",INDIRECT("'"&amp;I4652&amp;"'!"&amp;J4652),"")</f>
        <v/>
      </c>
      <c r="I4652" s="1440"/>
      <c r="J4652" s="1436"/>
      <c r="K4652" s="4"/>
    </row>
    <row r="4653" spans="1:11" ht="15" x14ac:dyDescent="0.2">
      <c r="A4653" s="5">
        <v>4594</v>
      </c>
      <c r="B4653" s="660"/>
      <c r="F4653" s="4" t="s">
        <v>3784</v>
      </c>
      <c r="G4653" s="1" t="b">
        <f t="shared" ca="1" si="73"/>
        <v>1</v>
      </c>
      <c r="H4653" s="1435" t="str" cm="1">
        <f t="array" aca="1" ref="H4653" ca="1">IF(I4653&lt;&gt;"",INDIRECT("'"&amp;I4653&amp;"'!"&amp;J4653),"")</f>
        <v/>
      </c>
      <c r="I4653" s="1440"/>
      <c r="J4653" s="1436"/>
      <c r="K4653" s="4"/>
    </row>
    <row r="4654" spans="1:11" ht="15" x14ac:dyDescent="0.2">
      <c r="A4654" s="5">
        <v>4595</v>
      </c>
      <c r="B4654" s="660"/>
      <c r="F4654" s="4" t="s">
        <v>3784</v>
      </c>
      <c r="G4654" s="1" t="b">
        <f t="shared" ca="1" si="73"/>
        <v>1</v>
      </c>
      <c r="H4654" s="1435" t="str" cm="1">
        <f t="array" aca="1" ref="H4654" ca="1">IF(I4654&lt;&gt;"",INDIRECT("'"&amp;I4654&amp;"'!"&amp;J4654),"")</f>
        <v/>
      </c>
      <c r="I4654" s="1440"/>
      <c r="J4654" s="1436"/>
      <c r="K4654" s="4"/>
    </row>
    <row r="4655" spans="1:11" ht="15" x14ac:dyDescent="0.2">
      <c r="A4655" s="5">
        <v>4596</v>
      </c>
      <c r="B4655" s="660"/>
      <c r="F4655" s="4" t="s">
        <v>3784</v>
      </c>
      <c r="G4655" s="1" t="b">
        <f t="shared" ca="1" si="73"/>
        <v>1</v>
      </c>
      <c r="H4655" s="1435" t="str" cm="1">
        <f t="array" aca="1" ref="H4655" ca="1">IF(I4655&lt;&gt;"",INDIRECT("'"&amp;I4655&amp;"'!"&amp;J4655),"")</f>
        <v/>
      </c>
      <c r="I4655" s="1440"/>
      <c r="J4655" s="1436"/>
      <c r="K4655" s="4"/>
    </row>
    <row r="4656" spans="1:11" ht="15" x14ac:dyDescent="0.2">
      <c r="A4656" s="5">
        <v>4597</v>
      </c>
      <c r="B4656" s="660"/>
      <c r="F4656" s="4" t="s">
        <v>3784</v>
      </c>
      <c r="G4656" s="1" t="b">
        <f t="shared" ca="1" si="73"/>
        <v>1</v>
      </c>
      <c r="H4656" s="1435" t="str" cm="1">
        <f t="array" aca="1" ref="H4656" ca="1">IF(I4656&lt;&gt;"",INDIRECT("'"&amp;I4656&amp;"'!"&amp;J4656),"")</f>
        <v/>
      </c>
      <c r="I4656" s="1440"/>
      <c r="J4656" s="1436"/>
      <c r="K4656" s="4"/>
    </row>
    <row r="4657" spans="1:11" ht="15" x14ac:dyDescent="0.2">
      <c r="A4657" s="5">
        <v>4598</v>
      </c>
      <c r="B4657" s="660"/>
      <c r="F4657" s="4" t="s">
        <v>3784</v>
      </c>
      <c r="G4657" s="1" t="b">
        <f t="shared" ca="1" si="73"/>
        <v>1</v>
      </c>
      <c r="H4657" s="1435" t="str" cm="1">
        <f t="array" aca="1" ref="H4657" ca="1">IF(I4657&lt;&gt;"",INDIRECT("'"&amp;I4657&amp;"'!"&amp;J4657),"")</f>
        <v/>
      </c>
      <c r="I4657" s="1440"/>
      <c r="J4657" s="1436"/>
      <c r="K4657" s="4"/>
    </row>
    <row r="4658" spans="1:11" ht="15" x14ac:dyDescent="0.2">
      <c r="A4658" s="5">
        <v>4599</v>
      </c>
      <c r="B4658" s="660"/>
      <c r="F4658" s="4" t="s">
        <v>3784</v>
      </c>
      <c r="G4658" s="1" t="b">
        <f t="shared" ca="1" si="73"/>
        <v>1</v>
      </c>
      <c r="H4658" s="1435" t="str" cm="1">
        <f t="array" aca="1" ref="H4658" ca="1">IF(I4658&lt;&gt;"",INDIRECT("'"&amp;I4658&amp;"'!"&amp;J4658),"")</f>
        <v/>
      </c>
      <c r="I4658" s="1440"/>
      <c r="J4658" s="1436"/>
      <c r="K4658" s="4"/>
    </row>
    <row r="4659" spans="1:11" ht="15" x14ac:dyDescent="0.2">
      <c r="A4659" s="5">
        <v>4600</v>
      </c>
      <c r="B4659" s="660"/>
      <c r="F4659" s="4" t="s">
        <v>3784</v>
      </c>
      <c r="G4659" s="1" t="b">
        <f t="shared" ca="1" si="73"/>
        <v>1</v>
      </c>
      <c r="H4659" s="1435" t="str" cm="1">
        <f t="array" aca="1" ref="H4659" ca="1">IF(I4659&lt;&gt;"",INDIRECT("'"&amp;I4659&amp;"'!"&amp;J4659),"")</f>
        <v/>
      </c>
      <c r="I4659" s="1440"/>
      <c r="J4659" s="1436"/>
      <c r="K4659" s="4"/>
    </row>
    <row r="4660" spans="1:11" ht="15" x14ac:dyDescent="0.2">
      <c r="A4660" s="5">
        <v>4601</v>
      </c>
      <c r="B4660" s="660"/>
      <c r="F4660" s="4" t="s">
        <v>3784</v>
      </c>
      <c r="G4660" s="1" t="b">
        <f t="shared" ca="1" si="73"/>
        <v>1</v>
      </c>
      <c r="H4660" s="1435" t="str" cm="1">
        <f t="array" aca="1" ref="H4660" ca="1">IF(I4660&lt;&gt;"",INDIRECT("'"&amp;I4660&amp;"'!"&amp;J4660),"")</f>
        <v/>
      </c>
      <c r="I4660" s="1440"/>
      <c r="J4660" s="1436"/>
      <c r="K4660" s="4"/>
    </row>
    <row r="4661" spans="1:11" ht="15" x14ac:dyDescent="0.2">
      <c r="A4661" s="5">
        <v>4602</v>
      </c>
      <c r="B4661" s="660"/>
      <c r="F4661" s="4" t="s">
        <v>3784</v>
      </c>
      <c r="G4661" s="1" t="b">
        <f t="shared" ca="1" si="73"/>
        <v>1</v>
      </c>
      <c r="H4661" s="1435" t="str" cm="1">
        <f t="array" aca="1" ref="H4661" ca="1">IF(I4661&lt;&gt;"",INDIRECT("'"&amp;I4661&amp;"'!"&amp;J4661),"")</f>
        <v/>
      </c>
      <c r="I4661" s="1440"/>
      <c r="J4661" s="1436"/>
      <c r="K4661" s="4"/>
    </row>
    <row r="4662" spans="1:11" ht="15" x14ac:dyDescent="0.2">
      <c r="A4662" s="5">
        <v>4603</v>
      </c>
      <c r="B4662" s="660"/>
      <c r="F4662" s="4" t="s">
        <v>3784</v>
      </c>
      <c r="G4662" s="1" t="b">
        <f t="shared" ca="1" si="73"/>
        <v>1</v>
      </c>
      <c r="H4662" s="1435" t="str" cm="1">
        <f t="array" aca="1" ref="H4662" ca="1">IF(I4662&lt;&gt;"",INDIRECT("'"&amp;I4662&amp;"'!"&amp;J4662),"")</f>
        <v/>
      </c>
      <c r="I4662" s="1440"/>
      <c r="J4662" s="1436"/>
      <c r="K4662" s="4"/>
    </row>
    <row r="4663" spans="1:11" ht="15" x14ac:dyDescent="0.2">
      <c r="A4663" s="5">
        <v>4604</v>
      </c>
      <c r="B4663" s="660"/>
      <c r="F4663" s="4" t="s">
        <v>3784</v>
      </c>
      <c r="G4663" s="1" t="b">
        <f t="shared" ca="1" si="73"/>
        <v>1</v>
      </c>
      <c r="H4663" s="1435" t="str" cm="1">
        <f t="array" aca="1" ref="H4663" ca="1">IF(I4663&lt;&gt;"",INDIRECT("'"&amp;I4663&amp;"'!"&amp;J4663),"")</f>
        <v/>
      </c>
      <c r="I4663" s="1440"/>
      <c r="J4663" s="1436"/>
      <c r="K4663" s="4"/>
    </row>
    <row r="4664" spans="1:11" ht="15" x14ac:dyDescent="0.2">
      <c r="A4664" s="5">
        <v>4605</v>
      </c>
      <c r="B4664" s="660"/>
      <c r="F4664" s="4" t="s">
        <v>3784</v>
      </c>
      <c r="G4664" s="1" t="b">
        <f t="shared" ca="1" si="73"/>
        <v>1</v>
      </c>
      <c r="H4664" s="1435" t="str" cm="1">
        <f t="array" aca="1" ref="H4664" ca="1">IF(I4664&lt;&gt;"",INDIRECT("'"&amp;I4664&amp;"'!"&amp;J4664),"")</f>
        <v/>
      </c>
      <c r="I4664" s="1440"/>
      <c r="J4664" s="1436"/>
      <c r="K4664" s="4"/>
    </row>
    <row r="4665" spans="1:11" ht="15" x14ac:dyDescent="0.2">
      <c r="A4665" s="5">
        <v>4606</v>
      </c>
      <c r="B4665" s="660"/>
      <c r="F4665" s="4" t="s">
        <v>3784</v>
      </c>
      <c r="G4665" s="1" t="b">
        <f t="shared" ca="1" si="73"/>
        <v>1</v>
      </c>
      <c r="H4665" s="1435" t="str" cm="1">
        <f t="array" aca="1" ref="H4665" ca="1">IF(I4665&lt;&gt;"",INDIRECT("'"&amp;I4665&amp;"'!"&amp;J4665),"")</f>
        <v/>
      </c>
      <c r="I4665" s="1440"/>
      <c r="J4665" s="1436"/>
      <c r="K4665" s="4"/>
    </row>
    <row r="4666" spans="1:11" ht="15" x14ac:dyDescent="0.2">
      <c r="A4666" s="5">
        <v>4607</v>
      </c>
      <c r="B4666" s="660"/>
      <c r="F4666" s="4" t="s">
        <v>3784</v>
      </c>
      <c r="G4666" s="1" t="b">
        <f t="shared" ca="1" si="73"/>
        <v>1</v>
      </c>
      <c r="H4666" s="1435" t="str" cm="1">
        <f t="array" aca="1" ref="H4666" ca="1">IF(I4666&lt;&gt;"",INDIRECT("'"&amp;I4666&amp;"'!"&amp;J4666),"")</f>
        <v/>
      </c>
      <c r="I4666" s="1440"/>
      <c r="J4666" s="1436"/>
      <c r="K4666" s="4"/>
    </row>
    <row r="4667" spans="1:11" ht="15" x14ac:dyDescent="0.2">
      <c r="A4667" s="5">
        <v>4608</v>
      </c>
      <c r="B4667" s="660"/>
      <c r="F4667" s="4" t="s">
        <v>3784</v>
      </c>
      <c r="G4667" s="1" t="b">
        <f t="shared" ca="1" si="73"/>
        <v>1</v>
      </c>
      <c r="H4667" s="1435" t="str" cm="1">
        <f t="array" aca="1" ref="H4667" ca="1">IF(I4667&lt;&gt;"",INDIRECT("'"&amp;I4667&amp;"'!"&amp;J4667),"")</f>
        <v/>
      </c>
      <c r="I4667" s="1440"/>
      <c r="J4667" s="1436"/>
      <c r="K4667" s="4"/>
    </row>
    <row r="4668" spans="1:11" ht="15" x14ac:dyDescent="0.2">
      <c r="A4668" s="5">
        <v>4609</v>
      </c>
      <c r="B4668" s="660"/>
      <c r="F4668" s="4" t="s">
        <v>3784</v>
      </c>
      <c r="G4668" s="1" t="b">
        <f t="shared" ca="1" si="73"/>
        <v>1</v>
      </c>
      <c r="H4668" s="1435" t="str" cm="1">
        <f t="array" aca="1" ref="H4668" ca="1">IF(I4668&lt;&gt;"",INDIRECT("'"&amp;I4668&amp;"'!"&amp;J4668),"")</f>
        <v/>
      </c>
      <c r="I4668" s="1440"/>
      <c r="J4668" s="1436"/>
      <c r="K4668" s="4"/>
    </row>
    <row r="4669" spans="1:11" ht="15" x14ac:dyDescent="0.2">
      <c r="A4669" s="5">
        <v>4610</v>
      </c>
      <c r="B4669" s="660"/>
      <c r="F4669" s="4" t="s">
        <v>3784</v>
      </c>
      <c r="G4669" s="1" t="b">
        <f t="shared" ca="1" si="73"/>
        <v>1</v>
      </c>
      <c r="H4669" s="1435" t="str" cm="1">
        <f t="array" aca="1" ref="H4669" ca="1">IF(I4669&lt;&gt;"",INDIRECT("'"&amp;I4669&amp;"'!"&amp;J4669),"")</f>
        <v/>
      </c>
      <c r="I4669" s="1440"/>
      <c r="J4669" s="1436"/>
      <c r="K4669" s="4"/>
    </row>
    <row r="4670" spans="1:11" ht="15" x14ac:dyDescent="0.2">
      <c r="A4670" s="5">
        <v>4611</v>
      </c>
      <c r="B4670" s="660"/>
      <c r="F4670" s="4" t="s">
        <v>3784</v>
      </c>
      <c r="G4670" s="1" t="b">
        <f t="shared" ca="1" si="73"/>
        <v>1</v>
      </c>
      <c r="H4670" s="1435" t="str" cm="1">
        <f t="array" aca="1" ref="H4670" ca="1">IF(I4670&lt;&gt;"",INDIRECT("'"&amp;I4670&amp;"'!"&amp;J4670),"")</f>
        <v/>
      </c>
      <c r="I4670" s="1440"/>
      <c r="J4670" s="1436"/>
      <c r="K4670" s="4"/>
    </row>
    <row r="4671" spans="1:11" ht="15" x14ac:dyDescent="0.2">
      <c r="A4671" s="5">
        <v>4612</v>
      </c>
      <c r="B4671" s="660"/>
      <c r="F4671" s="4" t="s">
        <v>3784</v>
      </c>
      <c r="G4671" s="1" t="b">
        <f t="shared" ca="1" si="73"/>
        <v>1</v>
      </c>
      <c r="H4671" s="1435" t="str" cm="1">
        <f t="array" aca="1" ref="H4671" ca="1">IF(I4671&lt;&gt;"",INDIRECT("'"&amp;I4671&amp;"'!"&amp;J4671),"")</f>
        <v/>
      </c>
      <c r="I4671" s="1440"/>
      <c r="J4671" s="1436"/>
      <c r="K4671" s="4"/>
    </row>
    <row r="4672" spans="1:11" ht="15" x14ac:dyDescent="0.2">
      <c r="A4672" s="5">
        <v>4613</v>
      </c>
      <c r="B4672" s="660"/>
      <c r="F4672" s="4" t="s">
        <v>3784</v>
      </c>
      <c r="G4672" s="1" t="b">
        <f t="shared" ca="1" si="73"/>
        <v>1</v>
      </c>
      <c r="H4672" s="1435" t="str" cm="1">
        <f t="array" aca="1" ref="H4672" ca="1">IF(I4672&lt;&gt;"",INDIRECT("'"&amp;I4672&amp;"'!"&amp;J4672),"")</f>
        <v/>
      </c>
      <c r="I4672" s="1440"/>
      <c r="J4672" s="1436"/>
      <c r="K4672" s="4"/>
    </row>
    <row r="4673" spans="1:11" ht="15" x14ac:dyDescent="0.2">
      <c r="A4673" s="5">
        <v>4614</v>
      </c>
      <c r="B4673" s="660"/>
      <c r="F4673" s="4" t="s">
        <v>3784</v>
      </c>
      <c r="G4673" s="1" t="b">
        <f t="shared" ca="1" si="73"/>
        <v>1</v>
      </c>
      <c r="H4673" s="1435" t="str" cm="1">
        <f t="array" aca="1" ref="H4673" ca="1">IF(I4673&lt;&gt;"",INDIRECT("'"&amp;I4673&amp;"'!"&amp;J4673),"")</f>
        <v/>
      </c>
      <c r="I4673" s="1440"/>
      <c r="J4673" s="1436"/>
      <c r="K4673" s="4"/>
    </row>
    <row r="4674" spans="1:11" ht="15" x14ac:dyDescent="0.2">
      <c r="A4674" s="5">
        <v>4615</v>
      </c>
      <c r="B4674" s="660"/>
      <c r="F4674" s="4" t="s">
        <v>3784</v>
      </c>
      <c r="G4674" s="1" t="b">
        <f t="shared" ca="1" si="73"/>
        <v>1</v>
      </c>
      <c r="H4674" s="1435" t="str" cm="1">
        <f t="array" aca="1" ref="H4674" ca="1">IF(I4674&lt;&gt;"",INDIRECT("'"&amp;I4674&amp;"'!"&amp;J4674),"")</f>
        <v/>
      </c>
      <c r="I4674" s="1440"/>
      <c r="J4674" s="1436"/>
      <c r="K4674" s="4"/>
    </row>
    <row r="4675" spans="1:11" ht="15" x14ac:dyDescent="0.2">
      <c r="A4675" s="5">
        <v>4616</v>
      </c>
      <c r="B4675" s="660"/>
      <c r="F4675" s="4" t="s">
        <v>3784</v>
      </c>
      <c r="G4675" s="1" t="b">
        <f t="shared" ca="1" si="73"/>
        <v>1</v>
      </c>
      <c r="H4675" s="1435" t="str" cm="1">
        <f t="array" aca="1" ref="H4675" ca="1">IF(I4675&lt;&gt;"",INDIRECT("'"&amp;I4675&amp;"'!"&amp;J4675),"")</f>
        <v/>
      </c>
      <c r="I4675" s="1440"/>
      <c r="J4675" s="1436"/>
      <c r="K4675" s="4"/>
    </row>
    <row r="4676" spans="1:11" ht="15" x14ac:dyDescent="0.2">
      <c r="A4676" s="5">
        <v>4617</v>
      </c>
      <c r="B4676" s="660"/>
      <c r="F4676" s="4" t="s">
        <v>3784</v>
      </c>
      <c r="G4676" s="1" t="b">
        <f t="shared" ca="1" si="73"/>
        <v>1</v>
      </c>
      <c r="H4676" s="1435" t="str" cm="1">
        <f t="array" aca="1" ref="H4676" ca="1">IF(I4676&lt;&gt;"",INDIRECT("'"&amp;I4676&amp;"'!"&amp;J4676),"")</f>
        <v/>
      </c>
      <c r="I4676" s="1440"/>
      <c r="J4676" s="1436"/>
      <c r="K4676" s="4"/>
    </row>
    <row r="4677" spans="1:11" ht="15" x14ac:dyDescent="0.2">
      <c r="A4677" s="5">
        <v>4618</v>
      </c>
      <c r="B4677" s="660"/>
      <c r="F4677" s="4" t="s">
        <v>3784</v>
      </c>
      <c r="G4677" s="1" t="b">
        <f t="shared" ca="1" si="73"/>
        <v>1</v>
      </c>
      <c r="H4677" s="1435" t="str" cm="1">
        <f t="array" aca="1" ref="H4677" ca="1">IF(I4677&lt;&gt;"",INDIRECT("'"&amp;I4677&amp;"'!"&amp;J4677),"")</f>
        <v/>
      </c>
      <c r="I4677" s="1440"/>
      <c r="J4677" s="1436"/>
      <c r="K4677" s="4"/>
    </row>
    <row r="4678" spans="1:11" ht="15" x14ac:dyDescent="0.2">
      <c r="A4678" s="5">
        <v>4619</v>
      </c>
      <c r="B4678" s="660"/>
      <c r="F4678" s="4" t="s">
        <v>3784</v>
      </c>
      <c r="G4678" s="1" t="b">
        <f t="shared" ca="1" si="73"/>
        <v>1</v>
      </c>
      <c r="H4678" s="1435" t="str" cm="1">
        <f t="array" aca="1" ref="H4678" ca="1">IF(I4678&lt;&gt;"",INDIRECT("'"&amp;I4678&amp;"'!"&amp;J4678),"")</f>
        <v/>
      </c>
      <c r="I4678" s="1440"/>
      <c r="J4678" s="1436"/>
      <c r="K4678" s="4"/>
    </row>
    <row r="4679" spans="1:11" ht="15" x14ac:dyDescent="0.2">
      <c r="A4679" s="5">
        <v>4620</v>
      </c>
      <c r="B4679" s="660"/>
      <c r="F4679" s="4" t="s">
        <v>3784</v>
      </c>
      <c r="G4679" s="1" t="b">
        <f t="shared" ca="1" si="73"/>
        <v>1</v>
      </c>
      <c r="H4679" s="1435" t="str" cm="1">
        <f t="array" aca="1" ref="H4679" ca="1">IF(I4679&lt;&gt;"",INDIRECT("'"&amp;I4679&amp;"'!"&amp;J4679),"")</f>
        <v/>
      </c>
      <c r="I4679" s="1440"/>
      <c r="J4679" s="1436"/>
      <c r="K4679" s="4"/>
    </row>
    <row r="4680" spans="1:11" ht="15" x14ac:dyDescent="0.2">
      <c r="A4680" s="5">
        <v>4621</v>
      </c>
      <c r="B4680" s="660"/>
      <c r="F4680" s="4" t="s">
        <v>3784</v>
      </c>
      <c r="G4680" s="1" t="b">
        <f t="shared" ca="1" si="73"/>
        <v>1</v>
      </c>
      <c r="H4680" s="1435" t="str" cm="1">
        <f t="array" aca="1" ref="H4680" ca="1">IF(I4680&lt;&gt;"",INDIRECT("'"&amp;I4680&amp;"'!"&amp;J4680),"")</f>
        <v/>
      </c>
      <c r="I4680" s="1440"/>
      <c r="J4680" s="1436"/>
      <c r="K4680" s="4"/>
    </row>
    <row r="4681" spans="1:11" ht="15" x14ac:dyDescent="0.2">
      <c r="A4681" s="5">
        <v>4622</v>
      </c>
      <c r="B4681" s="660"/>
      <c r="F4681" s="4" t="s">
        <v>3784</v>
      </c>
      <c r="G4681" s="1" t="b">
        <f t="shared" ca="1" si="73"/>
        <v>1</v>
      </c>
      <c r="H4681" s="1435" t="str" cm="1">
        <f t="array" aca="1" ref="H4681" ca="1">IF(I4681&lt;&gt;"",INDIRECT("'"&amp;I4681&amp;"'!"&amp;J4681),"")</f>
        <v/>
      </c>
      <c r="I4681" s="1440"/>
      <c r="J4681" s="1436"/>
      <c r="K4681" s="4"/>
    </row>
    <row r="4682" spans="1:11" ht="15" x14ac:dyDescent="0.2">
      <c r="A4682" s="5">
        <v>4623</v>
      </c>
      <c r="B4682" s="660"/>
      <c r="F4682" s="4" t="s">
        <v>3784</v>
      </c>
      <c r="G4682" s="1" t="b">
        <f t="shared" ca="1" si="73"/>
        <v>1</v>
      </c>
      <c r="H4682" s="1435" t="str" cm="1">
        <f t="array" aca="1" ref="H4682" ca="1">IF(I4682&lt;&gt;"",INDIRECT("'"&amp;I4682&amp;"'!"&amp;J4682),"")</f>
        <v/>
      </c>
      <c r="I4682" s="1440"/>
      <c r="J4682" s="1436"/>
      <c r="K4682" s="4"/>
    </row>
    <row r="4683" spans="1:11" ht="15" x14ac:dyDescent="0.2">
      <c r="A4683" s="5">
        <v>4624</v>
      </c>
      <c r="B4683" s="660"/>
      <c r="F4683" s="4" t="s">
        <v>3784</v>
      </c>
      <c r="G4683" s="1" t="b">
        <f t="shared" ca="1" si="73"/>
        <v>1</v>
      </c>
      <c r="H4683" s="1435" t="str" cm="1">
        <f t="array" aca="1" ref="H4683" ca="1">IF(I4683&lt;&gt;"",INDIRECT("'"&amp;I4683&amp;"'!"&amp;J4683),"")</f>
        <v/>
      </c>
      <c r="I4683" s="1440"/>
      <c r="J4683" s="1436"/>
      <c r="K4683" s="4"/>
    </row>
    <row r="4684" spans="1:11" ht="15" x14ac:dyDescent="0.2">
      <c r="A4684" s="5">
        <v>4625</v>
      </c>
      <c r="B4684" s="660"/>
      <c r="F4684" s="4" t="s">
        <v>3784</v>
      </c>
      <c r="G4684" s="1" t="b">
        <f t="shared" ca="1" si="73"/>
        <v>1</v>
      </c>
      <c r="H4684" s="1435" t="str" cm="1">
        <f t="array" aca="1" ref="H4684" ca="1">IF(I4684&lt;&gt;"",INDIRECT("'"&amp;I4684&amp;"'!"&amp;J4684),"")</f>
        <v/>
      </c>
      <c r="I4684" s="1440"/>
      <c r="J4684" s="1436"/>
      <c r="K4684" s="4"/>
    </row>
    <row r="4685" spans="1:11" ht="15" x14ac:dyDescent="0.2">
      <c r="A4685" s="5">
        <v>4626</v>
      </c>
      <c r="B4685" s="660"/>
      <c r="F4685" s="4" t="s">
        <v>3784</v>
      </c>
      <c r="G4685" s="1" t="b">
        <f t="shared" ca="1" si="73"/>
        <v>1</v>
      </c>
      <c r="H4685" s="1435" t="str" cm="1">
        <f t="array" aca="1" ref="H4685" ca="1">IF(I4685&lt;&gt;"",INDIRECT("'"&amp;I4685&amp;"'!"&amp;J4685),"")</f>
        <v/>
      </c>
      <c r="I4685" s="1440"/>
      <c r="J4685" s="1436"/>
      <c r="K4685" s="4"/>
    </row>
    <row r="4686" spans="1:11" ht="15" x14ac:dyDescent="0.2">
      <c r="A4686" s="5">
        <v>4627</v>
      </c>
      <c r="B4686" s="660"/>
      <c r="F4686" s="4" t="s">
        <v>3784</v>
      </c>
      <c r="G4686" s="1" t="b">
        <f t="shared" ca="1" si="73"/>
        <v>1</v>
      </c>
      <c r="H4686" s="1435" t="str" cm="1">
        <f t="array" aca="1" ref="H4686" ca="1">IF(I4686&lt;&gt;"",INDIRECT("'"&amp;I4686&amp;"'!"&amp;J4686),"")</f>
        <v/>
      </c>
      <c r="I4686" s="1440"/>
      <c r="J4686" s="1436"/>
      <c r="K4686" s="4"/>
    </row>
    <row r="4687" spans="1:11" ht="15" x14ac:dyDescent="0.2">
      <c r="A4687" s="5">
        <v>4628</v>
      </c>
      <c r="B4687" s="660"/>
      <c r="F4687" s="4" t="s">
        <v>3784</v>
      </c>
      <c r="G4687" s="1" t="b">
        <f t="shared" ca="1" si="73"/>
        <v>1</v>
      </c>
      <c r="H4687" s="1435" t="str" cm="1">
        <f t="array" aca="1" ref="H4687" ca="1">IF(I4687&lt;&gt;"",INDIRECT("'"&amp;I4687&amp;"'!"&amp;J4687),"")</f>
        <v/>
      </c>
      <c r="I4687" s="1440"/>
      <c r="J4687" s="1436"/>
      <c r="K4687" s="4"/>
    </row>
    <row r="4688" spans="1:11" ht="15" x14ac:dyDescent="0.2">
      <c r="A4688" s="5">
        <v>4629</v>
      </c>
      <c r="B4688" s="660"/>
      <c r="F4688" s="4" t="s">
        <v>3784</v>
      </c>
      <c r="G4688" s="1" t="b">
        <f t="shared" ca="1" si="73"/>
        <v>1</v>
      </c>
      <c r="H4688" s="1435" t="str" cm="1">
        <f t="array" aca="1" ref="H4688" ca="1">IF(I4688&lt;&gt;"",INDIRECT("'"&amp;I4688&amp;"'!"&amp;J4688),"")</f>
        <v/>
      </c>
      <c r="I4688" s="1440"/>
      <c r="J4688" s="1436"/>
      <c r="K4688" s="4"/>
    </row>
    <row r="4689" spans="1:11" ht="15" x14ac:dyDescent="0.2">
      <c r="A4689" s="5">
        <v>4630</v>
      </c>
      <c r="B4689" s="660"/>
      <c r="F4689" s="4" t="s">
        <v>3784</v>
      </c>
      <c r="G4689" s="1" t="b">
        <f t="shared" ca="1" si="73"/>
        <v>1</v>
      </c>
      <c r="H4689" s="1435" t="str" cm="1">
        <f t="array" aca="1" ref="H4689" ca="1">IF(I4689&lt;&gt;"",INDIRECT("'"&amp;I4689&amp;"'!"&amp;J4689),"")</f>
        <v/>
      </c>
      <c r="I4689" s="1440"/>
      <c r="J4689" s="1436"/>
      <c r="K4689" s="4"/>
    </row>
    <row r="4690" spans="1:11" ht="15" x14ac:dyDescent="0.2">
      <c r="A4690" s="5">
        <v>4631</v>
      </c>
      <c r="B4690" s="660"/>
      <c r="F4690" s="4" t="s">
        <v>3784</v>
      </c>
      <c r="G4690" s="1" t="b">
        <f t="shared" ca="1" si="73"/>
        <v>1</v>
      </c>
      <c r="H4690" s="1435" t="str" cm="1">
        <f t="array" aca="1" ref="H4690" ca="1">IF(I4690&lt;&gt;"",INDIRECT("'"&amp;I4690&amp;"'!"&amp;J4690),"")</f>
        <v/>
      </c>
      <c r="I4690" s="1440"/>
      <c r="J4690" s="1436"/>
      <c r="K4690" s="4"/>
    </row>
    <row r="4691" spans="1:11" ht="15" x14ac:dyDescent="0.2">
      <c r="A4691" s="5">
        <v>4632</v>
      </c>
      <c r="B4691" s="660"/>
      <c r="F4691" s="4" t="s">
        <v>3784</v>
      </c>
      <c r="G4691" s="1" t="b">
        <f t="shared" ca="1" si="73"/>
        <v>1</v>
      </c>
      <c r="H4691" s="1435" t="str" cm="1">
        <f t="array" aca="1" ref="H4691" ca="1">IF(I4691&lt;&gt;"",INDIRECT("'"&amp;I4691&amp;"'!"&amp;J4691),"")</f>
        <v/>
      </c>
      <c r="I4691" s="1440"/>
      <c r="J4691" s="1436"/>
      <c r="K4691" s="4"/>
    </row>
    <row r="4692" spans="1:11" ht="15" x14ac:dyDescent="0.2">
      <c r="A4692" s="5">
        <v>4633</v>
      </c>
      <c r="B4692" s="660"/>
      <c r="F4692" s="4" t="s">
        <v>3784</v>
      </c>
      <c r="G4692" s="1" t="b">
        <f t="shared" ca="1" si="73"/>
        <v>1</v>
      </c>
      <c r="H4692" s="1435" t="str" cm="1">
        <f t="array" aca="1" ref="H4692" ca="1">IF(I4692&lt;&gt;"",INDIRECT("'"&amp;I4692&amp;"'!"&amp;J4692),"")</f>
        <v/>
      </c>
      <c r="I4692" s="1440"/>
      <c r="J4692" s="1436"/>
      <c r="K4692" s="4"/>
    </row>
    <row r="4693" spans="1:11" ht="15" x14ac:dyDescent="0.2">
      <c r="A4693" s="5">
        <v>4634</v>
      </c>
      <c r="B4693" s="660"/>
      <c r="F4693" s="4" t="s">
        <v>3784</v>
      </c>
      <c r="G4693" s="1" t="b">
        <f t="shared" ca="1" si="73"/>
        <v>1</v>
      </c>
      <c r="H4693" s="1435" t="str" cm="1">
        <f t="array" aca="1" ref="H4693" ca="1">IF(I4693&lt;&gt;"",INDIRECT("'"&amp;I4693&amp;"'!"&amp;J4693),"")</f>
        <v/>
      </c>
      <c r="I4693" s="1440"/>
      <c r="J4693" s="1436"/>
      <c r="K4693" s="4"/>
    </row>
    <row r="4694" spans="1:11" ht="15" x14ac:dyDescent="0.2">
      <c r="A4694" s="5">
        <v>4635</v>
      </c>
      <c r="B4694" s="660"/>
      <c r="F4694" s="4" t="s">
        <v>3784</v>
      </c>
      <c r="G4694" s="1" t="b">
        <f t="shared" ca="1" si="73"/>
        <v>1</v>
      </c>
      <c r="H4694" s="1435" t="str" cm="1">
        <f t="array" aca="1" ref="H4694" ca="1">IF(I4694&lt;&gt;"",INDIRECT("'"&amp;I4694&amp;"'!"&amp;J4694),"")</f>
        <v/>
      </c>
      <c r="I4694" s="1440"/>
      <c r="J4694" s="1436"/>
      <c r="K4694" s="4"/>
    </row>
    <row r="4695" spans="1:11" ht="15" x14ac:dyDescent="0.2">
      <c r="A4695" s="5">
        <v>4636</v>
      </c>
      <c r="B4695" s="660"/>
      <c r="F4695" s="4" t="s">
        <v>3784</v>
      </c>
      <c r="G4695" s="1" t="b">
        <f t="shared" ca="1" si="73"/>
        <v>1</v>
      </c>
      <c r="H4695" s="1435" t="str" cm="1">
        <f t="array" aca="1" ref="H4695" ca="1">IF(I4695&lt;&gt;"",INDIRECT("'"&amp;I4695&amp;"'!"&amp;J4695),"")</f>
        <v/>
      </c>
      <c r="I4695" s="1440"/>
      <c r="J4695" s="1436"/>
      <c r="K4695" s="4"/>
    </row>
    <row r="4696" spans="1:11" ht="15" x14ac:dyDescent="0.2">
      <c r="A4696" s="5">
        <v>4637</v>
      </c>
      <c r="B4696" s="660"/>
      <c r="F4696" s="4" t="s">
        <v>3784</v>
      </c>
      <c r="G4696" s="1" t="b">
        <f t="shared" ca="1" si="73"/>
        <v>1</v>
      </c>
      <c r="H4696" s="1435" t="str" cm="1">
        <f t="array" aca="1" ref="H4696" ca="1">IF(I4696&lt;&gt;"",INDIRECT("'"&amp;I4696&amp;"'!"&amp;J4696),"")</f>
        <v/>
      </c>
      <c r="I4696" s="1440"/>
      <c r="J4696" s="1436"/>
      <c r="K4696" s="4"/>
    </row>
    <row r="4697" spans="1:11" ht="15" x14ac:dyDescent="0.2">
      <c r="A4697" s="5">
        <v>4638</v>
      </c>
      <c r="B4697" s="660"/>
      <c r="F4697" s="4" t="s">
        <v>3784</v>
      </c>
      <c r="G4697" s="1" t="b">
        <f t="shared" ca="1" si="73"/>
        <v>1</v>
      </c>
      <c r="H4697" s="1435" t="str" cm="1">
        <f t="array" aca="1" ref="H4697" ca="1">IF(I4697&lt;&gt;"",INDIRECT("'"&amp;I4697&amp;"'!"&amp;J4697),"")</f>
        <v/>
      </c>
      <c r="I4697" s="1440"/>
      <c r="J4697" s="1436"/>
      <c r="K4697" s="4"/>
    </row>
    <row r="4698" spans="1:11" ht="15" x14ac:dyDescent="0.2">
      <c r="A4698" s="5">
        <v>4639</v>
      </c>
      <c r="B4698" s="660"/>
      <c r="F4698" s="4" t="s">
        <v>3784</v>
      </c>
      <c r="G4698" s="1" t="b">
        <f t="shared" ca="1" si="73"/>
        <v>1</v>
      </c>
      <c r="H4698" s="1435" t="str" cm="1">
        <f t="array" aca="1" ref="H4698" ca="1">IF(I4698&lt;&gt;"",INDIRECT("'"&amp;I4698&amp;"'!"&amp;J4698),"")</f>
        <v/>
      </c>
      <c r="I4698" s="1440"/>
      <c r="J4698" s="1436"/>
      <c r="K4698" s="4"/>
    </row>
    <row r="4699" spans="1:11" ht="15" x14ac:dyDescent="0.2">
      <c r="A4699" s="5">
        <v>4640</v>
      </c>
      <c r="B4699" s="660"/>
      <c r="F4699" s="4" t="s">
        <v>3784</v>
      </c>
      <c r="G4699" s="1" t="b">
        <f t="shared" ca="1" si="73"/>
        <v>1</v>
      </c>
      <c r="H4699" s="1435" t="str" cm="1">
        <f t="array" aca="1" ref="H4699" ca="1">IF(I4699&lt;&gt;"",INDIRECT("'"&amp;I4699&amp;"'!"&amp;J4699),"")</f>
        <v/>
      </c>
      <c r="I4699" s="1440"/>
      <c r="J4699" s="1436"/>
      <c r="K4699" s="4"/>
    </row>
    <row r="4700" spans="1:11" ht="15" x14ac:dyDescent="0.2">
      <c r="A4700" s="5">
        <v>4641</v>
      </c>
      <c r="B4700" s="660"/>
      <c r="F4700" s="4" t="s">
        <v>3784</v>
      </c>
      <c r="G4700" s="1" t="b">
        <f t="shared" ca="1" si="73"/>
        <v>1</v>
      </c>
      <c r="H4700" s="1435" t="str" cm="1">
        <f t="array" aca="1" ref="H4700" ca="1">IF(I4700&lt;&gt;"",INDIRECT("'"&amp;I4700&amp;"'!"&amp;J4700),"")</f>
        <v/>
      </c>
      <c r="I4700" s="1440"/>
      <c r="J4700" s="1436"/>
      <c r="K4700" s="4"/>
    </row>
    <row r="4701" spans="1:11" ht="15" x14ac:dyDescent="0.2">
      <c r="A4701" s="5">
        <v>4642</v>
      </c>
      <c r="B4701" s="660"/>
      <c r="F4701" s="4" t="s">
        <v>3784</v>
      </c>
      <c r="G4701" s="1" t="b">
        <f t="shared" ca="1" si="73"/>
        <v>1</v>
      </c>
      <c r="H4701" s="1435" t="str" cm="1">
        <f t="array" aca="1" ref="H4701" ca="1">IF(I4701&lt;&gt;"",INDIRECT("'"&amp;I4701&amp;"'!"&amp;J4701),"")</f>
        <v/>
      </c>
      <c r="I4701" s="1440"/>
      <c r="J4701" s="1436"/>
      <c r="K4701" s="4"/>
    </row>
    <row r="4702" spans="1:11" ht="15" x14ac:dyDescent="0.2">
      <c r="A4702" s="5">
        <v>4643</v>
      </c>
      <c r="B4702" s="660"/>
      <c r="F4702" s="4" t="s">
        <v>3784</v>
      </c>
      <c r="G4702" s="1" t="b">
        <f t="shared" ca="1" si="73"/>
        <v>1</v>
      </c>
      <c r="H4702" s="1435" t="str" cm="1">
        <f t="array" aca="1" ref="H4702" ca="1">IF(I4702&lt;&gt;"",INDIRECT("'"&amp;I4702&amp;"'!"&amp;J4702),"")</f>
        <v/>
      </c>
      <c r="I4702" s="1440"/>
      <c r="J4702" s="1436"/>
      <c r="K4702" s="4"/>
    </row>
    <row r="4703" spans="1:11" ht="15" x14ac:dyDescent="0.2">
      <c r="A4703" s="5">
        <v>4644</v>
      </c>
      <c r="B4703" s="660"/>
      <c r="F4703" s="4" t="s">
        <v>3784</v>
      </c>
      <c r="G4703" s="1" t="b">
        <f t="shared" ca="1" si="73"/>
        <v>1</v>
      </c>
      <c r="H4703" s="1435" t="str" cm="1">
        <f t="array" aca="1" ref="H4703" ca="1">IF(I4703&lt;&gt;"",INDIRECT("'"&amp;I4703&amp;"'!"&amp;J4703),"")</f>
        <v/>
      </c>
      <c r="I4703" s="1440"/>
      <c r="J4703" s="1436"/>
      <c r="K4703" s="4"/>
    </row>
    <row r="4704" spans="1:11" ht="15" x14ac:dyDescent="0.2">
      <c r="A4704" s="5">
        <v>4645</v>
      </c>
      <c r="B4704" s="660"/>
      <c r="F4704" s="4" t="s">
        <v>3784</v>
      </c>
      <c r="G4704" s="1" t="b">
        <f t="shared" ref="G4704:G4767" ca="1" si="74">H4704=B4704</f>
        <v>1</v>
      </c>
      <c r="H4704" s="1435" t="str" cm="1">
        <f t="array" aca="1" ref="H4704" ca="1">IF(I4704&lt;&gt;"",INDIRECT("'"&amp;I4704&amp;"'!"&amp;J4704),"")</f>
        <v/>
      </c>
      <c r="I4704" s="1440"/>
      <c r="J4704" s="1436"/>
      <c r="K4704" s="4"/>
    </row>
    <row r="4705" spans="1:11" ht="15" x14ac:dyDescent="0.2">
      <c r="A4705" s="5">
        <v>4646</v>
      </c>
      <c r="B4705" s="660"/>
      <c r="F4705" s="4" t="s">
        <v>3784</v>
      </c>
      <c r="G4705" s="1" t="b">
        <f t="shared" ca="1" si="74"/>
        <v>1</v>
      </c>
      <c r="H4705" s="1435" t="str" cm="1">
        <f t="array" aca="1" ref="H4705" ca="1">IF(I4705&lt;&gt;"",INDIRECT("'"&amp;I4705&amp;"'!"&amp;J4705),"")</f>
        <v/>
      </c>
      <c r="I4705" s="1440"/>
      <c r="J4705" s="1436"/>
      <c r="K4705" s="4"/>
    </row>
    <row r="4706" spans="1:11" ht="15" x14ac:dyDescent="0.2">
      <c r="A4706" s="5">
        <v>4647</v>
      </c>
      <c r="B4706" s="660"/>
      <c r="F4706" s="4" t="s">
        <v>3784</v>
      </c>
      <c r="G4706" s="1" t="b">
        <f t="shared" ca="1" si="74"/>
        <v>1</v>
      </c>
      <c r="H4706" s="1435" t="str" cm="1">
        <f t="array" aca="1" ref="H4706" ca="1">IF(I4706&lt;&gt;"",INDIRECT("'"&amp;I4706&amp;"'!"&amp;J4706),"")</f>
        <v/>
      </c>
      <c r="I4706" s="1440"/>
      <c r="J4706" s="1436"/>
      <c r="K4706" s="4"/>
    </row>
    <row r="4707" spans="1:11" ht="15" x14ac:dyDescent="0.2">
      <c r="A4707" s="5">
        <v>4648</v>
      </c>
      <c r="B4707" s="660"/>
      <c r="F4707" s="4" t="s">
        <v>3784</v>
      </c>
      <c r="G4707" s="1" t="b">
        <f t="shared" ca="1" si="74"/>
        <v>1</v>
      </c>
      <c r="H4707" s="1435" t="str" cm="1">
        <f t="array" aca="1" ref="H4707" ca="1">IF(I4707&lt;&gt;"",INDIRECT("'"&amp;I4707&amp;"'!"&amp;J4707),"")</f>
        <v/>
      </c>
      <c r="I4707" s="1440"/>
      <c r="J4707" s="1436"/>
      <c r="K4707" s="4"/>
    </row>
    <row r="4708" spans="1:11" ht="15" x14ac:dyDescent="0.2">
      <c r="A4708" s="5">
        <v>4649</v>
      </c>
      <c r="B4708" s="660"/>
      <c r="F4708" s="4" t="s">
        <v>3784</v>
      </c>
      <c r="G4708" s="1" t="b">
        <f t="shared" ca="1" si="74"/>
        <v>1</v>
      </c>
      <c r="H4708" s="1435" t="str" cm="1">
        <f t="array" aca="1" ref="H4708" ca="1">IF(I4708&lt;&gt;"",INDIRECT("'"&amp;I4708&amp;"'!"&amp;J4708),"")</f>
        <v/>
      </c>
      <c r="I4708" s="1440"/>
      <c r="J4708" s="1436"/>
      <c r="K4708" s="4"/>
    </row>
    <row r="4709" spans="1:11" ht="15" x14ac:dyDescent="0.2">
      <c r="A4709" s="5">
        <v>4650</v>
      </c>
      <c r="B4709" s="660"/>
      <c r="F4709" s="4" t="s">
        <v>3784</v>
      </c>
      <c r="G4709" s="1" t="b">
        <f t="shared" ca="1" si="74"/>
        <v>1</v>
      </c>
      <c r="H4709" s="1435" t="str" cm="1">
        <f t="array" aca="1" ref="H4709" ca="1">IF(I4709&lt;&gt;"",INDIRECT("'"&amp;I4709&amp;"'!"&amp;J4709),"")</f>
        <v/>
      </c>
      <c r="I4709" s="1440"/>
      <c r="J4709" s="1436"/>
      <c r="K4709" s="4"/>
    </row>
    <row r="4710" spans="1:11" ht="15" x14ac:dyDescent="0.2">
      <c r="A4710" s="5">
        <v>4651</v>
      </c>
      <c r="B4710" s="660"/>
      <c r="F4710" s="4" t="s">
        <v>3784</v>
      </c>
      <c r="G4710" s="1" t="b">
        <f t="shared" ca="1" si="74"/>
        <v>1</v>
      </c>
      <c r="H4710" s="1435" t="str" cm="1">
        <f t="array" aca="1" ref="H4710" ca="1">IF(I4710&lt;&gt;"",INDIRECT("'"&amp;I4710&amp;"'!"&amp;J4710),"")</f>
        <v/>
      </c>
      <c r="I4710" s="1440"/>
      <c r="J4710" s="1436"/>
      <c r="K4710" s="4"/>
    </row>
    <row r="4711" spans="1:11" ht="15" x14ac:dyDescent="0.2">
      <c r="A4711" s="5">
        <v>4652</v>
      </c>
      <c r="B4711" s="660"/>
      <c r="F4711" s="4" t="s">
        <v>3784</v>
      </c>
      <c r="G4711" s="1" t="b">
        <f t="shared" ca="1" si="74"/>
        <v>1</v>
      </c>
      <c r="H4711" s="1435" t="str" cm="1">
        <f t="array" aca="1" ref="H4711" ca="1">IF(I4711&lt;&gt;"",INDIRECT("'"&amp;I4711&amp;"'!"&amp;J4711),"")</f>
        <v/>
      </c>
      <c r="I4711" s="1440"/>
      <c r="J4711" s="1436"/>
      <c r="K4711" s="4"/>
    </row>
    <row r="4712" spans="1:11" ht="15" x14ac:dyDescent="0.2">
      <c r="A4712" s="5">
        <v>4653</v>
      </c>
      <c r="B4712" s="660"/>
      <c r="F4712" s="4" t="s">
        <v>3784</v>
      </c>
      <c r="G4712" s="1" t="b">
        <f t="shared" ca="1" si="74"/>
        <v>1</v>
      </c>
      <c r="H4712" s="1435" t="str" cm="1">
        <f t="array" aca="1" ref="H4712" ca="1">IF(I4712&lt;&gt;"",INDIRECT("'"&amp;I4712&amp;"'!"&amp;J4712),"")</f>
        <v/>
      </c>
      <c r="I4712" s="1440"/>
      <c r="J4712" s="1436"/>
      <c r="K4712" s="4"/>
    </row>
    <row r="4713" spans="1:11" ht="15" x14ac:dyDescent="0.2">
      <c r="A4713" s="5">
        <v>4654</v>
      </c>
      <c r="B4713" s="660"/>
      <c r="F4713" s="4" t="s">
        <v>3784</v>
      </c>
      <c r="G4713" s="1" t="b">
        <f t="shared" ca="1" si="74"/>
        <v>1</v>
      </c>
      <c r="H4713" s="1435" t="str" cm="1">
        <f t="array" aca="1" ref="H4713" ca="1">IF(I4713&lt;&gt;"",INDIRECT("'"&amp;I4713&amp;"'!"&amp;J4713),"")</f>
        <v/>
      </c>
      <c r="I4713" s="1440"/>
      <c r="J4713" s="1436"/>
      <c r="K4713" s="4"/>
    </row>
    <row r="4714" spans="1:11" ht="15" x14ac:dyDescent="0.2">
      <c r="A4714" s="5">
        <v>4655</v>
      </c>
      <c r="B4714" s="660"/>
      <c r="F4714" s="4" t="s">
        <v>3784</v>
      </c>
      <c r="G4714" s="1" t="b">
        <f t="shared" ca="1" si="74"/>
        <v>1</v>
      </c>
      <c r="H4714" s="1435" t="str" cm="1">
        <f t="array" aca="1" ref="H4714" ca="1">IF(I4714&lt;&gt;"",INDIRECT("'"&amp;I4714&amp;"'!"&amp;J4714),"")</f>
        <v/>
      </c>
      <c r="I4714" s="1440"/>
      <c r="J4714" s="1436"/>
      <c r="K4714" s="4"/>
    </row>
    <row r="4715" spans="1:11" ht="15" x14ac:dyDescent="0.2">
      <c r="A4715" s="5">
        <v>4656</v>
      </c>
      <c r="B4715" s="660"/>
      <c r="F4715" s="4" t="s">
        <v>3784</v>
      </c>
      <c r="G4715" s="1" t="b">
        <f t="shared" ca="1" si="74"/>
        <v>1</v>
      </c>
      <c r="H4715" s="1435" t="str" cm="1">
        <f t="array" aca="1" ref="H4715" ca="1">IF(I4715&lt;&gt;"",INDIRECT("'"&amp;I4715&amp;"'!"&amp;J4715),"")</f>
        <v/>
      </c>
      <c r="I4715" s="1440"/>
      <c r="J4715" s="1436"/>
      <c r="K4715" s="4"/>
    </row>
    <row r="4716" spans="1:11" ht="15" x14ac:dyDescent="0.2">
      <c r="A4716" s="5">
        <v>4657</v>
      </c>
      <c r="B4716" s="660"/>
      <c r="F4716" s="4" t="s">
        <v>3784</v>
      </c>
      <c r="G4716" s="1" t="b">
        <f t="shared" ca="1" si="74"/>
        <v>1</v>
      </c>
      <c r="H4716" s="1435" t="str" cm="1">
        <f t="array" aca="1" ref="H4716" ca="1">IF(I4716&lt;&gt;"",INDIRECT("'"&amp;I4716&amp;"'!"&amp;J4716),"")</f>
        <v/>
      </c>
      <c r="I4716" s="1440"/>
      <c r="J4716" s="1436"/>
      <c r="K4716" s="4"/>
    </row>
    <row r="4717" spans="1:11" ht="15" x14ac:dyDescent="0.2">
      <c r="A4717" s="5">
        <v>4658</v>
      </c>
      <c r="B4717" s="660"/>
      <c r="F4717" s="4" t="s">
        <v>3784</v>
      </c>
      <c r="G4717" s="1" t="b">
        <f t="shared" ca="1" si="74"/>
        <v>1</v>
      </c>
      <c r="H4717" s="1435" t="str" cm="1">
        <f t="array" aca="1" ref="H4717" ca="1">IF(I4717&lt;&gt;"",INDIRECT("'"&amp;I4717&amp;"'!"&amp;J4717),"")</f>
        <v/>
      </c>
      <c r="I4717" s="1440"/>
      <c r="J4717" s="1436"/>
      <c r="K4717" s="4"/>
    </row>
    <row r="4718" spans="1:11" ht="15" x14ac:dyDescent="0.2">
      <c r="A4718" s="5">
        <v>4659</v>
      </c>
      <c r="B4718" s="660"/>
      <c r="F4718" s="4" t="s">
        <v>3784</v>
      </c>
      <c r="G4718" s="1" t="b">
        <f t="shared" ca="1" si="74"/>
        <v>1</v>
      </c>
      <c r="H4718" s="1435" t="str" cm="1">
        <f t="array" aca="1" ref="H4718" ca="1">IF(I4718&lt;&gt;"",INDIRECT("'"&amp;I4718&amp;"'!"&amp;J4718),"")</f>
        <v/>
      </c>
      <c r="I4718" s="1440"/>
      <c r="J4718" s="1436"/>
      <c r="K4718" s="4"/>
    </row>
    <row r="4719" spans="1:11" ht="15" x14ac:dyDescent="0.2">
      <c r="A4719" s="5">
        <v>4660</v>
      </c>
      <c r="B4719" s="660"/>
      <c r="F4719" s="4" t="s">
        <v>3784</v>
      </c>
      <c r="G4719" s="1" t="b">
        <f t="shared" ca="1" si="74"/>
        <v>1</v>
      </c>
      <c r="H4719" s="1435" t="str" cm="1">
        <f t="array" aca="1" ref="H4719" ca="1">IF(I4719&lt;&gt;"",INDIRECT("'"&amp;I4719&amp;"'!"&amp;J4719),"")</f>
        <v/>
      </c>
      <c r="I4719" s="1440"/>
      <c r="J4719" s="1436"/>
      <c r="K4719" s="4"/>
    </row>
    <row r="4720" spans="1:11" ht="15" x14ac:dyDescent="0.2">
      <c r="A4720" s="5">
        <v>4661</v>
      </c>
      <c r="B4720" s="660"/>
      <c r="F4720" s="4" t="s">
        <v>3784</v>
      </c>
      <c r="G4720" s="1" t="b">
        <f t="shared" ca="1" si="74"/>
        <v>1</v>
      </c>
      <c r="H4720" s="1435" t="str" cm="1">
        <f t="array" aca="1" ref="H4720" ca="1">IF(I4720&lt;&gt;"",INDIRECT("'"&amp;I4720&amp;"'!"&amp;J4720),"")</f>
        <v/>
      </c>
      <c r="I4720" s="1440"/>
      <c r="J4720" s="1436"/>
      <c r="K4720" s="4"/>
    </row>
    <row r="4721" spans="1:11" ht="15" x14ac:dyDescent="0.2">
      <c r="A4721" s="5">
        <v>4662</v>
      </c>
      <c r="B4721" s="660"/>
      <c r="F4721" s="4" t="s">
        <v>3784</v>
      </c>
      <c r="G4721" s="1" t="b">
        <f t="shared" ca="1" si="74"/>
        <v>1</v>
      </c>
      <c r="H4721" s="1435" t="str" cm="1">
        <f t="array" aca="1" ref="H4721" ca="1">IF(I4721&lt;&gt;"",INDIRECT("'"&amp;I4721&amp;"'!"&amp;J4721),"")</f>
        <v/>
      </c>
      <c r="I4721" s="1440"/>
      <c r="J4721" s="1436"/>
      <c r="K4721" s="4"/>
    </row>
    <row r="4722" spans="1:11" ht="15" x14ac:dyDescent="0.2">
      <c r="A4722" s="5">
        <v>4663</v>
      </c>
      <c r="B4722" s="660"/>
      <c r="F4722" s="4" t="s">
        <v>3784</v>
      </c>
      <c r="G4722" s="1" t="b">
        <f t="shared" ca="1" si="74"/>
        <v>1</v>
      </c>
      <c r="H4722" s="1435" t="str" cm="1">
        <f t="array" aca="1" ref="H4722" ca="1">IF(I4722&lt;&gt;"",INDIRECT("'"&amp;I4722&amp;"'!"&amp;J4722),"")</f>
        <v/>
      </c>
      <c r="I4722" s="1440"/>
      <c r="J4722" s="1436"/>
      <c r="K4722" s="4"/>
    </row>
    <row r="4723" spans="1:11" ht="15" x14ac:dyDescent="0.2">
      <c r="A4723" s="5">
        <v>4664</v>
      </c>
      <c r="B4723" s="660"/>
      <c r="F4723" s="4" t="s">
        <v>3784</v>
      </c>
      <c r="G4723" s="1" t="b">
        <f t="shared" ca="1" si="74"/>
        <v>1</v>
      </c>
      <c r="H4723" s="1435" t="str" cm="1">
        <f t="array" aca="1" ref="H4723" ca="1">IF(I4723&lt;&gt;"",INDIRECT("'"&amp;I4723&amp;"'!"&amp;J4723),"")</f>
        <v/>
      </c>
      <c r="I4723" s="1440"/>
      <c r="J4723" s="1436"/>
      <c r="K4723" s="4"/>
    </row>
    <row r="4724" spans="1:11" ht="15" x14ac:dyDescent="0.2">
      <c r="A4724" s="5">
        <v>4665</v>
      </c>
      <c r="B4724" s="660"/>
      <c r="F4724" s="4" t="s">
        <v>3784</v>
      </c>
      <c r="G4724" s="1" t="b">
        <f t="shared" ca="1" si="74"/>
        <v>1</v>
      </c>
      <c r="H4724" s="1435" t="str" cm="1">
        <f t="array" aca="1" ref="H4724" ca="1">IF(I4724&lt;&gt;"",INDIRECT("'"&amp;I4724&amp;"'!"&amp;J4724),"")</f>
        <v/>
      </c>
      <c r="I4724" s="1440"/>
      <c r="J4724" s="1436"/>
      <c r="K4724" s="4"/>
    </row>
    <row r="4725" spans="1:11" ht="15" x14ac:dyDescent="0.2">
      <c r="A4725" s="5">
        <v>4666</v>
      </c>
      <c r="B4725" s="660"/>
      <c r="F4725" s="4" t="s">
        <v>3784</v>
      </c>
      <c r="G4725" s="1" t="b">
        <f t="shared" ca="1" si="74"/>
        <v>1</v>
      </c>
      <c r="H4725" s="1435" t="str" cm="1">
        <f t="array" aca="1" ref="H4725" ca="1">IF(I4725&lt;&gt;"",INDIRECT("'"&amp;I4725&amp;"'!"&amp;J4725),"")</f>
        <v/>
      </c>
      <c r="I4725" s="1440"/>
      <c r="J4725" s="1436"/>
      <c r="K4725" s="4"/>
    </row>
    <row r="4726" spans="1:11" ht="15" x14ac:dyDescent="0.2">
      <c r="A4726" s="5">
        <v>4667</v>
      </c>
      <c r="B4726" s="660"/>
      <c r="F4726" s="4" t="s">
        <v>3784</v>
      </c>
      <c r="G4726" s="1" t="b">
        <f t="shared" ca="1" si="74"/>
        <v>1</v>
      </c>
      <c r="H4726" s="1435" t="str" cm="1">
        <f t="array" aca="1" ref="H4726" ca="1">IF(I4726&lt;&gt;"",INDIRECT("'"&amp;I4726&amp;"'!"&amp;J4726),"")</f>
        <v/>
      </c>
      <c r="I4726" s="1440"/>
      <c r="J4726" s="1436"/>
      <c r="K4726" s="4"/>
    </row>
    <row r="4727" spans="1:11" ht="15" x14ac:dyDescent="0.2">
      <c r="A4727" s="5">
        <v>4668</v>
      </c>
      <c r="B4727" s="660"/>
      <c r="F4727" s="4" t="s">
        <v>3784</v>
      </c>
      <c r="G4727" s="1" t="b">
        <f t="shared" ca="1" si="74"/>
        <v>1</v>
      </c>
      <c r="H4727" s="1435" t="str" cm="1">
        <f t="array" aca="1" ref="H4727" ca="1">IF(I4727&lt;&gt;"",INDIRECT("'"&amp;I4727&amp;"'!"&amp;J4727),"")</f>
        <v/>
      </c>
      <c r="I4727" s="1440"/>
      <c r="J4727" s="1436"/>
      <c r="K4727" s="4"/>
    </row>
    <row r="4728" spans="1:11" ht="15" x14ac:dyDescent="0.2">
      <c r="A4728" s="5">
        <v>4669</v>
      </c>
      <c r="B4728" s="660"/>
      <c r="F4728" s="4" t="s">
        <v>3784</v>
      </c>
      <c r="G4728" s="1" t="b">
        <f t="shared" ca="1" si="74"/>
        <v>1</v>
      </c>
      <c r="H4728" s="1435" t="str" cm="1">
        <f t="array" aca="1" ref="H4728" ca="1">IF(I4728&lt;&gt;"",INDIRECT("'"&amp;I4728&amp;"'!"&amp;J4728),"")</f>
        <v/>
      </c>
      <c r="I4728" s="1440"/>
      <c r="J4728" s="1436"/>
      <c r="K4728" s="4"/>
    </row>
    <row r="4729" spans="1:11" ht="15" x14ac:dyDescent="0.2">
      <c r="A4729" s="5">
        <v>4670</v>
      </c>
      <c r="B4729" s="660"/>
      <c r="F4729" s="4" t="s">
        <v>3784</v>
      </c>
      <c r="G4729" s="1" t="b">
        <f t="shared" ca="1" si="74"/>
        <v>1</v>
      </c>
      <c r="H4729" s="1435" t="str" cm="1">
        <f t="array" aca="1" ref="H4729" ca="1">IF(I4729&lt;&gt;"",INDIRECT("'"&amp;I4729&amp;"'!"&amp;J4729),"")</f>
        <v/>
      </c>
      <c r="I4729" s="1440"/>
      <c r="J4729" s="1436"/>
      <c r="K4729" s="4"/>
    </row>
    <row r="4730" spans="1:11" ht="15" x14ac:dyDescent="0.2">
      <c r="A4730" s="5">
        <v>4671</v>
      </c>
      <c r="B4730" s="660"/>
      <c r="F4730" s="4" t="s">
        <v>3784</v>
      </c>
      <c r="G4730" s="1" t="b">
        <f t="shared" ca="1" si="74"/>
        <v>1</v>
      </c>
      <c r="H4730" s="1435" t="str" cm="1">
        <f t="array" aca="1" ref="H4730" ca="1">IF(I4730&lt;&gt;"",INDIRECT("'"&amp;I4730&amp;"'!"&amp;J4730),"")</f>
        <v/>
      </c>
      <c r="I4730" s="1440"/>
      <c r="J4730" s="1436"/>
      <c r="K4730" s="4"/>
    </row>
    <row r="4731" spans="1:11" ht="15" x14ac:dyDescent="0.2">
      <c r="A4731" s="5">
        <v>4672</v>
      </c>
      <c r="B4731" s="660"/>
      <c r="F4731" s="4" t="s">
        <v>3784</v>
      </c>
      <c r="G4731" s="1" t="b">
        <f t="shared" ca="1" si="74"/>
        <v>1</v>
      </c>
      <c r="H4731" s="1435" t="str" cm="1">
        <f t="array" aca="1" ref="H4731" ca="1">IF(I4731&lt;&gt;"",INDIRECT("'"&amp;I4731&amp;"'!"&amp;J4731),"")</f>
        <v/>
      </c>
      <c r="I4731" s="1440"/>
      <c r="J4731" s="1436"/>
      <c r="K4731" s="4"/>
    </row>
    <row r="4732" spans="1:11" ht="15" x14ac:dyDescent="0.2">
      <c r="A4732" s="5">
        <v>4673</v>
      </c>
      <c r="B4732" s="660"/>
      <c r="F4732" s="4" t="s">
        <v>3784</v>
      </c>
      <c r="G4732" s="1" t="b">
        <f t="shared" ca="1" si="74"/>
        <v>1</v>
      </c>
      <c r="H4732" s="1435" t="str" cm="1">
        <f t="array" aca="1" ref="H4732" ca="1">IF(I4732&lt;&gt;"",INDIRECT("'"&amp;I4732&amp;"'!"&amp;J4732),"")</f>
        <v/>
      </c>
      <c r="I4732" s="1440"/>
      <c r="J4732" s="1436"/>
      <c r="K4732" s="4"/>
    </row>
    <row r="4733" spans="1:11" ht="15" x14ac:dyDescent="0.2">
      <c r="A4733" s="5">
        <v>4674</v>
      </c>
      <c r="B4733" s="660"/>
      <c r="F4733" s="4" t="s">
        <v>3784</v>
      </c>
      <c r="G4733" s="1" t="b">
        <f t="shared" ca="1" si="74"/>
        <v>1</v>
      </c>
      <c r="H4733" s="1435" t="str" cm="1">
        <f t="array" aca="1" ref="H4733" ca="1">IF(I4733&lt;&gt;"",INDIRECT("'"&amp;I4733&amp;"'!"&amp;J4733),"")</f>
        <v/>
      </c>
      <c r="I4733" s="1440"/>
      <c r="J4733" s="1436"/>
      <c r="K4733" s="4"/>
    </row>
    <row r="4734" spans="1:11" ht="15" x14ac:dyDescent="0.2">
      <c r="A4734" s="5">
        <v>4675</v>
      </c>
      <c r="B4734" s="660"/>
      <c r="F4734" s="4" t="s">
        <v>3784</v>
      </c>
      <c r="G4734" s="1" t="b">
        <f t="shared" ca="1" si="74"/>
        <v>1</v>
      </c>
      <c r="H4734" s="1435" t="str" cm="1">
        <f t="array" aca="1" ref="H4734" ca="1">IF(I4734&lt;&gt;"",INDIRECT("'"&amp;I4734&amp;"'!"&amp;J4734),"")</f>
        <v/>
      </c>
      <c r="I4734" s="1440"/>
      <c r="J4734" s="1436"/>
      <c r="K4734" s="4"/>
    </row>
    <row r="4735" spans="1:11" ht="15" x14ac:dyDescent="0.2">
      <c r="A4735" s="5">
        <v>4676</v>
      </c>
      <c r="B4735" s="660"/>
      <c r="F4735" s="4" t="s">
        <v>3784</v>
      </c>
      <c r="G4735" s="1" t="b">
        <f t="shared" ca="1" si="74"/>
        <v>1</v>
      </c>
      <c r="H4735" s="1435" t="str" cm="1">
        <f t="array" aca="1" ref="H4735" ca="1">IF(I4735&lt;&gt;"",INDIRECT("'"&amp;I4735&amp;"'!"&amp;J4735),"")</f>
        <v/>
      </c>
      <c r="I4735" s="1440"/>
      <c r="J4735" s="1436"/>
      <c r="K4735" s="4"/>
    </row>
    <row r="4736" spans="1:11" ht="15" x14ac:dyDescent="0.2">
      <c r="A4736" s="5">
        <v>4677</v>
      </c>
      <c r="B4736" s="660"/>
      <c r="F4736" s="4" t="s">
        <v>3784</v>
      </c>
      <c r="G4736" s="1" t="b">
        <f t="shared" ca="1" si="74"/>
        <v>1</v>
      </c>
      <c r="H4736" s="1435" t="str" cm="1">
        <f t="array" aca="1" ref="H4736" ca="1">IF(I4736&lt;&gt;"",INDIRECT("'"&amp;I4736&amp;"'!"&amp;J4736),"")</f>
        <v/>
      </c>
      <c r="I4736" s="1440"/>
      <c r="J4736" s="1436"/>
      <c r="K4736" s="4"/>
    </row>
    <row r="4737" spans="1:11" ht="15" x14ac:dyDescent="0.2">
      <c r="A4737" s="5">
        <v>4678</v>
      </c>
      <c r="B4737" s="660"/>
      <c r="F4737" s="4" t="s">
        <v>3784</v>
      </c>
      <c r="G4737" s="1" t="b">
        <f t="shared" ca="1" si="74"/>
        <v>1</v>
      </c>
      <c r="H4737" s="1435" t="str" cm="1">
        <f t="array" aca="1" ref="H4737" ca="1">IF(I4737&lt;&gt;"",INDIRECT("'"&amp;I4737&amp;"'!"&amp;J4737),"")</f>
        <v/>
      </c>
      <c r="I4737" s="1440"/>
      <c r="J4737" s="1436"/>
      <c r="K4737" s="4"/>
    </row>
    <row r="4738" spans="1:11" ht="15" x14ac:dyDescent="0.2">
      <c r="A4738" s="5">
        <v>4679</v>
      </c>
      <c r="B4738" s="660"/>
      <c r="F4738" s="4" t="s">
        <v>3784</v>
      </c>
      <c r="G4738" s="1" t="b">
        <f t="shared" ca="1" si="74"/>
        <v>1</v>
      </c>
      <c r="H4738" s="1435" t="str" cm="1">
        <f t="array" aca="1" ref="H4738" ca="1">IF(I4738&lt;&gt;"",INDIRECT("'"&amp;I4738&amp;"'!"&amp;J4738),"")</f>
        <v/>
      </c>
      <c r="I4738" s="1440"/>
      <c r="J4738" s="1436"/>
      <c r="K4738" s="4"/>
    </row>
    <row r="4739" spans="1:11" ht="15" x14ac:dyDescent="0.2">
      <c r="A4739" s="5">
        <v>4680</v>
      </c>
      <c r="B4739" s="660"/>
      <c r="F4739" s="4" t="s">
        <v>3784</v>
      </c>
      <c r="G4739" s="1" t="b">
        <f t="shared" ca="1" si="74"/>
        <v>1</v>
      </c>
      <c r="H4739" s="1435" t="str" cm="1">
        <f t="array" aca="1" ref="H4739" ca="1">IF(I4739&lt;&gt;"",INDIRECT("'"&amp;I4739&amp;"'!"&amp;J4739),"")</f>
        <v/>
      </c>
      <c r="I4739" s="1440"/>
      <c r="J4739" s="1436"/>
      <c r="K4739" s="4"/>
    </row>
    <row r="4740" spans="1:11" ht="15" x14ac:dyDescent="0.2">
      <c r="A4740" s="5">
        <v>4681</v>
      </c>
      <c r="B4740" s="660"/>
      <c r="F4740" s="4" t="s">
        <v>3784</v>
      </c>
      <c r="G4740" s="1" t="b">
        <f t="shared" ca="1" si="74"/>
        <v>1</v>
      </c>
      <c r="H4740" s="1435" t="str" cm="1">
        <f t="array" aca="1" ref="H4740" ca="1">IF(I4740&lt;&gt;"",INDIRECT("'"&amp;I4740&amp;"'!"&amp;J4740),"")</f>
        <v/>
      </c>
      <c r="I4740" s="1440"/>
      <c r="J4740" s="1436"/>
      <c r="K4740" s="4"/>
    </row>
    <row r="4741" spans="1:11" ht="15" x14ac:dyDescent="0.2">
      <c r="A4741" s="5">
        <v>4682</v>
      </c>
      <c r="B4741" s="660"/>
      <c r="F4741" s="4" t="s">
        <v>3784</v>
      </c>
      <c r="G4741" s="1" t="b">
        <f t="shared" ca="1" si="74"/>
        <v>1</v>
      </c>
      <c r="H4741" s="1435" t="str" cm="1">
        <f t="array" aca="1" ref="H4741" ca="1">IF(I4741&lt;&gt;"",INDIRECT("'"&amp;I4741&amp;"'!"&amp;J4741),"")</f>
        <v/>
      </c>
      <c r="I4741" s="1440"/>
      <c r="J4741" s="1436"/>
      <c r="K4741" s="4"/>
    </row>
    <row r="4742" spans="1:11" ht="15" x14ac:dyDescent="0.2">
      <c r="A4742" s="5">
        <v>4683</v>
      </c>
      <c r="B4742" s="660"/>
      <c r="F4742" s="4" t="s">
        <v>3784</v>
      </c>
      <c r="G4742" s="1" t="b">
        <f t="shared" ca="1" si="74"/>
        <v>1</v>
      </c>
      <c r="H4742" s="1435" t="str" cm="1">
        <f t="array" aca="1" ref="H4742" ca="1">IF(I4742&lt;&gt;"",INDIRECT("'"&amp;I4742&amp;"'!"&amp;J4742),"")</f>
        <v/>
      </c>
      <c r="I4742" s="1440"/>
      <c r="J4742" s="1436"/>
      <c r="K4742" s="4"/>
    </row>
    <row r="4743" spans="1:11" ht="15" x14ac:dyDescent="0.2">
      <c r="A4743" s="5">
        <v>4684</v>
      </c>
      <c r="B4743" s="660"/>
      <c r="F4743" s="4" t="s">
        <v>3784</v>
      </c>
      <c r="G4743" s="1" t="b">
        <f t="shared" ca="1" si="74"/>
        <v>1</v>
      </c>
      <c r="H4743" s="1435" t="str" cm="1">
        <f t="array" aca="1" ref="H4743" ca="1">IF(I4743&lt;&gt;"",INDIRECT("'"&amp;I4743&amp;"'!"&amp;J4743),"")</f>
        <v/>
      </c>
      <c r="I4743" s="1440"/>
      <c r="J4743" s="1436"/>
      <c r="K4743" s="4"/>
    </row>
    <row r="4744" spans="1:11" ht="15" x14ac:dyDescent="0.2">
      <c r="A4744" s="5">
        <v>4685</v>
      </c>
      <c r="B4744" s="660"/>
      <c r="F4744" s="4" t="s">
        <v>3784</v>
      </c>
      <c r="G4744" s="1" t="b">
        <f t="shared" ca="1" si="74"/>
        <v>1</v>
      </c>
      <c r="H4744" s="1435" t="str" cm="1">
        <f t="array" aca="1" ref="H4744" ca="1">IF(I4744&lt;&gt;"",INDIRECT("'"&amp;I4744&amp;"'!"&amp;J4744),"")</f>
        <v/>
      </c>
      <c r="I4744" s="1440"/>
      <c r="J4744" s="1436"/>
      <c r="K4744" s="4"/>
    </row>
    <row r="4745" spans="1:11" ht="15" x14ac:dyDescent="0.2">
      <c r="A4745" s="5">
        <v>4686</v>
      </c>
      <c r="B4745" s="660"/>
      <c r="F4745" s="4" t="s">
        <v>3784</v>
      </c>
      <c r="G4745" s="1" t="b">
        <f t="shared" ca="1" si="74"/>
        <v>1</v>
      </c>
      <c r="H4745" s="1435" t="str" cm="1">
        <f t="array" aca="1" ref="H4745" ca="1">IF(I4745&lt;&gt;"",INDIRECT("'"&amp;I4745&amp;"'!"&amp;J4745),"")</f>
        <v/>
      </c>
      <c r="I4745" s="1440"/>
      <c r="J4745" s="1436"/>
      <c r="K4745" s="4"/>
    </row>
    <row r="4746" spans="1:11" ht="15" x14ac:dyDescent="0.2">
      <c r="A4746" s="5">
        <v>4687</v>
      </c>
      <c r="B4746" s="660"/>
      <c r="F4746" s="4" t="s">
        <v>3784</v>
      </c>
      <c r="G4746" s="1" t="b">
        <f t="shared" ca="1" si="74"/>
        <v>1</v>
      </c>
      <c r="H4746" s="1435" t="str" cm="1">
        <f t="array" aca="1" ref="H4746" ca="1">IF(I4746&lt;&gt;"",INDIRECT("'"&amp;I4746&amp;"'!"&amp;J4746),"")</f>
        <v/>
      </c>
      <c r="I4746" s="1440"/>
      <c r="J4746" s="1436"/>
      <c r="K4746" s="4"/>
    </row>
    <row r="4747" spans="1:11" ht="15" x14ac:dyDescent="0.2">
      <c r="A4747" s="5">
        <v>4688</v>
      </c>
      <c r="B4747" s="660"/>
      <c r="F4747" s="4" t="s">
        <v>3784</v>
      </c>
      <c r="G4747" s="1" t="b">
        <f t="shared" ca="1" si="74"/>
        <v>1</v>
      </c>
      <c r="H4747" s="1435" t="str" cm="1">
        <f t="array" aca="1" ref="H4747" ca="1">IF(I4747&lt;&gt;"",INDIRECT("'"&amp;I4747&amp;"'!"&amp;J4747),"")</f>
        <v/>
      </c>
      <c r="I4747" s="1440"/>
      <c r="J4747" s="1436"/>
      <c r="K4747" s="4"/>
    </row>
    <row r="4748" spans="1:11" ht="15" x14ac:dyDescent="0.2">
      <c r="A4748" s="5">
        <v>4689</v>
      </c>
      <c r="B4748" s="660"/>
      <c r="F4748" s="4" t="s">
        <v>3784</v>
      </c>
      <c r="G4748" s="1" t="b">
        <f t="shared" ca="1" si="74"/>
        <v>1</v>
      </c>
      <c r="H4748" s="1435" t="str" cm="1">
        <f t="array" aca="1" ref="H4748" ca="1">IF(I4748&lt;&gt;"",INDIRECT("'"&amp;I4748&amp;"'!"&amp;J4748),"")</f>
        <v/>
      </c>
      <c r="I4748" s="1440"/>
      <c r="J4748" s="1436"/>
      <c r="K4748" s="4"/>
    </row>
    <row r="4749" spans="1:11" ht="15" x14ac:dyDescent="0.2">
      <c r="A4749" s="5">
        <v>4690</v>
      </c>
      <c r="B4749" s="660"/>
      <c r="F4749" s="4" t="s">
        <v>3784</v>
      </c>
      <c r="G4749" s="1" t="b">
        <f t="shared" ca="1" si="74"/>
        <v>1</v>
      </c>
      <c r="H4749" s="1435" t="str" cm="1">
        <f t="array" aca="1" ref="H4749" ca="1">IF(I4749&lt;&gt;"",INDIRECT("'"&amp;I4749&amp;"'!"&amp;J4749),"")</f>
        <v/>
      </c>
      <c r="I4749" s="1440"/>
      <c r="J4749" s="1436"/>
      <c r="K4749" s="4"/>
    </row>
    <row r="4750" spans="1:11" ht="15" x14ac:dyDescent="0.2">
      <c r="A4750" s="5">
        <v>4691</v>
      </c>
      <c r="B4750" s="660"/>
      <c r="F4750" s="4" t="s">
        <v>3784</v>
      </c>
      <c r="G4750" s="1" t="b">
        <f t="shared" ca="1" si="74"/>
        <v>1</v>
      </c>
      <c r="H4750" s="1435" t="str" cm="1">
        <f t="array" aca="1" ref="H4750" ca="1">IF(I4750&lt;&gt;"",INDIRECT("'"&amp;I4750&amp;"'!"&amp;J4750),"")</f>
        <v/>
      </c>
      <c r="I4750" s="1440"/>
      <c r="J4750" s="1436"/>
      <c r="K4750" s="4"/>
    </row>
    <row r="4751" spans="1:11" ht="15" x14ac:dyDescent="0.2">
      <c r="A4751" s="5">
        <v>4692</v>
      </c>
      <c r="B4751" s="660"/>
      <c r="F4751" s="4" t="s">
        <v>3784</v>
      </c>
      <c r="G4751" s="1" t="b">
        <f t="shared" ca="1" si="74"/>
        <v>1</v>
      </c>
      <c r="H4751" s="1435" t="str" cm="1">
        <f t="array" aca="1" ref="H4751" ca="1">IF(I4751&lt;&gt;"",INDIRECT("'"&amp;I4751&amp;"'!"&amp;J4751),"")</f>
        <v/>
      </c>
      <c r="I4751" s="1440"/>
      <c r="J4751" s="1436"/>
      <c r="K4751" s="4"/>
    </row>
    <row r="4752" spans="1:11" ht="15" x14ac:dyDescent="0.2">
      <c r="A4752" s="5">
        <v>4693</v>
      </c>
      <c r="B4752" s="660"/>
      <c r="F4752" s="4" t="s">
        <v>3784</v>
      </c>
      <c r="G4752" s="1" t="b">
        <f t="shared" ca="1" si="74"/>
        <v>1</v>
      </c>
      <c r="H4752" s="1435" t="str" cm="1">
        <f t="array" aca="1" ref="H4752" ca="1">IF(I4752&lt;&gt;"",INDIRECT("'"&amp;I4752&amp;"'!"&amp;J4752),"")</f>
        <v/>
      </c>
      <c r="I4752" s="1440"/>
      <c r="J4752" s="1436"/>
      <c r="K4752" s="4"/>
    </row>
    <row r="4753" spans="1:11" ht="15" x14ac:dyDescent="0.2">
      <c r="A4753" s="5">
        <v>4694</v>
      </c>
      <c r="B4753" s="660"/>
      <c r="F4753" s="4" t="s">
        <v>3784</v>
      </c>
      <c r="G4753" s="1" t="b">
        <f t="shared" ca="1" si="74"/>
        <v>1</v>
      </c>
      <c r="H4753" s="1435" t="str" cm="1">
        <f t="array" aca="1" ref="H4753" ca="1">IF(I4753&lt;&gt;"",INDIRECT("'"&amp;I4753&amp;"'!"&amp;J4753),"")</f>
        <v/>
      </c>
      <c r="I4753" s="1440"/>
      <c r="J4753" s="1436"/>
      <c r="K4753" s="4"/>
    </row>
    <row r="4754" spans="1:11" ht="15" x14ac:dyDescent="0.2">
      <c r="A4754" s="5">
        <v>4695</v>
      </c>
      <c r="B4754" s="660"/>
      <c r="F4754" s="4" t="s">
        <v>3784</v>
      </c>
      <c r="G4754" s="1" t="b">
        <f t="shared" ca="1" si="74"/>
        <v>1</v>
      </c>
      <c r="H4754" s="1435" t="str" cm="1">
        <f t="array" aca="1" ref="H4754" ca="1">IF(I4754&lt;&gt;"",INDIRECT("'"&amp;I4754&amp;"'!"&amp;J4754),"")</f>
        <v/>
      </c>
      <c r="I4754" s="1440"/>
      <c r="J4754" s="1436"/>
      <c r="K4754" s="4"/>
    </row>
    <row r="4755" spans="1:11" ht="15" x14ac:dyDescent="0.2">
      <c r="A4755" s="5">
        <v>4696</v>
      </c>
      <c r="B4755" s="660"/>
      <c r="F4755" s="4" t="s">
        <v>3784</v>
      </c>
      <c r="G4755" s="1" t="b">
        <f t="shared" ca="1" si="74"/>
        <v>1</v>
      </c>
      <c r="H4755" s="1435" t="str" cm="1">
        <f t="array" aca="1" ref="H4755" ca="1">IF(I4755&lt;&gt;"",INDIRECT("'"&amp;I4755&amp;"'!"&amp;J4755),"")</f>
        <v/>
      </c>
      <c r="I4755" s="1440"/>
      <c r="J4755" s="1436"/>
      <c r="K4755" s="4"/>
    </row>
    <row r="4756" spans="1:11" ht="15" x14ac:dyDescent="0.2">
      <c r="A4756" s="5">
        <v>4697</v>
      </c>
      <c r="B4756" s="660"/>
      <c r="F4756" s="4" t="s">
        <v>3784</v>
      </c>
      <c r="G4756" s="1" t="b">
        <f t="shared" ca="1" si="74"/>
        <v>1</v>
      </c>
      <c r="H4756" s="1435" t="str" cm="1">
        <f t="array" aca="1" ref="H4756" ca="1">IF(I4756&lt;&gt;"",INDIRECT("'"&amp;I4756&amp;"'!"&amp;J4756),"")</f>
        <v/>
      </c>
      <c r="I4756" s="1440"/>
      <c r="J4756" s="1436"/>
      <c r="K4756" s="4"/>
    </row>
    <row r="4757" spans="1:11" ht="15" x14ac:dyDescent="0.2">
      <c r="A4757" s="5">
        <v>4698</v>
      </c>
      <c r="B4757" s="660"/>
      <c r="F4757" s="4" t="s">
        <v>3784</v>
      </c>
      <c r="G4757" s="1" t="b">
        <f t="shared" ca="1" si="74"/>
        <v>1</v>
      </c>
      <c r="H4757" s="1435" t="str" cm="1">
        <f t="array" aca="1" ref="H4757" ca="1">IF(I4757&lt;&gt;"",INDIRECT("'"&amp;I4757&amp;"'!"&amp;J4757),"")</f>
        <v/>
      </c>
      <c r="I4757" s="1440"/>
      <c r="J4757" s="1436"/>
      <c r="K4757" s="4"/>
    </row>
    <row r="4758" spans="1:11" ht="15" x14ac:dyDescent="0.2">
      <c r="A4758" s="5">
        <v>4699</v>
      </c>
      <c r="B4758" s="660"/>
      <c r="F4758" s="4" t="s">
        <v>3784</v>
      </c>
      <c r="G4758" s="1" t="b">
        <f t="shared" ca="1" si="74"/>
        <v>1</v>
      </c>
      <c r="H4758" s="1435" t="str" cm="1">
        <f t="array" aca="1" ref="H4758" ca="1">IF(I4758&lt;&gt;"",INDIRECT("'"&amp;I4758&amp;"'!"&amp;J4758),"")</f>
        <v/>
      </c>
      <c r="I4758" s="1440"/>
      <c r="J4758" s="1436"/>
      <c r="K4758" s="4"/>
    </row>
    <row r="4759" spans="1:11" ht="15" x14ac:dyDescent="0.2">
      <c r="A4759">
        <v>4700</v>
      </c>
      <c r="B4759" s="660">
        <f>'Revenues 10-15'!C106</f>
        <v>0</v>
      </c>
      <c r="F4759" s="4"/>
      <c r="G4759" s="1" t="b">
        <f t="shared" ca="1" si="74"/>
        <v>1</v>
      </c>
      <c r="H4759" s="1435" cm="1">
        <f t="array" aca="1" ref="H4759" ca="1">IF(I4759&lt;&gt;"",INDIRECT("'"&amp;I4759&amp;"'!"&amp;J4759),"")</f>
        <v>0</v>
      </c>
      <c r="I4759" s="1440" t="s">
        <v>4785</v>
      </c>
      <c r="J4759" s="1436" t="s">
        <v>4872</v>
      </c>
      <c r="K4759" s="4"/>
    </row>
    <row r="4760" spans="1:11" ht="15" x14ac:dyDescent="0.2">
      <c r="A4760" s="5">
        <v>4701</v>
      </c>
      <c r="B4760" s="660"/>
      <c r="F4760" s="4" t="s">
        <v>3784</v>
      </c>
      <c r="G4760" s="1" t="b">
        <f t="shared" ca="1" si="74"/>
        <v>1</v>
      </c>
      <c r="H4760" s="1435" t="str" cm="1">
        <f t="array" aca="1" ref="H4760" ca="1">IF(I4760&lt;&gt;"",INDIRECT("'"&amp;I4760&amp;"'!"&amp;J4760),"")</f>
        <v/>
      </c>
      <c r="I4760" s="1440"/>
      <c r="J4760" s="1436"/>
      <c r="K4760" s="4"/>
    </row>
    <row r="4761" spans="1:11" ht="15" x14ac:dyDescent="0.2">
      <c r="A4761" s="5">
        <v>4702</v>
      </c>
      <c r="B4761" s="660"/>
      <c r="F4761" s="4" t="s">
        <v>3784</v>
      </c>
      <c r="G4761" s="1" t="b">
        <f t="shared" ca="1" si="74"/>
        <v>1</v>
      </c>
      <c r="H4761" s="1435" t="str" cm="1">
        <f t="array" aca="1" ref="H4761" ca="1">IF(I4761&lt;&gt;"",INDIRECT("'"&amp;I4761&amp;"'!"&amp;J4761),"")</f>
        <v/>
      </c>
      <c r="I4761" s="1440"/>
      <c r="J4761" s="1436"/>
      <c r="K4761" s="4"/>
    </row>
    <row r="4762" spans="1:11" ht="15" x14ac:dyDescent="0.2">
      <c r="A4762" s="5">
        <v>4703</v>
      </c>
      <c r="B4762" s="660"/>
      <c r="F4762" s="4" t="s">
        <v>3784</v>
      </c>
      <c r="G4762" s="1" t="b">
        <f t="shared" ca="1" si="74"/>
        <v>1</v>
      </c>
      <c r="H4762" s="1435" t="str" cm="1">
        <f t="array" aca="1" ref="H4762" ca="1">IF(I4762&lt;&gt;"",INDIRECT("'"&amp;I4762&amp;"'!"&amp;J4762),"")</f>
        <v/>
      </c>
      <c r="I4762" s="1440"/>
      <c r="J4762" s="1436"/>
      <c r="K4762" s="4"/>
    </row>
    <row r="4763" spans="1:11" ht="15" x14ac:dyDescent="0.2">
      <c r="A4763" s="5">
        <v>4704</v>
      </c>
      <c r="B4763" s="660"/>
      <c r="F4763" s="4" t="s">
        <v>3784</v>
      </c>
      <c r="G4763" s="1" t="b">
        <f t="shared" ca="1" si="74"/>
        <v>1</v>
      </c>
      <c r="H4763" s="1435" t="str" cm="1">
        <f t="array" aca="1" ref="H4763" ca="1">IF(I4763&lt;&gt;"",INDIRECT("'"&amp;I4763&amp;"'!"&amp;J4763),"")</f>
        <v/>
      </c>
      <c r="I4763" s="1440"/>
      <c r="J4763" s="1436"/>
      <c r="K4763" s="4"/>
    </row>
    <row r="4764" spans="1:11" ht="15" x14ac:dyDescent="0.2">
      <c r="A4764" s="5">
        <v>4705</v>
      </c>
      <c r="B4764" s="660"/>
      <c r="F4764" s="4" t="s">
        <v>3784</v>
      </c>
      <c r="G4764" s="1" t="b">
        <f t="shared" ca="1" si="74"/>
        <v>1</v>
      </c>
      <c r="H4764" s="1435" t="str" cm="1">
        <f t="array" aca="1" ref="H4764" ca="1">IF(I4764&lt;&gt;"",INDIRECT("'"&amp;I4764&amp;"'!"&amp;J4764),"")</f>
        <v/>
      </c>
      <c r="I4764" s="1440"/>
      <c r="J4764" s="1436"/>
      <c r="K4764" s="4"/>
    </row>
    <row r="4765" spans="1:11" ht="15" x14ac:dyDescent="0.2">
      <c r="A4765" s="5">
        <v>4706</v>
      </c>
      <c r="B4765" s="660"/>
      <c r="F4765" s="4" t="s">
        <v>3784</v>
      </c>
      <c r="G4765" s="1" t="b">
        <f t="shared" ca="1" si="74"/>
        <v>1</v>
      </c>
      <c r="H4765" s="1435" t="str" cm="1">
        <f t="array" aca="1" ref="H4765" ca="1">IF(I4765&lt;&gt;"",INDIRECT("'"&amp;I4765&amp;"'!"&amp;J4765),"")</f>
        <v/>
      </c>
      <c r="I4765" s="1440"/>
      <c r="J4765" s="1436"/>
      <c r="K4765" s="4"/>
    </row>
    <row r="4766" spans="1:11" ht="15" x14ac:dyDescent="0.2">
      <c r="A4766" s="5">
        <v>4707</v>
      </c>
      <c r="B4766" s="660"/>
      <c r="F4766" s="4" t="s">
        <v>3784</v>
      </c>
      <c r="G4766" s="1" t="b">
        <f t="shared" ca="1" si="74"/>
        <v>1</v>
      </c>
      <c r="H4766" s="1435" t="str" cm="1">
        <f t="array" aca="1" ref="H4766" ca="1">IF(I4766&lt;&gt;"",INDIRECT("'"&amp;I4766&amp;"'!"&amp;J4766),"")</f>
        <v/>
      </c>
      <c r="I4766" s="1440"/>
      <c r="J4766" s="1436"/>
      <c r="K4766" s="4"/>
    </row>
    <row r="4767" spans="1:11" ht="15" x14ac:dyDescent="0.2">
      <c r="A4767" s="5">
        <v>4708</v>
      </c>
      <c r="B4767" s="660"/>
      <c r="F4767" s="4" t="s">
        <v>3784</v>
      </c>
      <c r="G4767" s="1" t="b">
        <f t="shared" ca="1" si="74"/>
        <v>1</v>
      </c>
      <c r="H4767" s="1435" t="str" cm="1">
        <f t="array" aca="1" ref="H4767" ca="1">IF(I4767&lt;&gt;"",INDIRECT("'"&amp;I4767&amp;"'!"&amp;J4767),"")</f>
        <v/>
      </c>
      <c r="I4767" s="1440"/>
      <c r="J4767" s="1436"/>
      <c r="K4767" s="4"/>
    </row>
    <row r="4768" spans="1:11" ht="15" x14ac:dyDescent="0.2">
      <c r="A4768" s="5">
        <v>4709</v>
      </c>
      <c r="B4768" s="660"/>
      <c r="F4768" s="4" t="s">
        <v>3784</v>
      </c>
      <c r="G4768" s="1" t="b">
        <f t="shared" ref="G4768:G4831" ca="1" si="75">H4768=B4768</f>
        <v>1</v>
      </c>
      <c r="H4768" s="1435" t="str" cm="1">
        <f t="array" aca="1" ref="H4768" ca="1">IF(I4768&lt;&gt;"",INDIRECT("'"&amp;I4768&amp;"'!"&amp;J4768),"")</f>
        <v/>
      </c>
      <c r="I4768" s="1440"/>
      <c r="J4768" s="1436"/>
      <c r="K4768" s="4"/>
    </row>
    <row r="4769" spans="1:11" ht="15" x14ac:dyDescent="0.2">
      <c r="A4769">
        <v>4710</v>
      </c>
      <c r="B4769" s="660">
        <f>'Revenues 10-15'!G138</f>
        <v>0</v>
      </c>
      <c r="C4769" s="2" t="s">
        <v>490</v>
      </c>
      <c r="F4769" s="4"/>
      <c r="G4769" s="1" t="b">
        <f t="shared" ca="1" si="75"/>
        <v>1</v>
      </c>
      <c r="H4769" s="1435" cm="1">
        <f t="array" aca="1" ref="H4769" ca="1">IF(I4769&lt;&gt;"",INDIRECT("'"&amp;I4769&amp;"'!"&amp;J4769),"")</f>
        <v>0</v>
      </c>
      <c r="I4769" s="1440" t="s">
        <v>4785</v>
      </c>
      <c r="J4769" s="1436" t="s">
        <v>4873</v>
      </c>
      <c r="K4769" s="4"/>
    </row>
    <row r="4770" spans="1:11" ht="15" x14ac:dyDescent="0.2">
      <c r="A4770" s="5">
        <v>4711</v>
      </c>
      <c r="B4770" s="660"/>
      <c r="F4770" s="4" t="s">
        <v>3784</v>
      </c>
      <c r="G4770" s="1" t="b">
        <f t="shared" ca="1" si="75"/>
        <v>1</v>
      </c>
      <c r="H4770" s="1435" t="str" cm="1">
        <f t="array" aca="1" ref="H4770" ca="1">IF(I4770&lt;&gt;"",INDIRECT("'"&amp;I4770&amp;"'!"&amp;J4770),"")</f>
        <v/>
      </c>
      <c r="I4770" s="1440"/>
      <c r="J4770" s="1436"/>
      <c r="K4770" s="4"/>
    </row>
    <row r="4771" spans="1:11" ht="15" x14ac:dyDescent="0.2">
      <c r="A4771" s="5">
        <v>4712</v>
      </c>
      <c r="B4771" s="660"/>
      <c r="F4771" s="4" t="s">
        <v>3784</v>
      </c>
      <c r="G4771" s="1" t="b">
        <f t="shared" ca="1" si="75"/>
        <v>1</v>
      </c>
      <c r="H4771" s="1435" t="str" cm="1">
        <f t="array" aca="1" ref="H4771" ca="1">IF(I4771&lt;&gt;"",INDIRECT("'"&amp;I4771&amp;"'!"&amp;J4771),"")</f>
        <v/>
      </c>
      <c r="I4771" s="1440"/>
      <c r="J4771" s="1436"/>
      <c r="K4771" s="4"/>
    </row>
    <row r="4772" spans="1:11" ht="15" x14ac:dyDescent="0.2">
      <c r="A4772" s="5">
        <v>4713</v>
      </c>
      <c r="B4772" s="660"/>
      <c r="F4772" s="4" t="s">
        <v>3784</v>
      </c>
      <c r="G4772" s="1" t="b">
        <f t="shared" ca="1" si="75"/>
        <v>1</v>
      </c>
      <c r="H4772" s="1435" t="str" cm="1">
        <f t="array" aca="1" ref="H4772" ca="1">IF(I4772&lt;&gt;"",INDIRECT("'"&amp;I4772&amp;"'!"&amp;J4772),"")</f>
        <v/>
      </c>
      <c r="I4772" s="1440"/>
      <c r="J4772" s="1436"/>
      <c r="K4772" s="4"/>
    </row>
    <row r="4773" spans="1:11" ht="15" x14ac:dyDescent="0.2">
      <c r="A4773" s="5">
        <v>4714</v>
      </c>
      <c r="B4773" s="660"/>
      <c r="F4773" s="4" t="s">
        <v>3784</v>
      </c>
      <c r="G4773" s="1" t="b">
        <f t="shared" ca="1" si="75"/>
        <v>1</v>
      </c>
      <c r="H4773" s="1435" t="str" cm="1">
        <f t="array" aca="1" ref="H4773" ca="1">IF(I4773&lt;&gt;"",INDIRECT("'"&amp;I4773&amp;"'!"&amp;J4773),"")</f>
        <v/>
      </c>
      <c r="I4773" s="1440"/>
      <c r="J4773" s="1436"/>
      <c r="K4773" s="4"/>
    </row>
    <row r="4774" spans="1:11" ht="15" x14ac:dyDescent="0.2">
      <c r="A4774" s="5">
        <v>4715</v>
      </c>
      <c r="B4774" s="660"/>
      <c r="F4774" s="4" t="s">
        <v>3784</v>
      </c>
      <c r="G4774" s="1" t="b">
        <f t="shared" ca="1" si="75"/>
        <v>1</v>
      </c>
      <c r="H4774" s="1435" t="str" cm="1">
        <f t="array" aca="1" ref="H4774" ca="1">IF(I4774&lt;&gt;"",INDIRECT("'"&amp;I4774&amp;"'!"&amp;J4774),"")</f>
        <v/>
      </c>
      <c r="I4774" s="1440"/>
      <c r="J4774" s="1436"/>
      <c r="K4774" s="4"/>
    </row>
    <row r="4775" spans="1:11" ht="15" x14ac:dyDescent="0.2">
      <c r="A4775" s="5">
        <v>4716</v>
      </c>
      <c r="B4775" s="660"/>
      <c r="F4775" s="4" t="s">
        <v>3784</v>
      </c>
      <c r="G4775" s="1" t="b">
        <f t="shared" ca="1" si="75"/>
        <v>1</v>
      </c>
      <c r="H4775" s="1435" t="str" cm="1">
        <f t="array" aca="1" ref="H4775" ca="1">IF(I4775&lt;&gt;"",INDIRECT("'"&amp;I4775&amp;"'!"&amp;J4775),"")</f>
        <v/>
      </c>
      <c r="I4775" s="1440"/>
      <c r="J4775" s="1436"/>
      <c r="K4775" s="4"/>
    </row>
    <row r="4776" spans="1:11" ht="15" x14ac:dyDescent="0.2">
      <c r="A4776" s="5">
        <v>4717</v>
      </c>
      <c r="B4776" s="660"/>
      <c r="F4776" s="4" t="s">
        <v>3784</v>
      </c>
      <c r="G4776" s="1" t="b">
        <f t="shared" ca="1" si="75"/>
        <v>1</v>
      </c>
      <c r="H4776" s="1435" t="str" cm="1">
        <f t="array" aca="1" ref="H4776" ca="1">IF(I4776&lt;&gt;"",INDIRECT("'"&amp;I4776&amp;"'!"&amp;J4776),"")</f>
        <v/>
      </c>
      <c r="I4776" s="1440"/>
      <c r="J4776" s="1436"/>
      <c r="K4776" s="4"/>
    </row>
    <row r="4777" spans="1:11" ht="15" x14ac:dyDescent="0.2">
      <c r="A4777" s="5">
        <v>4718</v>
      </c>
      <c r="B4777" s="660"/>
      <c r="F4777" s="4" t="s">
        <v>3784</v>
      </c>
      <c r="G4777" s="1" t="b">
        <f t="shared" ca="1" si="75"/>
        <v>1</v>
      </c>
      <c r="H4777" s="1435" t="str" cm="1">
        <f t="array" aca="1" ref="H4777" ca="1">IF(I4777&lt;&gt;"",INDIRECT("'"&amp;I4777&amp;"'!"&amp;J4777),"")</f>
        <v/>
      </c>
      <c r="I4777" s="1440"/>
      <c r="J4777" s="1436"/>
      <c r="K4777" s="4"/>
    </row>
    <row r="4778" spans="1:11" ht="15" x14ac:dyDescent="0.2">
      <c r="A4778" s="5">
        <v>4719</v>
      </c>
      <c r="B4778" s="660"/>
      <c r="F4778" s="4" t="s">
        <v>3784</v>
      </c>
      <c r="G4778" s="1" t="b">
        <f t="shared" ca="1" si="75"/>
        <v>1</v>
      </c>
      <c r="H4778" s="1435" t="str" cm="1">
        <f t="array" aca="1" ref="H4778" ca="1">IF(I4778&lt;&gt;"",INDIRECT("'"&amp;I4778&amp;"'!"&amp;J4778),"")</f>
        <v/>
      </c>
      <c r="I4778" s="1440"/>
      <c r="J4778" s="1436"/>
      <c r="K4778" s="4"/>
    </row>
    <row r="4779" spans="1:11" ht="15" x14ac:dyDescent="0.2">
      <c r="A4779" s="5">
        <v>4720</v>
      </c>
      <c r="B4779" s="660"/>
      <c r="F4779" s="4" t="s">
        <v>3784</v>
      </c>
      <c r="G4779" s="1" t="b">
        <f t="shared" ca="1" si="75"/>
        <v>1</v>
      </c>
      <c r="H4779" s="1435" t="str" cm="1">
        <f t="array" aca="1" ref="H4779" ca="1">IF(I4779&lt;&gt;"",INDIRECT("'"&amp;I4779&amp;"'!"&amp;J4779),"")</f>
        <v/>
      </c>
      <c r="I4779" s="1440"/>
      <c r="J4779" s="1436"/>
      <c r="K4779" s="4"/>
    </row>
    <row r="4780" spans="1:11" ht="15" x14ac:dyDescent="0.2">
      <c r="A4780" s="5">
        <v>4721</v>
      </c>
      <c r="B4780" s="660"/>
      <c r="F4780" s="4" t="s">
        <v>3784</v>
      </c>
      <c r="G4780" s="1" t="b">
        <f t="shared" ca="1" si="75"/>
        <v>1</v>
      </c>
      <c r="H4780" s="1435" t="str" cm="1">
        <f t="array" aca="1" ref="H4780" ca="1">IF(I4780&lt;&gt;"",INDIRECT("'"&amp;I4780&amp;"'!"&amp;J4780),"")</f>
        <v/>
      </c>
      <c r="I4780" s="1440"/>
      <c r="J4780" s="1436"/>
      <c r="K4780" s="4"/>
    </row>
    <row r="4781" spans="1:11" ht="15" x14ac:dyDescent="0.2">
      <c r="A4781" s="5">
        <v>4722</v>
      </c>
      <c r="B4781" s="660"/>
      <c r="F4781" s="4" t="s">
        <v>3784</v>
      </c>
      <c r="G4781" s="1" t="b">
        <f t="shared" ca="1" si="75"/>
        <v>1</v>
      </c>
      <c r="H4781" s="1435" t="str" cm="1">
        <f t="array" aca="1" ref="H4781" ca="1">IF(I4781&lt;&gt;"",INDIRECT("'"&amp;I4781&amp;"'!"&amp;J4781),"")</f>
        <v/>
      </c>
      <c r="I4781" s="1440"/>
      <c r="J4781" s="1436"/>
      <c r="K4781" s="4"/>
    </row>
    <row r="4782" spans="1:11" ht="15" x14ac:dyDescent="0.2">
      <c r="A4782" s="5">
        <v>4723</v>
      </c>
      <c r="B4782" s="660"/>
      <c r="F4782" s="4" t="s">
        <v>3784</v>
      </c>
      <c r="G4782" s="1" t="b">
        <f t="shared" ca="1" si="75"/>
        <v>1</v>
      </c>
      <c r="H4782" s="1435" t="str" cm="1">
        <f t="array" aca="1" ref="H4782" ca="1">IF(I4782&lt;&gt;"",INDIRECT("'"&amp;I4782&amp;"'!"&amp;J4782),"")</f>
        <v/>
      </c>
      <c r="I4782" s="1440"/>
      <c r="J4782" s="1436"/>
      <c r="K4782" s="4"/>
    </row>
    <row r="4783" spans="1:11" ht="15" x14ac:dyDescent="0.2">
      <c r="A4783" s="5">
        <v>4724</v>
      </c>
      <c r="B4783" s="660"/>
      <c r="F4783" s="4" t="s">
        <v>3784</v>
      </c>
      <c r="G4783" s="1" t="b">
        <f t="shared" ca="1" si="75"/>
        <v>1</v>
      </c>
      <c r="H4783" s="1435" t="str" cm="1">
        <f t="array" aca="1" ref="H4783" ca="1">IF(I4783&lt;&gt;"",INDIRECT("'"&amp;I4783&amp;"'!"&amp;J4783),"")</f>
        <v/>
      </c>
      <c r="I4783" s="1440"/>
      <c r="J4783" s="1436"/>
      <c r="K4783" s="4"/>
    </row>
    <row r="4784" spans="1:11" ht="15" x14ac:dyDescent="0.2">
      <c r="A4784" s="5">
        <v>4725</v>
      </c>
      <c r="B4784" s="660"/>
      <c r="F4784" s="4" t="s">
        <v>3784</v>
      </c>
      <c r="G4784" s="1" t="b">
        <f t="shared" ca="1" si="75"/>
        <v>1</v>
      </c>
      <c r="H4784" s="1435" t="str" cm="1">
        <f t="array" aca="1" ref="H4784" ca="1">IF(I4784&lt;&gt;"",INDIRECT("'"&amp;I4784&amp;"'!"&amp;J4784),"")</f>
        <v/>
      </c>
      <c r="I4784" s="1440"/>
      <c r="J4784" s="1436"/>
      <c r="K4784" s="4"/>
    </row>
    <row r="4785" spans="1:11" ht="15" x14ac:dyDescent="0.2">
      <c r="A4785" s="5">
        <v>4726</v>
      </c>
      <c r="B4785" s="660"/>
      <c r="F4785" s="4" t="s">
        <v>3784</v>
      </c>
      <c r="G4785" s="1" t="b">
        <f t="shared" ca="1" si="75"/>
        <v>1</v>
      </c>
      <c r="H4785" s="1435" t="str" cm="1">
        <f t="array" aca="1" ref="H4785" ca="1">IF(I4785&lt;&gt;"",INDIRECT("'"&amp;I4785&amp;"'!"&amp;J4785),"")</f>
        <v/>
      </c>
      <c r="I4785" s="1440"/>
      <c r="J4785" s="1436"/>
      <c r="K4785" s="4"/>
    </row>
    <row r="4786" spans="1:11" ht="15" x14ac:dyDescent="0.2">
      <c r="A4786" s="5">
        <v>4727</v>
      </c>
      <c r="B4786" s="660"/>
      <c r="F4786" s="4" t="s">
        <v>3784</v>
      </c>
      <c r="G4786" s="1" t="b">
        <f t="shared" ca="1" si="75"/>
        <v>1</v>
      </c>
      <c r="H4786" s="1435" t="str" cm="1">
        <f t="array" aca="1" ref="H4786" ca="1">IF(I4786&lt;&gt;"",INDIRECT("'"&amp;I4786&amp;"'!"&amp;J4786),"")</f>
        <v/>
      </c>
      <c r="I4786" s="1440"/>
      <c r="J4786" s="1436"/>
      <c r="K4786" s="4"/>
    </row>
    <row r="4787" spans="1:11" ht="15" x14ac:dyDescent="0.2">
      <c r="A4787" s="5">
        <v>4728</v>
      </c>
      <c r="B4787" s="660"/>
      <c r="F4787" s="4" t="s">
        <v>3784</v>
      </c>
      <c r="G4787" s="1" t="b">
        <f t="shared" ca="1" si="75"/>
        <v>1</v>
      </c>
      <c r="H4787" s="1435" t="str" cm="1">
        <f t="array" aca="1" ref="H4787" ca="1">IF(I4787&lt;&gt;"",INDIRECT("'"&amp;I4787&amp;"'!"&amp;J4787),"")</f>
        <v/>
      </c>
      <c r="I4787" s="1440"/>
      <c r="J4787" s="1436"/>
      <c r="K4787" s="4"/>
    </row>
    <row r="4788" spans="1:11" ht="15" x14ac:dyDescent="0.2">
      <c r="A4788" s="5">
        <v>4729</v>
      </c>
      <c r="B4788" s="660"/>
      <c r="F4788" s="4" t="s">
        <v>3784</v>
      </c>
      <c r="G4788" s="1" t="b">
        <f t="shared" ca="1" si="75"/>
        <v>1</v>
      </c>
      <c r="H4788" s="1435" t="str" cm="1">
        <f t="array" aca="1" ref="H4788" ca="1">IF(I4788&lt;&gt;"",INDIRECT("'"&amp;I4788&amp;"'!"&amp;J4788),"")</f>
        <v/>
      </c>
      <c r="I4788" s="1440"/>
      <c r="J4788" s="1436"/>
      <c r="K4788" s="4"/>
    </row>
    <row r="4789" spans="1:11" ht="15" x14ac:dyDescent="0.2">
      <c r="A4789" s="5">
        <v>4730</v>
      </c>
      <c r="B4789" s="660"/>
      <c r="F4789" s="4" t="s">
        <v>3784</v>
      </c>
      <c r="G4789" s="1" t="b">
        <f t="shared" ca="1" si="75"/>
        <v>1</v>
      </c>
      <c r="H4789" s="1435" t="str" cm="1">
        <f t="array" aca="1" ref="H4789" ca="1">IF(I4789&lt;&gt;"",INDIRECT("'"&amp;I4789&amp;"'!"&amp;J4789),"")</f>
        <v/>
      </c>
      <c r="I4789" s="1440"/>
      <c r="J4789" s="1436"/>
      <c r="K4789" s="4"/>
    </row>
    <row r="4790" spans="1:11" ht="15" x14ac:dyDescent="0.2">
      <c r="A4790">
        <v>4731</v>
      </c>
      <c r="B4790" s="660">
        <f>'Revenues 10-15'!C170</f>
        <v>850</v>
      </c>
      <c r="F4790" s="4"/>
      <c r="G4790" s="1" t="b">
        <f t="shared" ca="1" si="75"/>
        <v>1</v>
      </c>
      <c r="H4790" s="1435" cm="1">
        <f t="array" aca="1" ref="H4790" ca="1">IF(I4790&lt;&gt;"",INDIRECT("'"&amp;I4790&amp;"'!"&amp;J4790),"")</f>
        <v>850</v>
      </c>
      <c r="I4790" s="1440" t="s">
        <v>4785</v>
      </c>
      <c r="J4790" s="1436" t="s">
        <v>4874</v>
      </c>
      <c r="K4790" s="4"/>
    </row>
    <row r="4791" spans="1:11" ht="15" x14ac:dyDescent="0.2">
      <c r="A4791">
        <v>4732</v>
      </c>
      <c r="B4791" s="660">
        <f>'Revenues 10-15'!D170</f>
        <v>0</v>
      </c>
      <c r="F4791" s="4"/>
      <c r="G4791" s="1" t="b">
        <f t="shared" ca="1" si="75"/>
        <v>1</v>
      </c>
      <c r="H4791" s="1435" cm="1">
        <f t="array" aca="1" ref="H4791" ca="1">IF(I4791&lt;&gt;"",INDIRECT("'"&amp;I4791&amp;"'!"&amp;J4791),"")</f>
        <v>0</v>
      </c>
      <c r="I4791" s="1440" t="s">
        <v>4785</v>
      </c>
      <c r="J4791" s="1436" t="s">
        <v>4875</v>
      </c>
      <c r="K4791" s="4"/>
    </row>
    <row r="4792" spans="1:11" ht="15" x14ac:dyDescent="0.2">
      <c r="A4792">
        <v>4733</v>
      </c>
      <c r="B4792" s="660">
        <f>'Revenues 10-15'!E170</f>
        <v>0</v>
      </c>
      <c r="F4792" s="4"/>
      <c r="G4792" s="1" t="b">
        <f t="shared" ca="1" si="75"/>
        <v>1</v>
      </c>
      <c r="H4792" s="1435" cm="1">
        <f t="array" aca="1" ref="H4792" ca="1">IF(I4792&lt;&gt;"",INDIRECT("'"&amp;I4792&amp;"'!"&amp;J4792),"")</f>
        <v>0</v>
      </c>
      <c r="I4792" s="1440" t="s">
        <v>4785</v>
      </c>
      <c r="J4792" s="1436" t="s">
        <v>4876</v>
      </c>
      <c r="K4792" s="4"/>
    </row>
    <row r="4793" spans="1:11" ht="15" x14ac:dyDescent="0.2">
      <c r="A4793">
        <v>4734</v>
      </c>
      <c r="B4793" s="660">
        <f>'Revenues 10-15'!F170</f>
        <v>0</v>
      </c>
      <c r="F4793" s="4"/>
      <c r="G4793" s="1" t="b">
        <f t="shared" ca="1" si="75"/>
        <v>1</v>
      </c>
      <c r="H4793" s="1435" cm="1">
        <f t="array" aca="1" ref="H4793" ca="1">IF(I4793&lt;&gt;"",INDIRECT("'"&amp;I4793&amp;"'!"&amp;J4793),"")</f>
        <v>0</v>
      </c>
      <c r="I4793" s="1440" t="s">
        <v>4785</v>
      </c>
      <c r="J4793" s="1436" t="s">
        <v>4877</v>
      </c>
      <c r="K4793" s="4"/>
    </row>
    <row r="4794" spans="1:11" ht="15" x14ac:dyDescent="0.2">
      <c r="A4794">
        <v>4735</v>
      </c>
      <c r="B4794" s="660">
        <f>'Revenues 10-15'!G170</f>
        <v>0</v>
      </c>
      <c r="F4794" s="4"/>
      <c r="G4794" s="1" t="b">
        <f t="shared" ca="1" si="75"/>
        <v>1</v>
      </c>
      <c r="H4794" s="1435" cm="1">
        <f t="array" aca="1" ref="H4794" ca="1">IF(I4794&lt;&gt;"",INDIRECT("'"&amp;I4794&amp;"'!"&amp;J4794),"")</f>
        <v>0</v>
      </c>
      <c r="I4794" s="1440" t="s">
        <v>4785</v>
      </c>
      <c r="J4794" s="1436" t="s">
        <v>4878</v>
      </c>
      <c r="K4794" s="4"/>
    </row>
    <row r="4795" spans="1:11" ht="15" x14ac:dyDescent="0.2">
      <c r="A4795">
        <v>4736</v>
      </c>
      <c r="B4795" s="660">
        <f>'Revenues 10-15'!H170</f>
        <v>0</v>
      </c>
      <c r="F4795" s="4"/>
      <c r="G4795" s="1" t="b">
        <f t="shared" ca="1" si="75"/>
        <v>1</v>
      </c>
      <c r="H4795" s="1435" cm="1">
        <f t="array" aca="1" ref="H4795" ca="1">IF(I4795&lt;&gt;"",INDIRECT("'"&amp;I4795&amp;"'!"&amp;J4795),"")</f>
        <v>0</v>
      </c>
      <c r="I4795" s="1440" t="s">
        <v>4785</v>
      </c>
      <c r="J4795" s="1436" t="s">
        <v>4559</v>
      </c>
      <c r="K4795" s="4"/>
    </row>
    <row r="4796" spans="1:11" ht="15" x14ac:dyDescent="0.2">
      <c r="A4796" s="5">
        <v>4737</v>
      </c>
      <c r="B4796" s="660"/>
      <c r="F4796" s="4" t="s">
        <v>3784</v>
      </c>
      <c r="G4796" s="1" t="b">
        <f t="shared" ca="1" si="75"/>
        <v>1</v>
      </c>
      <c r="H4796" s="1435" t="str" cm="1">
        <f t="array" aca="1" ref="H4796" ca="1">IF(I4796&lt;&gt;"",INDIRECT("'"&amp;I4796&amp;"'!"&amp;J4796),"")</f>
        <v/>
      </c>
      <c r="I4796" s="1440"/>
      <c r="J4796" s="1436"/>
      <c r="K4796" s="4"/>
    </row>
    <row r="4797" spans="1:11" ht="15" x14ac:dyDescent="0.2">
      <c r="A4797">
        <v>4738</v>
      </c>
      <c r="B4797" s="660">
        <f>'Revenues 10-15'!K170</f>
        <v>0</v>
      </c>
      <c r="F4797" s="4"/>
      <c r="G4797" s="1" t="b">
        <f t="shared" ca="1" si="75"/>
        <v>1</v>
      </c>
      <c r="H4797" s="1435" cm="1">
        <f t="array" aca="1" ref="H4797" ca="1">IF(I4797&lt;&gt;"",INDIRECT("'"&amp;I4797&amp;"'!"&amp;J4797),"")</f>
        <v>0</v>
      </c>
      <c r="I4797" s="1440" t="s">
        <v>4785</v>
      </c>
      <c r="J4797" s="1436" t="s">
        <v>4562</v>
      </c>
      <c r="K4797" s="4"/>
    </row>
    <row r="4798" spans="1:11" ht="15" x14ac:dyDescent="0.2">
      <c r="A4798" s="5">
        <v>4739</v>
      </c>
      <c r="B4798" s="660"/>
      <c r="F4798" s="4" t="s">
        <v>3784</v>
      </c>
      <c r="G4798" s="1" t="b">
        <f t="shared" ca="1" si="75"/>
        <v>1</v>
      </c>
      <c r="H4798" s="1435" t="str" cm="1">
        <f t="array" aca="1" ref="H4798" ca="1">IF(I4798&lt;&gt;"",INDIRECT("'"&amp;I4798&amp;"'!"&amp;J4798),"")</f>
        <v/>
      </c>
      <c r="I4798" s="1440"/>
      <c r="J4798" s="1436"/>
      <c r="K4798" s="4"/>
    </row>
    <row r="4799" spans="1:11" ht="15" x14ac:dyDescent="0.2">
      <c r="A4799">
        <v>4740</v>
      </c>
      <c r="B4799" s="660">
        <f>'Revenues 10-15'!C181</f>
        <v>0</v>
      </c>
      <c r="F4799" s="4"/>
      <c r="G4799" s="1" t="b">
        <f t="shared" ca="1" si="75"/>
        <v>1</v>
      </c>
      <c r="H4799" s="1435" cm="1">
        <f t="array" aca="1" ref="H4799" ca="1">IF(I4799&lt;&gt;"",INDIRECT("'"&amp;I4799&amp;"'!"&amp;J4799),"")</f>
        <v>0</v>
      </c>
      <c r="I4799" s="1440" t="s">
        <v>4785</v>
      </c>
      <c r="J4799" s="1436" t="s">
        <v>4879</v>
      </c>
      <c r="K4799" s="4"/>
    </row>
    <row r="4800" spans="1:11" ht="15" x14ac:dyDescent="0.2">
      <c r="A4800">
        <v>4741</v>
      </c>
      <c r="B4800" s="660">
        <f>'Revenues 10-15'!D181</f>
        <v>0</v>
      </c>
      <c r="F4800" s="4"/>
      <c r="G4800" s="1" t="b">
        <f t="shared" ca="1" si="75"/>
        <v>1</v>
      </c>
      <c r="H4800" s="1435" cm="1">
        <f t="array" aca="1" ref="H4800" ca="1">IF(I4800&lt;&gt;"",INDIRECT("'"&amp;I4800&amp;"'!"&amp;J4800),"")</f>
        <v>0</v>
      </c>
      <c r="I4800" s="1440" t="s">
        <v>4785</v>
      </c>
      <c r="J4800" s="1436" t="s">
        <v>4880</v>
      </c>
      <c r="K4800" s="4"/>
    </row>
    <row r="4801" spans="1:11" ht="15" x14ac:dyDescent="0.2">
      <c r="A4801" s="5">
        <v>4742</v>
      </c>
      <c r="B4801" s="660"/>
      <c r="F4801" s="4" t="s">
        <v>3784</v>
      </c>
      <c r="G4801" s="1" t="b">
        <f t="shared" ca="1" si="75"/>
        <v>1</v>
      </c>
      <c r="H4801" s="1435" t="str" cm="1">
        <f t="array" aca="1" ref="H4801" ca="1">IF(I4801&lt;&gt;"",INDIRECT("'"&amp;I4801&amp;"'!"&amp;J4801),"")</f>
        <v/>
      </c>
      <c r="I4801" s="1440"/>
      <c r="J4801" s="1436"/>
      <c r="K4801" s="4"/>
    </row>
    <row r="4802" spans="1:11" ht="15" x14ac:dyDescent="0.2">
      <c r="A4802">
        <v>4743</v>
      </c>
      <c r="B4802" s="660">
        <f>'Revenues 10-15'!F181</f>
        <v>0</v>
      </c>
      <c r="F4802" s="4"/>
      <c r="G4802" s="1" t="b">
        <f t="shared" ca="1" si="75"/>
        <v>1</v>
      </c>
      <c r="H4802" s="1435" cm="1">
        <f t="array" aca="1" ref="H4802" ca="1">IF(I4802&lt;&gt;"",INDIRECT("'"&amp;I4802&amp;"'!"&amp;J4802),"")</f>
        <v>0</v>
      </c>
      <c r="I4802" s="1440" t="s">
        <v>4785</v>
      </c>
      <c r="J4802" s="1436" t="s">
        <v>4881</v>
      </c>
      <c r="K4802" s="4"/>
    </row>
    <row r="4803" spans="1:11" ht="15" x14ac:dyDescent="0.2">
      <c r="A4803">
        <v>4744</v>
      </c>
      <c r="B4803" s="660">
        <f>'Revenues 10-15'!C182</f>
        <v>0</v>
      </c>
      <c r="F4803" s="4"/>
      <c r="G4803" s="1" t="b">
        <f t="shared" ca="1" si="75"/>
        <v>1</v>
      </c>
      <c r="H4803" s="1435" cm="1">
        <f t="array" aca="1" ref="H4803" ca="1">IF(I4803&lt;&gt;"",INDIRECT("'"&amp;I4803&amp;"'!"&amp;J4803),"")</f>
        <v>0</v>
      </c>
      <c r="I4803" s="1440" t="s">
        <v>4785</v>
      </c>
      <c r="J4803" s="1436" t="s">
        <v>4882</v>
      </c>
      <c r="K4803" s="4"/>
    </row>
    <row r="4804" spans="1:11" ht="15" x14ac:dyDescent="0.2">
      <c r="A4804">
        <v>4745</v>
      </c>
      <c r="B4804" s="660">
        <f>'Revenues 10-15'!D182</f>
        <v>0</v>
      </c>
      <c r="F4804" s="4"/>
      <c r="G4804" s="1" t="b">
        <f t="shared" ca="1" si="75"/>
        <v>1</v>
      </c>
      <c r="H4804" s="1435" cm="1">
        <f t="array" aca="1" ref="H4804" ca="1">IF(I4804&lt;&gt;"",INDIRECT("'"&amp;I4804&amp;"'!"&amp;J4804),"")</f>
        <v>0</v>
      </c>
      <c r="I4804" s="1440" t="s">
        <v>4785</v>
      </c>
      <c r="J4804" s="1436" t="s">
        <v>4883</v>
      </c>
      <c r="K4804" s="4"/>
    </row>
    <row r="4805" spans="1:11" ht="15" x14ac:dyDescent="0.2">
      <c r="A4805" s="5">
        <v>4746</v>
      </c>
      <c r="B4805" s="660"/>
      <c r="F4805" s="4" t="s">
        <v>3784</v>
      </c>
      <c r="G4805" s="1" t="b">
        <f t="shared" ca="1" si="75"/>
        <v>1</v>
      </c>
      <c r="H4805" s="1435" t="str" cm="1">
        <f t="array" aca="1" ref="H4805" ca="1">IF(I4805&lt;&gt;"",INDIRECT("'"&amp;I4805&amp;"'!"&amp;J4805),"")</f>
        <v/>
      </c>
      <c r="I4805" s="1440"/>
      <c r="J4805" s="1436"/>
      <c r="K4805" s="4"/>
    </row>
    <row r="4806" spans="1:11" ht="15" x14ac:dyDescent="0.2">
      <c r="A4806" s="1">
        <v>4747</v>
      </c>
      <c r="B4806" s="660">
        <f>'Revenues 10-15'!F182</f>
        <v>0</v>
      </c>
      <c r="F4806" s="4"/>
      <c r="G4806" s="1" t="b">
        <f t="shared" ca="1" si="75"/>
        <v>1</v>
      </c>
      <c r="H4806" s="1435" cm="1">
        <f t="array" aca="1" ref="H4806" ca="1">IF(I4806&lt;&gt;"",INDIRECT("'"&amp;I4806&amp;"'!"&amp;J4806),"")</f>
        <v>0</v>
      </c>
      <c r="I4806" s="1440" t="s">
        <v>4785</v>
      </c>
      <c r="J4806" s="1436" t="s">
        <v>4884</v>
      </c>
      <c r="K4806" s="4"/>
    </row>
    <row r="4807" spans="1:11" ht="15" x14ac:dyDescent="0.2">
      <c r="A4807">
        <v>4748</v>
      </c>
      <c r="B4807" s="660"/>
      <c r="F4807" s="4"/>
      <c r="G4807" s="1" t="b">
        <f t="shared" ca="1" si="75"/>
        <v>1</v>
      </c>
      <c r="H4807" s="1435" t="str" cm="1">
        <f t="array" aca="1" ref="H4807" ca="1">IF(I4807&lt;&gt;"",INDIRECT("'"&amp;I4807&amp;"'!"&amp;J4807),"")</f>
        <v/>
      </c>
      <c r="I4807" s="1440"/>
      <c r="J4807" s="1436"/>
      <c r="K4807" s="4"/>
    </row>
    <row r="4808" spans="1:11" ht="15" x14ac:dyDescent="0.2">
      <c r="A4808">
        <v>4749</v>
      </c>
      <c r="B4808" s="660">
        <f>'Revenues 10-15'!G181</f>
        <v>0</v>
      </c>
      <c r="F4808" s="4"/>
      <c r="G4808" s="1" t="b">
        <f t="shared" ca="1" si="75"/>
        <v>1</v>
      </c>
      <c r="H4808" s="1435" cm="1">
        <f t="array" aca="1" ref="H4808" ca="1">IF(I4808&lt;&gt;"",INDIRECT("'"&amp;I4808&amp;"'!"&amp;J4808),"")</f>
        <v>0</v>
      </c>
      <c r="I4808" s="1440" t="s">
        <v>4785</v>
      </c>
      <c r="J4808" s="1436" t="s">
        <v>4885</v>
      </c>
      <c r="K4808" s="4"/>
    </row>
    <row r="4809" spans="1:11" ht="15" x14ac:dyDescent="0.2">
      <c r="A4809">
        <v>4750</v>
      </c>
      <c r="B4809" s="660">
        <f>'Revenues 10-15'!H181</f>
        <v>0</v>
      </c>
      <c r="F4809" s="4"/>
      <c r="G4809" s="1" t="b">
        <f t="shared" ca="1" si="75"/>
        <v>1</v>
      </c>
      <c r="H4809" s="1435" cm="1">
        <f t="array" aca="1" ref="H4809" ca="1">IF(I4809&lt;&gt;"",INDIRECT("'"&amp;I4809&amp;"'!"&amp;J4809),"")</f>
        <v>0</v>
      </c>
      <c r="I4809" s="1440" t="s">
        <v>4785</v>
      </c>
      <c r="J4809" s="1436" t="s">
        <v>4886</v>
      </c>
      <c r="K4809" s="4"/>
    </row>
    <row r="4810" spans="1:11" ht="15" x14ac:dyDescent="0.2">
      <c r="A4810" s="5">
        <v>4751</v>
      </c>
      <c r="B4810" s="660"/>
      <c r="F4810" s="4" t="s">
        <v>3784</v>
      </c>
      <c r="G4810" s="1" t="b">
        <f t="shared" ca="1" si="75"/>
        <v>1</v>
      </c>
      <c r="H4810" s="1435" t="str" cm="1">
        <f t="array" aca="1" ref="H4810" ca="1">IF(I4810&lt;&gt;"",INDIRECT("'"&amp;I4810&amp;"'!"&amp;J4810),"")</f>
        <v/>
      </c>
      <c r="I4810" s="1440"/>
      <c r="J4810" s="1436"/>
      <c r="K4810" s="4"/>
    </row>
    <row r="4811" spans="1:11" ht="15" x14ac:dyDescent="0.2">
      <c r="A4811">
        <v>4752</v>
      </c>
      <c r="B4811" s="660">
        <f>'Revenues 10-15'!G182</f>
        <v>0</v>
      </c>
      <c r="F4811" s="4"/>
      <c r="G4811" s="1" t="b">
        <f t="shared" ca="1" si="75"/>
        <v>1</v>
      </c>
      <c r="H4811" s="1435" cm="1">
        <f t="array" aca="1" ref="H4811" ca="1">IF(I4811&lt;&gt;"",INDIRECT("'"&amp;I4811&amp;"'!"&amp;J4811),"")</f>
        <v>0</v>
      </c>
      <c r="I4811" s="1440" t="s">
        <v>4785</v>
      </c>
      <c r="J4811" s="1436" t="s">
        <v>4887</v>
      </c>
      <c r="K4811" s="4"/>
    </row>
    <row r="4812" spans="1:11" ht="15" x14ac:dyDescent="0.2">
      <c r="A4812">
        <v>4753</v>
      </c>
      <c r="B4812" s="660">
        <f>'Revenues 10-15'!H182</f>
        <v>0</v>
      </c>
      <c r="F4812" s="4"/>
      <c r="G4812" s="1" t="b">
        <f t="shared" ca="1" si="75"/>
        <v>1</v>
      </c>
      <c r="H4812" s="1435" cm="1">
        <f t="array" aca="1" ref="H4812" ca="1">IF(I4812&lt;&gt;"",INDIRECT("'"&amp;I4812&amp;"'!"&amp;J4812),"")</f>
        <v>0</v>
      </c>
      <c r="I4812" s="1440" t="s">
        <v>4785</v>
      </c>
      <c r="J4812" s="1436" t="s">
        <v>4888</v>
      </c>
      <c r="K4812" s="4"/>
    </row>
    <row r="4813" spans="1:11" ht="15" x14ac:dyDescent="0.2">
      <c r="A4813" s="5">
        <v>4754</v>
      </c>
      <c r="B4813" s="660"/>
      <c r="F4813" s="4" t="s">
        <v>3784</v>
      </c>
      <c r="G4813" s="1" t="b">
        <f t="shared" ca="1" si="75"/>
        <v>1</v>
      </c>
      <c r="H4813" s="1435" t="str" cm="1">
        <f t="array" aca="1" ref="H4813" ca="1">IF(I4813&lt;&gt;"",INDIRECT("'"&amp;I4813&amp;"'!"&amp;J4813),"")</f>
        <v/>
      </c>
      <c r="I4813" s="1440"/>
      <c r="J4813" s="1436"/>
      <c r="K4813" s="4"/>
    </row>
    <row r="4814" spans="1:11" ht="15" x14ac:dyDescent="0.2">
      <c r="A4814">
        <v>4755</v>
      </c>
      <c r="B4814" s="660">
        <f>'Revenues 10-15'!K182</f>
        <v>0</v>
      </c>
      <c r="F4814" s="4"/>
      <c r="G4814" s="1" t="b">
        <f t="shared" ca="1" si="75"/>
        <v>1</v>
      </c>
      <c r="H4814" s="1435" cm="1">
        <f t="array" aca="1" ref="H4814" ca="1">IF(I4814&lt;&gt;"",INDIRECT("'"&amp;I4814&amp;"'!"&amp;J4814),"")</f>
        <v>0</v>
      </c>
      <c r="I4814" s="1440" t="s">
        <v>4785</v>
      </c>
      <c r="J4814" s="1436" t="s">
        <v>4889</v>
      </c>
      <c r="K4814" s="4"/>
    </row>
    <row r="4815" spans="1:11" ht="15" x14ac:dyDescent="0.2">
      <c r="A4815" s="5">
        <v>4756</v>
      </c>
      <c r="B4815" s="660"/>
      <c r="F4815" s="4" t="s">
        <v>3784</v>
      </c>
      <c r="G4815" s="1" t="b">
        <f t="shared" ca="1" si="75"/>
        <v>1</v>
      </c>
      <c r="H4815" s="1435" t="str" cm="1">
        <f t="array" aca="1" ref="H4815" ca="1">IF(I4815&lt;&gt;"",INDIRECT("'"&amp;I4815&amp;"'!"&amp;J4815),"")</f>
        <v/>
      </c>
      <c r="I4815" s="1440"/>
      <c r="J4815" s="1436"/>
      <c r="K4815" s="4"/>
    </row>
    <row r="4816" spans="1:11" ht="15" x14ac:dyDescent="0.2">
      <c r="A4816" s="5">
        <v>4757</v>
      </c>
      <c r="B4816" s="660"/>
      <c r="F4816" s="4" t="s">
        <v>3784</v>
      </c>
      <c r="G4816" s="1" t="b">
        <f t="shared" ca="1" si="75"/>
        <v>1</v>
      </c>
      <c r="H4816" s="1435" t="str" cm="1">
        <f t="array" aca="1" ref="H4816" ca="1">IF(I4816&lt;&gt;"",INDIRECT("'"&amp;I4816&amp;"'!"&amp;J4816),"")</f>
        <v/>
      </c>
      <c r="I4816" s="1440"/>
      <c r="J4816" s="1436"/>
      <c r="K4816" s="4"/>
    </row>
    <row r="4817" spans="1:11" ht="15" x14ac:dyDescent="0.2">
      <c r="A4817" s="5">
        <v>4758</v>
      </c>
      <c r="B4817" s="660"/>
      <c r="F4817" s="4" t="s">
        <v>3784</v>
      </c>
      <c r="G4817" s="1" t="b">
        <f t="shared" ca="1" si="75"/>
        <v>1</v>
      </c>
      <c r="H4817" s="1435" t="str" cm="1">
        <f t="array" aca="1" ref="H4817" ca="1">IF(I4817&lt;&gt;"",INDIRECT("'"&amp;I4817&amp;"'!"&amp;J4817),"")</f>
        <v/>
      </c>
      <c r="I4817" s="1440"/>
      <c r="J4817" s="1436"/>
      <c r="K4817" s="4"/>
    </row>
    <row r="4818" spans="1:11" ht="15" x14ac:dyDescent="0.2">
      <c r="A4818" s="5">
        <v>4759</v>
      </c>
      <c r="B4818" s="660"/>
      <c r="F4818" s="4" t="s">
        <v>3784</v>
      </c>
      <c r="G4818" s="1" t="b">
        <f t="shared" ca="1" si="75"/>
        <v>1</v>
      </c>
      <c r="H4818" s="1435" t="str" cm="1">
        <f t="array" aca="1" ref="H4818" ca="1">IF(I4818&lt;&gt;"",INDIRECT("'"&amp;I4818&amp;"'!"&amp;J4818),"")</f>
        <v/>
      </c>
      <c r="I4818" s="1440"/>
      <c r="J4818" s="1436"/>
      <c r="K4818" s="4"/>
    </row>
    <row r="4819" spans="1:11" ht="15" x14ac:dyDescent="0.2">
      <c r="A4819" s="5">
        <v>4760</v>
      </c>
      <c r="B4819" s="660"/>
      <c r="F4819" s="4" t="s">
        <v>3784</v>
      </c>
      <c r="G4819" s="1" t="b">
        <f t="shared" ca="1" si="75"/>
        <v>1</v>
      </c>
      <c r="H4819" s="1435" t="str" cm="1">
        <f t="array" aca="1" ref="H4819" ca="1">IF(I4819&lt;&gt;"",INDIRECT("'"&amp;I4819&amp;"'!"&amp;J4819),"")</f>
        <v/>
      </c>
      <c r="I4819" s="1440"/>
      <c r="J4819" s="1436"/>
      <c r="K4819" s="4"/>
    </row>
    <row r="4820" spans="1:11" ht="15" x14ac:dyDescent="0.2">
      <c r="A4820" s="5">
        <v>4761</v>
      </c>
      <c r="B4820" s="660"/>
      <c r="F4820" s="4" t="s">
        <v>3784</v>
      </c>
      <c r="G4820" s="1" t="b">
        <f t="shared" ca="1" si="75"/>
        <v>1</v>
      </c>
      <c r="H4820" s="1435" t="str" cm="1">
        <f t="array" aca="1" ref="H4820" ca="1">IF(I4820&lt;&gt;"",INDIRECT("'"&amp;I4820&amp;"'!"&amp;J4820),"")</f>
        <v/>
      </c>
      <c r="I4820" s="1440"/>
      <c r="J4820" s="1436"/>
      <c r="K4820" s="4"/>
    </row>
    <row r="4821" spans="1:11" ht="15" x14ac:dyDescent="0.2">
      <c r="A4821" s="5">
        <v>4762</v>
      </c>
      <c r="B4821" s="660"/>
      <c r="F4821" s="4" t="s">
        <v>3784</v>
      </c>
      <c r="G4821" s="1" t="b">
        <f t="shared" ca="1" si="75"/>
        <v>1</v>
      </c>
      <c r="H4821" s="1435" t="str" cm="1">
        <f t="array" aca="1" ref="H4821" ca="1">IF(I4821&lt;&gt;"",INDIRECT("'"&amp;I4821&amp;"'!"&amp;J4821),"")</f>
        <v/>
      </c>
      <c r="I4821" s="1440"/>
      <c r="J4821" s="1436"/>
      <c r="K4821" s="4"/>
    </row>
    <row r="4822" spans="1:11" ht="15" x14ac:dyDescent="0.2">
      <c r="A4822" s="5">
        <v>4763</v>
      </c>
      <c r="B4822" s="660"/>
      <c r="F4822" s="4" t="s">
        <v>3784</v>
      </c>
      <c r="G4822" s="1" t="b">
        <f t="shared" ca="1" si="75"/>
        <v>1</v>
      </c>
      <c r="H4822" s="1435" t="str" cm="1">
        <f t="array" aca="1" ref="H4822" ca="1">IF(I4822&lt;&gt;"",INDIRECT("'"&amp;I4822&amp;"'!"&amp;J4822),"")</f>
        <v/>
      </c>
      <c r="I4822" s="1440"/>
      <c r="J4822" s="1436"/>
      <c r="K4822" s="4"/>
    </row>
    <row r="4823" spans="1:11" ht="15" x14ac:dyDescent="0.2">
      <c r="A4823" s="5">
        <v>4764</v>
      </c>
      <c r="B4823" s="660"/>
      <c r="F4823" s="4" t="s">
        <v>3784</v>
      </c>
      <c r="G4823" s="1" t="b">
        <f t="shared" ca="1" si="75"/>
        <v>1</v>
      </c>
      <c r="H4823" s="1435" t="str" cm="1">
        <f t="array" aca="1" ref="H4823" ca="1">IF(I4823&lt;&gt;"",INDIRECT("'"&amp;I4823&amp;"'!"&amp;J4823),"")</f>
        <v/>
      </c>
      <c r="I4823" s="1440"/>
      <c r="J4823" s="1436"/>
      <c r="K4823" s="4"/>
    </row>
    <row r="4824" spans="1:11" ht="15" x14ac:dyDescent="0.2">
      <c r="A4824" s="5">
        <v>4765</v>
      </c>
      <c r="B4824" s="660"/>
      <c r="F4824" s="4" t="s">
        <v>3784</v>
      </c>
      <c r="G4824" s="1" t="b">
        <f t="shared" ca="1" si="75"/>
        <v>1</v>
      </c>
      <c r="H4824" s="1435" t="str" cm="1">
        <f t="array" aca="1" ref="H4824" ca="1">IF(I4824&lt;&gt;"",INDIRECT("'"&amp;I4824&amp;"'!"&amp;J4824),"")</f>
        <v/>
      </c>
      <c r="I4824" s="1440"/>
      <c r="J4824" s="1436"/>
      <c r="K4824" s="4"/>
    </row>
    <row r="4825" spans="1:11" ht="15" x14ac:dyDescent="0.2">
      <c r="A4825" s="5">
        <v>4766</v>
      </c>
      <c r="B4825" s="660"/>
      <c r="F4825" s="4" t="s">
        <v>3784</v>
      </c>
      <c r="G4825" s="1" t="b">
        <f t="shared" ca="1" si="75"/>
        <v>1</v>
      </c>
      <c r="H4825" s="1435" t="str" cm="1">
        <f t="array" aca="1" ref="H4825" ca="1">IF(I4825&lt;&gt;"",INDIRECT("'"&amp;I4825&amp;"'!"&amp;J4825),"")</f>
        <v/>
      </c>
      <c r="I4825" s="1440"/>
      <c r="J4825" s="1436"/>
      <c r="K4825" s="4"/>
    </row>
    <row r="4826" spans="1:11" ht="15" x14ac:dyDescent="0.2">
      <c r="A4826" s="5">
        <v>4767</v>
      </c>
      <c r="B4826" s="660"/>
      <c r="F4826" s="4" t="s">
        <v>3784</v>
      </c>
      <c r="G4826" s="1" t="b">
        <f t="shared" ca="1" si="75"/>
        <v>1</v>
      </c>
      <c r="H4826" s="1435" t="str" cm="1">
        <f t="array" aca="1" ref="H4826" ca="1">IF(I4826&lt;&gt;"",INDIRECT("'"&amp;I4826&amp;"'!"&amp;J4826),"")</f>
        <v/>
      </c>
      <c r="I4826" s="1440"/>
      <c r="J4826" s="1436"/>
      <c r="K4826" s="4"/>
    </row>
    <row r="4827" spans="1:11" ht="15" x14ac:dyDescent="0.2">
      <c r="A4827" s="5">
        <v>4768</v>
      </c>
      <c r="B4827" s="660"/>
      <c r="F4827" s="4" t="s">
        <v>3784</v>
      </c>
      <c r="G4827" s="1" t="b">
        <f t="shared" ca="1" si="75"/>
        <v>1</v>
      </c>
      <c r="H4827" s="1435" t="str" cm="1">
        <f t="array" aca="1" ref="H4827" ca="1">IF(I4827&lt;&gt;"",INDIRECT("'"&amp;I4827&amp;"'!"&amp;J4827),"")</f>
        <v/>
      </c>
      <c r="I4827" s="1440"/>
      <c r="J4827" s="1436"/>
      <c r="K4827" s="4"/>
    </row>
    <row r="4828" spans="1:11" ht="15" x14ac:dyDescent="0.2">
      <c r="A4828" s="5">
        <v>4769</v>
      </c>
      <c r="B4828" s="660"/>
      <c r="F4828" s="4" t="s">
        <v>3784</v>
      </c>
      <c r="G4828" s="1" t="b">
        <f t="shared" ca="1" si="75"/>
        <v>1</v>
      </c>
      <c r="H4828" s="1435" t="str" cm="1">
        <f t="array" aca="1" ref="H4828" ca="1">IF(I4828&lt;&gt;"",INDIRECT("'"&amp;I4828&amp;"'!"&amp;J4828),"")</f>
        <v/>
      </c>
      <c r="I4828" s="1440"/>
      <c r="J4828" s="1436"/>
      <c r="K4828" s="4"/>
    </row>
    <row r="4829" spans="1:11" ht="15" x14ac:dyDescent="0.2">
      <c r="A4829" s="5">
        <v>4770</v>
      </c>
      <c r="B4829" s="660"/>
      <c r="F4829" s="4" t="s">
        <v>3784</v>
      </c>
      <c r="G4829" s="1" t="b">
        <f t="shared" ca="1" si="75"/>
        <v>1</v>
      </c>
      <c r="H4829" s="1435" t="str" cm="1">
        <f t="array" aca="1" ref="H4829" ca="1">IF(I4829&lt;&gt;"",INDIRECT("'"&amp;I4829&amp;"'!"&amp;J4829),"")</f>
        <v/>
      </c>
      <c r="I4829" s="1440"/>
      <c r="J4829" s="1436"/>
      <c r="K4829" s="4"/>
    </row>
    <row r="4830" spans="1:11" ht="15" x14ac:dyDescent="0.2">
      <c r="A4830" s="5">
        <v>4771</v>
      </c>
      <c r="B4830" s="660"/>
      <c r="F4830" s="4" t="s">
        <v>3784</v>
      </c>
      <c r="G4830" s="1" t="b">
        <f t="shared" ca="1" si="75"/>
        <v>1</v>
      </c>
      <c r="H4830" s="1435" t="str" cm="1">
        <f t="array" aca="1" ref="H4830" ca="1">IF(I4830&lt;&gt;"",INDIRECT("'"&amp;I4830&amp;"'!"&amp;J4830),"")</f>
        <v/>
      </c>
      <c r="I4830" s="1440"/>
      <c r="J4830" s="1436"/>
      <c r="K4830" s="4"/>
    </row>
    <row r="4831" spans="1:11" ht="15" x14ac:dyDescent="0.2">
      <c r="A4831" s="5">
        <v>4772</v>
      </c>
      <c r="B4831" s="660"/>
      <c r="F4831" s="4" t="s">
        <v>3784</v>
      </c>
      <c r="G4831" s="1" t="b">
        <f t="shared" ca="1" si="75"/>
        <v>1</v>
      </c>
      <c r="H4831" s="1435" t="str" cm="1">
        <f t="array" aca="1" ref="H4831" ca="1">IF(I4831&lt;&gt;"",INDIRECT("'"&amp;I4831&amp;"'!"&amp;J4831),"")</f>
        <v/>
      </c>
      <c r="I4831" s="1440"/>
      <c r="J4831" s="1436"/>
      <c r="K4831" s="4"/>
    </row>
    <row r="4832" spans="1:11" ht="15" x14ac:dyDescent="0.2">
      <c r="A4832" s="5">
        <v>4773</v>
      </c>
      <c r="B4832" s="660"/>
      <c r="F4832" s="4" t="s">
        <v>3784</v>
      </c>
      <c r="G4832" s="1" t="b">
        <f t="shared" ref="G4832:G4895" ca="1" si="76">H4832=B4832</f>
        <v>1</v>
      </c>
      <c r="H4832" s="1435" t="str" cm="1">
        <f t="array" aca="1" ref="H4832" ca="1">IF(I4832&lt;&gt;"",INDIRECT("'"&amp;I4832&amp;"'!"&amp;J4832),"")</f>
        <v/>
      </c>
      <c r="I4832" s="1440"/>
      <c r="J4832" s="1436"/>
      <c r="K4832" s="4"/>
    </row>
    <row r="4833" spans="1:11" ht="15" x14ac:dyDescent="0.2">
      <c r="A4833" s="5">
        <v>4774</v>
      </c>
      <c r="B4833" s="660"/>
      <c r="F4833" s="4" t="s">
        <v>3784</v>
      </c>
      <c r="G4833" s="1" t="b">
        <f t="shared" ca="1" si="76"/>
        <v>1</v>
      </c>
      <c r="H4833" s="1435" t="str" cm="1">
        <f t="array" aca="1" ref="H4833" ca="1">IF(I4833&lt;&gt;"",INDIRECT("'"&amp;I4833&amp;"'!"&amp;J4833),"")</f>
        <v/>
      </c>
      <c r="I4833" s="1440"/>
      <c r="J4833" s="1436"/>
      <c r="K4833" s="4"/>
    </row>
    <row r="4834" spans="1:11" ht="15" x14ac:dyDescent="0.2">
      <c r="A4834" s="5">
        <v>4775</v>
      </c>
      <c r="B4834" s="660"/>
      <c r="F4834" s="4" t="s">
        <v>3784</v>
      </c>
      <c r="G4834" s="1" t="b">
        <f t="shared" ca="1" si="76"/>
        <v>1</v>
      </c>
      <c r="H4834" s="1435" t="str" cm="1">
        <f t="array" aca="1" ref="H4834" ca="1">IF(I4834&lt;&gt;"",INDIRECT("'"&amp;I4834&amp;"'!"&amp;J4834),"")</f>
        <v/>
      </c>
      <c r="I4834" s="1440"/>
      <c r="J4834" s="1436"/>
      <c r="K4834" s="4"/>
    </row>
    <row r="4835" spans="1:11" ht="15" x14ac:dyDescent="0.2">
      <c r="A4835" s="5">
        <v>4776</v>
      </c>
      <c r="B4835" s="660"/>
      <c r="F4835" s="4" t="s">
        <v>3784</v>
      </c>
      <c r="G4835" s="1" t="b">
        <f t="shared" ca="1" si="76"/>
        <v>1</v>
      </c>
      <c r="H4835" s="1435" t="str" cm="1">
        <f t="array" aca="1" ref="H4835" ca="1">IF(I4835&lt;&gt;"",INDIRECT("'"&amp;I4835&amp;"'!"&amp;J4835),"")</f>
        <v/>
      </c>
      <c r="I4835" s="1440"/>
      <c r="J4835" s="1436"/>
      <c r="K4835" s="4"/>
    </row>
    <row r="4836" spans="1:11" ht="15" x14ac:dyDescent="0.2">
      <c r="A4836" s="5">
        <v>4777</v>
      </c>
      <c r="B4836" s="660"/>
      <c r="F4836" s="4" t="s">
        <v>3784</v>
      </c>
      <c r="G4836" s="1" t="b">
        <f t="shared" ca="1" si="76"/>
        <v>1</v>
      </c>
      <c r="H4836" s="1435" t="str" cm="1">
        <f t="array" aca="1" ref="H4836" ca="1">IF(I4836&lt;&gt;"",INDIRECT("'"&amp;I4836&amp;"'!"&amp;J4836),"")</f>
        <v/>
      </c>
      <c r="I4836" s="1440"/>
      <c r="J4836" s="1436"/>
      <c r="K4836" s="4"/>
    </row>
    <row r="4837" spans="1:11" ht="15" x14ac:dyDescent="0.2">
      <c r="A4837" s="5">
        <v>4778</v>
      </c>
      <c r="B4837" s="660"/>
      <c r="F4837" s="4" t="s">
        <v>3784</v>
      </c>
      <c r="G4837" s="1" t="b">
        <f t="shared" ca="1" si="76"/>
        <v>1</v>
      </c>
      <c r="H4837" s="1435" t="str" cm="1">
        <f t="array" aca="1" ref="H4837" ca="1">IF(I4837&lt;&gt;"",INDIRECT("'"&amp;I4837&amp;"'!"&amp;J4837),"")</f>
        <v/>
      </c>
      <c r="I4837" s="1440"/>
      <c r="J4837" s="1436"/>
      <c r="K4837" s="4"/>
    </row>
    <row r="4838" spans="1:11" ht="15" x14ac:dyDescent="0.2">
      <c r="A4838" s="5">
        <v>4779</v>
      </c>
      <c r="B4838" s="660"/>
      <c r="F4838" s="4" t="s">
        <v>3784</v>
      </c>
      <c r="G4838" s="1" t="b">
        <f t="shared" ca="1" si="76"/>
        <v>1</v>
      </c>
      <c r="H4838" s="1435" t="str" cm="1">
        <f t="array" aca="1" ref="H4838" ca="1">IF(I4838&lt;&gt;"",INDIRECT("'"&amp;I4838&amp;"'!"&amp;J4838),"")</f>
        <v/>
      </c>
      <c r="I4838" s="1440"/>
      <c r="J4838" s="1436"/>
      <c r="K4838" s="4"/>
    </row>
    <row r="4839" spans="1:11" ht="15" x14ac:dyDescent="0.2">
      <c r="A4839" s="5">
        <v>4780</v>
      </c>
      <c r="B4839" s="660"/>
      <c r="F4839" s="4" t="s">
        <v>3784</v>
      </c>
      <c r="G4839" s="1" t="b">
        <f t="shared" ca="1" si="76"/>
        <v>1</v>
      </c>
      <c r="H4839" s="1435" t="str" cm="1">
        <f t="array" aca="1" ref="H4839" ca="1">IF(I4839&lt;&gt;"",INDIRECT("'"&amp;I4839&amp;"'!"&amp;J4839),"")</f>
        <v/>
      </c>
      <c r="I4839" s="1440"/>
      <c r="J4839" s="1436"/>
      <c r="K4839" s="4"/>
    </row>
    <row r="4840" spans="1:11" ht="15" x14ac:dyDescent="0.2">
      <c r="A4840" s="5">
        <v>4781</v>
      </c>
      <c r="B4840" s="660"/>
      <c r="F4840" s="4" t="s">
        <v>3784</v>
      </c>
      <c r="G4840" s="1" t="b">
        <f t="shared" ca="1" si="76"/>
        <v>1</v>
      </c>
      <c r="H4840" s="1435" t="str" cm="1">
        <f t="array" aca="1" ref="H4840" ca="1">IF(I4840&lt;&gt;"",INDIRECT("'"&amp;I4840&amp;"'!"&amp;J4840),"")</f>
        <v/>
      </c>
      <c r="I4840" s="1440"/>
      <c r="J4840" s="1436"/>
      <c r="K4840" s="4"/>
    </row>
    <row r="4841" spans="1:11" ht="15" x14ac:dyDescent="0.2">
      <c r="A4841" s="5">
        <v>4782</v>
      </c>
      <c r="B4841" s="660"/>
      <c r="F4841" s="4" t="s">
        <v>3784</v>
      </c>
      <c r="G4841" s="1" t="b">
        <f t="shared" ca="1" si="76"/>
        <v>1</v>
      </c>
      <c r="H4841" s="1435" t="str" cm="1">
        <f t="array" aca="1" ref="H4841" ca="1">IF(I4841&lt;&gt;"",INDIRECT("'"&amp;I4841&amp;"'!"&amp;J4841),"")</f>
        <v/>
      </c>
      <c r="I4841" s="1440"/>
      <c r="J4841" s="1436"/>
      <c r="K4841" s="4"/>
    </row>
    <row r="4842" spans="1:11" ht="15" x14ac:dyDescent="0.2">
      <c r="A4842" s="5">
        <v>4783</v>
      </c>
      <c r="B4842" s="660"/>
      <c r="F4842" s="4" t="s">
        <v>3784</v>
      </c>
      <c r="G4842" s="1" t="b">
        <f t="shared" ca="1" si="76"/>
        <v>1</v>
      </c>
      <c r="H4842" s="1435" t="str" cm="1">
        <f t="array" aca="1" ref="H4842" ca="1">IF(I4842&lt;&gt;"",INDIRECT("'"&amp;I4842&amp;"'!"&amp;J4842),"")</f>
        <v/>
      </c>
      <c r="I4842" s="1440"/>
      <c r="J4842" s="1436"/>
      <c r="K4842" s="4"/>
    </row>
    <row r="4843" spans="1:11" ht="15" x14ac:dyDescent="0.2">
      <c r="A4843" s="5">
        <v>4784</v>
      </c>
      <c r="B4843" s="660"/>
      <c r="F4843" s="4" t="s">
        <v>3784</v>
      </c>
      <c r="G4843" s="1" t="b">
        <f t="shared" ca="1" si="76"/>
        <v>1</v>
      </c>
      <c r="H4843" s="1435" t="str" cm="1">
        <f t="array" aca="1" ref="H4843" ca="1">IF(I4843&lt;&gt;"",INDIRECT("'"&amp;I4843&amp;"'!"&amp;J4843),"")</f>
        <v/>
      </c>
      <c r="I4843" s="1440"/>
      <c r="J4843" s="1436"/>
      <c r="K4843" s="4"/>
    </row>
    <row r="4844" spans="1:11" ht="15" x14ac:dyDescent="0.2">
      <c r="A4844" s="5">
        <v>4785</v>
      </c>
      <c r="B4844" s="660"/>
      <c r="F4844" s="4" t="s">
        <v>3784</v>
      </c>
      <c r="G4844" s="1" t="b">
        <f t="shared" ca="1" si="76"/>
        <v>1</v>
      </c>
      <c r="H4844" s="1435" t="str" cm="1">
        <f t="array" aca="1" ref="H4844" ca="1">IF(I4844&lt;&gt;"",INDIRECT("'"&amp;I4844&amp;"'!"&amp;J4844),"")</f>
        <v/>
      </c>
      <c r="I4844" s="1440"/>
      <c r="J4844" s="1436"/>
      <c r="K4844" s="4"/>
    </row>
    <row r="4845" spans="1:11" ht="15" x14ac:dyDescent="0.2">
      <c r="A4845" s="5">
        <v>4786</v>
      </c>
      <c r="B4845" s="660"/>
      <c r="F4845" s="4" t="s">
        <v>3784</v>
      </c>
      <c r="G4845" s="1" t="b">
        <f t="shared" ca="1" si="76"/>
        <v>1</v>
      </c>
      <c r="H4845" s="1435" t="str" cm="1">
        <f t="array" aca="1" ref="H4845" ca="1">IF(I4845&lt;&gt;"",INDIRECT("'"&amp;I4845&amp;"'!"&amp;J4845),"")</f>
        <v/>
      </c>
      <c r="I4845" s="1440"/>
      <c r="J4845" s="1436"/>
      <c r="K4845" s="4"/>
    </row>
    <row r="4846" spans="1:11" ht="15" x14ac:dyDescent="0.2">
      <c r="A4846" s="5">
        <v>4787</v>
      </c>
      <c r="B4846" s="660"/>
      <c r="F4846" s="4" t="s">
        <v>3784</v>
      </c>
      <c r="G4846" s="1" t="b">
        <f t="shared" ca="1" si="76"/>
        <v>1</v>
      </c>
      <c r="H4846" s="1435" t="str" cm="1">
        <f t="array" aca="1" ref="H4846" ca="1">IF(I4846&lt;&gt;"",INDIRECT("'"&amp;I4846&amp;"'!"&amp;J4846),"")</f>
        <v/>
      </c>
      <c r="I4846" s="1440"/>
      <c r="J4846" s="1436"/>
      <c r="K4846" s="4"/>
    </row>
    <row r="4847" spans="1:11" ht="15" x14ac:dyDescent="0.2">
      <c r="A4847" s="5">
        <v>4788</v>
      </c>
      <c r="B4847" s="660"/>
      <c r="F4847" s="4" t="s">
        <v>3784</v>
      </c>
      <c r="G4847" s="1" t="b">
        <f t="shared" ca="1" si="76"/>
        <v>1</v>
      </c>
      <c r="H4847" s="1435" t="str" cm="1">
        <f t="array" aca="1" ref="H4847" ca="1">IF(I4847&lt;&gt;"",INDIRECT("'"&amp;I4847&amp;"'!"&amp;J4847),"")</f>
        <v/>
      </c>
      <c r="I4847" s="1440"/>
      <c r="J4847" s="1436"/>
      <c r="K4847" s="4"/>
    </row>
    <row r="4848" spans="1:11" ht="15" x14ac:dyDescent="0.2">
      <c r="A4848" s="5">
        <v>4789</v>
      </c>
      <c r="B4848" s="660"/>
      <c r="F4848" s="4" t="s">
        <v>3784</v>
      </c>
      <c r="G4848" s="1" t="b">
        <f t="shared" ca="1" si="76"/>
        <v>1</v>
      </c>
      <c r="H4848" s="1435" t="str" cm="1">
        <f t="array" aca="1" ref="H4848" ca="1">IF(I4848&lt;&gt;"",INDIRECT("'"&amp;I4848&amp;"'!"&amp;J4848),"")</f>
        <v/>
      </c>
      <c r="I4848" s="1440"/>
      <c r="J4848" s="1436"/>
      <c r="K4848" s="4"/>
    </row>
    <row r="4849" spans="1:11" ht="15" x14ac:dyDescent="0.2">
      <c r="A4849" s="5">
        <v>4790</v>
      </c>
      <c r="B4849" s="660"/>
      <c r="F4849" s="4" t="s">
        <v>3784</v>
      </c>
      <c r="G4849" s="1" t="b">
        <f t="shared" ca="1" si="76"/>
        <v>1</v>
      </c>
      <c r="H4849" s="1435" t="str" cm="1">
        <f t="array" aca="1" ref="H4849" ca="1">IF(I4849&lt;&gt;"",INDIRECT("'"&amp;I4849&amp;"'!"&amp;J4849),"")</f>
        <v/>
      </c>
      <c r="I4849" s="1440"/>
      <c r="J4849" s="1436"/>
      <c r="K4849" s="4"/>
    </row>
    <row r="4850" spans="1:11" ht="15" x14ac:dyDescent="0.2">
      <c r="A4850">
        <v>4791</v>
      </c>
      <c r="B4850" s="660">
        <f>'Revenues 10-15'!C269</f>
        <v>148810</v>
      </c>
      <c r="F4850" s="4"/>
      <c r="G4850" s="1" t="b">
        <f t="shared" ca="1" si="76"/>
        <v>1</v>
      </c>
      <c r="H4850" s="1435" cm="1">
        <f t="array" aca="1" ref="H4850" ca="1">IF(I4850&lt;&gt;"",INDIRECT("'"&amp;I4850&amp;"'!"&amp;J4850),"")</f>
        <v>148810</v>
      </c>
      <c r="I4850" s="1440" t="s">
        <v>4785</v>
      </c>
      <c r="J4850" s="1436" t="s">
        <v>4890</v>
      </c>
      <c r="K4850" s="4"/>
    </row>
    <row r="4851" spans="1:11" ht="15" x14ac:dyDescent="0.2">
      <c r="A4851">
        <v>4792</v>
      </c>
      <c r="B4851" s="660">
        <f>'Revenues 10-15'!D269</f>
        <v>0</v>
      </c>
      <c r="F4851" s="4"/>
      <c r="G4851" s="1" t="b">
        <f t="shared" ca="1" si="76"/>
        <v>1</v>
      </c>
      <c r="H4851" s="1435" cm="1">
        <f t="array" aca="1" ref="H4851" ca="1">IF(I4851&lt;&gt;"",INDIRECT("'"&amp;I4851&amp;"'!"&amp;J4851),"")</f>
        <v>0</v>
      </c>
      <c r="I4851" s="1440" t="s">
        <v>4785</v>
      </c>
      <c r="J4851" s="1436" t="s">
        <v>4294</v>
      </c>
      <c r="K4851" s="4"/>
    </row>
    <row r="4852" spans="1:11" ht="15" x14ac:dyDescent="0.2">
      <c r="A4852" s="5">
        <v>4793</v>
      </c>
      <c r="B4852" s="660"/>
      <c r="F4852" s="4" t="s">
        <v>3784</v>
      </c>
      <c r="G4852" s="1" t="b">
        <f t="shared" ca="1" si="76"/>
        <v>1</v>
      </c>
      <c r="H4852" s="1435" t="str" cm="1">
        <f t="array" aca="1" ref="H4852" ca="1">IF(I4852&lt;&gt;"",INDIRECT("'"&amp;I4852&amp;"'!"&amp;J4852),"")</f>
        <v/>
      </c>
      <c r="I4852" s="1440"/>
      <c r="J4852" s="1436"/>
      <c r="K4852" s="4"/>
    </row>
    <row r="4853" spans="1:11" ht="15" x14ac:dyDescent="0.2">
      <c r="A4853">
        <v>4794</v>
      </c>
      <c r="B4853" s="660">
        <f>'Revenues 10-15'!F269</f>
        <v>0</v>
      </c>
      <c r="F4853" s="4"/>
      <c r="G4853" s="1" t="b">
        <f t="shared" ca="1" si="76"/>
        <v>1</v>
      </c>
      <c r="H4853" s="1435" cm="1">
        <f t="array" aca="1" ref="H4853" ca="1">IF(I4853&lt;&gt;"",INDIRECT("'"&amp;I4853&amp;"'!"&amp;J4853),"")</f>
        <v>0</v>
      </c>
      <c r="I4853" s="1440" t="s">
        <v>4785</v>
      </c>
      <c r="J4853" s="1436" t="s">
        <v>4891</v>
      </c>
      <c r="K4853" s="4"/>
    </row>
    <row r="4854" spans="1:11" ht="15" x14ac:dyDescent="0.2">
      <c r="A4854" s="5">
        <v>4795</v>
      </c>
      <c r="B4854" s="660"/>
      <c r="F4854" s="4" t="s">
        <v>3784</v>
      </c>
      <c r="G4854" s="1" t="b">
        <f t="shared" ca="1" si="76"/>
        <v>1</v>
      </c>
      <c r="H4854" s="1435" t="str" cm="1">
        <f t="array" aca="1" ref="H4854" ca="1">IF(I4854&lt;&gt;"",INDIRECT("'"&amp;I4854&amp;"'!"&amp;J4854),"")</f>
        <v/>
      </c>
      <c r="I4854" s="1440"/>
      <c r="J4854" s="1436"/>
      <c r="K4854" s="4"/>
    </row>
    <row r="4855" spans="1:11" ht="15" x14ac:dyDescent="0.2">
      <c r="A4855" s="5">
        <v>4796</v>
      </c>
      <c r="B4855" s="660"/>
      <c r="F4855" s="4" t="s">
        <v>3784</v>
      </c>
      <c r="G4855" s="1" t="b">
        <f t="shared" ca="1" si="76"/>
        <v>1</v>
      </c>
      <c r="H4855" s="1435" t="str" cm="1">
        <f t="array" aca="1" ref="H4855" ca="1">IF(I4855&lt;&gt;"",INDIRECT("'"&amp;I4855&amp;"'!"&amp;J4855),"")</f>
        <v/>
      </c>
      <c r="I4855" s="1440"/>
      <c r="J4855" s="1436"/>
      <c r="K4855" s="4"/>
    </row>
    <row r="4856" spans="1:11" ht="15" x14ac:dyDescent="0.2">
      <c r="A4856" s="5">
        <v>4797</v>
      </c>
      <c r="B4856" s="660"/>
      <c r="F4856" s="4" t="s">
        <v>3784</v>
      </c>
      <c r="G4856" s="1" t="b">
        <f t="shared" ca="1" si="76"/>
        <v>1</v>
      </c>
      <c r="H4856" s="1435" t="str" cm="1">
        <f t="array" aca="1" ref="H4856" ca="1">IF(I4856&lt;&gt;"",INDIRECT("'"&amp;I4856&amp;"'!"&amp;J4856),"")</f>
        <v/>
      </c>
      <c r="I4856" s="1440"/>
      <c r="J4856" s="1436"/>
      <c r="K4856" s="4"/>
    </row>
    <row r="4857" spans="1:11" ht="15" x14ac:dyDescent="0.2">
      <c r="A4857" s="5">
        <v>4798</v>
      </c>
      <c r="B4857" s="660"/>
      <c r="F4857" s="4" t="s">
        <v>3784</v>
      </c>
      <c r="G4857" s="1" t="b">
        <f t="shared" ca="1" si="76"/>
        <v>1</v>
      </c>
      <c r="H4857" s="1435" t="str" cm="1">
        <f t="array" aca="1" ref="H4857" ca="1">IF(I4857&lt;&gt;"",INDIRECT("'"&amp;I4857&amp;"'!"&amp;J4857),"")</f>
        <v/>
      </c>
      <c r="I4857" s="1440"/>
      <c r="J4857" s="1436"/>
      <c r="K4857" s="4"/>
    </row>
    <row r="4858" spans="1:11" ht="15" x14ac:dyDescent="0.2">
      <c r="A4858" s="5">
        <v>4799</v>
      </c>
      <c r="B4858" s="660"/>
      <c r="F4858" s="4" t="s">
        <v>3784</v>
      </c>
      <c r="G4858" s="1" t="b">
        <f t="shared" ca="1" si="76"/>
        <v>1</v>
      </c>
      <c r="H4858" s="1435" t="str" cm="1">
        <f t="array" aca="1" ref="H4858" ca="1">IF(I4858&lt;&gt;"",INDIRECT("'"&amp;I4858&amp;"'!"&amp;J4858),"")</f>
        <v/>
      </c>
      <c r="I4858" s="1440"/>
      <c r="J4858" s="1436"/>
      <c r="K4858" s="4"/>
    </row>
    <row r="4859" spans="1:11" ht="15" x14ac:dyDescent="0.2">
      <c r="A4859" s="5">
        <v>4800</v>
      </c>
      <c r="B4859" s="660"/>
      <c r="F4859" s="4" t="s">
        <v>3784</v>
      </c>
      <c r="G4859" s="1" t="b">
        <f t="shared" ca="1" si="76"/>
        <v>1</v>
      </c>
      <c r="H4859" s="1435" t="str" cm="1">
        <f t="array" aca="1" ref="H4859" ca="1">IF(I4859&lt;&gt;"",INDIRECT("'"&amp;I4859&amp;"'!"&amp;J4859),"")</f>
        <v/>
      </c>
      <c r="I4859" s="1440"/>
      <c r="J4859" s="1436"/>
      <c r="K4859" s="4"/>
    </row>
    <row r="4860" spans="1:11" ht="15" x14ac:dyDescent="0.2">
      <c r="A4860" s="5">
        <v>4801</v>
      </c>
      <c r="B4860" s="660"/>
      <c r="F4860" s="4" t="s">
        <v>3784</v>
      </c>
      <c r="G4860" s="1" t="b">
        <f t="shared" ca="1" si="76"/>
        <v>1</v>
      </c>
      <c r="H4860" s="1435" t="str" cm="1">
        <f t="array" aca="1" ref="H4860" ca="1">IF(I4860&lt;&gt;"",INDIRECT("'"&amp;I4860&amp;"'!"&amp;J4860),"")</f>
        <v/>
      </c>
      <c r="I4860" s="1440"/>
      <c r="J4860" s="1436"/>
      <c r="K4860" s="4"/>
    </row>
    <row r="4861" spans="1:11" ht="15" x14ac:dyDescent="0.2">
      <c r="A4861" s="5">
        <v>4802</v>
      </c>
      <c r="B4861" s="660"/>
      <c r="F4861" s="4" t="s">
        <v>3784</v>
      </c>
      <c r="G4861" s="1" t="b">
        <f t="shared" ca="1" si="76"/>
        <v>1</v>
      </c>
      <c r="H4861" s="1435" t="str" cm="1">
        <f t="array" aca="1" ref="H4861" ca="1">IF(I4861&lt;&gt;"",INDIRECT("'"&amp;I4861&amp;"'!"&amp;J4861),"")</f>
        <v/>
      </c>
      <c r="I4861" s="1440"/>
      <c r="J4861" s="1436"/>
      <c r="K4861" s="4"/>
    </row>
    <row r="4862" spans="1:11" ht="15" x14ac:dyDescent="0.2">
      <c r="A4862">
        <v>4803</v>
      </c>
      <c r="B4862" s="660">
        <f>'Revenues 10-15'!G269</f>
        <v>0</v>
      </c>
      <c r="F4862" s="4"/>
      <c r="G4862" s="1" t="b">
        <f t="shared" ca="1" si="76"/>
        <v>1</v>
      </c>
      <c r="H4862" s="1435" cm="1">
        <f t="array" aca="1" ref="H4862" ca="1">IF(I4862&lt;&gt;"",INDIRECT("'"&amp;I4862&amp;"'!"&amp;J4862),"")</f>
        <v>0</v>
      </c>
      <c r="I4862" s="1440" t="s">
        <v>4785</v>
      </c>
      <c r="J4862" s="1436" t="s">
        <v>4892</v>
      </c>
      <c r="K4862" s="4"/>
    </row>
    <row r="4863" spans="1:11" ht="15" x14ac:dyDescent="0.2">
      <c r="A4863">
        <v>4804</v>
      </c>
      <c r="B4863" s="660">
        <f>'Revenues 10-15'!H269</f>
        <v>0</v>
      </c>
      <c r="F4863" s="4"/>
      <c r="G4863" s="1" t="b">
        <f t="shared" ca="1" si="76"/>
        <v>1</v>
      </c>
      <c r="H4863" s="1435" cm="1">
        <f t="array" aca="1" ref="H4863" ca="1">IF(I4863&lt;&gt;"",INDIRECT("'"&amp;I4863&amp;"'!"&amp;J4863),"")</f>
        <v>0</v>
      </c>
      <c r="I4863" s="1440" t="s">
        <v>4785</v>
      </c>
      <c r="J4863" s="1436" t="s">
        <v>4893</v>
      </c>
      <c r="K4863" s="4"/>
    </row>
    <row r="4864" spans="1:11" ht="15" x14ac:dyDescent="0.2">
      <c r="A4864" s="5">
        <v>4805</v>
      </c>
      <c r="B4864" s="660"/>
      <c r="F4864" s="4" t="s">
        <v>3784</v>
      </c>
      <c r="G4864" s="1" t="b">
        <f t="shared" ca="1" si="76"/>
        <v>1</v>
      </c>
      <c r="H4864" s="1435" t="str" cm="1">
        <f t="array" aca="1" ref="H4864" ca="1">IF(I4864&lt;&gt;"",INDIRECT("'"&amp;I4864&amp;"'!"&amp;J4864),"")</f>
        <v/>
      </c>
      <c r="I4864" s="1440"/>
      <c r="J4864" s="1436"/>
      <c r="K4864" s="4"/>
    </row>
    <row r="4865" spans="1:11" ht="15" x14ac:dyDescent="0.2">
      <c r="A4865" s="5">
        <v>4806</v>
      </c>
      <c r="B4865" s="660"/>
      <c r="F4865" s="4" t="s">
        <v>3784</v>
      </c>
      <c r="G4865" s="1" t="b">
        <f t="shared" ca="1" si="76"/>
        <v>1</v>
      </c>
      <c r="H4865" s="1435" t="str" cm="1">
        <f t="array" aca="1" ref="H4865" ca="1">IF(I4865&lt;&gt;"",INDIRECT("'"&amp;I4865&amp;"'!"&amp;J4865),"")</f>
        <v/>
      </c>
      <c r="I4865" s="1440"/>
      <c r="J4865" s="1436"/>
      <c r="K4865" s="4"/>
    </row>
    <row r="4866" spans="1:11" ht="15" x14ac:dyDescent="0.2">
      <c r="A4866">
        <v>4807</v>
      </c>
      <c r="B4866" s="660">
        <f>'Revenues 10-15'!K269</f>
        <v>0</v>
      </c>
      <c r="F4866" s="4"/>
      <c r="G4866" s="1" t="b">
        <f t="shared" ca="1" si="76"/>
        <v>1</v>
      </c>
      <c r="H4866" s="1435" cm="1">
        <f t="array" aca="1" ref="H4866" ca="1">IF(I4866&lt;&gt;"",INDIRECT("'"&amp;I4866&amp;"'!"&amp;J4866),"")</f>
        <v>0</v>
      </c>
      <c r="I4866" s="1440" t="s">
        <v>4785</v>
      </c>
      <c r="J4866" s="1436" t="s">
        <v>4341</v>
      </c>
      <c r="K4866" s="4"/>
    </row>
    <row r="4867" spans="1:11" ht="15" x14ac:dyDescent="0.2">
      <c r="A4867" s="5">
        <v>4808</v>
      </c>
      <c r="B4867" s="660"/>
      <c r="F4867" s="4" t="s">
        <v>3784</v>
      </c>
      <c r="G4867" s="1" t="b">
        <f t="shared" ca="1" si="76"/>
        <v>1</v>
      </c>
      <c r="H4867" s="1435" t="str" cm="1">
        <f t="array" aca="1" ref="H4867" ca="1">IF(I4867&lt;&gt;"",INDIRECT("'"&amp;I4867&amp;"'!"&amp;J4867),"")</f>
        <v/>
      </c>
      <c r="I4867" s="1440"/>
      <c r="J4867" s="1436"/>
      <c r="K4867" s="4"/>
    </row>
    <row r="4868" spans="1:11" ht="15" x14ac:dyDescent="0.2">
      <c r="A4868" s="5">
        <v>4809</v>
      </c>
      <c r="B4868" s="660"/>
      <c r="F4868" s="4" t="s">
        <v>3784</v>
      </c>
      <c r="G4868" s="1" t="b">
        <f t="shared" ca="1" si="76"/>
        <v>1</v>
      </c>
      <c r="H4868" s="1435" t="str" cm="1">
        <f t="array" aca="1" ref="H4868" ca="1">IF(I4868&lt;&gt;"",INDIRECT("'"&amp;I4868&amp;"'!"&amp;J4868),"")</f>
        <v/>
      </c>
      <c r="I4868" s="1440"/>
      <c r="J4868" s="1436"/>
      <c r="K4868" s="4"/>
    </row>
    <row r="4869" spans="1:11" ht="15" x14ac:dyDescent="0.2">
      <c r="A4869" s="5">
        <v>4810</v>
      </c>
      <c r="B4869" s="660"/>
      <c r="F4869" s="4" t="s">
        <v>3784</v>
      </c>
      <c r="G4869" s="1" t="b">
        <f t="shared" ca="1" si="76"/>
        <v>1</v>
      </c>
      <c r="H4869" s="1435" t="str" cm="1">
        <f t="array" aca="1" ref="H4869" ca="1">IF(I4869&lt;&gt;"",INDIRECT("'"&amp;I4869&amp;"'!"&amp;J4869),"")</f>
        <v/>
      </c>
      <c r="I4869" s="1440"/>
      <c r="J4869" s="1436"/>
      <c r="K4869" s="4"/>
    </row>
    <row r="4870" spans="1:11" ht="15" x14ac:dyDescent="0.2">
      <c r="A4870" s="5">
        <v>4811</v>
      </c>
      <c r="B4870" s="660"/>
      <c r="F4870" s="4" t="s">
        <v>3784</v>
      </c>
      <c r="G4870" s="1" t="b">
        <f t="shared" ca="1" si="76"/>
        <v>1</v>
      </c>
      <c r="H4870" s="1435" t="str" cm="1">
        <f t="array" aca="1" ref="H4870" ca="1">IF(I4870&lt;&gt;"",INDIRECT("'"&amp;I4870&amp;"'!"&amp;J4870),"")</f>
        <v/>
      </c>
      <c r="I4870" s="1440"/>
      <c r="J4870" s="1436"/>
      <c r="K4870" s="4"/>
    </row>
    <row r="4871" spans="1:11" ht="15" x14ac:dyDescent="0.2">
      <c r="A4871" s="5">
        <v>4812</v>
      </c>
      <c r="B4871" s="660"/>
      <c r="F4871" s="4" t="s">
        <v>3784</v>
      </c>
      <c r="G4871" s="1" t="b">
        <f t="shared" ca="1" si="76"/>
        <v>1</v>
      </c>
      <c r="H4871" s="1435" t="str" cm="1">
        <f t="array" aca="1" ref="H4871" ca="1">IF(I4871&lt;&gt;"",INDIRECT("'"&amp;I4871&amp;"'!"&amp;J4871),"")</f>
        <v/>
      </c>
      <c r="I4871" s="1440"/>
      <c r="J4871" s="1436"/>
      <c r="K4871" s="4"/>
    </row>
    <row r="4872" spans="1:11" ht="15" x14ac:dyDescent="0.2">
      <c r="A4872" s="5">
        <v>4813</v>
      </c>
      <c r="B4872" s="660"/>
      <c r="F4872" s="4" t="s">
        <v>3784</v>
      </c>
      <c r="G4872" s="1" t="b">
        <f t="shared" ca="1" si="76"/>
        <v>1</v>
      </c>
      <c r="H4872" s="1435" t="str" cm="1">
        <f t="array" aca="1" ref="H4872" ca="1">IF(I4872&lt;&gt;"",INDIRECT("'"&amp;I4872&amp;"'!"&amp;J4872),"")</f>
        <v/>
      </c>
      <c r="I4872" s="1440"/>
      <c r="J4872" s="1436"/>
      <c r="K4872" s="4"/>
    </row>
    <row r="4873" spans="1:11" ht="15" x14ac:dyDescent="0.2">
      <c r="A4873" s="5">
        <v>4814</v>
      </c>
      <c r="B4873" s="660"/>
      <c r="F4873" s="4" t="s">
        <v>3784</v>
      </c>
      <c r="G4873" s="1" t="b">
        <f t="shared" ca="1" si="76"/>
        <v>1</v>
      </c>
      <c r="H4873" s="1435" t="str" cm="1">
        <f t="array" aca="1" ref="H4873" ca="1">IF(I4873&lt;&gt;"",INDIRECT("'"&amp;I4873&amp;"'!"&amp;J4873),"")</f>
        <v/>
      </c>
      <c r="I4873" s="1440"/>
      <c r="J4873" s="1436"/>
      <c r="K4873" s="4"/>
    </row>
    <row r="4874" spans="1:11" ht="15" x14ac:dyDescent="0.2">
      <c r="A4874" s="5">
        <v>4815</v>
      </c>
      <c r="B4874" s="660"/>
      <c r="F4874" s="4" t="s">
        <v>3784</v>
      </c>
      <c r="G4874" s="1" t="b">
        <f t="shared" ca="1" si="76"/>
        <v>1</v>
      </c>
      <c r="H4874" s="1435" t="str" cm="1">
        <f t="array" aca="1" ref="H4874" ca="1">IF(I4874&lt;&gt;"",INDIRECT("'"&amp;I4874&amp;"'!"&amp;J4874),"")</f>
        <v/>
      </c>
      <c r="I4874" s="1440"/>
      <c r="J4874" s="1436"/>
      <c r="K4874" s="4"/>
    </row>
    <row r="4875" spans="1:11" ht="15" x14ac:dyDescent="0.2">
      <c r="A4875" s="5">
        <v>4816</v>
      </c>
      <c r="B4875" s="660"/>
      <c r="F4875" s="4" t="s">
        <v>3784</v>
      </c>
      <c r="G4875" s="1" t="b">
        <f t="shared" ca="1" si="76"/>
        <v>1</v>
      </c>
      <c r="H4875" s="1435" t="str" cm="1">
        <f t="array" aca="1" ref="H4875" ca="1">IF(I4875&lt;&gt;"",INDIRECT("'"&amp;I4875&amp;"'!"&amp;J4875),"")</f>
        <v/>
      </c>
      <c r="I4875" s="1440"/>
      <c r="J4875" s="1436"/>
      <c r="K4875" s="4"/>
    </row>
    <row r="4876" spans="1:11" ht="15" x14ac:dyDescent="0.2">
      <c r="A4876" s="5">
        <v>4817</v>
      </c>
      <c r="B4876" s="660"/>
      <c r="F4876" s="4" t="s">
        <v>3784</v>
      </c>
      <c r="G4876" s="1" t="b">
        <f t="shared" ca="1" si="76"/>
        <v>1</v>
      </c>
      <c r="H4876" s="1435" t="str" cm="1">
        <f t="array" aca="1" ref="H4876" ca="1">IF(I4876&lt;&gt;"",INDIRECT("'"&amp;I4876&amp;"'!"&amp;J4876),"")</f>
        <v/>
      </c>
      <c r="I4876" s="1440"/>
      <c r="J4876" s="1436"/>
      <c r="K4876" s="4"/>
    </row>
    <row r="4877" spans="1:11" ht="15" x14ac:dyDescent="0.2">
      <c r="A4877" s="5">
        <v>4818</v>
      </c>
      <c r="B4877" s="660"/>
      <c r="F4877" s="4" t="s">
        <v>3784</v>
      </c>
      <c r="G4877" s="1" t="b">
        <f t="shared" ca="1" si="76"/>
        <v>1</v>
      </c>
      <c r="H4877" s="1435" t="str" cm="1">
        <f t="array" aca="1" ref="H4877" ca="1">IF(I4877&lt;&gt;"",INDIRECT("'"&amp;I4877&amp;"'!"&amp;J4877),"")</f>
        <v/>
      </c>
      <c r="I4877" s="1440"/>
      <c r="J4877" s="1436"/>
      <c r="K4877" s="4"/>
    </row>
    <row r="4878" spans="1:11" ht="15" x14ac:dyDescent="0.2">
      <c r="A4878" s="5">
        <v>4819</v>
      </c>
      <c r="B4878" s="660"/>
      <c r="F4878" s="4" t="s">
        <v>3784</v>
      </c>
      <c r="G4878" s="1" t="b">
        <f t="shared" ca="1" si="76"/>
        <v>1</v>
      </c>
      <c r="H4878" s="1435" t="str" cm="1">
        <f t="array" aca="1" ref="H4878" ca="1">IF(I4878&lt;&gt;"",INDIRECT("'"&amp;I4878&amp;"'!"&amp;J4878),"")</f>
        <v/>
      </c>
      <c r="I4878" s="1440"/>
      <c r="J4878" s="1436"/>
      <c r="K4878" s="4"/>
    </row>
    <row r="4879" spans="1:11" ht="15" x14ac:dyDescent="0.2">
      <c r="A4879" s="5">
        <v>4820</v>
      </c>
      <c r="B4879" s="660"/>
      <c r="F4879" s="4" t="s">
        <v>3784</v>
      </c>
      <c r="G4879" s="1" t="b">
        <f t="shared" ca="1" si="76"/>
        <v>1</v>
      </c>
      <c r="H4879" s="1435" t="str" cm="1">
        <f t="array" aca="1" ref="H4879" ca="1">IF(I4879&lt;&gt;"",INDIRECT("'"&amp;I4879&amp;"'!"&amp;J4879),"")</f>
        <v/>
      </c>
      <c r="I4879" s="1440"/>
      <c r="J4879" s="1436"/>
      <c r="K4879" s="4"/>
    </row>
    <row r="4880" spans="1:11" ht="15" x14ac:dyDescent="0.2">
      <c r="A4880">
        <v>4821</v>
      </c>
      <c r="B4880" s="660">
        <f>'Revenues 10-15'!C123</f>
        <v>0</v>
      </c>
      <c r="F4880" s="4"/>
      <c r="G4880" s="1" t="b">
        <f t="shared" ca="1" si="76"/>
        <v>1</v>
      </c>
      <c r="H4880" s="1435" cm="1">
        <f t="array" aca="1" ref="H4880" ca="1">IF(I4880&lt;&gt;"",INDIRECT("'"&amp;I4880&amp;"'!"&amp;J4880),"")</f>
        <v>0</v>
      </c>
      <c r="I4880" s="1440" t="s">
        <v>4785</v>
      </c>
      <c r="J4880" s="1436" t="s">
        <v>4894</v>
      </c>
      <c r="K4880" s="4"/>
    </row>
    <row r="4881" spans="1:11" ht="15" x14ac:dyDescent="0.2">
      <c r="A4881">
        <v>4822</v>
      </c>
      <c r="B4881" s="660">
        <f>'Revenues 10-15'!D123</f>
        <v>0</v>
      </c>
      <c r="F4881" s="4"/>
      <c r="G4881" s="1" t="b">
        <f t="shared" ca="1" si="76"/>
        <v>1</v>
      </c>
      <c r="H4881" s="1435" cm="1">
        <f t="array" aca="1" ref="H4881" ca="1">IF(I4881&lt;&gt;"",INDIRECT("'"&amp;I4881&amp;"'!"&amp;J4881),"")</f>
        <v>0</v>
      </c>
      <c r="I4881" s="1440" t="s">
        <v>4785</v>
      </c>
      <c r="J4881" s="1436" t="s">
        <v>4895</v>
      </c>
      <c r="K4881" s="4"/>
    </row>
    <row r="4882" spans="1:11" ht="15" x14ac:dyDescent="0.2">
      <c r="A4882">
        <v>4823</v>
      </c>
      <c r="B4882" s="660">
        <f>'Revenues 10-15'!E123</f>
        <v>0</v>
      </c>
      <c r="F4882" s="4"/>
      <c r="G4882" s="1" t="b">
        <f t="shared" ca="1" si="76"/>
        <v>1</v>
      </c>
      <c r="H4882" s="1435" cm="1">
        <f t="array" aca="1" ref="H4882" ca="1">IF(I4882&lt;&gt;"",INDIRECT("'"&amp;I4882&amp;"'!"&amp;J4882),"")</f>
        <v>0</v>
      </c>
      <c r="I4882" s="1440" t="s">
        <v>4785</v>
      </c>
      <c r="J4882" s="1436" t="s">
        <v>4896</v>
      </c>
      <c r="K4882" s="4"/>
    </row>
    <row r="4883" spans="1:11" ht="15" x14ac:dyDescent="0.2">
      <c r="A4883">
        <v>4824</v>
      </c>
      <c r="B4883" s="660">
        <f>'Revenues 10-15'!F123</f>
        <v>0</v>
      </c>
      <c r="F4883" s="4"/>
      <c r="G4883" s="1" t="b">
        <f t="shared" ca="1" si="76"/>
        <v>1</v>
      </c>
      <c r="H4883" s="1435" cm="1">
        <f t="array" aca="1" ref="H4883" ca="1">IF(I4883&lt;&gt;"",INDIRECT("'"&amp;I4883&amp;"'!"&amp;J4883),"")</f>
        <v>0</v>
      </c>
      <c r="I4883" s="1440" t="s">
        <v>4785</v>
      </c>
      <c r="J4883" s="1436" t="s">
        <v>4897</v>
      </c>
      <c r="K4883" s="4"/>
    </row>
    <row r="4884" spans="1:11" ht="15" x14ac:dyDescent="0.2">
      <c r="A4884">
        <v>4825</v>
      </c>
      <c r="B4884" s="660">
        <f>'Revenues 10-15'!G123</f>
        <v>0</v>
      </c>
      <c r="F4884" s="4"/>
      <c r="G4884" s="1" t="b">
        <f t="shared" ca="1" si="76"/>
        <v>1</v>
      </c>
      <c r="H4884" s="1435" cm="1">
        <f t="array" aca="1" ref="H4884" ca="1">IF(I4884&lt;&gt;"",INDIRECT("'"&amp;I4884&amp;"'!"&amp;J4884),"")</f>
        <v>0</v>
      </c>
      <c r="I4884" s="1440" t="s">
        <v>4785</v>
      </c>
      <c r="J4884" s="1436" t="s">
        <v>4898</v>
      </c>
      <c r="K4884" s="4"/>
    </row>
    <row r="4885" spans="1:11" ht="15" x14ac:dyDescent="0.2">
      <c r="A4885" s="5">
        <v>4826</v>
      </c>
      <c r="B4885" s="660"/>
      <c r="F4885" s="4" t="s">
        <v>3784</v>
      </c>
      <c r="G4885" s="1" t="b">
        <f t="shared" ca="1" si="76"/>
        <v>1</v>
      </c>
      <c r="H4885" s="1435" t="str" cm="1">
        <f t="array" aca="1" ref="H4885" ca="1">IF(I4885&lt;&gt;"",INDIRECT("'"&amp;I4885&amp;"'!"&amp;J4885),"")</f>
        <v/>
      </c>
      <c r="I4885" s="1440"/>
      <c r="J4885" s="1436"/>
      <c r="K4885" s="4"/>
    </row>
    <row r="4886" spans="1:11" ht="15" x14ac:dyDescent="0.2">
      <c r="A4886" s="5">
        <v>4827</v>
      </c>
      <c r="B4886" s="660"/>
      <c r="F4886" s="4" t="s">
        <v>3784</v>
      </c>
      <c r="G4886" s="1" t="b">
        <f t="shared" ca="1" si="76"/>
        <v>1</v>
      </c>
      <c r="H4886" s="1435" t="str" cm="1">
        <f t="array" aca="1" ref="H4886" ca="1">IF(I4886&lt;&gt;"",INDIRECT("'"&amp;I4886&amp;"'!"&amp;J4886),"")</f>
        <v/>
      </c>
      <c r="I4886" s="1440"/>
      <c r="J4886" s="1436"/>
      <c r="K4886" s="4"/>
    </row>
    <row r="4887" spans="1:11" ht="15" x14ac:dyDescent="0.2">
      <c r="A4887">
        <v>4828</v>
      </c>
      <c r="B4887" s="660">
        <f>'Revenues 10-15'!K123</f>
        <v>0</v>
      </c>
      <c r="F4887" s="4"/>
      <c r="G4887" s="1" t="b">
        <f t="shared" ca="1" si="76"/>
        <v>1</v>
      </c>
      <c r="H4887" s="1435" cm="1">
        <f t="array" aca="1" ref="H4887" ca="1">IF(I4887&lt;&gt;"",INDIRECT("'"&amp;I4887&amp;"'!"&amp;J4887),"")</f>
        <v>0</v>
      </c>
      <c r="I4887" s="1440" t="s">
        <v>4785</v>
      </c>
      <c r="J4887" s="1436" t="s">
        <v>4899</v>
      </c>
      <c r="K4887" s="4"/>
    </row>
    <row r="4888" spans="1:11" ht="15" x14ac:dyDescent="0.2">
      <c r="A4888" s="5">
        <v>4829</v>
      </c>
      <c r="B4888" s="660"/>
      <c r="F4888" s="4" t="s">
        <v>3784</v>
      </c>
      <c r="G4888" s="1" t="b">
        <f t="shared" ca="1" si="76"/>
        <v>1</v>
      </c>
      <c r="H4888" s="1435" t="str" cm="1">
        <f t="array" aca="1" ref="H4888" ca="1">IF(I4888&lt;&gt;"",INDIRECT("'"&amp;I4888&amp;"'!"&amp;J4888),"")</f>
        <v/>
      </c>
      <c r="I4888" s="1440"/>
      <c r="J4888" s="1436"/>
      <c r="K4888" s="4"/>
    </row>
    <row r="4889" spans="1:11" ht="15" x14ac:dyDescent="0.2">
      <c r="A4889" s="5">
        <v>4830</v>
      </c>
      <c r="B4889" s="660"/>
      <c r="F4889" s="4" t="s">
        <v>3784</v>
      </c>
      <c r="G4889" s="1" t="b">
        <f t="shared" ca="1" si="76"/>
        <v>1</v>
      </c>
      <c r="H4889" s="1435" t="str" cm="1">
        <f t="array" aca="1" ref="H4889" ca="1">IF(I4889&lt;&gt;"",INDIRECT("'"&amp;I4889&amp;"'!"&amp;J4889),"")</f>
        <v/>
      </c>
      <c r="I4889" s="1440"/>
      <c r="J4889" s="1436"/>
      <c r="K4889" s="4"/>
    </row>
    <row r="4890" spans="1:11" ht="15" x14ac:dyDescent="0.2">
      <c r="A4890" s="5">
        <v>4831</v>
      </c>
      <c r="B4890" s="660"/>
      <c r="F4890" s="4" t="s">
        <v>3784</v>
      </c>
      <c r="G4890" s="1" t="b">
        <f t="shared" ca="1" si="76"/>
        <v>1</v>
      </c>
      <c r="H4890" s="1435" t="str" cm="1">
        <f t="array" aca="1" ref="H4890" ca="1">IF(I4890&lt;&gt;"",INDIRECT("'"&amp;I4890&amp;"'!"&amp;J4890),"")</f>
        <v/>
      </c>
      <c r="I4890" s="1440"/>
      <c r="J4890" s="1436"/>
      <c r="K4890" s="4"/>
    </row>
    <row r="4891" spans="1:11" ht="15" x14ac:dyDescent="0.2">
      <c r="A4891" s="5">
        <v>4832</v>
      </c>
      <c r="B4891" s="660"/>
      <c r="F4891" s="4" t="s">
        <v>3784</v>
      </c>
      <c r="G4891" s="1" t="b">
        <f t="shared" ca="1" si="76"/>
        <v>1</v>
      </c>
      <c r="H4891" s="1435" t="str" cm="1">
        <f t="array" aca="1" ref="H4891" ca="1">IF(I4891&lt;&gt;"",INDIRECT("'"&amp;I4891&amp;"'!"&amp;J4891),"")</f>
        <v/>
      </c>
      <c r="I4891" s="1440"/>
      <c r="J4891" s="1436"/>
      <c r="K4891" s="4"/>
    </row>
    <row r="4892" spans="1:11" ht="15" x14ac:dyDescent="0.2">
      <c r="A4892" s="5">
        <v>4833</v>
      </c>
      <c r="B4892" s="660"/>
      <c r="F4892" s="4" t="s">
        <v>3784</v>
      </c>
      <c r="G4892" s="1" t="b">
        <f t="shared" ca="1" si="76"/>
        <v>1</v>
      </c>
      <c r="H4892" s="1435" t="str" cm="1">
        <f t="array" aca="1" ref="H4892" ca="1">IF(I4892&lt;&gt;"",INDIRECT("'"&amp;I4892&amp;"'!"&amp;J4892),"")</f>
        <v/>
      </c>
      <c r="I4892" s="1440"/>
      <c r="J4892" s="1436"/>
      <c r="K4892" s="4"/>
    </row>
    <row r="4893" spans="1:11" ht="15" x14ac:dyDescent="0.2">
      <c r="A4893" s="5">
        <v>4834</v>
      </c>
      <c r="B4893" s="660"/>
      <c r="F4893" s="4" t="s">
        <v>3784</v>
      </c>
      <c r="G4893" s="1" t="b">
        <f t="shared" ca="1" si="76"/>
        <v>1</v>
      </c>
      <c r="H4893" s="1435" t="str" cm="1">
        <f t="array" aca="1" ref="H4893" ca="1">IF(I4893&lt;&gt;"",INDIRECT("'"&amp;I4893&amp;"'!"&amp;J4893),"")</f>
        <v/>
      </c>
      <c r="I4893" s="1440"/>
      <c r="J4893" s="1436"/>
      <c r="K4893" s="4"/>
    </row>
    <row r="4894" spans="1:11" ht="15" x14ac:dyDescent="0.2">
      <c r="A4894" s="5">
        <v>4835</v>
      </c>
      <c r="B4894" s="660"/>
      <c r="F4894" s="4" t="s">
        <v>3784</v>
      </c>
      <c r="G4894" s="1" t="b">
        <f t="shared" ca="1" si="76"/>
        <v>1</v>
      </c>
      <c r="H4894" s="1435" t="str" cm="1">
        <f t="array" aca="1" ref="H4894" ca="1">IF(I4894&lt;&gt;"",INDIRECT("'"&amp;I4894&amp;"'!"&amp;J4894),"")</f>
        <v/>
      </c>
      <c r="I4894" s="1440"/>
      <c r="J4894" s="1436"/>
      <c r="K4894" s="4"/>
    </row>
    <row r="4895" spans="1:11" ht="15" x14ac:dyDescent="0.2">
      <c r="A4895" s="5">
        <v>4836</v>
      </c>
      <c r="B4895" s="660"/>
      <c r="F4895" s="4" t="s">
        <v>3784</v>
      </c>
      <c r="G4895" s="1" t="b">
        <f t="shared" ca="1" si="76"/>
        <v>1</v>
      </c>
      <c r="H4895" s="1435" t="str" cm="1">
        <f t="array" aca="1" ref="H4895" ca="1">IF(I4895&lt;&gt;"",INDIRECT("'"&amp;I4895&amp;"'!"&amp;J4895),"")</f>
        <v/>
      </c>
      <c r="I4895" s="1440"/>
      <c r="J4895" s="1436"/>
      <c r="K4895" s="4"/>
    </row>
    <row r="4896" spans="1:11" ht="15" x14ac:dyDescent="0.2">
      <c r="A4896" s="5">
        <v>4837</v>
      </c>
      <c r="B4896" s="660"/>
      <c r="F4896" s="4" t="s">
        <v>3784</v>
      </c>
      <c r="G4896" s="1" t="b">
        <f t="shared" ref="G4896:G4959" ca="1" si="77">H4896=B4896</f>
        <v>1</v>
      </c>
      <c r="H4896" s="1435" t="str" cm="1">
        <f t="array" aca="1" ref="H4896" ca="1">IF(I4896&lt;&gt;"",INDIRECT("'"&amp;I4896&amp;"'!"&amp;J4896),"")</f>
        <v/>
      </c>
      <c r="I4896" s="1440"/>
      <c r="J4896" s="1436"/>
      <c r="K4896" s="4"/>
    </row>
    <row r="4897" spans="1:11" ht="15" x14ac:dyDescent="0.2">
      <c r="A4897" s="5">
        <v>4838</v>
      </c>
      <c r="B4897" s="660"/>
      <c r="F4897" s="4" t="s">
        <v>3784</v>
      </c>
      <c r="G4897" s="1" t="b">
        <f t="shared" ca="1" si="77"/>
        <v>1</v>
      </c>
      <c r="H4897" s="1435" t="str" cm="1">
        <f t="array" aca="1" ref="H4897" ca="1">IF(I4897&lt;&gt;"",INDIRECT("'"&amp;I4897&amp;"'!"&amp;J4897),"")</f>
        <v/>
      </c>
      <c r="I4897" s="1440"/>
      <c r="J4897" s="1436"/>
      <c r="K4897" s="4"/>
    </row>
    <row r="4898" spans="1:11" ht="15" x14ac:dyDescent="0.2">
      <c r="A4898" s="5">
        <v>4839</v>
      </c>
      <c r="B4898" s="660"/>
      <c r="F4898" s="4" t="s">
        <v>3784</v>
      </c>
      <c r="G4898" s="1" t="b">
        <f t="shared" ca="1" si="77"/>
        <v>1</v>
      </c>
      <c r="H4898" s="1435" t="str" cm="1">
        <f t="array" aca="1" ref="H4898" ca="1">IF(I4898&lt;&gt;"",INDIRECT("'"&amp;I4898&amp;"'!"&amp;J4898),"")</f>
        <v/>
      </c>
      <c r="I4898" s="1440"/>
      <c r="J4898" s="1436"/>
      <c r="K4898" s="4"/>
    </row>
    <row r="4899" spans="1:11" ht="15" x14ac:dyDescent="0.2">
      <c r="A4899" s="5">
        <v>4840</v>
      </c>
      <c r="B4899" s="660"/>
      <c r="F4899" s="4" t="s">
        <v>3784</v>
      </c>
      <c r="G4899" s="1" t="b">
        <f t="shared" ca="1" si="77"/>
        <v>1</v>
      </c>
      <c r="H4899" s="1435" t="str" cm="1">
        <f t="array" aca="1" ref="H4899" ca="1">IF(I4899&lt;&gt;"",INDIRECT("'"&amp;I4899&amp;"'!"&amp;J4899),"")</f>
        <v/>
      </c>
      <c r="I4899" s="1440"/>
      <c r="J4899" s="1436"/>
      <c r="K4899" s="4"/>
    </row>
    <row r="4900" spans="1:11" ht="15" x14ac:dyDescent="0.2">
      <c r="A4900" s="5">
        <v>4841</v>
      </c>
      <c r="B4900" s="660"/>
      <c r="F4900" s="4" t="s">
        <v>3784</v>
      </c>
      <c r="G4900" s="1" t="b">
        <f t="shared" ca="1" si="77"/>
        <v>1</v>
      </c>
      <c r="H4900" s="1435" t="str" cm="1">
        <f t="array" aca="1" ref="H4900" ca="1">IF(I4900&lt;&gt;"",INDIRECT("'"&amp;I4900&amp;"'!"&amp;J4900),"")</f>
        <v/>
      </c>
      <c r="I4900" s="1440"/>
      <c r="J4900" s="1436"/>
      <c r="K4900" s="4"/>
    </row>
    <row r="4901" spans="1:11" ht="15" x14ac:dyDescent="0.2">
      <c r="A4901" s="5">
        <v>4842</v>
      </c>
      <c r="B4901" s="660"/>
      <c r="F4901" s="4" t="s">
        <v>3784</v>
      </c>
      <c r="G4901" s="1" t="b">
        <f t="shared" ca="1" si="77"/>
        <v>1</v>
      </c>
      <c r="H4901" s="1435" t="str" cm="1">
        <f t="array" aca="1" ref="H4901" ca="1">IF(I4901&lt;&gt;"",INDIRECT("'"&amp;I4901&amp;"'!"&amp;J4901),"")</f>
        <v/>
      </c>
      <c r="I4901" s="1440"/>
      <c r="J4901" s="1436"/>
      <c r="K4901" s="4"/>
    </row>
    <row r="4902" spans="1:11" ht="15" x14ac:dyDescent="0.2">
      <c r="A4902" s="5">
        <v>4843</v>
      </c>
      <c r="B4902" s="660"/>
      <c r="F4902" s="4" t="s">
        <v>3784</v>
      </c>
      <c r="G4902" s="1" t="b">
        <f t="shared" ca="1" si="77"/>
        <v>1</v>
      </c>
      <c r="H4902" s="1435" t="str" cm="1">
        <f t="array" aca="1" ref="H4902" ca="1">IF(I4902&lt;&gt;"",INDIRECT("'"&amp;I4902&amp;"'!"&amp;J4902),"")</f>
        <v/>
      </c>
      <c r="I4902" s="1440"/>
      <c r="J4902" s="1436"/>
      <c r="K4902" s="4"/>
    </row>
    <row r="4903" spans="1:11" ht="15" x14ac:dyDescent="0.2">
      <c r="A4903" s="5">
        <v>4844</v>
      </c>
      <c r="B4903" s="660"/>
      <c r="F4903" s="4" t="s">
        <v>3784</v>
      </c>
      <c r="G4903" s="1" t="b">
        <f t="shared" ca="1" si="77"/>
        <v>1</v>
      </c>
      <c r="H4903" s="1435" t="str" cm="1">
        <f t="array" aca="1" ref="H4903" ca="1">IF(I4903&lt;&gt;"",INDIRECT("'"&amp;I4903&amp;"'!"&amp;J4903),"")</f>
        <v/>
      </c>
      <c r="I4903" s="1440"/>
      <c r="J4903" s="1436"/>
      <c r="K4903" s="4"/>
    </row>
    <row r="4904" spans="1:11" ht="15" x14ac:dyDescent="0.2">
      <c r="A4904" s="5">
        <v>4845</v>
      </c>
      <c r="B4904" s="660"/>
      <c r="F4904" s="4" t="s">
        <v>3784</v>
      </c>
      <c r="G4904" s="1" t="b">
        <f t="shared" ca="1" si="77"/>
        <v>1</v>
      </c>
      <c r="H4904" s="1435" t="str" cm="1">
        <f t="array" aca="1" ref="H4904" ca="1">IF(I4904&lt;&gt;"",INDIRECT("'"&amp;I4904&amp;"'!"&amp;J4904),"")</f>
        <v/>
      </c>
      <c r="I4904" s="1440"/>
      <c r="J4904" s="1436"/>
      <c r="K4904" s="4"/>
    </row>
    <row r="4905" spans="1:11" ht="15" x14ac:dyDescent="0.2">
      <c r="A4905" s="5">
        <v>4846</v>
      </c>
      <c r="B4905" s="660"/>
      <c r="F4905" s="4" t="s">
        <v>3784</v>
      </c>
      <c r="G4905" s="1" t="b">
        <f t="shared" ca="1" si="77"/>
        <v>1</v>
      </c>
      <c r="H4905" s="1435" t="str" cm="1">
        <f t="array" aca="1" ref="H4905" ca="1">IF(I4905&lt;&gt;"",INDIRECT("'"&amp;I4905&amp;"'!"&amp;J4905),"")</f>
        <v/>
      </c>
      <c r="I4905" s="1440"/>
      <c r="J4905" s="1436"/>
      <c r="K4905" s="4"/>
    </row>
    <row r="4906" spans="1:11" ht="15" x14ac:dyDescent="0.2">
      <c r="A4906" s="5">
        <v>4847</v>
      </c>
      <c r="B4906" s="660"/>
      <c r="F4906" s="4" t="s">
        <v>3784</v>
      </c>
      <c r="G4906" s="1" t="b">
        <f t="shared" ca="1" si="77"/>
        <v>1</v>
      </c>
      <c r="H4906" s="1435" t="str" cm="1">
        <f t="array" aca="1" ref="H4906" ca="1">IF(I4906&lt;&gt;"",INDIRECT("'"&amp;I4906&amp;"'!"&amp;J4906),"")</f>
        <v/>
      </c>
      <c r="I4906" s="1440"/>
      <c r="J4906" s="1436"/>
      <c r="K4906" s="4"/>
    </row>
    <row r="4907" spans="1:11" ht="15" x14ac:dyDescent="0.2">
      <c r="A4907" s="5">
        <v>4848</v>
      </c>
      <c r="B4907" s="660"/>
      <c r="F4907" s="4" t="s">
        <v>3784</v>
      </c>
      <c r="G4907" s="1" t="b">
        <f t="shared" ca="1" si="77"/>
        <v>1</v>
      </c>
      <c r="H4907" s="1435" t="str" cm="1">
        <f t="array" aca="1" ref="H4907" ca="1">IF(I4907&lt;&gt;"",INDIRECT("'"&amp;I4907&amp;"'!"&amp;J4907),"")</f>
        <v/>
      </c>
      <c r="I4907" s="1440"/>
      <c r="J4907" s="1436"/>
      <c r="K4907" s="4"/>
    </row>
    <row r="4908" spans="1:11" ht="15" x14ac:dyDescent="0.2">
      <c r="A4908" s="5">
        <v>4849</v>
      </c>
      <c r="B4908" s="660"/>
      <c r="F4908" s="4" t="s">
        <v>3784</v>
      </c>
      <c r="G4908" s="1" t="b">
        <f t="shared" ca="1" si="77"/>
        <v>1</v>
      </c>
      <c r="H4908" s="1435" t="str" cm="1">
        <f t="array" aca="1" ref="H4908" ca="1">IF(I4908&lt;&gt;"",INDIRECT("'"&amp;I4908&amp;"'!"&amp;J4908),"")</f>
        <v/>
      </c>
      <c r="I4908" s="1440"/>
      <c r="J4908" s="1436"/>
      <c r="K4908" s="4"/>
    </row>
    <row r="4909" spans="1:11" ht="15" x14ac:dyDescent="0.2">
      <c r="A4909" s="5">
        <v>4850</v>
      </c>
      <c r="B4909" s="660"/>
      <c r="F4909" s="4" t="s">
        <v>3784</v>
      </c>
      <c r="G4909" s="1" t="b">
        <f t="shared" ca="1" si="77"/>
        <v>1</v>
      </c>
      <c r="H4909" s="1435" t="str" cm="1">
        <f t="array" aca="1" ref="H4909" ca="1">IF(I4909&lt;&gt;"",INDIRECT("'"&amp;I4909&amp;"'!"&amp;J4909),"")</f>
        <v/>
      </c>
      <c r="I4909" s="1440"/>
      <c r="J4909" s="1436"/>
      <c r="K4909" s="4"/>
    </row>
    <row r="4910" spans="1:11" ht="15" x14ac:dyDescent="0.2">
      <c r="A4910" s="5">
        <v>4851</v>
      </c>
      <c r="B4910" s="660"/>
      <c r="F4910" s="4" t="s">
        <v>3784</v>
      </c>
      <c r="G4910" s="1" t="b">
        <f t="shared" ca="1" si="77"/>
        <v>1</v>
      </c>
      <c r="H4910" s="1435" t="str" cm="1">
        <f t="array" aca="1" ref="H4910" ca="1">IF(I4910&lt;&gt;"",INDIRECT("'"&amp;I4910&amp;"'!"&amp;J4910),"")</f>
        <v/>
      </c>
      <c r="I4910" s="1440"/>
      <c r="J4910" s="1436"/>
      <c r="K4910" s="4"/>
    </row>
    <row r="4911" spans="1:11" ht="15" x14ac:dyDescent="0.2">
      <c r="A4911" s="5">
        <v>4852</v>
      </c>
      <c r="B4911" s="660"/>
      <c r="F4911" s="4" t="s">
        <v>3784</v>
      </c>
      <c r="G4911" s="1" t="b">
        <f t="shared" ca="1" si="77"/>
        <v>1</v>
      </c>
      <c r="H4911" s="1435" t="str" cm="1">
        <f t="array" aca="1" ref="H4911" ca="1">IF(I4911&lt;&gt;"",INDIRECT("'"&amp;I4911&amp;"'!"&amp;J4911),"")</f>
        <v/>
      </c>
      <c r="I4911" s="1440"/>
      <c r="J4911" s="1436"/>
      <c r="K4911" s="4"/>
    </row>
    <row r="4912" spans="1:11" ht="15" x14ac:dyDescent="0.2">
      <c r="A4912" s="5">
        <v>4853</v>
      </c>
      <c r="B4912" s="660"/>
      <c r="F4912" s="4" t="s">
        <v>3784</v>
      </c>
      <c r="G4912" s="1" t="b">
        <f t="shared" ca="1" si="77"/>
        <v>1</v>
      </c>
      <c r="H4912" s="1435" t="str" cm="1">
        <f t="array" aca="1" ref="H4912" ca="1">IF(I4912&lt;&gt;"",INDIRECT("'"&amp;I4912&amp;"'!"&amp;J4912),"")</f>
        <v/>
      </c>
      <c r="I4912" s="1440"/>
      <c r="J4912" s="1436"/>
      <c r="K4912" s="4"/>
    </row>
    <row r="4913" spans="1:11" ht="15" x14ac:dyDescent="0.2">
      <c r="A4913">
        <v>4854</v>
      </c>
      <c r="B4913" s="660">
        <f>'Revenues 10-15'!C164</f>
        <v>0</v>
      </c>
      <c r="F4913" s="4"/>
      <c r="G4913" s="1" t="b">
        <f t="shared" ca="1" si="77"/>
        <v>1</v>
      </c>
      <c r="H4913" s="1435" cm="1">
        <f t="array" aca="1" ref="H4913" ca="1">IF(I4913&lt;&gt;"",INDIRECT("'"&amp;I4913&amp;"'!"&amp;J4913),"")</f>
        <v>0</v>
      </c>
      <c r="I4913" s="1440" t="s">
        <v>4785</v>
      </c>
      <c r="J4913" s="1436" t="s">
        <v>4900</v>
      </c>
      <c r="K4913" s="4"/>
    </row>
    <row r="4914" spans="1:11" ht="15" x14ac:dyDescent="0.2">
      <c r="A4914">
        <v>4855</v>
      </c>
      <c r="B4914" s="660">
        <f>'Revenues 10-15'!D164</f>
        <v>0</v>
      </c>
      <c r="F4914" s="4"/>
      <c r="G4914" s="1" t="b">
        <f t="shared" ca="1" si="77"/>
        <v>1</v>
      </c>
      <c r="H4914" s="1435" cm="1">
        <f t="array" aca="1" ref="H4914" ca="1">IF(I4914&lt;&gt;"",INDIRECT("'"&amp;I4914&amp;"'!"&amp;J4914),"")</f>
        <v>0</v>
      </c>
      <c r="I4914" s="1440" t="s">
        <v>4785</v>
      </c>
      <c r="J4914" s="1436" t="s">
        <v>4901</v>
      </c>
      <c r="K4914" s="4"/>
    </row>
    <row r="4915" spans="1:11" ht="15" x14ac:dyDescent="0.2">
      <c r="A4915">
        <v>4856</v>
      </c>
      <c r="B4915" s="660">
        <f>'Revenues 10-15'!E164</f>
        <v>0</v>
      </c>
      <c r="F4915" s="4"/>
      <c r="G4915" s="1" t="b">
        <f t="shared" ca="1" si="77"/>
        <v>1</v>
      </c>
      <c r="H4915" s="1435" cm="1">
        <f t="array" aca="1" ref="H4915" ca="1">IF(I4915&lt;&gt;"",INDIRECT("'"&amp;I4915&amp;"'!"&amp;J4915),"")</f>
        <v>0</v>
      </c>
      <c r="I4915" s="1440" t="s">
        <v>4785</v>
      </c>
      <c r="J4915" s="1436" t="s">
        <v>4902</v>
      </c>
      <c r="K4915" s="4"/>
    </row>
    <row r="4916" spans="1:11" ht="15" x14ac:dyDescent="0.2">
      <c r="A4916">
        <v>4857</v>
      </c>
      <c r="B4916" s="660">
        <f>'Revenues 10-15'!F164</f>
        <v>0</v>
      </c>
      <c r="F4916" s="4"/>
      <c r="G4916" s="1" t="b">
        <f t="shared" ca="1" si="77"/>
        <v>1</v>
      </c>
      <c r="H4916" s="1435" cm="1">
        <f t="array" aca="1" ref="H4916" ca="1">IF(I4916&lt;&gt;"",INDIRECT("'"&amp;I4916&amp;"'!"&amp;J4916),"")</f>
        <v>0</v>
      </c>
      <c r="I4916" s="1440" t="s">
        <v>4785</v>
      </c>
      <c r="J4916" s="1436" t="s">
        <v>4903</v>
      </c>
      <c r="K4916" s="4"/>
    </row>
    <row r="4917" spans="1:11" ht="15" x14ac:dyDescent="0.2">
      <c r="A4917">
        <v>4858</v>
      </c>
      <c r="B4917" s="660">
        <f>'Revenues 10-15'!G164</f>
        <v>0</v>
      </c>
      <c r="F4917" s="4"/>
      <c r="G4917" s="1" t="b">
        <f t="shared" ca="1" si="77"/>
        <v>1</v>
      </c>
      <c r="H4917" s="1435" cm="1">
        <f t="array" aca="1" ref="H4917" ca="1">IF(I4917&lt;&gt;"",INDIRECT("'"&amp;I4917&amp;"'!"&amp;J4917),"")</f>
        <v>0</v>
      </c>
      <c r="I4917" s="1440" t="s">
        <v>4785</v>
      </c>
      <c r="J4917" s="1436" t="s">
        <v>4904</v>
      </c>
      <c r="K4917" s="4"/>
    </row>
    <row r="4918" spans="1:11" ht="15" x14ac:dyDescent="0.2">
      <c r="A4918">
        <v>4859</v>
      </c>
      <c r="B4918" s="660">
        <f>'Revenues 10-15'!H164</f>
        <v>0</v>
      </c>
      <c r="F4918" s="4"/>
      <c r="G4918" s="1" t="b">
        <f t="shared" ca="1" si="77"/>
        <v>1</v>
      </c>
      <c r="H4918" s="1435" cm="1">
        <f t="array" aca="1" ref="H4918" ca="1">IF(I4918&lt;&gt;"",INDIRECT("'"&amp;I4918&amp;"'!"&amp;J4918),"")</f>
        <v>0</v>
      </c>
      <c r="I4918" s="1440" t="s">
        <v>4785</v>
      </c>
      <c r="J4918" s="1436" t="s">
        <v>4905</v>
      </c>
      <c r="K4918" s="4"/>
    </row>
    <row r="4919" spans="1:11" ht="15" x14ac:dyDescent="0.2">
      <c r="A4919" s="5">
        <v>4860</v>
      </c>
      <c r="B4919" s="660"/>
      <c r="F4919" s="4" t="s">
        <v>3784</v>
      </c>
      <c r="G4919" s="1" t="b">
        <f t="shared" ca="1" si="77"/>
        <v>1</v>
      </c>
      <c r="H4919" s="1435" t="str" cm="1">
        <f t="array" aca="1" ref="H4919" ca="1">IF(I4919&lt;&gt;"",INDIRECT("'"&amp;I4919&amp;"'!"&amp;J4919),"")</f>
        <v/>
      </c>
      <c r="I4919" s="1440"/>
      <c r="J4919" s="1436"/>
      <c r="K4919" s="4"/>
    </row>
    <row r="4920" spans="1:11" ht="15" x14ac:dyDescent="0.2">
      <c r="A4920">
        <v>4861</v>
      </c>
      <c r="B4920" s="660">
        <f>'Revenues 10-15'!K164</f>
        <v>0</v>
      </c>
      <c r="F4920" s="4"/>
      <c r="G4920" s="1" t="b">
        <f t="shared" ca="1" si="77"/>
        <v>1</v>
      </c>
      <c r="H4920" s="1435" cm="1">
        <f t="array" aca="1" ref="H4920" ca="1">IF(I4920&lt;&gt;"",INDIRECT("'"&amp;I4920&amp;"'!"&amp;J4920),"")</f>
        <v>0</v>
      </c>
      <c r="I4920" s="1440" t="s">
        <v>4785</v>
      </c>
      <c r="J4920" s="1436" t="s">
        <v>4212</v>
      </c>
      <c r="K4920" s="4"/>
    </row>
    <row r="4921" spans="1:11" ht="15" x14ac:dyDescent="0.2">
      <c r="A4921" s="5">
        <v>4862</v>
      </c>
      <c r="B4921" s="660"/>
      <c r="F4921" s="4" t="s">
        <v>3784</v>
      </c>
      <c r="G4921" s="1" t="b">
        <f t="shared" ca="1" si="77"/>
        <v>1</v>
      </c>
      <c r="H4921" s="1435" t="str" cm="1">
        <f t="array" aca="1" ref="H4921" ca="1">IF(I4921&lt;&gt;"",INDIRECT("'"&amp;I4921&amp;"'!"&amp;J4921),"")</f>
        <v/>
      </c>
      <c r="I4921" s="1440"/>
      <c r="J4921" s="1436"/>
      <c r="K4921" s="4"/>
    </row>
    <row r="4922" spans="1:11" ht="15" x14ac:dyDescent="0.2">
      <c r="A4922" s="5">
        <v>4863</v>
      </c>
      <c r="B4922" s="660"/>
      <c r="F4922" s="4" t="s">
        <v>3784</v>
      </c>
      <c r="G4922" s="1" t="b">
        <f t="shared" ca="1" si="77"/>
        <v>1</v>
      </c>
      <c r="H4922" s="1435" t="str" cm="1">
        <f t="array" aca="1" ref="H4922" ca="1">IF(I4922&lt;&gt;"",INDIRECT("'"&amp;I4922&amp;"'!"&amp;J4922),"")</f>
        <v/>
      </c>
      <c r="I4922" s="1440"/>
      <c r="J4922" s="1436"/>
      <c r="K4922" s="4"/>
    </row>
    <row r="4923" spans="1:11" ht="15" x14ac:dyDescent="0.2">
      <c r="A4923" s="5">
        <v>4864</v>
      </c>
      <c r="B4923" s="660"/>
      <c r="F4923" s="4" t="s">
        <v>3784</v>
      </c>
      <c r="G4923" s="1" t="b">
        <f t="shared" ca="1" si="77"/>
        <v>1</v>
      </c>
      <c r="H4923" s="1435" t="str" cm="1">
        <f t="array" aca="1" ref="H4923" ca="1">IF(I4923&lt;&gt;"",INDIRECT("'"&amp;I4923&amp;"'!"&amp;J4923),"")</f>
        <v/>
      </c>
      <c r="I4923" s="1440"/>
      <c r="J4923" s="1436"/>
      <c r="K4923" s="4"/>
    </row>
    <row r="4924" spans="1:11" ht="15" x14ac:dyDescent="0.2">
      <c r="A4924" s="5">
        <v>4865</v>
      </c>
      <c r="B4924" s="660"/>
      <c r="F4924" s="4" t="s">
        <v>3784</v>
      </c>
      <c r="G4924" s="1" t="b">
        <f t="shared" ca="1" si="77"/>
        <v>1</v>
      </c>
      <c r="H4924" s="1435" t="str" cm="1">
        <f t="array" aca="1" ref="H4924" ca="1">IF(I4924&lt;&gt;"",INDIRECT("'"&amp;I4924&amp;"'!"&amp;J4924),"")</f>
        <v/>
      </c>
      <c r="I4924" s="1440"/>
      <c r="J4924" s="1436"/>
      <c r="K4924" s="4"/>
    </row>
    <row r="4925" spans="1:11" ht="15" x14ac:dyDescent="0.2">
      <c r="A4925" s="5">
        <v>4866</v>
      </c>
      <c r="B4925" s="660"/>
      <c r="F4925" s="4" t="s">
        <v>3784</v>
      </c>
      <c r="G4925" s="1" t="b">
        <f t="shared" ca="1" si="77"/>
        <v>1</v>
      </c>
      <c r="H4925" s="1435" t="str" cm="1">
        <f t="array" aca="1" ref="H4925" ca="1">IF(I4925&lt;&gt;"",INDIRECT("'"&amp;I4925&amp;"'!"&amp;J4925),"")</f>
        <v/>
      </c>
      <c r="I4925" s="1440"/>
      <c r="J4925" s="1436"/>
      <c r="K4925" s="4"/>
    </row>
    <row r="4926" spans="1:11" ht="15" x14ac:dyDescent="0.2">
      <c r="A4926" s="5">
        <v>4867</v>
      </c>
      <c r="B4926" s="660"/>
      <c r="F4926" s="4" t="s">
        <v>3784</v>
      </c>
      <c r="G4926" s="1" t="b">
        <f t="shared" ca="1" si="77"/>
        <v>1</v>
      </c>
      <c r="H4926" s="1435" t="str" cm="1">
        <f t="array" aca="1" ref="H4926" ca="1">IF(I4926&lt;&gt;"",INDIRECT("'"&amp;I4926&amp;"'!"&amp;J4926),"")</f>
        <v/>
      </c>
      <c r="I4926" s="1440"/>
      <c r="J4926" s="1436"/>
      <c r="K4926" s="4"/>
    </row>
    <row r="4927" spans="1:11" ht="15" x14ac:dyDescent="0.2">
      <c r="A4927" s="5">
        <v>4868</v>
      </c>
      <c r="B4927" s="660"/>
      <c r="F4927" s="4" t="s">
        <v>3784</v>
      </c>
      <c r="G4927" s="1" t="b">
        <f t="shared" ca="1" si="77"/>
        <v>1</v>
      </c>
      <c r="H4927" s="1435" t="str" cm="1">
        <f t="array" aca="1" ref="H4927" ca="1">IF(I4927&lt;&gt;"",INDIRECT("'"&amp;I4927&amp;"'!"&amp;J4927),"")</f>
        <v/>
      </c>
      <c r="I4927" s="1440"/>
      <c r="J4927" s="1436"/>
      <c r="K4927" s="4"/>
    </row>
    <row r="4928" spans="1:11" ht="15" x14ac:dyDescent="0.2">
      <c r="A4928" s="5">
        <v>4869</v>
      </c>
      <c r="B4928" s="660"/>
      <c r="F4928" s="4" t="s">
        <v>3784</v>
      </c>
      <c r="G4928" s="1" t="b">
        <f t="shared" ca="1" si="77"/>
        <v>1</v>
      </c>
      <c r="H4928" s="1435" t="str" cm="1">
        <f t="array" aca="1" ref="H4928" ca="1">IF(I4928&lt;&gt;"",INDIRECT("'"&amp;I4928&amp;"'!"&amp;J4928),"")</f>
        <v/>
      </c>
      <c r="I4928" s="1440"/>
      <c r="J4928" s="1436"/>
      <c r="K4928" s="4"/>
    </row>
    <row r="4929" spans="1:11" ht="15" x14ac:dyDescent="0.2">
      <c r="A4929" s="5">
        <v>4870</v>
      </c>
      <c r="B4929" s="660"/>
      <c r="F4929" s="4" t="s">
        <v>3784</v>
      </c>
      <c r="G4929" s="1" t="b">
        <f t="shared" ca="1" si="77"/>
        <v>1</v>
      </c>
      <c r="H4929" s="1435" t="str" cm="1">
        <f t="array" aca="1" ref="H4929" ca="1">IF(I4929&lt;&gt;"",INDIRECT("'"&amp;I4929&amp;"'!"&amp;J4929),"")</f>
        <v/>
      </c>
      <c r="I4929" s="1440"/>
      <c r="J4929" s="1436"/>
      <c r="K4929" s="4"/>
    </row>
    <row r="4930" spans="1:11" ht="15" x14ac:dyDescent="0.2">
      <c r="A4930" s="5">
        <v>4871</v>
      </c>
      <c r="B4930" s="660"/>
      <c r="F4930" s="4" t="s">
        <v>3784</v>
      </c>
      <c r="G4930" s="1" t="b">
        <f t="shared" ca="1" si="77"/>
        <v>1</v>
      </c>
      <c r="H4930" s="1435" t="str" cm="1">
        <f t="array" aca="1" ref="H4930" ca="1">IF(I4930&lt;&gt;"",INDIRECT("'"&amp;I4930&amp;"'!"&amp;J4930),"")</f>
        <v/>
      </c>
      <c r="I4930" s="1440"/>
      <c r="J4930" s="1436"/>
      <c r="K4930" s="4"/>
    </row>
    <row r="4931" spans="1:11" ht="15" x14ac:dyDescent="0.2">
      <c r="A4931" s="5">
        <v>4872</v>
      </c>
      <c r="B4931" s="660"/>
      <c r="F4931" s="4" t="s">
        <v>3784</v>
      </c>
      <c r="G4931" s="1" t="b">
        <f t="shared" ca="1" si="77"/>
        <v>1</v>
      </c>
      <c r="H4931" s="1435" t="str" cm="1">
        <f t="array" aca="1" ref="H4931" ca="1">IF(I4931&lt;&gt;"",INDIRECT("'"&amp;I4931&amp;"'!"&amp;J4931),"")</f>
        <v/>
      </c>
      <c r="I4931" s="1440"/>
      <c r="J4931" s="1436"/>
      <c r="K4931" s="4"/>
    </row>
    <row r="4932" spans="1:11" ht="15" x14ac:dyDescent="0.2">
      <c r="A4932" s="5">
        <v>4873</v>
      </c>
      <c r="B4932" s="660"/>
      <c r="F4932" s="4" t="s">
        <v>3784</v>
      </c>
      <c r="G4932" s="1" t="b">
        <f t="shared" ca="1" si="77"/>
        <v>1</v>
      </c>
      <c r="H4932" s="1435" t="str" cm="1">
        <f t="array" aca="1" ref="H4932" ca="1">IF(I4932&lt;&gt;"",INDIRECT("'"&amp;I4932&amp;"'!"&amp;J4932),"")</f>
        <v/>
      </c>
      <c r="I4932" s="1440"/>
      <c r="J4932" s="1436"/>
      <c r="K4932" s="4"/>
    </row>
    <row r="4933" spans="1:11" ht="15" x14ac:dyDescent="0.2">
      <c r="A4933" s="5">
        <v>4874</v>
      </c>
      <c r="B4933" s="660"/>
      <c r="F4933" s="4" t="s">
        <v>3784</v>
      </c>
      <c r="G4933" s="1" t="b">
        <f t="shared" ca="1" si="77"/>
        <v>1</v>
      </c>
      <c r="H4933" s="1435" t="str" cm="1">
        <f t="array" aca="1" ref="H4933" ca="1">IF(I4933&lt;&gt;"",INDIRECT("'"&amp;I4933&amp;"'!"&amp;J4933),"")</f>
        <v/>
      </c>
      <c r="I4933" s="1440"/>
      <c r="J4933" s="1436"/>
      <c r="K4933" s="4"/>
    </row>
    <row r="4934" spans="1:11" ht="15" x14ac:dyDescent="0.2">
      <c r="A4934" s="5">
        <v>4875</v>
      </c>
      <c r="B4934" s="660"/>
      <c r="F4934" s="4" t="s">
        <v>3784</v>
      </c>
      <c r="G4934" s="1" t="b">
        <f t="shared" ca="1" si="77"/>
        <v>1</v>
      </c>
      <c r="H4934" s="1435" t="str" cm="1">
        <f t="array" aca="1" ref="H4934" ca="1">IF(I4934&lt;&gt;"",INDIRECT("'"&amp;I4934&amp;"'!"&amp;J4934),"")</f>
        <v/>
      </c>
      <c r="I4934" s="1440"/>
      <c r="J4934" s="1436"/>
      <c r="K4934" s="4"/>
    </row>
    <row r="4935" spans="1:11" ht="15" x14ac:dyDescent="0.2">
      <c r="A4935" s="5">
        <v>4876</v>
      </c>
      <c r="B4935" s="660"/>
      <c r="F4935" s="4" t="s">
        <v>3784</v>
      </c>
      <c r="G4935" s="1" t="b">
        <f t="shared" ca="1" si="77"/>
        <v>1</v>
      </c>
      <c r="H4935" s="1435" t="str" cm="1">
        <f t="array" aca="1" ref="H4935" ca="1">IF(I4935&lt;&gt;"",INDIRECT("'"&amp;I4935&amp;"'!"&amp;J4935),"")</f>
        <v/>
      </c>
      <c r="I4935" s="1440"/>
      <c r="J4935" s="1436"/>
      <c r="K4935" s="4"/>
    </row>
    <row r="4936" spans="1:11" ht="15" x14ac:dyDescent="0.2">
      <c r="A4936" s="5">
        <v>4877</v>
      </c>
      <c r="B4936" s="660"/>
      <c r="F4936" s="4" t="s">
        <v>3784</v>
      </c>
      <c r="G4936" s="1" t="b">
        <f t="shared" ca="1" si="77"/>
        <v>1</v>
      </c>
      <c r="H4936" s="1435" t="str" cm="1">
        <f t="array" aca="1" ref="H4936" ca="1">IF(I4936&lt;&gt;"",INDIRECT("'"&amp;I4936&amp;"'!"&amp;J4936),"")</f>
        <v/>
      </c>
      <c r="I4936" s="1440"/>
      <c r="J4936" s="1436"/>
      <c r="K4936" s="4"/>
    </row>
    <row r="4937" spans="1:11" ht="15" x14ac:dyDescent="0.2">
      <c r="A4937" s="5">
        <v>4878</v>
      </c>
      <c r="B4937" s="660"/>
      <c r="F4937" s="4" t="s">
        <v>3784</v>
      </c>
      <c r="G4937" s="1" t="b">
        <f t="shared" ca="1" si="77"/>
        <v>1</v>
      </c>
      <c r="H4937" s="1435" t="str" cm="1">
        <f t="array" aca="1" ref="H4937" ca="1">IF(I4937&lt;&gt;"",INDIRECT("'"&amp;I4937&amp;"'!"&amp;J4937),"")</f>
        <v/>
      </c>
      <c r="I4937" s="1440"/>
      <c r="J4937" s="1436"/>
      <c r="K4937" s="4"/>
    </row>
    <row r="4938" spans="1:11" ht="15" x14ac:dyDescent="0.2">
      <c r="A4938" s="5">
        <v>4879</v>
      </c>
      <c r="B4938" s="660"/>
      <c r="F4938" s="4" t="s">
        <v>3784</v>
      </c>
      <c r="G4938" s="1" t="b">
        <f t="shared" ca="1" si="77"/>
        <v>1</v>
      </c>
      <c r="H4938" s="1435" t="str" cm="1">
        <f t="array" aca="1" ref="H4938" ca="1">IF(I4938&lt;&gt;"",INDIRECT("'"&amp;I4938&amp;"'!"&amp;J4938),"")</f>
        <v/>
      </c>
      <c r="I4938" s="1440"/>
      <c r="J4938" s="1436"/>
      <c r="K4938" s="4"/>
    </row>
    <row r="4939" spans="1:11" ht="15" x14ac:dyDescent="0.2">
      <c r="A4939" s="5">
        <v>4880</v>
      </c>
      <c r="B4939" s="660"/>
      <c r="F4939" s="4" t="s">
        <v>3784</v>
      </c>
      <c r="G4939" s="1" t="b">
        <f t="shared" ca="1" si="77"/>
        <v>1</v>
      </c>
      <c r="H4939" s="1435" t="str" cm="1">
        <f t="array" aca="1" ref="H4939" ca="1">IF(I4939&lt;&gt;"",INDIRECT("'"&amp;I4939&amp;"'!"&amp;J4939),"")</f>
        <v/>
      </c>
      <c r="I4939" s="1440"/>
      <c r="J4939" s="1436"/>
      <c r="K4939" s="4"/>
    </row>
    <row r="4940" spans="1:11" ht="15" x14ac:dyDescent="0.2">
      <c r="A4940" s="5">
        <v>4881</v>
      </c>
      <c r="B4940" s="660"/>
      <c r="F4940" s="4" t="s">
        <v>3784</v>
      </c>
      <c r="G4940" s="1" t="b">
        <f t="shared" ca="1" si="77"/>
        <v>1</v>
      </c>
      <c r="H4940" s="1435" t="str" cm="1">
        <f t="array" aca="1" ref="H4940" ca="1">IF(I4940&lt;&gt;"",INDIRECT("'"&amp;I4940&amp;"'!"&amp;J4940),"")</f>
        <v/>
      </c>
      <c r="I4940" s="1440"/>
      <c r="J4940" s="1436"/>
      <c r="K4940" s="4"/>
    </row>
    <row r="4941" spans="1:11" ht="15" x14ac:dyDescent="0.2">
      <c r="A4941" s="5">
        <v>4882</v>
      </c>
      <c r="B4941" s="660"/>
      <c r="F4941" s="4" t="s">
        <v>3784</v>
      </c>
      <c r="G4941" s="1" t="b">
        <f t="shared" ca="1" si="77"/>
        <v>1</v>
      </c>
      <c r="H4941" s="1435" t="str" cm="1">
        <f t="array" aca="1" ref="H4941" ca="1">IF(I4941&lt;&gt;"",INDIRECT("'"&amp;I4941&amp;"'!"&amp;J4941),"")</f>
        <v/>
      </c>
      <c r="I4941" s="1440"/>
      <c r="J4941" s="1436"/>
      <c r="K4941" s="4"/>
    </row>
    <row r="4942" spans="1:11" ht="15" x14ac:dyDescent="0.2">
      <c r="A4942">
        <v>4883</v>
      </c>
      <c r="B4942" s="660">
        <f>'Revenues 10-15'!C176</f>
        <v>0</v>
      </c>
      <c r="F4942" s="4"/>
      <c r="G4942" s="1" t="b">
        <f t="shared" ca="1" si="77"/>
        <v>1</v>
      </c>
      <c r="H4942" s="1435" cm="1">
        <f t="array" aca="1" ref="H4942" ca="1">IF(I4942&lt;&gt;"",INDIRECT("'"&amp;I4942&amp;"'!"&amp;J4942),"")</f>
        <v>0</v>
      </c>
      <c r="I4942" s="1440" t="s">
        <v>4785</v>
      </c>
      <c r="J4942" s="1436" t="s">
        <v>4906</v>
      </c>
      <c r="K4942" s="4"/>
    </row>
    <row r="4943" spans="1:11" ht="15" x14ac:dyDescent="0.2">
      <c r="A4943">
        <v>4884</v>
      </c>
      <c r="B4943" s="660">
        <f>'Revenues 10-15'!D176</f>
        <v>0</v>
      </c>
      <c r="F4943" s="4"/>
      <c r="G4943" s="1" t="b">
        <f t="shared" ca="1" si="77"/>
        <v>1</v>
      </c>
      <c r="H4943" s="1435" cm="1">
        <f t="array" aca="1" ref="H4943" ca="1">IF(I4943&lt;&gt;"",INDIRECT("'"&amp;I4943&amp;"'!"&amp;J4943),"")</f>
        <v>0</v>
      </c>
      <c r="I4943" s="1440" t="s">
        <v>4785</v>
      </c>
      <c r="J4943" s="1436" t="s">
        <v>4907</v>
      </c>
      <c r="K4943" s="4"/>
    </row>
    <row r="4944" spans="1:11" ht="15" x14ac:dyDescent="0.2">
      <c r="A4944">
        <v>4885</v>
      </c>
      <c r="B4944" s="660">
        <f>'Revenues 10-15'!F176</f>
        <v>0</v>
      </c>
      <c r="F4944" s="4"/>
      <c r="G4944" s="1" t="b">
        <f t="shared" ca="1" si="77"/>
        <v>1</v>
      </c>
      <c r="H4944" s="1435" cm="1">
        <f t="array" aca="1" ref="H4944" ca="1">IF(I4944&lt;&gt;"",INDIRECT("'"&amp;I4944&amp;"'!"&amp;J4944),"")</f>
        <v>0</v>
      </c>
      <c r="I4944" s="1440" t="s">
        <v>4785</v>
      </c>
      <c r="J4944" s="1436" t="s">
        <v>4908</v>
      </c>
      <c r="K4944" s="4"/>
    </row>
    <row r="4945" spans="1:11" ht="15" x14ac:dyDescent="0.2">
      <c r="A4945">
        <v>4886</v>
      </c>
      <c r="B4945" s="660">
        <f>'Revenues 10-15'!G176</f>
        <v>0</v>
      </c>
      <c r="F4945" s="4"/>
      <c r="G4945" s="1" t="b">
        <f t="shared" ca="1" si="77"/>
        <v>1</v>
      </c>
      <c r="H4945" s="1435" cm="1">
        <f t="array" aca="1" ref="H4945" ca="1">IF(I4945&lt;&gt;"",INDIRECT("'"&amp;I4945&amp;"'!"&amp;J4945),"")</f>
        <v>0</v>
      </c>
      <c r="I4945" s="1440" t="s">
        <v>4785</v>
      </c>
      <c r="J4945" s="1436" t="s">
        <v>4909</v>
      </c>
      <c r="K4945" s="4"/>
    </row>
    <row r="4946" spans="1:11" ht="15" x14ac:dyDescent="0.2">
      <c r="A4946">
        <v>4887</v>
      </c>
      <c r="B4946" s="660">
        <f>'Revenues 10-15'!H176</f>
        <v>0</v>
      </c>
      <c r="F4946" s="4"/>
      <c r="G4946" s="1" t="b">
        <f t="shared" ca="1" si="77"/>
        <v>1</v>
      </c>
      <c r="H4946" s="1435" cm="1">
        <f t="array" aca="1" ref="H4946" ca="1">IF(I4946&lt;&gt;"",INDIRECT("'"&amp;I4946&amp;"'!"&amp;J4946),"")</f>
        <v>0</v>
      </c>
      <c r="I4946" s="1440" t="s">
        <v>4785</v>
      </c>
      <c r="J4946" s="1436" t="s">
        <v>4210</v>
      </c>
      <c r="K4946" s="4"/>
    </row>
    <row r="4947" spans="1:11" ht="15" x14ac:dyDescent="0.2">
      <c r="A4947">
        <v>4888</v>
      </c>
      <c r="B4947" s="660">
        <f>'Revenues 10-15'!K176</f>
        <v>0</v>
      </c>
      <c r="F4947" s="4"/>
      <c r="G4947" s="1" t="b">
        <f t="shared" ca="1" si="77"/>
        <v>1</v>
      </c>
      <c r="H4947" s="1435" cm="1">
        <f t="array" aca="1" ref="H4947" ca="1">IF(I4947&lt;&gt;"",INDIRECT("'"&amp;I4947&amp;"'!"&amp;J4947),"")</f>
        <v>0</v>
      </c>
      <c r="I4947" s="1440" t="s">
        <v>4785</v>
      </c>
      <c r="J4947" s="1436" t="s">
        <v>4220</v>
      </c>
      <c r="K4947" s="4"/>
    </row>
    <row r="4948" spans="1:11" ht="15" x14ac:dyDescent="0.2">
      <c r="A4948">
        <v>4889</v>
      </c>
      <c r="B4948" s="660">
        <f>'Revenues 10-15'!H177</f>
        <v>0</v>
      </c>
      <c r="F4948" s="4"/>
      <c r="G4948" s="1" t="b">
        <f t="shared" ca="1" si="77"/>
        <v>1</v>
      </c>
      <c r="H4948" s="1435" cm="1">
        <f t="array" aca="1" ref="H4948" ca="1">IF(I4948&lt;&gt;"",INDIRECT("'"&amp;I4948&amp;"'!"&amp;J4948),"")</f>
        <v>0</v>
      </c>
      <c r="I4948" s="1440" t="s">
        <v>4785</v>
      </c>
      <c r="J4948" s="1436" t="s">
        <v>4910</v>
      </c>
      <c r="K4948" s="4"/>
    </row>
    <row r="4949" spans="1:11" ht="15" x14ac:dyDescent="0.2">
      <c r="A4949">
        <v>4890</v>
      </c>
      <c r="B4949" s="660">
        <f>'Revenues 10-15'!K177</f>
        <v>0</v>
      </c>
      <c r="F4949" s="4"/>
      <c r="G4949" s="1" t="b">
        <f t="shared" ca="1" si="77"/>
        <v>1</v>
      </c>
      <c r="H4949" s="1435" cm="1">
        <f t="array" aca="1" ref="H4949" ca="1">IF(I4949&lt;&gt;"",INDIRECT("'"&amp;I4949&amp;"'!"&amp;J4949),"")</f>
        <v>0</v>
      </c>
      <c r="I4949" s="1440" t="s">
        <v>4785</v>
      </c>
      <c r="J4949" s="1436" t="s">
        <v>4911</v>
      </c>
      <c r="K4949" s="4"/>
    </row>
    <row r="4950" spans="1:11" ht="15" x14ac:dyDescent="0.2">
      <c r="A4950" s="5">
        <v>4891</v>
      </c>
      <c r="B4950" s="660"/>
      <c r="C4950" s="2" t="s">
        <v>490</v>
      </c>
      <c r="F4950" s="4" t="s">
        <v>3784</v>
      </c>
      <c r="G4950" s="1" t="b">
        <f t="shared" ca="1" si="77"/>
        <v>1</v>
      </c>
      <c r="H4950" s="1435" t="str" cm="1">
        <f t="array" aca="1" ref="H4950" ca="1">IF(I4950&lt;&gt;"",INDIRECT("'"&amp;I4950&amp;"'!"&amp;J4950),"")</f>
        <v/>
      </c>
      <c r="I4950" s="1440"/>
      <c r="J4950" s="1436"/>
      <c r="K4950" s="4"/>
    </row>
    <row r="4951" spans="1:11" ht="15" x14ac:dyDescent="0.2">
      <c r="A4951" s="5">
        <v>4892</v>
      </c>
      <c r="B4951" s="660"/>
      <c r="C4951" s="2" t="s">
        <v>490</v>
      </c>
      <c r="F4951" s="4" t="s">
        <v>3784</v>
      </c>
      <c r="G4951" s="1" t="b">
        <f t="shared" ca="1" si="77"/>
        <v>1</v>
      </c>
      <c r="H4951" s="1435" t="str" cm="1">
        <f t="array" aca="1" ref="H4951" ca="1">IF(I4951&lt;&gt;"",INDIRECT("'"&amp;I4951&amp;"'!"&amp;J4951),"")</f>
        <v/>
      </c>
      <c r="I4951" s="1440"/>
      <c r="J4951" s="1436"/>
      <c r="K4951" s="4"/>
    </row>
    <row r="4952" spans="1:11" ht="15" x14ac:dyDescent="0.2">
      <c r="A4952" s="5">
        <v>4893</v>
      </c>
      <c r="B4952" s="660"/>
      <c r="F4952" s="4" t="s">
        <v>3784</v>
      </c>
      <c r="G4952" s="1" t="b">
        <f t="shared" ca="1" si="77"/>
        <v>1</v>
      </c>
      <c r="H4952" s="1435" t="str" cm="1">
        <f t="array" aca="1" ref="H4952" ca="1">IF(I4952&lt;&gt;"",INDIRECT("'"&amp;I4952&amp;"'!"&amp;J4952),"")</f>
        <v/>
      </c>
      <c r="I4952" s="1440"/>
      <c r="J4952" s="1436"/>
      <c r="K4952" s="4"/>
    </row>
    <row r="4953" spans="1:11" ht="15" x14ac:dyDescent="0.2">
      <c r="A4953" s="5">
        <v>4894</v>
      </c>
      <c r="B4953" s="660"/>
      <c r="F4953" s="4" t="s">
        <v>3784</v>
      </c>
      <c r="G4953" s="1" t="b">
        <f t="shared" ca="1" si="77"/>
        <v>1</v>
      </c>
      <c r="H4953" s="1435" t="str" cm="1">
        <f t="array" aca="1" ref="H4953" ca="1">IF(I4953&lt;&gt;"",INDIRECT("'"&amp;I4953&amp;"'!"&amp;J4953),"")</f>
        <v/>
      </c>
      <c r="I4953" s="1440"/>
      <c r="J4953" s="1436"/>
      <c r="K4953" s="4"/>
    </row>
    <row r="4954" spans="1:11" ht="15" x14ac:dyDescent="0.2">
      <c r="A4954" s="5">
        <v>4895</v>
      </c>
      <c r="B4954" s="660"/>
      <c r="F4954" s="4" t="s">
        <v>3784</v>
      </c>
      <c r="G4954" s="1" t="b">
        <f t="shared" ca="1" si="77"/>
        <v>1</v>
      </c>
      <c r="H4954" s="1435" t="str" cm="1">
        <f t="array" aca="1" ref="H4954" ca="1">IF(I4954&lt;&gt;"",INDIRECT("'"&amp;I4954&amp;"'!"&amp;J4954),"")</f>
        <v/>
      </c>
      <c r="I4954" s="1440"/>
      <c r="J4954" s="1436"/>
      <c r="K4954" s="4"/>
    </row>
    <row r="4955" spans="1:11" ht="15" x14ac:dyDescent="0.2">
      <c r="A4955" s="5">
        <v>4896</v>
      </c>
      <c r="B4955" s="660"/>
      <c r="F4955" s="4" t="s">
        <v>3784</v>
      </c>
      <c r="G4955" s="1" t="b">
        <f t="shared" ca="1" si="77"/>
        <v>1</v>
      </c>
      <c r="H4955" s="1435" t="str" cm="1">
        <f t="array" aca="1" ref="H4955" ca="1">IF(I4955&lt;&gt;"",INDIRECT("'"&amp;I4955&amp;"'!"&amp;J4955),"")</f>
        <v/>
      </c>
      <c r="I4955" s="1440"/>
      <c r="J4955" s="1436"/>
      <c r="K4955" s="4"/>
    </row>
    <row r="4956" spans="1:11" ht="15" x14ac:dyDescent="0.2">
      <c r="A4956" s="5">
        <v>4897</v>
      </c>
      <c r="B4956" s="660"/>
      <c r="F4956" s="4" t="s">
        <v>3784</v>
      </c>
      <c r="G4956" s="1" t="b">
        <f t="shared" ca="1" si="77"/>
        <v>1</v>
      </c>
      <c r="H4956" s="1435" t="str" cm="1">
        <f t="array" aca="1" ref="H4956" ca="1">IF(I4956&lt;&gt;"",INDIRECT("'"&amp;I4956&amp;"'!"&amp;J4956),"")</f>
        <v/>
      </c>
      <c r="I4956" s="1440"/>
      <c r="J4956" s="1436"/>
      <c r="K4956" s="4"/>
    </row>
    <row r="4957" spans="1:11" ht="15" x14ac:dyDescent="0.2">
      <c r="A4957" s="5">
        <v>4898</v>
      </c>
      <c r="B4957" s="660"/>
      <c r="F4957" s="4" t="s">
        <v>3784</v>
      </c>
      <c r="G4957" s="1" t="b">
        <f t="shared" ca="1" si="77"/>
        <v>1</v>
      </c>
      <c r="H4957" s="1435" t="str" cm="1">
        <f t="array" aca="1" ref="H4957" ca="1">IF(I4957&lt;&gt;"",INDIRECT("'"&amp;I4957&amp;"'!"&amp;J4957),"")</f>
        <v/>
      </c>
      <c r="I4957" s="1440"/>
      <c r="J4957" s="1436"/>
      <c r="K4957" s="4"/>
    </row>
    <row r="4958" spans="1:11" ht="15" x14ac:dyDescent="0.2">
      <c r="A4958" s="5">
        <v>4899</v>
      </c>
      <c r="B4958" s="660"/>
      <c r="F4958" s="4" t="s">
        <v>3784</v>
      </c>
      <c r="G4958" s="1" t="b">
        <f t="shared" ca="1" si="77"/>
        <v>1</v>
      </c>
      <c r="H4958" s="1435" t="str" cm="1">
        <f t="array" aca="1" ref="H4958" ca="1">IF(I4958&lt;&gt;"",INDIRECT("'"&amp;I4958&amp;"'!"&amp;J4958),"")</f>
        <v/>
      </c>
      <c r="I4958" s="1440"/>
      <c r="J4958" s="1436"/>
      <c r="K4958" s="4"/>
    </row>
    <row r="4959" spans="1:11" ht="15" x14ac:dyDescent="0.2">
      <c r="A4959" s="5">
        <v>4900</v>
      </c>
      <c r="B4959" s="660"/>
      <c r="F4959" s="4" t="s">
        <v>3784</v>
      </c>
      <c r="G4959" s="1" t="b">
        <f t="shared" ca="1" si="77"/>
        <v>1</v>
      </c>
      <c r="H4959" s="1435" t="str" cm="1">
        <f t="array" aca="1" ref="H4959" ca="1">IF(I4959&lt;&gt;"",INDIRECT("'"&amp;I4959&amp;"'!"&amp;J4959),"")</f>
        <v/>
      </c>
      <c r="I4959" s="1440"/>
      <c r="J4959" s="1436"/>
      <c r="K4959" s="4"/>
    </row>
    <row r="4960" spans="1:11" ht="15" x14ac:dyDescent="0.2">
      <c r="A4960" s="5">
        <v>4901</v>
      </c>
      <c r="B4960" s="660"/>
      <c r="F4960" s="4" t="s">
        <v>3784</v>
      </c>
      <c r="G4960" s="1" t="b">
        <f t="shared" ref="G4960:G5023" ca="1" si="78">H4960=B4960</f>
        <v>1</v>
      </c>
      <c r="H4960" s="1435" t="str" cm="1">
        <f t="array" aca="1" ref="H4960" ca="1">IF(I4960&lt;&gt;"",INDIRECT("'"&amp;I4960&amp;"'!"&amp;J4960),"")</f>
        <v/>
      </c>
      <c r="I4960" s="1440"/>
      <c r="J4960" s="1436"/>
      <c r="K4960" s="4"/>
    </row>
    <row r="4961" spans="1:11" ht="15" x14ac:dyDescent="0.2">
      <c r="A4961" s="5">
        <v>4902</v>
      </c>
      <c r="B4961" s="660"/>
      <c r="F4961" s="4" t="s">
        <v>3784</v>
      </c>
      <c r="G4961" s="1" t="b">
        <f t="shared" ca="1" si="78"/>
        <v>1</v>
      </c>
      <c r="H4961" s="1435" t="str" cm="1">
        <f t="array" aca="1" ref="H4961" ca="1">IF(I4961&lt;&gt;"",INDIRECT("'"&amp;I4961&amp;"'!"&amp;J4961),"")</f>
        <v/>
      </c>
      <c r="I4961" s="1440"/>
      <c r="J4961" s="1436"/>
      <c r="K4961" s="4"/>
    </row>
    <row r="4962" spans="1:11" ht="15" x14ac:dyDescent="0.2">
      <c r="A4962" s="5">
        <v>4903</v>
      </c>
      <c r="B4962" s="660"/>
      <c r="F4962" s="4" t="s">
        <v>3784</v>
      </c>
      <c r="G4962" s="1" t="b">
        <f t="shared" ca="1" si="78"/>
        <v>1</v>
      </c>
      <c r="H4962" s="1435" t="str" cm="1">
        <f t="array" aca="1" ref="H4962" ca="1">IF(I4962&lt;&gt;"",INDIRECT("'"&amp;I4962&amp;"'!"&amp;J4962),"")</f>
        <v/>
      </c>
      <c r="I4962" s="1440"/>
      <c r="J4962" s="1436"/>
      <c r="K4962" s="4"/>
    </row>
    <row r="4963" spans="1:11" ht="15" x14ac:dyDescent="0.2">
      <c r="A4963" s="5">
        <v>4904</v>
      </c>
      <c r="B4963" s="660"/>
      <c r="F4963" s="4" t="s">
        <v>3784</v>
      </c>
      <c r="G4963" s="1" t="b">
        <f t="shared" ca="1" si="78"/>
        <v>1</v>
      </c>
      <c r="H4963" s="1435" t="str" cm="1">
        <f t="array" aca="1" ref="H4963" ca="1">IF(I4963&lt;&gt;"",INDIRECT("'"&amp;I4963&amp;"'!"&amp;J4963),"")</f>
        <v/>
      </c>
      <c r="I4963" s="1440"/>
      <c r="J4963" s="1436"/>
      <c r="K4963" s="4"/>
    </row>
    <row r="4964" spans="1:11" ht="15" x14ac:dyDescent="0.2">
      <c r="A4964" s="5">
        <v>4905</v>
      </c>
      <c r="B4964" s="660"/>
      <c r="F4964" s="4" t="s">
        <v>3784</v>
      </c>
      <c r="G4964" s="1" t="b">
        <f t="shared" ca="1" si="78"/>
        <v>1</v>
      </c>
      <c r="H4964" s="1435" t="str" cm="1">
        <f t="array" aca="1" ref="H4964" ca="1">IF(I4964&lt;&gt;"",INDIRECT("'"&amp;I4964&amp;"'!"&amp;J4964),"")</f>
        <v/>
      </c>
      <c r="I4964" s="1440"/>
      <c r="J4964" s="1436"/>
      <c r="K4964" s="4"/>
    </row>
    <row r="4965" spans="1:11" ht="15" x14ac:dyDescent="0.2">
      <c r="A4965" s="5">
        <v>4906</v>
      </c>
      <c r="B4965" s="660"/>
      <c r="F4965" s="4" t="s">
        <v>3784</v>
      </c>
      <c r="G4965" s="1" t="b">
        <f t="shared" ca="1" si="78"/>
        <v>1</v>
      </c>
      <c r="H4965" s="1435" t="str" cm="1">
        <f t="array" aca="1" ref="H4965" ca="1">IF(I4965&lt;&gt;"",INDIRECT("'"&amp;I4965&amp;"'!"&amp;J4965),"")</f>
        <v/>
      </c>
      <c r="I4965" s="1440"/>
      <c r="J4965" s="1436"/>
      <c r="K4965" s="4"/>
    </row>
    <row r="4966" spans="1:11" ht="15" x14ac:dyDescent="0.2">
      <c r="A4966" s="5">
        <v>4907</v>
      </c>
      <c r="B4966" s="660"/>
      <c r="F4966" s="4" t="s">
        <v>3784</v>
      </c>
      <c r="G4966" s="1" t="b">
        <f t="shared" ca="1" si="78"/>
        <v>1</v>
      </c>
      <c r="H4966" s="1435" t="str" cm="1">
        <f t="array" aca="1" ref="H4966" ca="1">IF(I4966&lt;&gt;"",INDIRECT("'"&amp;I4966&amp;"'!"&amp;J4966),"")</f>
        <v/>
      </c>
      <c r="I4966" s="1440"/>
      <c r="J4966" s="1436"/>
      <c r="K4966" s="4"/>
    </row>
    <row r="4967" spans="1:11" ht="15" x14ac:dyDescent="0.2">
      <c r="A4967" s="5">
        <v>4908</v>
      </c>
      <c r="B4967" s="660"/>
      <c r="F4967" s="4" t="s">
        <v>3784</v>
      </c>
      <c r="G4967" s="1" t="b">
        <f t="shared" ca="1" si="78"/>
        <v>1</v>
      </c>
      <c r="H4967" s="1435" t="str" cm="1">
        <f t="array" aca="1" ref="H4967" ca="1">IF(I4967&lt;&gt;"",INDIRECT("'"&amp;I4967&amp;"'!"&amp;J4967),"")</f>
        <v/>
      </c>
      <c r="I4967" s="1440"/>
      <c r="J4967" s="1436"/>
      <c r="K4967" s="4"/>
    </row>
    <row r="4968" spans="1:11" ht="15" x14ac:dyDescent="0.2">
      <c r="A4968" s="5">
        <v>4909</v>
      </c>
      <c r="B4968" s="660"/>
      <c r="F4968" s="4" t="s">
        <v>3784</v>
      </c>
      <c r="G4968" s="1" t="b">
        <f t="shared" ca="1" si="78"/>
        <v>1</v>
      </c>
      <c r="H4968" s="1435" t="str" cm="1">
        <f t="array" aca="1" ref="H4968" ca="1">IF(I4968&lt;&gt;"",INDIRECT("'"&amp;I4968&amp;"'!"&amp;J4968),"")</f>
        <v/>
      </c>
      <c r="I4968" s="1440"/>
      <c r="J4968" s="1436"/>
      <c r="K4968" s="4"/>
    </row>
    <row r="4969" spans="1:11" ht="15" x14ac:dyDescent="0.2">
      <c r="A4969" s="5">
        <v>4910</v>
      </c>
      <c r="B4969" s="660"/>
      <c r="F4969" s="4" t="s">
        <v>3784</v>
      </c>
      <c r="G4969" s="1" t="b">
        <f t="shared" ca="1" si="78"/>
        <v>1</v>
      </c>
      <c r="H4969" s="1435" t="str" cm="1">
        <f t="array" aca="1" ref="H4969" ca="1">IF(I4969&lt;&gt;"",INDIRECT("'"&amp;I4969&amp;"'!"&amp;J4969),"")</f>
        <v/>
      </c>
      <c r="I4969" s="1440"/>
      <c r="J4969" s="1436"/>
      <c r="K4969" s="4"/>
    </row>
    <row r="4970" spans="1:11" ht="15" x14ac:dyDescent="0.2">
      <c r="A4970" s="5">
        <v>4911</v>
      </c>
      <c r="B4970" s="660"/>
      <c r="F4970" s="4" t="s">
        <v>3784</v>
      </c>
      <c r="G4970" s="1" t="b">
        <f t="shared" ca="1" si="78"/>
        <v>1</v>
      </c>
      <c r="H4970" s="1435" t="str" cm="1">
        <f t="array" aca="1" ref="H4970" ca="1">IF(I4970&lt;&gt;"",INDIRECT("'"&amp;I4970&amp;"'!"&amp;J4970),"")</f>
        <v/>
      </c>
      <c r="I4970" s="1440"/>
      <c r="J4970" s="1436"/>
      <c r="K4970" s="4"/>
    </row>
    <row r="4971" spans="1:11" ht="15" x14ac:dyDescent="0.2">
      <c r="A4971" s="5">
        <v>4912</v>
      </c>
      <c r="B4971" s="660"/>
      <c r="F4971" s="4" t="s">
        <v>3784</v>
      </c>
      <c r="G4971" s="1" t="b">
        <f t="shared" ca="1" si="78"/>
        <v>1</v>
      </c>
      <c r="H4971" s="1435" t="str" cm="1">
        <f t="array" aca="1" ref="H4971" ca="1">IF(I4971&lt;&gt;"",INDIRECT("'"&amp;I4971&amp;"'!"&amp;J4971),"")</f>
        <v/>
      </c>
      <c r="I4971" s="1440"/>
      <c r="J4971" s="1436"/>
      <c r="K4971" s="4"/>
    </row>
    <row r="4972" spans="1:11" ht="15" x14ac:dyDescent="0.2">
      <c r="A4972" s="5">
        <v>4913</v>
      </c>
      <c r="B4972" s="660"/>
      <c r="F4972" s="4" t="s">
        <v>3784</v>
      </c>
      <c r="G4972" s="1" t="b">
        <f t="shared" ca="1" si="78"/>
        <v>1</v>
      </c>
      <c r="H4972" s="1435" t="str" cm="1">
        <f t="array" aca="1" ref="H4972" ca="1">IF(I4972&lt;&gt;"",INDIRECT("'"&amp;I4972&amp;"'!"&amp;J4972),"")</f>
        <v/>
      </c>
      <c r="I4972" s="1440"/>
      <c r="J4972" s="1436"/>
      <c r="K4972" s="4"/>
    </row>
    <row r="4973" spans="1:11" ht="15" x14ac:dyDescent="0.2">
      <c r="A4973" s="5">
        <v>4914</v>
      </c>
      <c r="B4973" s="660"/>
      <c r="F4973" s="4" t="s">
        <v>3784</v>
      </c>
      <c r="G4973" s="1" t="b">
        <f t="shared" ca="1" si="78"/>
        <v>1</v>
      </c>
      <c r="H4973" s="1435" t="str" cm="1">
        <f t="array" aca="1" ref="H4973" ca="1">IF(I4973&lt;&gt;"",INDIRECT("'"&amp;I4973&amp;"'!"&amp;J4973),"")</f>
        <v/>
      </c>
      <c r="I4973" s="1440"/>
      <c r="J4973" s="1436"/>
      <c r="K4973" s="4"/>
    </row>
    <row r="4974" spans="1:11" ht="15" x14ac:dyDescent="0.2">
      <c r="A4974" s="5">
        <v>4915</v>
      </c>
      <c r="B4974" s="660"/>
      <c r="F4974" s="4" t="s">
        <v>3784</v>
      </c>
      <c r="G4974" s="1" t="b">
        <f t="shared" ca="1" si="78"/>
        <v>1</v>
      </c>
      <c r="H4974" s="1435" t="str" cm="1">
        <f t="array" aca="1" ref="H4974" ca="1">IF(I4974&lt;&gt;"",INDIRECT("'"&amp;I4974&amp;"'!"&amp;J4974),"")</f>
        <v/>
      </c>
      <c r="I4974" s="1440"/>
      <c r="J4974" s="1436"/>
      <c r="K4974" s="4"/>
    </row>
    <row r="4975" spans="1:11" ht="15" x14ac:dyDescent="0.2">
      <c r="A4975" s="5">
        <v>4916</v>
      </c>
      <c r="B4975" s="660"/>
      <c r="F4975" s="4" t="s">
        <v>3784</v>
      </c>
      <c r="G4975" s="1" t="b">
        <f t="shared" ca="1" si="78"/>
        <v>1</v>
      </c>
      <c r="H4975" s="1435" t="str" cm="1">
        <f t="array" aca="1" ref="H4975" ca="1">IF(I4975&lt;&gt;"",INDIRECT("'"&amp;I4975&amp;"'!"&amp;J4975),"")</f>
        <v/>
      </c>
      <c r="I4975" s="1440"/>
      <c r="J4975" s="1436"/>
      <c r="K4975" s="4"/>
    </row>
    <row r="4976" spans="1:11" ht="15" x14ac:dyDescent="0.2">
      <c r="A4976" s="5">
        <v>4917</v>
      </c>
      <c r="B4976" s="660"/>
      <c r="F4976" s="4" t="s">
        <v>3784</v>
      </c>
      <c r="G4976" s="1" t="b">
        <f t="shared" ca="1" si="78"/>
        <v>1</v>
      </c>
      <c r="H4976" s="1435" t="str" cm="1">
        <f t="array" aca="1" ref="H4976" ca="1">IF(I4976&lt;&gt;"",INDIRECT("'"&amp;I4976&amp;"'!"&amp;J4976),"")</f>
        <v/>
      </c>
      <c r="I4976" s="1440"/>
      <c r="J4976" s="1436"/>
      <c r="K4976" s="4"/>
    </row>
    <row r="4977" spans="1:11" ht="15" x14ac:dyDescent="0.2">
      <c r="A4977" s="5">
        <v>4918</v>
      </c>
      <c r="B4977" s="660"/>
      <c r="F4977" s="4" t="s">
        <v>3784</v>
      </c>
      <c r="G4977" s="1" t="b">
        <f t="shared" ca="1" si="78"/>
        <v>1</v>
      </c>
      <c r="H4977" s="1435" t="str" cm="1">
        <f t="array" aca="1" ref="H4977" ca="1">IF(I4977&lt;&gt;"",INDIRECT("'"&amp;I4977&amp;"'!"&amp;J4977),"")</f>
        <v/>
      </c>
      <c r="I4977" s="1440"/>
      <c r="J4977" s="1436"/>
      <c r="K4977" s="4"/>
    </row>
    <row r="4978" spans="1:11" ht="15" x14ac:dyDescent="0.2">
      <c r="A4978" s="5">
        <v>4919</v>
      </c>
      <c r="B4978" s="660"/>
      <c r="F4978" s="4" t="s">
        <v>3784</v>
      </c>
      <c r="G4978" s="1" t="b">
        <f t="shared" ca="1" si="78"/>
        <v>1</v>
      </c>
      <c r="H4978" s="1435" t="str" cm="1">
        <f t="array" aca="1" ref="H4978" ca="1">IF(I4978&lt;&gt;"",INDIRECT("'"&amp;I4978&amp;"'!"&amp;J4978),"")</f>
        <v/>
      </c>
      <c r="I4978" s="1440"/>
      <c r="J4978" s="1436"/>
      <c r="K4978" s="4"/>
    </row>
    <row r="4979" spans="1:11" ht="15" x14ac:dyDescent="0.2">
      <c r="A4979" s="5">
        <v>4920</v>
      </c>
      <c r="B4979" s="660"/>
      <c r="F4979" s="4" t="s">
        <v>3784</v>
      </c>
      <c r="G4979" s="1" t="b">
        <f t="shared" ca="1" si="78"/>
        <v>1</v>
      </c>
      <c r="H4979" s="1435" t="str" cm="1">
        <f t="array" aca="1" ref="H4979" ca="1">IF(I4979&lt;&gt;"",INDIRECT("'"&amp;I4979&amp;"'!"&amp;J4979),"")</f>
        <v/>
      </c>
      <c r="I4979" s="1440"/>
      <c r="J4979" s="1436"/>
      <c r="K4979" s="4"/>
    </row>
    <row r="4980" spans="1:11" ht="15" x14ac:dyDescent="0.2">
      <c r="A4980" s="5">
        <v>4921</v>
      </c>
      <c r="B4980" s="660"/>
      <c r="F4980" s="4" t="s">
        <v>3784</v>
      </c>
      <c r="G4980" s="1" t="b">
        <f t="shared" ca="1" si="78"/>
        <v>1</v>
      </c>
      <c r="H4980" s="1435" t="str" cm="1">
        <f t="array" aca="1" ref="H4980" ca="1">IF(I4980&lt;&gt;"",INDIRECT("'"&amp;I4980&amp;"'!"&amp;J4980),"")</f>
        <v/>
      </c>
      <c r="I4980" s="1440"/>
      <c r="J4980" s="1436"/>
      <c r="K4980" s="4"/>
    </row>
    <row r="4981" spans="1:11" ht="15" x14ac:dyDescent="0.2">
      <c r="A4981" s="5">
        <v>4922</v>
      </c>
      <c r="B4981" s="660"/>
      <c r="F4981" s="4" t="s">
        <v>3784</v>
      </c>
      <c r="G4981" s="1" t="b">
        <f t="shared" ca="1" si="78"/>
        <v>1</v>
      </c>
      <c r="H4981" s="1435" t="str" cm="1">
        <f t="array" aca="1" ref="H4981" ca="1">IF(I4981&lt;&gt;"",INDIRECT("'"&amp;I4981&amp;"'!"&amp;J4981),"")</f>
        <v/>
      </c>
      <c r="I4981" s="1440"/>
      <c r="J4981" s="1436"/>
      <c r="K4981" s="4"/>
    </row>
    <row r="4982" spans="1:11" ht="15" x14ac:dyDescent="0.2">
      <c r="A4982" s="5">
        <v>4923</v>
      </c>
      <c r="B4982" s="660"/>
      <c r="F4982" s="4" t="s">
        <v>3784</v>
      </c>
      <c r="G4982" s="1" t="b">
        <f t="shared" ca="1" si="78"/>
        <v>1</v>
      </c>
      <c r="H4982" s="1435" t="str" cm="1">
        <f t="array" aca="1" ref="H4982" ca="1">IF(I4982&lt;&gt;"",INDIRECT("'"&amp;I4982&amp;"'!"&amp;J4982),"")</f>
        <v/>
      </c>
      <c r="I4982" s="1440"/>
      <c r="J4982" s="1436"/>
      <c r="K4982" s="4"/>
    </row>
    <row r="4983" spans="1:11" ht="15" x14ac:dyDescent="0.2">
      <c r="A4983" s="5">
        <v>4924</v>
      </c>
      <c r="B4983" s="660"/>
      <c r="F4983" s="4" t="s">
        <v>3784</v>
      </c>
      <c r="G4983" s="1" t="b">
        <f t="shared" ca="1" si="78"/>
        <v>1</v>
      </c>
      <c r="H4983" s="1435" t="str" cm="1">
        <f t="array" aca="1" ref="H4983" ca="1">IF(I4983&lt;&gt;"",INDIRECT("'"&amp;I4983&amp;"'!"&amp;J4983),"")</f>
        <v/>
      </c>
      <c r="I4983" s="1440"/>
      <c r="J4983" s="1436"/>
      <c r="K4983" s="4"/>
    </row>
    <row r="4984" spans="1:11" ht="15" x14ac:dyDescent="0.2">
      <c r="A4984" s="5">
        <v>4925</v>
      </c>
      <c r="B4984" s="660"/>
      <c r="F4984" s="4" t="s">
        <v>3784</v>
      </c>
      <c r="G4984" s="1" t="b">
        <f t="shared" ca="1" si="78"/>
        <v>1</v>
      </c>
      <c r="H4984" s="1435" t="str" cm="1">
        <f t="array" aca="1" ref="H4984" ca="1">IF(I4984&lt;&gt;"",INDIRECT("'"&amp;I4984&amp;"'!"&amp;J4984),"")</f>
        <v/>
      </c>
      <c r="I4984" s="1440"/>
      <c r="J4984" s="1436"/>
      <c r="K4984" s="4"/>
    </row>
    <row r="4985" spans="1:11" ht="15" x14ac:dyDescent="0.2">
      <c r="A4985" s="5">
        <v>4926</v>
      </c>
      <c r="B4985" s="660"/>
      <c r="F4985" s="4" t="s">
        <v>3784</v>
      </c>
      <c r="G4985" s="1" t="b">
        <f t="shared" ca="1" si="78"/>
        <v>1</v>
      </c>
      <c r="H4985" s="1435" t="str" cm="1">
        <f t="array" aca="1" ref="H4985" ca="1">IF(I4985&lt;&gt;"",INDIRECT("'"&amp;I4985&amp;"'!"&amp;J4985),"")</f>
        <v/>
      </c>
      <c r="I4985" s="1440"/>
      <c r="J4985" s="1436"/>
      <c r="K4985" s="4"/>
    </row>
    <row r="4986" spans="1:11" ht="15" x14ac:dyDescent="0.2">
      <c r="A4986" s="5">
        <v>4927</v>
      </c>
      <c r="B4986" s="660"/>
      <c r="F4986" s="4" t="s">
        <v>3784</v>
      </c>
      <c r="G4986" s="1" t="b">
        <f t="shared" ca="1" si="78"/>
        <v>1</v>
      </c>
      <c r="H4986" s="1435" t="str" cm="1">
        <f t="array" aca="1" ref="H4986" ca="1">IF(I4986&lt;&gt;"",INDIRECT("'"&amp;I4986&amp;"'!"&amp;J4986),"")</f>
        <v/>
      </c>
      <c r="I4986" s="1440"/>
      <c r="J4986" s="1436"/>
      <c r="K4986" s="4"/>
    </row>
    <row r="4987" spans="1:11" ht="15" x14ac:dyDescent="0.2">
      <c r="A4987" s="5">
        <v>4928</v>
      </c>
      <c r="B4987" s="660"/>
      <c r="F4987" s="4" t="s">
        <v>3784</v>
      </c>
      <c r="G4987" s="1" t="b">
        <f t="shared" ca="1" si="78"/>
        <v>1</v>
      </c>
      <c r="H4987" s="1435" t="str" cm="1">
        <f t="array" aca="1" ref="H4987" ca="1">IF(I4987&lt;&gt;"",INDIRECT("'"&amp;I4987&amp;"'!"&amp;J4987),"")</f>
        <v/>
      </c>
      <c r="I4987" s="1440"/>
      <c r="J4987" s="1436"/>
      <c r="K4987" s="4"/>
    </row>
    <row r="4988" spans="1:11" ht="15" x14ac:dyDescent="0.2">
      <c r="A4988" s="5">
        <v>4929</v>
      </c>
      <c r="B4988" s="660"/>
      <c r="F4988" s="4" t="s">
        <v>3784</v>
      </c>
      <c r="G4988" s="1" t="b">
        <f t="shared" ca="1" si="78"/>
        <v>1</v>
      </c>
      <c r="H4988" s="1435" t="str" cm="1">
        <f t="array" aca="1" ref="H4988" ca="1">IF(I4988&lt;&gt;"",INDIRECT("'"&amp;I4988&amp;"'!"&amp;J4988),"")</f>
        <v/>
      </c>
      <c r="I4988" s="1440"/>
      <c r="J4988" s="1436"/>
      <c r="K4988" s="4"/>
    </row>
    <row r="4989" spans="1:11" ht="15" x14ac:dyDescent="0.2">
      <c r="A4989" s="5">
        <v>4930</v>
      </c>
      <c r="B4989" s="660"/>
      <c r="F4989" s="4" t="s">
        <v>3784</v>
      </c>
      <c r="G4989" s="1" t="b">
        <f t="shared" ca="1" si="78"/>
        <v>1</v>
      </c>
      <c r="H4989" s="1435" t="str" cm="1">
        <f t="array" aca="1" ref="H4989" ca="1">IF(I4989&lt;&gt;"",INDIRECT("'"&amp;I4989&amp;"'!"&amp;J4989),"")</f>
        <v/>
      </c>
      <c r="I4989" s="1440"/>
      <c r="J4989" s="1436"/>
      <c r="K4989" s="4"/>
    </row>
    <row r="4990" spans="1:11" ht="15" x14ac:dyDescent="0.2">
      <c r="A4990" s="5">
        <v>4931</v>
      </c>
      <c r="B4990" s="660"/>
      <c r="F4990" s="4" t="s">
        <v>3784</v>
      </c>
      <c r="G4990" s="1" t="b">
        <f t="shared" ca="1" si="78"/>
        <v>1</v>
      </c>
      <c r="H4990" s="1435" t="str" cm="1">
        <f t="array" aca="1" ref="H4990" ca="1">IF(I4990&lt;&gt;"",INDIRECT("'"&amp;I4990&amp;"'!"&amp;J4990),"")</f>
        <v/>
      </c>
      <c r="I4990" s="1440"/>
      <c r="J4990" s="1436"/>
      <c r="K4990" s="4"/>
    </row>
    <row r="4991" spans="1:11" ht="15" x14ac:dyDescent="0.2">
      <c r="A4991" s="5">
        <v>4932</v>
      </c>
      <c r="B4991" s="660"/>
      <c r="F4991" s="4" t="s">
        <v>3784</v>
      </c>
      <c r="G4991" s="1" t="b">
        <f t="shared" ca="1" si="78"/>
        <v>1</v>
      </c>
      <c r="H4991" s="1435" t="str" cm="1">
        <f t="array" aca="1" ref="H4991" ca="1">IF(I4991&lt;&gt;"",INDIRECT("'"&amp;I4991&amp;"'!"&amp;J4991),"")</f>
        <v/>
      </c>
      <c r="I4991" s="1440"/>
      <c r="J4991" s="1436"/>
      <c r="K4991" s="4"/>
    </row>
    <row r="4992" spans="1:11" ht="15" x14ac:dyDescent="0.2">
      <c r="A4992" s="5">
        <v>4933</v>
      </c>
      <c r="B4992" s="660"/>
      <c r="F4992" s="4" t="s">
        <v>3784</v>
      </c>
      <c r="G4992" s="1" t="b">
        <f t="shared" ca="1" si="78"/>
        <v>1</v>
      </c>
      <c r="H4992" s="1435" t="str" cm="1">
        <f t="array" aca="1" ref="H4992" ca="1">IF(I4992&lt;&gt;"",INDIRECT("'"&amp;I4992&amp;"'!"&amp;J4992),"")</f>
        <v/>
      </c>
      <c r="I4992" s="1440"/>
      <c r="J4992" s="1436"/>
      <c r="K4992" s="4"/>
    </row>
    <row r="4993" spans="1:11" ht="15" x14ac:dyDescent="0.2">
      <c r="A4993" s="1">
        <v>4934</v>
      </c>
      <c r="B4993" s="660">
        <f>'FP Info 3'!J7</f>
        <v>87360169</v>
      </c>
      <c r="F4993" s="4"/>
      <c r="G4993" s="1" t="b">
        <f t="shared" ca="1" si="78"/>
        <v>1</v>
      </c>
      <c r="H4993" s="1435" cm="1">
        <f t="array" aca="1" ref="H4993" ca="1">IF(I4993&lt;&gt;"",INDIRECT("'"&amp;I4993&amp;"'!"&amp;J4993),"")</f>
        <v>87360169</v>
      </c>
      <c r="I4993" s="1440" t="s">
        <v>6635</v>
      </c>
      <c r="J4993" s="1436" t="s">
        <v>5161</v>
      </c>
      <c r="K4993" s="4"/>
    </row>
    <row r="4994" spans="1:11" ht="15" x14ac:dyDescent="0.2">
      <c r="A4994" s="1">
        <v>4935</v>
      </c>
      <c r="B4994" s="660">
        <f>'FP Info 3'!H32</f>
        <v>6027851.6610000003</v>
      </c>
      <c r="F4994" s="4"/>
      <c r="G4994" s="1" t="b">
        <f t="shared" ca="1" si="78"/>
        <v>1</v>
      </c>
      <c r="H4994" s="1435" cm="1">
        <f t="array" aca="1" ref="H4994" ca="1">IF(I4994&lt;&gt;"",INDIRECT("'"&amp;I4994&amp;"'!"&amp;J4994),"")</f>
        <v>6027851.6610000003</v>
      </c>
      <c r="I4994" s="1440" t="s">
        <v>6635</v>
      </c>
      <c r="J4994" s="1436" t="s">
        <v>3839</v>
      </c>
      <c r="K4994" s="4"/>
    </row>
    <row r="4995" spans="1:11" ht="15" x14ac:dyDescent="0.2">
      <c r="A4995" s="1">
        <v>4936</v>
      </c>
      <c r="B4995" s="660">
        <f>'FP Info 3'!H38</f>
        <v>2820000</v>
      </c>
      <c r="F4995" s="4"/>
      <c r="G4995" s="1" t="b">
        <f t="shared" ca="1" si="78"/>
        <v>1</v>
      </c>
      <c r="H4995" s="1435" cm="1">
        <f t="array" aca="1" ref="H4995" ca="1">IF(I4995&lt;&gt;"",INDIRECT("'"&amp;I4995&amp;"'!"&amp;J4995),"")</f>
        <v>2820000</v>
      </c>
      <c r="I4995" s="1440" t="s">
        <v>6635</v>
      </c>
      <c r="J4995" s="1436" t="s">
        <v>4053</v>
      </c>
      <c r="K4995" s="4"/>
    </row>
    <row r="4996" spans="1:11" ht="15" x14ac:dyDescent="0.2">
      <c r="A4996" s="5">
        <v>4937</v>
      </c>
      <c r="B4996" s="660"/>
      <c r="F4996" s="4" t="s">
        <v>3784</v>
      </c>
      <c r="G4996" s="1" t="b">
        <f t="shared" ca="1" si="78"/>
        <v>1</v>
      </c>
      <c r="H4996" s="1435" t="str" cm="1">
        <f t="array" aca="1" ref="H4996" ca="1">IF(I4996&lt;&gt;"",INDIRECT("'"&amp;I4996&amp;"'!"&amp;J4996),"")</f>
        <v/>
      </c>
      <c r="I4996" s="1440"/>
      <c r="J4996" s="1436"/>
      <c r="K4996" s="4"/>
    </row>
    <row r="4997" spans="1:11" ht="15" x14ac:dyDescent="0.2">
      <c r="A4997" s="5">
        <v>4938</v>
      </c>
      <c r="B4997" s="660"/>
      <c r="F4997" s="4" t="s">
        <v>3784</v>
      </c>
      <c r="G4997" s="1" t="b">
        <f t="shared" ca="1" si="78"/>
        <v>1</v>
      </c>
      <c r="H4997" s="1435" t="str" cm="1">
        <f t="array" aca="1" ref="H4997" ca="1">IF(I4997&lt;&gt;"",INDIRECT("'"&amp;I4997&amp;"'!"&amp;J4997),"")</f>
        <v/>
      </c>
      <c r="I4997" s="1440"/>
      <c r="J4997" s="1436"/>
      <c r="K4997" s="4"/>
    </row>
    <row r="4998" spans="1:11" ht="15" x14ac:dyDescent="0.2">
      <c r="A4998">
        <v>4939</v>
      </c>
      <c r="B4998" s="660">
        <f>'Revenues 10-15'!K171</f>
        <v>0</v>
      </c>
      <c r="F4998" s="4"/>
      <c r="G4998" s="1" t="b">
        <f t="shared" ca="1" si="78"/>
        <v>1</v>
      </c>
      <c r="H4998" s="1435" cm="1">
        <f t="array" aca="1" ref="H4998" ca="1">IF(I4998&lt;&gt;"",INDIRECT("'"&amp;I4998&amp;"'!"&amp;J4998),"")</f>
        <v>0</v>
      </c>
      <c r="I4998" s="1440" t="s">
        <v>4785</v>
      </c>
      <c r="J4998" s="1436" t="s">
        <v>4216</v>
      </c>
      <c r="K4998" s="4"/>
    </row>
    <row r="4999" spans="1:11" ht="15" x14ac:dyDescent="0.2">
      <c r="A4999" s="5">
        <v>4940</v>
      </c>
      <c r="B4999" s="660"/>
      <c r="C4999" s="2" t="s">
        <v>490</v>
      </c>
      <c r="F4999" s="4" t="s">
        <v>3784</v>
      </c>
      <c r="G4999" s="1" t="b">
        <f t="shared" ca="1" si="78"/>
        <v>1</v>
      </c>
      <c r="H4999" s="1435" t="str" cm="1">
        <f t="array" aca="1" ref="H4999" ca="1">IF(I4999&lt;&gt;"",INDIRECT("'"&amp;I4999&amp;"'!"&amp;J4999),"")</f>
        <v/>
      </c>
      <c r="I4999" s="1440"/>
      <c r="J4999" s="1436"/>
      <c r="K4999" s="4"/>
    </row>
    <row r="5000" spans="1:11" ht="15" x14ac:dyDescent="0.2">
      <c r="A5000" s="5">
        <v>4941</v>
      </c>
      <c r="B5000" s="660"/>
      <c r="C5000" s="2" t="s">
        <v>490</v>
      </c>
      <c r="F5000" s="4" t="s">
        <v>3784</v>
      </c>
      <c r="G5000" s="1" t="b">
        <f t="shared" ca="1" si="78"/>
        <v>1</v>
      </c>
      <c r="H5000" s="1435" t="str" cm="1">
        <f t="array" aca="1" ref="H5000" ca="1">IF(I5000&lt;&gt;"",INDIRECT("'"&amp;I5000&amp;"'!"&amp;J5000),"")</f>
        <v/>
      </c>
      <c r="I5000" s="1440"/>
      <c r="J5000" s="1436"/>
      <c r="K5000" s="4"/>
    </row>
    <row r="5001" spans="1:11" ht="15" x14ac:dyDescent="0.2">
      <c r="A5001" s="5">
        <v>4942</v>
      </c>
      <c r="B5001" s="660"/>
      <c r="F5001" s="4" t="s">
        <v>3784</v>
      </c>
      <c r="G5001" s="1" t="b">
        <f t="shared" ca="1" si="78"/>
        <v>1</v>
      </c>
      <c r="H5001" s="1435" t="str" cm="1">
        <f t="array" aca="1" ref="H5001" ca="1">IF(I5001&lt;&gt;"",INDIRECT("'"&amp;I5001&amp;"'!"&amp;J5001),"")</f>
        <v/>
      </c>
      <c r="I5001" s="1440"/>
      <c r="J5001" s="1436"/>
      <c r="K5001" s="4"/>
    </row>
    <row r="5002" spans="1:11" ht="15" x14ac:dyDescent="0.2">
      <c r="A5002" s="5">
        <v>4943</v>
      </c>
      <c r="B5002" s="660"/>
      <c r="F5002" s="4" t="s">
        <v>3784</v>
      </c>
      <c r="G5002" s="1" t="b">
        <f t="shared" ca="1" si="78"/>
        <v>1</v>
      </c>
      <c r="H5002" s="1435" t="str" cm="1">
        <f t="array" aca="1" ref="H5002" ca="1">IF(I5002&lt;&gt;"",INDIRECT("'"&amp;I5002&amp;"'!"&amp;J5002),"")</f>
        <v/>
      </c>
      <c r="I5002" s="1440"/>
      <c r="J5002" s="1436"/>
      <c r="K5002" s="4"/>
    </row>
    <row r="5003" spans="1:11" ht="15" x14ac:dyDescent="0.2">
      <c r="A5003" s="5">
        <v>4944</v>
      </c>
      <c r="B5003" s="660"/>
      <c r="F5003" s="4" t="s">
        <v>3784</v>
      </c>
      <c r="G5003" s="1" t="b">
        <f t="shared" ca="1" si="78"/>
        <v>1</v>
      </c>
      <c r="H5003" s="1435" t="str" cm="1">
        <f t="array" aca="1" ref="H5003" ca="1">IF(I5003&lt;&gt;"",INDIRECT("'"&amp;I5003&amp;"'!"&amp;J5003),"")</f>
        <v/>
      </c>
      <c r="I5003" s="1440"/>
      <c r="J5003" s="1436"/>
      <c r="K5003" s="4"/>
    </row>
    <row r="5004" spans="1:11" ht="15" x14ac:dyDescent="0.2">
      <c r="A5004" s="5">
        <v>4945</v>
      </c>
      <c r="B5004" s="660"/>
      <c r="F5004" s="4" t="s">
        <v>3784</v>
      </c>
      <c r="G5004" s="1" t="b">
        <f t="shared" ca="1" si="78"/>
        <v>1</v>
      </c>
      <c r="H5004" s="1435" t="str" cm="1">
        <f t="array" aca="1" ref="H5004" ca="1">IF(I5004&lt;&gt;"",INDIRECT("'"&amp;I5004&amp;"'!"&amp;J5004),"")</f>
        <v/>
      </c>
      <c r="I5004" s="1440"/>
      <c r="J5004" s="1436"/>
      <c r="K5004" s="4"/>
    </row>
    <row r="5005" spans="1:11" ht="15" x14ac:dyDescent="0.2">
      <c r="A5005" s="5">
        <v>4946</v>
      </c>
      <c r="B5005" s="660"/>
      <c r="C5005" s="2" t="s">
        <v>490</v>
      </c>
      <c r="F5005" s="4" t="s">
        <v>3784</v>
      </c>
      <c r="G5005" s="1" t="b">
        <f t="shared" ca="1" si="78"/>
        <v>1</v>
      </c>
      <c r="H5005" s="1435" t="str" cm="1">
        <f t="array" aca="1" ref="H5005" ca="1">IF(I5005&lt;&gt;"",INDIRECT("'"&amp;I5005&amp;"'!"&amp;J5005),"")</f>
        <v/>
      </c>
      <c r="I5005" s="1440"/>
      <c r="J5005" s="1436"/>
      <c r="K5005" s="4"/>
    </row>
    <row r="5006" spans="1:11" ht="15" x14ac:dyDescent="0.2">
      <c r="A5006" s="5">
        <v>4947</v>
      </c>
      <c r="B5006" s="660"/>
      <c r="F5006" s="4" t="s">
        <v>3784</v>
      </c>
      <c r="G5006" s="1" t="b">
        <f t="shared" ca="1" si="78"/>
        <v>1</v>
      </c>
      <c r="H5006" s="1435" t="str" cm="1">
        <f t="array" aca="1" ref="H5006" ca="1">IF(I5006&lt;&gt;"",INDIRECT("'"&amp;I5006&amp;"'!"&amp;J5006),"")</f>
        <v/>
      </c>
      <c r="I5006" s="1440"/>
      <c r="J5006" s="1436"/>
      <c r="K5006" s="4"/>
    </row>
    <row r="5007" spans="1:11" ht="15" x14ac:dyDescent="0.2">
      <c r="A5007" s="5">
        <v>4948</v>
      </c>
      <c r="B5007" s="660"/>
      <c r="F5007" s="4" t="s">
        <v>3784</v>
      </c>
      <c r="G5007" s="1" t="b">
        <f t="shared" ca="1" si="78"/>
        <v>1</v>
      </c>
      <c r="H5007" s="1435" t="str" cm="1">
        <f t="array" aca="1" ref="H5007" ca="1">IF(I5007&lt;&gt;"",INDIRECT("'"&amp;I5007&amp;"'!"&amp;J5007),"")</f>
        <v/>
      </c>
      <c r="I5007" s="1440"/>
      <c r="J5007" s="1436"/>
      <c r="K5007" s="4"/>
    </row>
    <row r="5008" spans="1:11" ht="15" x14ac:dyDescent="0.2">
      <c r="A5008" s="5">
        <v>4949</v>
      </c>
      <c r="B5008" s="660"/>
      <c r="F5008" s="4" t="s">
        <v>3784</v>
      </c>
      <c r="G5008" s="1" t="b">
        <f t="shared" ca="1" si="78"/>
        <v>1</v>
      </c>
      <c r="H5008" s="1435" t="str" cm="1">
        <f t="array" aca="1" ref="H5008" ca="1">IF(I5008&lt;&gt;"",INDIRECT("'"&amp;I5008&amp;"'!"&amp;J5008),"")</f>
        <v/>
      </c>
      <c r="I5008" s="1440"/>
      <c r="J5008" s="1436"/>
      <c r="K5008" s="4"/>
    </row>
    <row r="5009" spans="1:11" ht="15" x14ac:dyDescent="0.2">
      <c r="A5009">
        <v>4950</v>
      </c>
      <c r="B5009" s="660">
        <f>'Acct Summary 7-9'!I6</f>
        <v>0</v>
      </c>
      <c r="C5009" s="2" t="s">
        <v>490</v>
      </c>
      <c r="F5009" s="4"/>
      <c r="G5009" s="1" t="b">
        <f t="shared" ca="1" si="78"/>
        <v>1</v>
      </c>
      <c r="H5009" s="1435" cm="1">
        <f t="array" aca="1" ref="H5009" ca="1">IF(I5009&lt;&gt;"",INDIRECT("'"&amp;I5009&amp;"'!"&amp;J5009),"")</f>
        <v>0</v>
      </c>
      <c r="I5009" s="1440" t="s">
        <v>3856</v>
      </c>
      <c r="J5009" s="1436" t="s">
        <v>4467</v>
      </c>
      <c r="K5009" s="4"/>
    </row>
    <row r="5010" spans="1:11" ht="15" x14ac:dyDescent="0.2">
      <c r="A5010">
        <v>4951</v>
      </c>
      <c r="B5010" s="660">
        <f>'Acct Summary 7-9'!C27</f>
        <v>0</v>
      </c>
      <c r="C5010" s="2" t="s">
        <v>490</v>
      </c>
      <c r="F5010" s="4"/>
      <c r="G5010" s="1" t="b">
        <f t="shared" ca="1" si="78"/>
        <v>1</v>
      </c>
      <c r="H5010" s="1435" cm="1">
        <f t="array" aca="1" ref="H5010" ca="1">IF(I5010&lt;&gt;"",INDIRECT("'"&amp;I5010&amp;"'!"&amp;J5010),"")</f>
        <v>0</v>
      </c>
      <c r="I5010" s="1440" t="s">
        <v>3856</v>
      </c>
      <c r="J5010" s="1436" t="s">
        <v>4912</v>
      </c>
      <c r="K5010" s="4"/>
    </row>
    <row r="5011" spans="1:11" ht="15" x14ac:dyDescent="0.2">
      <c r="A5011">
        <v>4952</v>
      </c>
      <c r="B5011" s="660">
        <f>'Acct Summary 7-9'!D27</f>
        <v>0</v>
      </c>
      <c r="C5011" s="2" t="s">
        <v>490</v>
      </c>
      <c r="F5011" s="4"/>
      <c r="G5011" s="1" t="b">
        <f t="shared" ca="1" si="78"/>
        <v>1</v>
      </c>
      <c r="H5011" s="1435" cm="1">
        <f t="array" aca="1" ref="H5011" ca="1">IF(I5011&lt;&gt;"",INDIRECT("'"&amp;I5011&amp;"'!"&amp;J5011),"")</f>
        <v>0</v>
      </c>
      <c r="I5011" s="1440" t="s">
        <v>3856</v>
      </c>
      <c r="J5011" s="1436" t="s">
        <v>4913</v>
      </c>
      <c r="K5011" s="4"/>
    </row>
    <row r="5012" spans="1:11" ht="15" x14ac:dyDescent="0.2">
      <c r="A5012">
        <v>4953</v>
      </c>
      <c r="B5012" s="660">
        <f>'Acct Summary 7-9'!F27</f>
        <v>0</v>
      </c>
      <c r="C5012" s="2" t="s">
        <v>490</v>
      </c>
      <c r="F5012" s="4"/>
      <c r="G5012" s="1" t="b">
        <f t="shared" ca="1" si="78"/>
        <v>1</v>
      </c>
      <c r="H5012" s="1435" cm="1">
        <f t="array" aca="1" ref="H5012" ca="1">IF(I5012&lt;&gt;"",INDIRECT("'"&amp;I5012&amp;"'!"&amp;J5012),"")</f>
        <v>0</v>
      </c>
      <c r="I5012" s="1440" t="s">
        <v>3856</v>
      </c>
      <c r="J5012" s="1436" t="s">
        <v>4914</v>
      </c>
      <c r="K5012" s="4"/>
    </row>
    <row r="5013" spans="1:11" ht="15" x14ac:dyDescent="0.2">
      <c r="A5013" s="5">
        <v>4954</v>
      </c>
      <c r="B5013" s="660"/>
      <c r="F5013" s="4" t="s">
        <v>3784</v>
      </c>
      <c r="G5013" s="1" t="b">
        <f t="shared" ca="1" si="78"/>
        <v>1</v>
      </c>
      <c r="H5013" s="1435" t="str" cm="1">
        <f t="array" aca="1" ref="H5013" ca="1">IF(I5013&lt;&gt;"",INDIRECT("'"&amp;I5013&amp;"'!"&amp;J5013),"")</f>
        <v/>
      </c>
      <c r="I5013" s="1440"/>
      <c r="J5013" s="1436"/>
      <c r="K5013" s="4"/>
    </row>
    <row r="5014" spans="1:11" ht="15" x14ac:dyDescent="0.2">
      <c r="A5014" s="5">
        <v>4955</v>
      </c>
      <c r="B5014" s="660"/>
      <c r="C5014" s="2" t="s">
        <v>490</v>
      </c>
      <c r="F5014" s="4" t="s">
        <v>3784</v>
      </c>
      <c r="G5014" s="1" t="b">
        <f t="shared" ca="1" si="78"/>
        <v>1</v>
      </c>
      <c r="H5014" s="1435" t="str" cm="1">
        <f t="array" aca="1" ref="H5014" ca="1">IF(I5014&lt;&gt;"",INDIRECT("'"&amp;I5014&amp;"'!"&amp;J5014),"")</f>
        <v/>
      </c>
      <c r="I5014" s="1440"/>
      <c r="J5014" s="1436"/>
      <c r="K5014" s="4"/>
    </row>
    <row r="5015" spans="1:11" ht="15" x14ac:dyDescent="0.2">
      <c r="A5015" s="5">
        <v>4956</v>
      </c>
      <c r="B5015" s="660"/>
      <c r="F5015" s="4" t="s">
        <v>3784</v>
      </c>
      <c r="G5015" s="1" t="b">
        <f t="shared" ca="1" si="78"/>
        <v>1</v>
      </c>
      <c r="H5015" s="1435" t="str" cm="1">
        <f t="array" aca="1" ref="H5015" ca="1">IF(I5015&lt;&gt;"",INDIRECT("'"&amp;I5015&amp;"'!"&amp;J5015),"")</f>
        <v/>
      </c>
      <c r="I5015" s="1440"/>
      <c r="J5015" s="1436"/>
      <c r="K5015" s="4"/>
    </row>
    <row r="5016" spans="1:11" ht="15" x14ac:dyDescent="0.2">
      <c r="A5016" s="5">
        <v>4957</v>
      </c>
      <c r="B5016" s="660"/>
      <c r="F5016" s="4" t="s">
        <v>3784</v>
      </c>
      <c r="G5016" s="1" t="b">
        <f t="shared" ca="1" si="78"/>
        <v>1</v>
      </c>
      <c r="H5016" s="1435" t="str" cm="1">
        <f t="array" aca="1" ref="H5016" ca="1">IF(I5016&lt;&gt;"",INDIRECT("'"&amp;I5016&amp;"'!"&amp;J5016),"")</f>
        <v/>
      </c>
      <c r="I5016" s="1440"/>
      <c r="J5016" s="1436"/>
      <c r="K5016" s="4"/>
    </row>
    <row r="5017" spans="1:11" ht="15" x14ac:dyDescent="0.2">
      <c r="A5017" s="5">
        <v>4958</v>
      </c>
      <c r="B5017" s="660"/>
      <c r="F5017" s="4" t="s">
        <v>3784</v>
      </c>
      <c r="G5017" s="1" t="b">
        <f t="shared" ca="1" si="78"/>
        <v>1</v>
      </c>
      <c r="H5017" s="1435" t="str" cm="1">
        <f t="array" aca="1" ref="H5017" ca="1">IF(I5017&lt;&gt;"",INDIRECT("'"&amp;I5017&amp;"'!"&amp;J5017),"")</f>
        <v/>
      </c>
      <c r="I5017" s="1440"/>
      <c r="J5017" s="1436"/>
      <c r="K5017" s="4"/>
    </row>
    <row r="5018" spans="1:11" ht="15" x14ac:dyDescent="0.2">
      <c r="A5018" s="5">
        <v>4959</v>
      </c>
      <c r="B5018" s="660"/>
      <c r="F5018" s="4" t="s">
        <v>3784</v>
      </c>
      <c r="G5018" s="1" t="b">
        <f t="shared" ca="1" si="78"/>
        <v>1</v>
      </c>
      <c r="H5018" s="1435" t="str" cm="1">
        <f t="array" aca="1" ref="H5018" ca="1">IF(I5018&lt;&gt;"",INDIRECT("'"&amp;I5018&amp;"'!"&amp;J5018),"")</f>
        <v/>
      </c>
      <c r="I5018" s="1440"/>
      <c r="J5018" s="1436"/>
      <c r="K5018" s="4"/>
    </row>
    <row r="5019" spans="1:11" ht="15" x14ac:dyDescent="0.2">
      <c r="A5019" s="5">
        <v>4960</v>
      </c>
      <c r="B5019" s="660"/>
      <c r="F5019" s="4" t="s">
        <v>3784</v>
      </c>
      <c r="G5019" s="1" t="b">
        <f t="shared" ca="1" si="78"/>
        <v>1</v>
      </c>
      <c r="H5019" s="1435" t="str" cm="1">
        <f t="array" aca="1" ref="H5019" ca="1">IF(I5019&lt;&gt;"",INDIRECT("'"&amp;I5019&amp;"'!"&amp;J5019),"")</f>
        <v/>
      </c>
      <c r="I5019" s="1440"/>
      <c r="J5019" s="1436"/>
      <c r="K5019" s="4"/>
    </row>
    <row r="5020" spans="1:11" ht="15" x14ac:dyDescent="0.2">
      <c r="A5020">
        <v>4961</v>
      </c>
      <c r="B5020" s="660">
        <f>'Acct Summary 7-9'!C49</f>
        <v>0</v>
      </c>
      <c r="F5020" s="4"/>
      <c r="G5020" s="1" t="b">
        <f t="shared" ca="1" si="78"/>
        <v>1</v>
      </c>
      <c r="H5020" s="1435" cm="1">
        <f t="array" aca="1" ref="H5020" ca="1">IF(I5020&lt;&gt;"",INDIRECT("'"&amp;I5020&amp;"'!"&amp;J5020),"")</f>
        <v>0</v>
      </c>
      <c r="I5020" s="1440" t="s">
        <v>3856</v>
      </c>
      <c r="J5020" s="1436" t="s">
        <v>3881</v>
      </c>
      <c r="K5020" s="4"/>
    </row>
    <row r="5021" spans="1:11" ht="15" x14ac:dyDescent="0.2">
      <c r="A5021">
        <v>4962</v>
      </c>
      <c r="B5021" s="660">
        <f>'Acct Summary 7-9'!D49</f>
        <v>0</v>
      </c>
      <c r="F5021" s="4"/>
      <c r="G5021" s="1" t="b">
        <f t="shared" ca="1" si="78"/>
        <v>1</v>
      </c>
      <c r="H5021" s="1435" cm="1">
        <f t="array" aca="1" ref="H5021" ca="1">IF(I5021&lt;&gt;"",INDIRECT("'"&amp;I5021&amp;"'!"&amp;J5021),"")</f>
        <v>0</v>
      </c>
      <c r="I5021" s="1440" t="s">
        <v>3856</v>
      </c>
      <c r="J5021" s="1436" t="s">
        <v>3917</v>
      </c>
      <c r="K5021" s="4"/>
    </row>
    <row r="5022" spans="1:11" ht="15" x14ac:dyDescent="0.2">
      <c r="A5022">
        <v>4963</v>
      </c>
      <c r="B5022" s="660">
        <f>'Acct Summary 7-9'!F49</f>
        <v>0</v>
      </c>
      <c r="F5022" s="4"/>
      <c r="G5022" s="1" t="b">
        <f t="shared" ca="1" si="78"/>
        <v>1</v>
      </c>
      <c r="H5022" s="1435" cm="1">
        <f t="array" aca="1" ref="H5022" ca="1">IF(I5022&lt;&gt;"",INDIRECT("'"&amp;I5022&amp;"'!"&amp;J5022),"")</f>
        <v>0</v>
      </c>
      <c r="I5022" s="1440" t="s">
        <v>3856</v>
      </c>
      <c r="J5022" s="1436" t="s">
        <v>3989</v>
      </c>
      <c r="K5022" s="4"/>
    </row>
    <row r="5023" spans="1:11" ht="15" x14ac:dyDescent="0.2">
      <c r="A5023" s="5">
        <v>4964</v>
      </c>
      <c r="B5023" s="660"/>
      <c r="F5023" s="4" t="s">
        <v>3784</v>
      </c>
      <c r="G5023" s="1" t="b">
        <f t="shared" ca="1" si="78"/>
        <v>1</v>
      </c>
      <c r="H5023" s="1435" t="str" cm="1">
        <f t="array" aca="1" ref="H5023" ca="1">IF(I5023&lt;&gt;"",INDIRECT("'"&amp;I5023&amp;"'!"&amp;J5023),"")</f>
        <v/>
      </c>
      <c r="I5023" s="1440"/>
      <c r="J5023" s="1436"/>
      <c r="K5023" s="4"/>
    </row>
    <row r="5024" spans="1:11" ht="15" x14ac:dyDescent="0.2">
      <c r="A5024">
        <v>4965</v>
      </c>
      <c r="B5024" s="660">
        <f>'Revenues 10-15'!C6</f>
        <v>8345</v>
      </c>
      <c r="F5024" s="4"/>
      <c r="G5024" s="1" t="b">
        <f t="shared" ref="G5024:G5087" ca="1" si="79">H5024=B5024</f>
        <v>1</v>
      </c>
      <c r="H5024" s="1435" cm="1">
        <f t="array" aca="1" ref="H5024" ca="1">IF(I5024&lt;&gt;"",INDIRECT("'"&amp;I5024&amp;"'!"&amp;J5024),"")</f>
        <v>8345</v>
      </c>
      <c r="I5024" s="1440" t="s">
        <v>4785</v>
      </c>
      <c r="J5024" s="1436" t="s">
        <v>3787</v>
      </c>
      <c r="K5024" s="4"/>
    </row>
    <row r="5025" spans="1:11" ht="15" x14ac:dyDescent="0.2">
      <c r="A5025">
        <v>4966</v>
      </c>
      <c r="B5025" s="660">
        <f>'Revenues 10-15'!F106</f>
        <v>0</v>
      </c>
      <c r="C5025" s="2" t="s">
        <v>490</v>
      </c>
      <c r="F5025" s="4"/>
      <c r="G5025" s="1" t="b">
        <f t="shared" ca="1" si="79"/>
        <v>1</v>
      </c>
      <c r="H5025" s="1435" cm="1">
        <f t="array" aca="1" ref="H5025" ca="1">IF(I5025&lt;&gt;"",INDIRECT("'"&amp;I5025&amp;"'!"&amp;J5025),"")</f>
        <v>0</v>
      </c>
      <c r="I5025" s="1440" t="s">
        <v>4785</v>
      </c>
      <c r="J5025" s="1436" t="s">
        <v>4915</v>
      </c>
      <c r="K5025" s="4"/>
    </row>
    <row r="5026" spans="1:11" ht="15" x14ac:dyDescent="0.2">
      <c r="A5026" s="5">
        <v>4967</v>
      </c>
      <c r="B5026" s="660"/>
      <c r="F5026" s="4" t="s">
        <v>3784</v>
      </c>
      <c r="G5026" s="1" t="b">
        <f t="shared" ca="1" si="79"/>
        <v>1</v>
      </c>
      <c r="H5026" s="1435" t="str" cm="1">
        <f t="array" aca="1" ref="H5026" ca="1">IF(I5026&lt;&gt;"",INDIRECT("'"&amp;I5026&amp;"'!"&amp;J5026),"")</f>
        <v/>
      </c>
      <c r="I5026" s="1440"/>
      <c r="J5026" s="1436"/>
      <c r="K5026" s="4"/>
    </row>
    <row r="5027" spans="1:11" ht="15" x14ac:dyDescent="0.2">
      <c r="A5027" s="5">
        <v>4968</v>
      </c>
      <c r="B5027" s="660"/>
      <c r="F5027" s="4" t="s">
        <v>3784</v>
      </c>
      <c r="G5027" s="1" t="b">
        <f t="shared" ca="1" si="79"/>
        <v>1</v>
      </c>
      <c r="H5027" s="1435" t="str" cm="1">
        <f t="array" aca="1" ref="H5027" ca="1">IF(I5027&lt;&gt;"",INDIRECT("'"&amp;I5027&amp;"'!"&amp;J5027),"")</f>
        <v/>
      </c>
      <c r="I5027" s="1440"/>
      <c r="J5027" s="1436"/>
      <c r="K5027" s="4"/>
    </row>
    <row r="5028" spans="1:11" ht="15" x14ac:dyDescent="0.2">
      <c r="A5028" s="5">
        <v>4969</v>
      </c>
      <c r="B5028" s="660"/>
      <c r="F5028" s="4" t="s">
        <v>3784</v>
      </c>
      <c r="G5028" s="1" t="b">
        <f t="shared" ca="1" si="79"/>
        <v>1</v>
      </c>
      <c r="H5028" s="1435" t="str" cm="1">
        <f t="array" aca="1" ref="H5028" ca="1">IF(I5028&lt;&gt;"",INDIRECT("'"&amp;I5028&amp;"'!"&amp;J5028),"")</f>
        <v/>
      </c>
      <c r="I5028" s="1440"/>
      <c r="J5028" s="1436"/>
      <c r="K5028" s="4"/>
    </row>
    <row r="5029" spans="1:11" ht="15" x14ac:dyDescent="0.2">
      <c r="A5029" s="5">
        <v>4970</v>
      </c>
      <c r="B5029" s="660"/>
      <c r="F5029" s="4" t="s">
        <v>3784</v>
      </c>
      <c r="G5029" s="1" t="b">
        <f t="shared" ca="1" si="79"/>
        <v>1</v>
      </c>
      <c r="H5029" s="1435" t="str" cm="1">
        <f t="array" aca="1" ref="H5029" ca="1">IF(I5029&lt;&gt;"",INDIRECT("'"&amp;I5029&amp;"'!"&amp;J5029),"")</f>
        <v/>
      </c>
      <c r="I5029" s="1440"/>
      <c r="J5029" s="1436"/>
      <c r="K5029" s="4"/>
    </row>
    <row r="5030" spans="1:11" ht="15" x14ac:dyDescent="0.2">
      <c r="A5030" s="5">
        <v>4971</v>
      </c>
      <c r="B5030" s="660"/>
      <c r="F5030" s="4" t="s">
        <v>3784</v>
      </c>
      <c r="G5030" s="1" t="b">
        <f t="shared" ca="1" si="79"/>
        <v>1</v>
      </c>
      <c r="H5030" s="1435" t="str" cm="1">
        <f t="array" aca="1" ref="H5030" ca="1">IF(I5030&lt;&gt;"",INDIRECT("'"&amp;I5030&amp;"'!"&amp;J5030),"")</f>
        <v/>
      </c>
      <c r="I5030" s="1440"/>
      <c r="J5030" s="1436"/>
      <c r="K5030" s="4"/>
    </row>
    <row r="5031" spans="1:11" ht="15" x14ac:dyDescent="0.2">
      <c r="A5031" s="5">
        <v>4972</v>
      </c>
      <c r="B5031" s="660"/>
      <c r="F5031" s="4" t="s">
        <v>3784</v>
      </c>
      <c r="G5031" s="1" t="b">
        <f t="shared" ca="1" si="79"/>
        <v>1</v>
      </c>
      <c r="H5031" s="1435" t="str" cm="1">
        <f t="array" aca="1" ref="H5031" ca="1">IF(I5031&lt;&gt;"",INDIRECT("'"&amp;I5031&amp;"'!"&amp;J5031),"")</f>
        <v/>
      </c>
      <c r="I5031" s="1440"/>
      <c r="J5031" s="1436"/>
      <c r="K5031" s="4"/>
    </row>
    <row r="5032" spans="1:11" ht="15" x14ac:dyDescent="0.2">
      <c r="A5032" s="5">
        <v>4973</v>
      </c>
      <c r="B5032" s="660"/>
      <c r="F5032" s="4" t="s">
        <v>3784</v>
      </c>
      <c r="G5032" s="1" t="b">
        <f t="shared" ca="1" si="79"/>
        <v>1</v>
      </c>
      <c r="H5032" s="1435" t="str" cm="1">
        <f t="array" aca="1" ref="H5032" ca="1">IF(I5032&lt;&gt;"",INDIRECT("'"&amp;I5032&amp;"'!"&amp;J5032),"")</f>
        <v/>
      </c>
      <c r="I5032" s="1440"/>
      <c r="J5032" s="1436"/>
      <c r="K5032" s="4"/>
    </row>
    <row r="5033" spans="1:11" ht="15" x14ac:dyDescent="0.2">
      <c r="A5033" s="5">
        <v>4974</v>
      </c>
      <c r="B5033" s="660"/>
      <c r="F5033" s="4" t="s">
        <v>3784</v>
      </c>
      <c r="G5033" s="1" t="b">
        <f t="shared" ca="1" si="79"/>
        <v>1</v>
      </c>
      <c r="H5033" s="1435" t="str" cm="1">
        <f t="array" aca="1" ref="H5033" ca="1">IF(I5033&lt;&gt;"",INDIRECT("'"&amp;I5033&amp;"'!"&amp;J5033),"")</f>
        <v/>
      </c>
      <c r="I5033" s="1440"/>
      <c r="J5033" s="1436"/>
      <c r="K5033" s="4"/>
    </row>
    <row r="5034" spans="1:11" ht="15" x14ac:dyDescent="0.2">
      <c r="A5034" s="5">
        <v>4975</v>
      </c>
      <c r="B5034" s="660"/>
      <c r="F5034" s="4" t="s">
        <v>3784</v>
      </c>
      <c r="G5034" s="1" t="b">
        <f t="shared" ca="1" si="79"/>
        <v>1</v>
      </c>
      <c r="H5034" s="1435" t="str" cm="1">
        <f t="array" aca="1" ref="H5034" ca="1">IF(I5034&lt;&gt;"",INDIRECT("'"&amp;I5034&amp;"'!"&amp;J5034),"")</f>
        <v/>
      </c>
      <c r="I5034" s="1440"/>
      <c r="J5034" s="1436"/>
      <c r="K5034" s="4"/>
    </row>
    <row r="5035" spans="1:11" ht="15" x14ac:dyDescent="0.2">
      <c r="A5035" s="5">
        <v>4976</v>
      </c>
      <c r="B5035" s="660"/>
      <c r="F5035" s="4" t="s">
        <v>3784</v>
      </c>
      <c r="G5035" s="1" t="b">
        <f t="shared" ca="1" si="79"/>
        <v>1</v>
      </c>
      <c r="H5035" s="1435" t="str" cm="1">
        <f t="array" aca="1" ref="H5035" ca="1">IF(I5035&lt;&gt;"",INDIRECT("'"&amp;I5035&amp;"'!"&amp;J5035),"")</f>
        <v/>
      </c>
      <c r="I5035" s="1440"/>
      <c r="J5035" s="1436"/>
      <c r="K5035" s="4"/>
    </row>
    <row r="5036" spans="1:11" ht="15" x14ac:dyDescent="0.2">
      <c r="A5036" s="5">
        <v>4977</v>
      </c>
      <c r="B5036" s="660"/>
      <c r="F5036" s="4" t="s">
        <v>3784</v>
      </c>
      <c r="G5036" s="1" t="b">
        <f t="shared" ca="1" si="79"/>
        <v>1</v>
      </c>
      <c r="H5036" s="1435" t="str" cm="1">
        <f t="array" aca="1" ref="H5036" ca="1">IF(I5036&lt;&gt;"",INDIRECT("'"&amp;I5036&amp;"'!"&amp;J5036),"")</f>
        <v/>
      </c>
      <c r="I5036" s="1440"/>
      <c r="J5036" s="1436"/>
      <c r="K5036" s="4"/>
    </row>
    <row r="5037" spans="1:11" ht="15" x14ac:dyDescent="0.2">
      <c r="A5037" s="5">
        <v>4978</v>
      </c>
      <c r="B5037" s="660"/>
      <c r="F5037" s="4" t="s">
        <v>3784</v>
      </c>
      <c r="G5037" s="1" t="b">
        <f t="shared" ca="1" si="79"/>
        <v>1</v>
      </c>
      <c r="H5037" s="1435" t="str" cm="1">
        <f t="array" aca="1" ref="H5037" ca="1">IF(I5037&lt;&gt;"",INDIRECT("'"&amp;I5037&amp;"'!"&amp;J5037),"")</f>
        <v/>
      </c>
      <c r="I5037" s="1440"/>
      <c r="J5037" s="1436"/>
      <c r="K5037" s="4"/>
    </row>
    <row r="5038" spans="1:11" ht="15" x14ac:dyDescent="0.2">
      <c r="A5038" s="5">
        <v>4979</v>
      </c>
      <c r="B5038" s="660"/>
      <c r="F5038" s="4" t="s">
        <v>3784</v>
      </c>
      <c r="G5038" s="1" t="b">
        <f t="shared" ca="1" si="79"/>
        <v>1</v>
      </c>
      <c r="H5038" s="1435" t="str" cm="1">
        <f t="array" aca="1" ref="H5038" ca="1">IF(I5038&lt;&gt;"",INDIRECT("'"&amp;I5038&amp;"'!"&amp;J5038),"")</f>
        <v/>
      </c>
      <c r="I5038" s="1440"/>
      <c r="J5038" s="1436"/>
      <c r="K5038" s="4"/>
    </row>
    <row r="5039" spans="1:11" ht="15" x14ac:dyDescent="0.2">
      <c r="A5039" s="5">
        <v>4980</v>
      </c>
      <c r="B5039" s="660"/>
      <c r="F5039" s="4" t="s">
        <v>3784</v>
      </c>
      <c r="G5039" s="1" t="b">
        <f t="shared" ca="1" si="79"/>
        <v>1</v>
      </c>
      <c r="H5039" s="1435" t="str" cm="1">
        <f t="array" aca="1" ref="H5039" ca="1">IF(I5039&lt;&gt;"",INDIRECT("'"&amp;I5039&amp;"'!"&amp;J5039),"")</f>
        <v/>
      </c>
      <c r="I5039" s="1440"/>
      <c r="J5039" s="1436"/>
      <c r="K5039" s="4"/>
    </row>
    <row r="5040" spans="1:11" ht="15" x14ac:dyDescent="0.2">
      <c r="A5040" s="5">
        <v>4981</v>
      </c>
      <c r="B5040" s="660"/>
      <c r="F5040" s="4" t="s">
        <v>3784</v>
      </c>
      <c r="G5040" s="1" t="b">
        <f t="shared" ca="1" si="79"/>
        <v>1</v>
      </c>
      <c r="H5040" s="1435" t="str" cm="1">
        <f t="array" aca="1" ref="H5040" ca="1">IF(I5040&lt;&gt;"",INDIRECT("'"&amp;I5040&amp;"'!"&amp;J5040),"")</f>
        <v/>
      </c>
      <c r="I5040" s="1440"/>
      <c r="J5040" s="1436"/>
      <c r="K5040" s="4"/>
    </row>
    <row r="5041" spans="1:11" ht="15" x14ac:dyDescent="0.2">
      <c r="A5041" s="5">
        <v>4982</v>
      </c>
      <c r="B5041" s="660"/>
      <c r="F5041" s="4" t="s">
        <v>3784</v>
      </c>
      <c r="G5041" s="1" t="b">
        <f t="shared" ca="1" si="79"/>
        <v>1</v>
      </c>
      <c r="H5041" s="1435" t="str" cm="1">
        <f t="array" aca="1" ref="H5041" ca="1">IF(I5041&lt;&gt;"",INDIRECT("'"&amp;I5041&amp;"'!"&amp;J5041),"")</f>
        <v/>
      </c>
      <c r="I5041" s="1440"/>
      <c r="J5041" s="1436"/>
      <c r="K5041" s="4"/>
    </row>
    <row r="5042" spans="1:11" ht="15" x14ac:dyDescent="0.2">
      <c r="A5042" s="5">
        <v>4983</v>
      </c>
      <c r="B5042" s="660"/>
      <c r="F5042" s="4" t="s">
        <v>3784</v>
      </c>
      <c r="G5042" s="1" t="b">
        <f t="shared" ca="1" si="79"/>
        <v>1</v>
      </c>
      <c r="H5042" s="1435" t="str" cm="1">
        <f t="array" aca="1" ref="H5042" ca="1">IF(I5042&lt;&gt;"",INDIRECT("'"&amp;I5042&amp;"'!"&amp;J5042),"")</f>
        <v/>
      </c>
      <c r="I5042" s="1440"/>
      <c r="J5042" s="1436"/>
      <c r="K5042" s="4"/>
    </row>
    <row r="5043" spans="1:11" ht="15" x14ac:dyDescent="0.2">
      <c r="A5043" s="5">
        <v>4984</v>
      </c>
      <c r="B5043" s="660"/>
      <c r="F5043" s="4" t="s">
        <v>3784</v>
      </c>
      <c r="G5043" s="1" t="b">
        <f t="shared" ca="1" si="79"/>
        <v>1</v>
      </c>
      <c r="H5043" s="1435" t="str" cm="1">
        <f t="array" aca="1" ref="H5043" ca="1">IF(I5043&lt;&gt;"",INDIRECT("'"&amp;I5043&amp;"'!"&amp;J5043),"")</f>
        <v/>
      </c>
      <c r="I5043" s="1440"/>
      <c r="J5043" s="1436"/>
      <c r="K5043" s="4"/>
    </row>
    <row r="5044" spans="1:11" ht="15" x14ac:dyDescent="0.2">
      <c r="A5044" s="5">
        <v>4985</v>
      </c>
      <c r="B5044" s="660"/>
      <c r="F5044" s="4" t="s">
        <v>3784</v>
      </c>
      <c r="G5044" s="1" t="b">
        <f t="shared" ca="1" si="79"/>
        <v>1</v>
      </c>
      <c r="H5044" s="1435" t="str" cm="1">
        <f t="array" aca="1" ref="H5044" ca="1">IF(I5044&lt;&gt;"",INDIRECT("'"&amp;I5044&amp;"'!"&amp;J5044),"")</f>
        <v/>
      </c>
      <c r="I5044" s="1440"/>
      <c r="J5044" s="1436"/>
      <c r="K5044" s="4"/>
    </row>
    <row r="5045" spans="1:11" ht="15" x14ac:dyDescent="0.2">
      <c r="A5045" s="5">
        <v>4986</v>
      </c>
      <c r="B5045" s="660"/>
      <c r="F5045" s="4" t="s">
        <v>3784</v>
      </c>
      <c r="G5045" s="1" t="b">
        <f t="shared" ca="1" si="79"/>
        <v>1</v>
      </c>
      <c r="H5045" s="1435" t="str" cm="1">
        <f t="array" aca="1" ref="H5045" ca="1">IF(I5045&lt;&gt;"",INDIRECT("'"&amp;I5045&amp;"'!"&amp;J5045),"")</f>
        <v/>
      </c>
      <c r="I5045" s="1440"/>
      <c r="J5045" s="1436"/>
      <c r="K5045" s="4"/>
    </row>
    <row r="5046" spans="1:11" ht="15" x14ac:dyDescent="0.2">
      <c r="A5046" s="5">
        <v>4987</v>
      </c>
      <c r="B5046" s="660"/>
      <c r="F5046" s="4" t="s">
        <v>3784</v>
      </c>
      <c r="G5046" s="1" t="b">
        <f t="shared" ca="1" si="79"/>
        <v>1</v>
      </c>
      <c r="H5046" s="1435" t="str" cm="1">
        <f t="array" aca="1" ref="H5046" ca="1">IF(I5046&lt;&gt;"",INDIRECT("'"&amp;I5046&amp;"'!"&amp;J5046),"")</f>
        <v/>
      </c>
      <c r="I5046" s="1440"/>
      <c r="J5046" s="1436"/>
      <c r="K5046" s="4"/>
    </row>
    <row r="5047" spans="1:11" ht="15" x14ac:dyDescent="0.2">
      <c r="A5047" s="5">
        <v>4988</v>
      </c>
      <c r="B5047" s="660"/>
      <c r="F5047" s="4" t="s">
        <v>3784</v>
      </c>
      <c r="G5047" s="1" t="b">
        <f t="shared" ca="1" si="79"/>
        <v>1</v>
      </c>
      <c r="H5047" s="1435" t="str" cm="1">
        <f t="array" aca="1" ref="H5047" ca="1">IF(I5047&lt;&gt;"",INDIRECT("'"&amp;I5047&amp;"'!"&amp;J5047),"")</f>
        <v/>
      </c>
      <c r="I5047" s="1440"/>
      <c r="J5047" s="1436"/>
      <c r="K5047" s="4"/>
    </row>
    <row r="5048" spans="1:11" ht="15" x14ac:dyDescent="0.2">
      <c r="A5048" s="5">
        <v>4989</v>
      </c>
      <c r="B5048" s="660"/>
      <c r="F5048" s="4" t="s">
        <v>3784</v>
      </c>
      <c r="G5048" s="1" t="b">
        <f t="shared" ca="1" si="79"/>
        <v>1</v>
      </c>
      <c r="H5048" s="1435" t="str" cm="1">
        <f t="array" aca="1" ref="H5048" ca="1">IF(I5048&lt;&gt;"",INDIRECT("'"&amp;I5048&amp;"'!"&amp;J5048),"")</f>
        <v/>
      </c>
      <c r="I5048" s="1440"/>
      <c r="J5048" s="1436"/>
      <c r="K5048" s="4"/>
    </row>
    <row r="5049" spans="1:11" ht="15" x14ac:dyDescent="0.2">
      <c r="A5049" s="5">
        <v>4990</v>
      </c>
      <c r="B5049" s="660"/>
      <c r="F5049" s="4" t="s">
        <v>3784</v>
      </c>
      <c r="G5049" s="1" t="b">
        <f t="shared" ca="1" si="79"/>
        <v>1</v>
      </c>
      <c r="H5049" s="1435" t="str" cm="1">
        <f t="array" aca="1" ref="H5049" ca="1">IF(I5049&lt;&gt;"",INDIRECT("'"&amp;I5049&amp;"'!"&amp;J5049),"")</f>
        <v/>
      </c>
      <c r="I5049" s="1440"/>
      <c r="J5049" s="1436"/>
      <c r="K5049" s="4"/>
    </row>
    <row r="5050" spans="1:11" ht="15" x14ac:dyDescent="0.2">
      <c r="A5050" s="5">
        <v>4991</v>
      </c>
      <c r="B5050" s="660"/>
      <c r="F5050" s="4" t="s">
        <v>3784</v>
      </c>
      <c r="G5050" s="1" t="b">
        <f t="shared" ca="1" si="79"/>
        <v>1</v>
      </c>
      <c r="H5050" s="1435" t="str" cm="1">
        <f t="array" aca="1" ref="H5050" ca="1">IF(I5050&lt;&gt;"",INDIRECT("'"&amp;I5050&amp;"'!"&amp;J5050),"")</f>
        <v/>
      </c>
      <c r="I5050" s="1440"/>
      <c r="J5050" s="1436"/>
      <c r="K5050" s="4"/>
    </row>
    <row r="5051" spans="1:11" ht="15" x14ac:dyDescent="0.2">
      <c r="A5051" s="5">
        <v>4992</v>
      </c>
      <c r="B5051" s="660"/>
      <c r="F5051" s="4" t="s">
        <v>3784</v>
      </c>
      <c r="G5051" s="1" t="b">
        <f t="shared" ca="1" si="79"/>
        <v>1</v>
      </c>
      <c r="H5051" s="1435" t="str" cm="1">
        <f t="array" aca="1" ref="H5051" ca="1">IF(I5051&lt;&gt;"",INDIRECT("'"&amp;I5051&amp;"'!"&amp;J5051),"")</f>
        <v/>
      </c>
      <c r="I5051" s="1440"/>
      <c r="J5051" s="1436"/>
      <c r="K5051" s="4"/>
    </row>
    <row r="5052" spans="1:11" ht="15" x14ac:dyDescent="0.2">
      <c r="A5052" s="5">
        <v>4993</v>
      </c>
      <c r="B5052" s="660"/>
      <c r="F5052" s="4" t="s">
        <v>3784</v>
      </c>
      <c r="G5052" s="1" t="b">
        <f t="shared" ca="1" si="79"/>
        <v>1</v>
      </c>
      <c r="H5052" s="1435" t="str" cm="1">
        <f t="array" aca="1" ref="H5052" ca="1">IF(I5052&lt;&gt;"",INDIRECT("'"&amp;I5052&amp;"'!"&amp;J5052),"")</f>
        <v/>
      </c>
      <c r="I5052" s="1440"/>
      <c r="J5052" s="1436"/>
      <c r="K5052" s="4"/>
    </row>
    <row r="5053" spans="1:11" ht="15" x14ac:dyDescent="0.2">
      <c r="A5053" s="5">
        <v>4994</v>
      </c>
      <c r="B5053" s="660"/>
      <c r="F5053" s="4" t="s">
        <v>3784</v>
      </c>
      <c r="G5053" s="1" t="b">
        <f t="shared" ca="1" si="79"/>
        <v>1</v>
      </c>
      <c r="H5053" s="1435" t="str" cm="1">
        <f t="array" aca="1" ref="H5053" ca="1">IF(I5053&lt;&gt;"",INDIRECT("'"&amp;I5053&amp;"'!"&amp;J5053),"")</f>
        <v/>
      </c>
      <c r="I5053" s="1440"/>
      <c r="J5053" s="1436"/>
      <c r="K5053" s="4"/>
    </row>
    <row r="5054" spans="1:11" ht="15" x14ac:dyDescent="0.2">
      <c r="A5054">
        <v>4995</v>
      </c>
      <c r="B5054" s="660">
        <f>'Revenues 10-15'!C162</f>
        <v>0</v>
      </c>
      <c r="F5054" s="4"/>
      <c r="G5054" s="1" t="b">
        <f t="shared" ca="1" si="79"/>
        <v>1</v>
      </c>
      <c r="H5054" s="1435" cm="1">
        <f t="array" aca="1" ref="H5054" ca="1">IF(I5054&lt;&gt;"",INDIRECT("'"&amp;I5054&amp;"'!"&amp;J5054),"")</f>
        <v>0</v>
      </c>
      <c r="I5054" s="1440" t="s">
        <v>4785</v>
      </c>
      <c r="J5054" s="1436" t="s">
        <v>4916</v>
      </c>
      <c r="K5054" s="4"/>
    </row>
    <row r="5055" spans="1:11" ht="15" x14ac:dyDescent="0.2">
      <c r="A5055">
        <v>4996</v>
      </c>
      <c r="B5055" s="660">
        <f>'Revenues 10-15'!D162</f>
        <v>0</v>
      </c>
      <c r="F5055" s="4"/>
      <c r="G5055" s="1" t="b">
        <f t="shared" ca="1" si="79"/>
        <v>1</v>
      </c>
      <c r="H5055" s="1435" cm="1">
        <f t="array" aca="1" ref="H5055" ca="1">IF(I5055&lt;&gt;"",INDIRECT("'"&amp;I5055&amp;"'!"&amp;J5055),"")</f>
        <v>0</v>
      </c>
      <c r="I5055" s="1440" t="s">
        <v>4785</v>
      </c>
      <c r="J5055" s="1436" t="s">
        <v>4917</v>
      </c>
      <c r="K5055" s="4"/>
    </row>
    <row r="5056" spans="1:11" ht="15" x14ac:dyDescent="0.2">
      <c r="A5056">
        <v>4997</v>
      </c>
      <c r="B5056" s="660">
        <f>'Revenues 10-15'!F162</f>
        <v>0</v>
      </c>
      <c r="F5056" s="4"/>
      <c r="G5056" s="1" t="b">
        <f t="shared" ca="1" si="79"/>
        <v>1</v>
      </c>
      <c r="H5056" s="1435" cm="1">
        <f t="array" aca="1" ref="H5056" ca="1">IF(I5056&lt;&gt;"",INDIRECT("'"&amp;I5056&amp;"'!"&amp;J5056),"")</f>
        <v>0</v>
      </c>
      <c r="I5056" s="1440" t="s">
        <v>4785</v>
      </c>
      <c r="J5056" s="1436" t="s">
        <v>4918</v>
      </c>
      <c r="K5056" s="4"/>
    </row>
    <row r="5057" spans="1:11" ht="15" x14ac:dyDescent="0.2">
      <c r="A5057">
        <v>4998</v>
      </c>
      <c r="B5057" s="660">
        <f>'Revenues 10-15'!G162</f>
        <v>0</v>
      </c>
      <c r="F5057" s="4"/>
      <c r="G5057" s="1" t="b">
        <f t="shared" ca="1" si="79"/>
        <v>1</v>
      </c>
      <c r="H5057" s="1435" cm="1">
        <f t="array" aca="1" ref="H5057" ca="1">IF(I5057&lt;&gt;"",INDIRECT("'"&amp;I5057&amp;"'!"&amp;J5057),"")</f>
        <v>0</v>
      </c>
      <c r="I5057" s="1440" t="s">
        <v>4785</v>
      </c>
      <c r="J5057" s="1436" t="s">
        <v>4919</v>
      </c>
      <c r="K5057" s="4"/>
    </row>
    <row r="5058" spans="1:11" ht="15" x14ac:dyDescent="0.2">
      <c r="A5058">
        <v>4999</v>
      </c>
      <c r="B5058" s="660">
        <f>'Revenues 10-15'!C163</f>
        <v>0</v>
      </c>
      <c r="F5058" s="4"/>
      <c r="G5058" s="1" t="b">
        <f t="shared" ca="1" si="79"/>
        <v>1</v>
      </c>
      <c r="H5058" s="1435" cm="1">
        <f t="array" aca="1" ref="H5058" ca="1">IF(I5058&lt;&gt;"",INDIRECT("'"&amp;I5058&amp;"'!"&amp;J5058),"")</f>
        <v>0</v>
      </c>
      <c r="I5058" s="1440" t="s">
        <v>4785</v>
      </c>
      <c r="J5058" s="1436" t="s">
        <v>4920</v>
      </c>
      <c r="K5058" s="4"/>
    </row>
    <row r="5059" spans="1:11" ht="15" x14ac:dyDescent="0.2">
      <c r="A5059">
        <v>5000</v>
      </c>
      <c r="B5059" s="660">
        <f>'Revenues 10-15'!C5</f>
        <v>1563834</v>
      </c>
      <c r="F5059" s="4"/>
      <c r="G5059" s="1" t="b">
        <f t="shared" ca="1" si="79"/>
        <v>1</v>
      </c>
      <c r="H5059" s="1435" cm="1">
        <f t="array" aca="1" ref="H5059" ca="1">IF(I5059&lt;&gt;"",INDIRECT("'"&amp;I5059&amp;"'!"&amp;J5059),"")</f>
        <v>1563834</v>
      </c>
      <c r="I5059" s="1440" t="s">
        <v>4785</v>
      </c>
      <c r="J5059" s="1436" t="s">
        <v>3789</v>
      </c>
      <c r="K5059" s="4"/>
    </row>
    <row r="5060" spans="1:11" ht="15" x14ac:dyDescent="0.2">
      <c r="A5060" s="5">
        <v>5001</v>
      </c>
      <c r="B5060" s="660"/>
      <c r="F5060" s="4" t="s">
        <v>3784</v>
      </c>
      <c r="G5060" s="1" t="b">
        <f t="shared" ca="1" si="79"/>
        <v>1</v>
      </c>
      <c r="H5060" s="1435" t="str" cm="1">
        <f t="array" aca="1" ref="H5060" ca="1">IF(I5060&lt;&gt;"",INDIRECT("'"&amp;I5060&amp;"'!"&amp;J5060),"")</f>
        <v/>
      </c>
      <c r="I5060" s="1440"/>
      <c r="J5060" s="1436"/>
      <c r="K5060" s="4"/>
    </row>
    <row r="5061" spans="1:11" ht="15" x14ac:dyDescent="0.2">
      <c r="A5061">
        <v>5002</v>
      </c>
      <c r="B5061" s="660">
        <f>'Revenues 10-15'!C7</f>
        <v>40859</v>
      </c>
      <c r="F5061" s="4"/>
      <c r="G5061" s="1" t="b">
        <f t="shared" ca="1" si="79"/>
        <v>1</v>
      </c>
      <c r="H5061" s="1435" cm="1">
        <f t="array" aca="1" ref="H5061" ca="1">IF(I5061&lt;&gt;"",INDIRECT("'"&amp;I5061&amp;"'!"&amp;J5061),"")</f>
        <v>40859</v>
      </c>
      <c r="I5061" s="1440" t="s">
        <v>4785</v>
      </c>
      <c r="J5061" s="1436" t="s">
        <v>4417</v>
      </c>
      <c r="K5061" s="4"/>
    </row>
    <row r="5062" spans="1:11" ht="15" x14ac:dyDescent="0.2">
      <c r="A5062">
        <v>5003</v>
      </c>
      <c r="B5062" s="660">
        <f>'Revenues 10-15'!C10</f>
        <v>0</v>
      </c>
      <c r="F5062" s="4"/>
      <c r="G5062" s="1" t="b">
        <f t="shared" ca="1" si="79"/>
        <v>1</v>
      </c>
      <c r="H5062" s="1435" cm="1">
        <f t="array" aca="1" ref="H5062" ca="1">IF(I5062&lt;&gt;"",INDIRECT("'"&amp;I5062&amp;"'!"&amp;J5062),"")</f>
        <v>0</v>
      </c>
      <c r="I5062" s="1440" t="s">
        <v>4785</v>
      </c>
      <c r="J5062" s="1436" t="s">
        <v>3788</v>
      </c>
      <c r="K5062" s="4"/>
    </row>
    <row r="5063" spans="1:11" ht="15" x14ac:dyDescent="0.2">
      <c r="A5063">
        <v>5004</v>
      </c>
      <c r="B5063" s="660">
        <f>'Revenues 10-15'!C11</f>
        <v>0</v>
      </c>
      <c r="F5063" s="4"/>
      <c r="G5063" s="1" t="b">
        <f t="shared" ca="1" si="79"/>
        <v>1</v>
      </c>
      <c r="H5063" s="1435" cm="1">
        <f t="array" aca="1" ref="H5063" ca="1">IF(I5063&lt;&gt;"",INDIRECT("'"&amp;I5063&amp;"'!"&amp;J5063),"")</f>
        <v>0</v>
      </c>
      <c r="I5063" s="1440" t="s">
        <v>4785</v>
      </c>
      <c r="J5063" s="1436" t="s">
        <v>4420</v>
      </c>
      <c r="K5063" s="4"/>
    </row>
    <row r="5064" spans="1:11" ht="15" x14ac:dyDescent="0.2">
      <c r="A5064">
        <v>5005</v>
      </c>
      <c r="B5064" s="660">
        <f>'Revenues 10-15'!C12</f>
        <v>1613038</v>
      </c>
      <c r="F5064" s="4"/>
      <c r="G5064" s="1" t="b">
        <f t="shared" ca="1" si="79"/>
        <v>1</v>
      </c>
      <c r="H5064" s="1435" cm="1">
        <f t="array" aca="1" ref="H5064" ca="1">IF(I5064&lt;&gt;"",INDIRECT("'"&amp;I5064&amp;"'!"&amp;J5064),"")</f>
        <v>1613038</v>
      </c>
      <c r="I5064" s="1440" t="s">
        <v>4785</v>
      </c>
      <c r="J5064" s="1436" t="s">
        <v>3790</v>
      </c>
      <c r="K5064" s="4"/>
    </row>
    <row r="5065" spans="1:11" ht="15" x14ac:dyDescent="0.2">
      <c r="A5065">
        <v>5006</v>
      </c>
      <c r="B5065" s="660">
        <f>'Revenues 10-15'!C14</f>
        <v>0</v>
      </c>
      <c r="F5065" s="4"/>
      <c r="G5065" s="1" t="b">
        <f t="shared" ca="1" si="79"/>
        <v>1</v>
      </c>
      <c r="H5065" s="1435" cm="1">
        <f t="array" aca="1" ref="H5065" ca="1">IF(I5065&lt;&gt;"",INDIRECT("'"&amp;I5065&amp;"'!"&amp;J5065),"")</f>
        <v>0</v>
      </c>
      <c r="I5065" s="1440" t="s">
        <v>4785</v>
      </c>
      <c r="J5065" s="1436" t="s">
        <v>3871</v>
      </c>
      <c r="K5065" s="4"/>
    </row>
    <row r="5066" spans="1:11" ht="15" x14ac:dyDescent="0.2">
      <c r="A5066">
        <v>5007</v>
      </c>
      <c r="B5066" s="660">
        <f>'Revenues 10-15'!C15</f>
        <v>0</v>
      </c>
      <c r="C5066" s="2" t="s">
        <v>490</v>
      </c>
      <c r="F5066" s="4"/>
      <c r="G5066" s="1" t="b">
        <f t="shared" ca="1" si="79"/>
        <v>1</v>
      </c>
      <c r="H5066" s="1435" cm="1">
        <f t="array" aca="1" ref="H5066" ca="1">IF(I5066&lt;&gt;"",INDIRECT("'"&amp;I5066&amp;"'!"&amp;J5066),"")</f>
        <v>0</v>
      </c>
      <c r="I5066" s="1440" t="s">
        <v>4785</v>
      </c>
      <c r="J5066" s="1436" t="s">
        <v>3872</v>
      </c>
      <c r="K5066" s="4"/>
    </row>
    <row r="5067" spans="1:11" ht="15" x14ac:dyDescent="0.2">
      <c r="A5067">
        <v>5008</v>
      </c>
      <c r="B5067" s="660">
        <f>'Revenues 10-15'!C16</f>
        <v>29561</v>
      </c>
      <c r="F5067" s="4"/>
      <c r="G5067" s="1" t="b">
        <f t="shared" ca="1" si="79"/>
        <v>1</v>
      </c>
      <c r="H5067" s="1435" cm="1">
        <f t="array" aca="1" ref="H5067" ca="1">IF(I5067&lt;&gt;"",INDIRECT("'"&amp;I5067&amp;"'!"&amp;J5067),"")</f>
        <v>29561</v>
      </c>
      <c r="I5067" s="1440" t="s">
        <v>4785</v>
      </c>
      <c r="J5067" s="1436" t="s">
        <v>3869</v>
      </c>
      <c r="K5067" s="4"/>
    </row>
    <row r="5068" spans="1:11" ht="15" x14ac:dyDescent="0.2">
      <c r="A5068">
        <v>5009</v>
      </c>
      <c r="B5068" s="660">
        <f>'Revenues 10-15'!C17</f>
        <v>0</v>
      </c>
      <c r="F5068" s="4"/>
      <c r="G5068" s="1" t="b">
        <f t="shared" ca="1" si="79"/>
        <v>1</v>
      </c>
      <c r="H5068" s="1435" cm="1">
        <f t="array" aca="1" ref="H5068" ca="1">IF(I5068&lt;&gt;"",INDIRECT("'"&amp;I5068&amp;"'!"&amp;J5068),"")</f>
        <v>0</v>
      </c>
      <c r="I5068" s="1440" t="s">
        <v>4785</v>
      </c>
      <c r="J5068" s="1436" t="s">
        <v>4436</v>
      </c>
      <c r="K5068" s="4"/>
    </row>
    <row r="5069" spans="1:11" ht="15" x14ac:dyDescent="0.2">
      <c r="A5069">
        <v>5010</v>
      </c>
      <c r="B5069" s="660">
        <f>'Revenues 10-15'!C18</f>
        <v>29561</v>
      </c>
      <c r="F5069" s="4"/>
      <c r="G5069" s="1" t="b">
        <f t="shared" ca="1" si="79"/>
        <v>1</v>
      </c>
      <c r="H5069" s="1435" cm="1">
        <f t="array" aca="1" ref="H5069" ca="1">IF(I5069&lt;&gt;"",INDIRECT("'"&amp;I5069&amp;"'!"&amp;J5069),"")</f>
        <v>29561</v>
      </c>
      <c r="I5069" s="1440" t="s">
        <v>4785</v>
      </c>
      <c r="J5069" s="1436" t="s">
        <v>3870</v>
      </c>
      <c r="K5069" s="4"/>
    </row>
    <row r="5070" spans="1:11" ht="15" x14ac:dyDescent="0.2">
      <c r="A5070">
        <v>5011</v>
      </c>
      <c r="B5070" s="660">
        <f>'Revenues 10-15'!C20</f>
        <v>0</v>
      </c>
      <c r="F5070" s="4"/>
      <c r="G5070" s="1" t="b">
        <f t="shared" ca="1" si="79"/>
        <v>1</v>
      </c>
      <c r="H5070" s="1435" cm="1">
        <f t="array" aca="1" ref="H5070" ca="1">IF(I5070&lt;&gt;"",INDIRECT("'"&amp;I5070&amp;"'!"&amp;J5070),"")</f>
        <v>0</v>
      </c>
      <c r="I5070" s="1440" t="s">
        <v>4785</v>
      </c>
      <c r="J5070" s="1436" t="s">
        <v>4437</v>
      </c>
      <c r="K5070" s="4"/>
    </row>
    <row r="5071" spans="1:11" ht="15" x14ac:dyDescent="0.2">
      <c r="A5071">
        <v>5012</v>
      </c>
      <c r="B5071" s="660">
        <f>'Revenues 10-15'!C21</f>
        <v>0</v>
      </c>
      <c r="C5071" s="2" t="s">
        <v>490</v>
      </c>
      <c r="F5071" s="4"/>
      <c r="G5071" s="1" t="b">
        <f t="shared" ca="1" si="79"/>
        <v>1</v>
      </c>
      <c r="H5071" s="1435" cm="1">
        <f t="array" aca="1" ref="H5071" ca="1">IF(I5071&lt;&gt;"",INDIRECT("'"&amp;I5071&amp;"'!"&amp;J5071),"")</f>
        <v>0</v>
      </c>
      <c r="I5071" s="1440" t="s">
        <v>4785</v>
      </c>
      <c r="J5071" s="1436" t="s">
        <v>4438</v>
      </c>
      <c r="K5071" s="4"/>
    </row>
    <row r="5072" spans="1:11" ht="15" x14ac:dyDescent="0.2">
      <c r="A5072">
        <v>5013</v>
      </c>
      <c r="B5072" s="660">
        <f>'Revenues 10-15'!C22</f>
        <v>0</v>
      </c>
      <c r="F5072" s="4"/>
      <c r="G5072" s="1" t="b">
        <f t="shared" ca="1" si="79"/>
        <v>1</v>
      </c>
      <c r="H5072" s="1435" cm="1">
        <f t="array" aca="1" ref="H5072" ca="1">IF(I5072&lt;&gt;"",INDIRECT("'"&amp;I5072&amp;"'!"&amp;J5072),"")</f>
        <v>0</v>
      </c>
      <c r="I5072" s="1440" t="s">
        <v>4785</v>
      </c>
      <c r="J5072" s="1436" t="s">
        <v>4921</v>
      </c>
      <c r="K5072" s="4"/>
    </row>
    <row r="5073" spans="1:11" ht="15" x14ac:dyDescent="0.2">
      <c r="A5073">
        <v>5014</v>
      </c>
      <c r="B5073" s="660">
        <f>'Revenues 10-15'!C24</f>
        <v>0</v>
      </c>
      <c r="F5073" s="4"/>
      <c r="G5073" s="1" t="b">
        <f t="shared" ca="1" si="79"/>
        <v>1</v>
      </c>
      <c r="H5073" s="1435" cm="1">
        <f t="array" aca="1" ref="H5073" ca="1">IF(I5073&lt;&gt;"",INDIRECT("'"&amp;I5073&amp;"'!"&amp;J5073),"")</f>
        <v>0</v>
      </c>
      <c r="I5073" s="1440" t="s">
        <v>4785</v>
      </c>
      <c r="J5073" s="1436" t="s">
        <v>3857</v>
      </c>
      <c r="K5073" s="4"/>
    </row>
    <row r="5074" spans="1:11" ht="15" x14ac:dyDescent="0.2">
      <c r="A5074">
        <v>5015</v>
      </c>
      <c r="B5074" s="660">
        <f>'Revenues 10-15'!C25</f>
        <v>0</v>
      </c>
      <c r="F5074" s="4"/>
      <c r="G5074" s="1" t="b">
        <f t="shared" ca="1" si="79"/>
        <v>1</v>
      </c>
      <c r="H5074" s="1435" cm="1">
        <f t="array" aca="1" ref="H5074" ca="1">IF(I5074&lt;&gt;"",INDIRECT("'"&amp;I5074&amp;"'!"&amp;J5074),"")</f>
        <v>0</v>
      </c>
      <c r="I5074" s="1440" t="s">
        <v>4785</v>
      </c>
      <c r="J5074" s="1436" t="s">
        <v>4527</v>
      </c>
      <c r="K5074" s="4"/>
    </row>
    <row r="5075" spans="1:11" ht="15" x14ac:dyDescent="0.2">
      <c r="A5075">
        <v>5016</v>
      </c>
      <c r="B5075" s="660">
        <f>'Revenues 10-15'!C26</f>
        <v>0</v>
      </c>
      <c r="F5075" s="4"/>
      <c r="G5075" s="1" t="b">
        <f t="shared" ca="1" si="79"/>
        <v>1</v>
      </c>
      <c r="H5075" s="1435" cm="1">
        <f t="array" aca="1" ref="H5075" ca="1">IF(I5075&lt;&gt;"",INDIRECT("'"&amp;I5075&amp;"'!"&amp;J5075),"")</f>
        <v>0</v>
      </c>
      <c r="I5075" s="1440" t="s">
        <v>4785</v>
      </c>
      <c r="J5075" s="1436" t="s">
        <v>3858</v>
      </c>
      <c r="K5075" s="4"/>
    </row>
    <row r="5076" spans="1:11" ht="15" x14ac:dyDescent="0.2">
      <c r="A5076">
        <v>5017</v>
      </c>
      <c r="B5076" s="660">
        <f>'Revenues 10-15'!C28</f>
        <v>0</v>
      </c>
      <c r="F5076" s="4"/>
      <c r="G5076" s="1" t="b">
        <f t="shared" ca="1" si="79"/>
        <v>1</v>
      </c>
      <c r="H5076" s="1435" cm="1">
        <f t="array" aca="1" ref="H5076" ca="1">IF(I5076&lt;&gt;"",INDIRECT("'"&amp;I5076&amp;"'!"&amp;J5076),"")</f>
        <v>0</v>
      </c>
      <c r="I5076" s="1440" t="s">
        <v>4785</v>
      </c>
      <c r="J5076" s="1436" t="s">
        <v>4531</v>
      </c>
      <c r="K5076" s="4"/>
    </row>
    <row r="5077" spans="1:11" ht="15" x14ac:dyDescent="0.2">
      <c r="A5077">
        <v>5018</v>
      </c>
      <c r="B5077" s="660">
        <f>'Revenues 10-15'!C29</f>
        <v>0</v>
      </c>
      <c r="F5077" s="4"/>
      <c r="G5077" s="1" t="b">
        <f t="shared" ca="1" si="79"/>
        <v>1</v>
      </c>
      <c r="H5077" s="1435" cm="1">
        <f t="array" aca="1" ref="H5077" ca="1">IF(I5077&lt;&gt;"",INDIRECT("'"&amp;I5077&amp;"'!"&amp;J5077),"")</f>
        <v>0</v>
      </c>
      <c r="I5077" s="1440" t="s">
        <v>4785</v>
      </c>
      <c r="J5077" s="1436" t="s">
        <v>4922</v>
      </c>
      <c r="K5077" s="4"/>
    </row>
    <row r="5078" spans="1:11" ht="15" x14ac:dyDescent="0.2">
      <c r="A5078">
        <v>5019</v>
      </c>
      <c r="B5078" s="660">
        <f>'Revenues 10-15'!C30</f>
        <v>0</v>
      </c>
      <c r="F5078" s="4"/>
      <c r="G5078" s="1" t="b">
        <f t="shared" ca="1" si="79"/>
        <v>1</v>
      </c>
      <c r="H5078" s="1435" cm="1">
        <f t="array" aca="1" ref="H5078" ca="1">IF(I5078&lt;&gt;"",INDIRECT("'"&amp;I5078&amp;"'!"&amp;J5078),"")</f>
        <v>0</v>
      </c>
      <c r="I5078" s="1440" t="s">
        <v>4785</v>
      </c>
      <c r="J5078" s="1436" t="s">
        <v>4923</v>
      </c>
      <c r="K5078" s="4"/>
    </row>
    <row r="5079" spans="1:11" ht="15" x14ac:dyDescent="0.2">
      <c r="A5079">
        <v>5020</v>
      </c>
      <c r="B5079" s="660">
        <f>'Revenues 10-15'!C32</f>
        <v>0</v>
      </c>
      <c r="F5079" s="4"/>
      <c r="G5079" s="1" t="b">
        <f t="shared" ca="1" si="79"/>
        <v>1</v>
      </c>
      <c r="H5079" s="1435" cm="1">
        <f t="array" aca="1" ref="H5079" ca="1">IF(I5079&lt;&gt;"",INDIRECT("'"&amp;I5079&amp;"'!"&amp;J5079),"")</f>
        <v>0</v>
      </c>
      <c r="I5079" s="1440" t="s">
        <v>4785</v>
      </c>
      <c r="J5079" s="1436" t="s">
        <v>3793</v>
      </c>
      <c r="K5079" s="4"/>
    </row>
    <row r="5080" spans="1:11" ht="15" x14ac:dyDescent="0.2">
      <c r="A5080">
        <v>5021</v>
      </c>
      <c r="B5080" s="660">
        <f>'Revenues 10-15'!C33</f>
        <v>0</v>
      </c>
      <c r="F5080" s="4"/>
      <c r="G5080" s="1" t="b">
        <f t="shared" ca="1" si="79"/>
        <v>1</v>
      </c>
      <c r="H5080" s="1435" cm="1">
        <f t="array" aca="1" ref="H5080" ca="1">IF(I5080&lt;&gt;"",INDIRECT("'"&amp;I5080&amp;"'!"&amp;J5080),"")</f>
        <v>0</v>
      </c>
      <c r="I5080" s="1440" t="s">
        <v>4785</v>
      </c>
      <c r="J5080" s="1436" t="s">
        <v>3859</v>
      </c>
      <c r="K5080" s="4"/>
    </row>
    <row r="5081" spans="1:11" ht="15" x14ac:dyDescent="0.2">
      <c r="A5081">
        <v>5022</v>
      </c>
      <c r="B5081" s="660">
        <f>'Revenues 10-15'!C34</f>
        <v>0</v>
      </c>
      <c r="F5081" s="4"/>
      <c r="G5081" s="1" t="b">
        <f t="shared" ca="1" si="79"/>
        <v>1</v>
      </c>
      <c r="H5081" s="1435" cm="1">
        <f t="array" aca="1" ref="H5081" ca="1">IF(I5081&lt;&gt;"",INDIRECT("'"&amp;I5081&amp;"'!"&amp;J5081),"")</f>
        <v>0</v>
      </c>
      <c r="I5081" s="1440" t="s">
        <v>4785</v>
      </c>
      <c r="J5081" s="1436" t="s">
        <v>3794</v>
      </c>
      <c r="K5081" s="4"/>
    </row>
    <row r="5082" spans="1:11" ht="15" x14ac:dyDescent="0.2">
      <c r="A5082">
        <v>5023</v>
      </c>
      <c r="B5082" s="660">
        <f>'Revenues 10-15'!C36</f>
        <v>0</v>
      </c>
      <c r="F5082" s="4"/>
      <c r="G5082" s="1" t="b">
        <f t="shared" ca="1" si="79"/>
        <v>1</v>
      </c>
      <c r="H5082" s="1435" cm="1">
        <f t="array" aca="1" ref="H5082" ca="1">IF(I5082&lt;&gt;"",INDIRECT("'"&amp;I5082&amp;"'!"&amp;J5082),"")</f>
        <v>0</v>
      </c>
      <c r="I5082" s="1440" t="s">
        <v>4785</v>
      </c>
      <c r="J5082" s="1436" t="s">
        <v>4684</v>
      </c>
      <c r="K5082" s="4"/>
    </row>
    <row r="5083" spans="1:11" ht="15" x14ac:dyDescent="0.2">
      <c r="A5083">
        <v>5024</v>
      </c>
      <c r="B5083" s="660">
        <f>'Revenues 10-15'!C37</f>
        <v>0</v>
      </c>
      <c r="F5083" s="4"/>
      <c r="G5083" s="1" t="b">
        <f t="shared" ca="1" si="79"/>
        <v>1</v>
      </c>
      <c r="H5083" s="1435" cm="1">
        <f t="array" aca="1" ref="H5083" ca="1">IF(I5083&lt;&gt;"",INDIRECT("'"&amp;I5083&amp;"'!"&amp;J5083),"")</f>
        <v>0</v>
      </c>
      <c r="I5083" s="1440" t="s">
        <v>4785</v>
      </c>
      <c r="J5083" s="1436" t="s">
        <v>4924</v>
      </c>
      <c r="K5083" s="4"/>
    </row>
    <row r="5084" spans="1:11" ht="15" x14ac:dyDescent="0.2">
      <c r="A5084">
        <v>5025</v>
      </c>
      <c r="B5084" s="660">
        <f>'Revenues 10-15'!C38</f>
        <v>0</v>
      </c>
      <c r="F5084" s="4"/>
      <c r="G5084" s="1" t="b">
        <f t="shared" ca="1" si="79"/>
        <v>1</v>
      </c>
      <c r="H5084" s="1435" cm="1">
        <f t="array" aca="1" ref="H5084" ca="1">IF(I5084&lt;&gt;"",INDIRECT("'"&amp;I5084&amp;"'!"&amp;J5084),"")</f>
        <v>0</v>
      </c>
      <c r="I5084" s="1440" t="s">
        <v>4785</v>
      </c>
      <c r="J5084" s="1436" t="s">
        <v>3873</v>
      </c>
      <c r="K5084" s="4"/>
    </row>
    <row r="5085" spans="1:11" ht="15" x14ac:dyDescent="0.2">
      <c r="A5085">
        <v>5026</v>
      </c>
      <c r="B5085" s="660">
        <f>'Revenues 10-15'!C40</f>
        <v>0</v>
      </c>
      <c r="F5085" s="4"/>
      <c r="G5085" s="1" t="b">
        <f t="shared" ca="1" si="79"/>
        <v>1</v>
      </c>
      <c r="H5085" s="1435" cm="1">
        <f t="array" aca="1" ref="H5085" ca="1">IF(I5085&lt;&gt;"",INDIRECT("'"&amp;I5085&amp;"'!"&amp;J5085),"")</f>
        <v>0</v>
      </c>
      <c r="I5085" s="1440" t="s">
        <v>4785</v>
      </c>
      <c r="J5085" s="1436" t="s">
        <v>3874</v>
      </c>
      <c r="K5085" s="4"/>
    </row>
    <row r="5086" spans="1:11" ht="15" x14ac:dyDescent="0.2">
      <c r="A5086">
        <v>5027</v>
      </c>
      <c r="B5086" s="660">
        <f>'Revenues 10-15'!C65</f>
        <v>162812</v>
      </c>
      <c r="F5086" s="4"/>
      <c r="G5086" s="1" t="b">
        <f t="shared" ca="1" si="79"/>
        <v>1</v>
      </c>
      <c r="H5086" s="1435" cm="1">
        <f t="array" aca="1" ref="H5086" ca="1">IF(I5086&lt;&gt;"",INDIRECT("'"&amp;I5086&amp;"'!"&amp;J5086),"")</f>
        <v>162812</v>
      </c>
      <c r="I5086" s="1440" t="s">
        <v>4785</v>
      </c>
      <c r="J5086" s="1436" t="s">
        <v>3892</v>
      </c>
      <c r="K5086" s="4"/>
    </row>
    <row r="5087" spans="1:11" ht="15" x14ac:dyDescent="0.2">
      <c r="A5087">
        <v>5028</v>
      </c>
      <c r="B5087" s="660">
        <f>'Revenues 10-15'!C66</f>
        <v>0</v>
      </c>
      <c r="C5087" s="2" t="s">
        <v>490</v>
      </c>
      <c r="F5087" s="4"/>
      <c r="G5087" s="1" t="b">
        <f t="shared" ca="1" si="79"/>
        <v>1</v>
      </c>
      <c r="H5087" s="1435" cm="1">
        <f t="array" aca="1" ref="H5087" ca="1">IF(I5087&lt;&gt;"",INDIRECT("'"&amp;I5087&amp;"'!"&amp;J5087),"")</f>
        <v>0</v>
      </c>
      <c r="I5087" s="1440" t="s">
        <v>4785</v>
      </c>
      <c r="J5087" s="1436" t="s">
        <v>3893</v>
      </c>
      <c r="K5087" s="4"/>
    </row>
    <row r="5088" spans="1:11" ht="15" x14ac:dyDescent="0.2">
      <c r="A5088">
        <v>5029</v>
      </c>
      <c r="B5088" s="660">
        <f>'Revenues 10-15'!C67</f>
        <v>162812</v>
      </c>
      <c r="F5088" s="4"/>
      <c r="G5088" s="1" t="b">
        <f t="shared" ref="G5088:G5151" ca="1" si="80">H5088=B5088</f>
        <v>1</v>
      </c>
      <c r="H5088" s="1435" cm="1">
        <f t="array" aca="1" ref="H5088" ca="1">IF(I5088&lt;&gt;"",INDIRECT("'"&amp;I5088&amp;"'!"&amp;J5088),"")</f>
        <v>162812</v>
      </c>
      <c r="I5088" s="1440" t="s">
        <v>4785</v>
      </c>
      <c r="J5088" s="1436" t="s">
        <v>3894</v>
      </c>
      <c r="K5088" s="4"/>
    </row>
    <row r="5089" spans="1:11" ht="15" x14ac:dyDescent="0.2">
      <c r="A5089">
        <v>5030</v>
      </c>
      <c r="B5089" s="660">
        <f>'Revenues 10-15'!C70</f>
        <v>0</v>
      </c>
      <c r="F5089" s="4"/>
      <c r="G5089" s="1" t="b">
        <f t="shared" ca="1" si="80"/>
        <v>1</v>
      </c>
      <c r="H5089" s="1435" cm="1">
        <f t="array" aca="1" ref="H5089" ca="1">IF(I5089&lt;&gt;"",INDIRECT("'"&amp;I5089&amp;"'!"&amp;J5089),"")</f>
        <v>0</v>
      </c>
      <c r="I5089" s="1440" t="s">
        <v>4785</v>
      </c>
      <c r="J5089" s="1436" t="s">
        <v>3896</v>
      </c>
      <c r="K5089" s="4"/>
    </row>
    <row r="5090" spans="1:11" ht="15" x14ac:dyDescent="0.2">
      <c r="A5090">
        <v>5031</v>
      </c>
      <c r="B5090" s="660">
        <f>'Revenues 10-15'!C71</f>
        <v>0</v>
      </c>
      <c r="C5090" s="2" t="s">
        <v>490</v>
      </c>
      <c r="F5090" s="4"/>
      <c r="G5090" s="1" t="b">
        <f t="shared" ca="1" si="80"/>
        <v>1</v>
      </c>
      <c r="H5090" s="1435" cm="1">
        <f t="array" aca="1" ref="H5090" ca="1">IF(I5090&lt;&gt;"",INDIRECT("'"&amp;I5090&amp;"'!"&amp;J5090),"")</f>
        <v>0</v>
      </c>
      <c r="I5090" s="1440" t="s">
        <v>4785</v>
      </c>
      <c r="J5090" s="1436" t="s">
        <v>3897</v>
      </c>
      <c r="K5090" s="4"/>
    </row>
    <row r="5091" spans="1:11" ht="15" x14ac:dyDescent="0.2">
      <c r="A5091">
        <v>5032</v>
      </c>
      <c r="B5091" s="660">
        <f>'Revenues 10-15'!C72</f>
        <v>13</v>
      </c>
      <c r="F5091" s="4"/>
      <c r="G5091" s="1" t="b">
        <f t="shared" ca="1" si="80"/>
        <v>1</v>
      </c>
      <c r="H5091" s="1435" cm="1">
        <f t="array" aca="1" ref="H5091" ca="1">IF(I5091&lt;&gt;"",INDIRECT("'"&amp;I5091&amp;"'!"&amp;J5091),"")</f>
        <v>13</v>
      </c>
      <c r="I5091" s="1440" t="s">
        <v>4785</v>
      </c>
      <c r="J5091" s="1436" t="s">
        <v>3898</v>
      </c>
      <c r="K5091" s="4"/>
    </row>
    <row r="5092" spans="1:11" ht="15" x14ac:dyDescent="0.2">
      <c r="A5092">
        <v>5033</v>
      </c>
      <c r="B5092" s="660">
        <f>'Revenues 10-15'!C73</f>
        <v>0</v>
      </c>
      <c r="F5092" s="4"/>
      <c r="G5092" s="1" t="b">
        <f t="shared" ca="1" si="80"/>
        <v>1</v>
      </c>
      <c r="H5092" s="1435" cm="1">
        <f t="array" aca="1" ref="H5092" ca="1">IF(I5092&lt;&gt;"",INDIRECT("'"&amp;I5092&amp;"'!"&amp;J5092),"")</f>
        <v>0</v>
      </c>
      <c r="I5092" s="1440" t="s">
        <v>4785</v>
      </c>
      <c r="J5092" s="1436" t="s">
        <v>3899</v>
      </c>
      <c r="K5092" s="4"/>
    </row>
    <row r="5093" spans="1:11" ht="15" x14ac:dyDescent="0.2">
      <c r="A5093">
        <v>5034</v>
      </c>
      <c r="B5093" s="660">
        <f>'Revenues 10-15'!C74</f>
        <v>0</v>
      </c>
      <c r="F5093" s="4"/>
      <c r="G5093" s="1" t="b">
        <f t="shared" ca="1" si="80"/>
        <v>1</v>
      </c>
      <c r="H5093" s="1435" cm="1">
        <f t="array" aca="1" ref="H5093" ca="1">IF(I5093&lt;&gt;"",INDIRECT("'"&amp;I5093&amp;"'!"&amp;J5093),"")</f>
        <v>0</v>
      </c>
      <c r="I5093" s="1440" t="s">
        <v>4785</v>
      </c>
      <c r="J5093" s="1436" t="s">
        <v>3900</v>
      </c>
      <c r="K5093" s="4"/>
    </row>
    <row r="5094" spans="1:11" ht="15" x14ac:dyDescent="0.2">
      <c r="A5094">
        <v>5035</v>
      </c>
      <c r="B5094" s="660">
        <f>'Revenues 10-15'!C75</f>
        <v>20043</v>
      </c>
      <c r="F5094" s="4"/>
      <c r="G5094" s="1" t="b">
        <f t="shared" ca="1" si="80"/>
        <v>1</v>
      </c>
      <c r="H5094" s="1435" cm="1">
        <f t="array" aca="1" ref="H5094" ca="1">IF(I5094&lt;&gt;"",INDIRECT("'"&amp;I5094&amp;"'!"&amp;J5094),"")</f>
        <v>20043</v>
      </c>
      <c r="I5094" s="1440" t="s">
        <v>4785</v>
      </c>
      <c r="J5094" s="1436" t="s">
        <v>3901</v>
      </c>
      <c r="K5094" s="4"/>
    </row>
    <row r="5095" spans="1:11" ht="15" x14ac:dyDescent="0.2">
      <c r="A5095">
        <v>5036</v>
      </c>
      <c r="B5095" s="660">
        <f>'Revenues 10-15'!C77</f>
        <v>8037</v>
      </c>
      <c r="F5095" s="4"/>
      <c r="G5095" s="1" t="b">
        <f t="shared" ca="1" si="80"/>
        <v>1</v>
      </c>
      <c r="H5095" s="1435" cm="1">
        <f t="array" aca="1" ref="H5095" ca="1">IF(I5095&lt;&gt;"",INDIRECT("'"&amp;I5095&amp;"'!"&amp;J5095),"")</f>
        <v>8037</v>
      </c>
      <c r="I5095" s="1440" t="s">
        <v>4785</v>
      </c>
      <c r="J5095" s="1436" t="s">
        <v>3903</v>
      </c>
      <c r="K5095" s="4"/>
    </row>
    <row r="5096" spans="1:11" ht="15" x14ac:dyDescent="0.2">
      <c r="A5096">
        <v>5037</v>
      </c>
      <c r="B5096" s="660">
        <f>'Revenues 10-15'!C78</f>
        <v>0</v>
      </c>
      <c r="C5096" s="2" t="s">
        <v>490</v>
      </c>
      <c r="F5096" s="4"/>
      <c r="G5096" s="1" t="b">
        <f t="shared" ca="1" si="80"/>
        <v>1</v>
      </c>
      <c r="H5096" s="1435" cm="1">
        <f t="array" aca="1" ref="H5096" ca="1">IF(I5096&lt;&gt;"",INDIRECT("'"&amp;I5096&amp;"'!"&amp;J5096),"")</f>
        <v>0</v>
      </c>
      <c r="I5096" s="1440" t="s">
        <v>4785</v>
      </c>
      <c r="J5096" s="1436" t="s">
        <v>4647</v>
      </c>
      <c r="K5096" s="4"/>
    </row>
    <row r="5097" spans="1:11" ht="15" x14ac:dyDescent="0.2">
      <c r="A5097">
        <v>5038</v>
      </c>
      <c r="B5097" s="660">
        <f>'Revenues 10-15'!C79</f>
        <v>24913</v>
      </c>
      <c r="F5097" s="4"/>
      <c r="G5097" s="1" t="b">
        <f t="shared" ca="1" si="80"/>
        <v>1</v>
      </c>
      <c r="H5097" s="1435" cm="1">
        <f t="array" aca="1" ref="H5097" ca="1">IF(I5097&lt;&gt;"",INDIRECT("'"&amp;I5097&amp;"'!"&amp;J5097),"")</f>
        <v>24913</v>
      </c>
      <c r="I5097" s="1440" t="s">
        <v>4785</v>
      </c>
      <c r="J5097" s="1436" t="s">
        <v>4385</v>
      </c>
      <c r="K5097" s="4"/>
    </row>
    <row r="5098" spans="1:11" ht="15" x14ac:dyDescent="0.2">
      <c r="A5098">
        <v>5039</v>
      </c>
      <c r="B5098" s="660">
        <f>'Revenues 10-15'!C80</f>
        <v>4920</v>
      </c>
      <c r="F5098" s="4"/>
      <c r="G5098" s="1" t="b">
        <f t="shared" ca="1" si="80"/>
        <v>1</v>
      </c>
      <c r="H5098" s="1435" cm="1">
        <f t="array" aca="1" ref="H5098" ca="1">IF(I5098&lt;&gt;"",INDIRECT("'"&amp;I5098&amp;"'!"&amp;J5098),"")</f>
        <v>4920</v>
      </c>
      <c r="I5098" s="1440" t="s">
        <v>4785</v>
      </c>
      <c r="J5098" s="1436" t="s">
        <v>4504</v>
      </c>
      <c r="K5098" s="4"/>
    </row>
    <row r="5099" spans="1:11" ht="15" x14ac:dyDescent="0.2">
      <c r="A5099">
        <v>5040</v>
      </c>
      <c r="B5099" s="660">
        <f>'Revenues 10-15'!C81</f>
        <v>0</v>
      </c>
      <c r="F5099" s="4"/>
      <c r="G5099" s="1" t="b">
        <f t="shared" ca="1" si="80"/>
        <v>1</v>
      </c>
      <c r="H5099" s="1435" cm="1">
        <f t="array" aca="1" ref="H5099" ca="1">IF(I5099&lt;&gt;"",INDIRECT("'"&amp;I5099&amp;"'!"&amp;J5099),"")</f>
        <v>0</v>
      </c>
      <c r="I5099" s="1440" t="s">
        <v>4785</v>
      </c>
      <c r="J5099" s="1436" t="s">
        <v>4386</v>
      </c>
      <c r="K5099" s="4"/>
    </row>
    <row r="5100" spans="1:11" ht="15" x14ac:dyDescent="0.2">
      <c r="A5100">
        <v>5041</v>
      </c>
      <c r="B5100" s="660">
        <f>'Revenues 10-15'!C83</f>
        <v>37870</v>
      </c>
      <c r="F5100" s="4"/>
      <c r="G5100" s="1" t="b">
        <f t="shared" ca="1" si="80"/>
        <v>1</v>
      </c>
      <c r="H5100" s="1435" cm="1">
        <f t="array" aca="1" ref="H5100" ca="1">IF(I5100&lt;&gt;"",INDIRECT("'"&amp;I5100&amp;"'!"&amp;J5100),"")</f>
        <v>37870</v>
      </c>
      <c r="I5100" s="1440" t="s">
        <v>4785</v>
      </c>
      <c r="J5100" s="1436" t="s">
        <v>4925</v>
      </c>
      <c r="K5100" s="4"/>
    </row>
    <row r="5101" spans="1:11" ht="15" x14ac:dyDescent="0.2">
      <c r="A5101">
        <v>5042</v>
      </c>
      <c r="B5101" s="660">
        <f>'Revenues 10-15'!C86</f>
        <v>0</v>
      </c>
      <c r="F5101" s="4"/>
      <c r="G5101" s="1" t="b">
        <f t="shared" ca="1" si="80"/>
        <v>1</v>
      </c>
      <c r="H5101" s="1435" cm="1">
        <f t="array" aca="1" ref="H5101" ca="1">IF(I5101&lt;&gt;"",INDIRECT("'"&amp;I5101&amp;"'!"&amp;J5101),"")</f>
        <v>0</v>
      </c>
      <c r="I5101" s="1440" t="s">
        <v>4785</v>
      </c>
      <c r="J5101" s="1436" t="s">
        <v>4926</v>
      </c>
      <c r="K5101" s="4"/>
    </row>
    <row r="5102" spans="1:11" ht="15" x14ac:dyDescent="0.2">
      <c r="A5102">
        <v>5043</v>
      </c>
      <c r="B5102" s="660">
        <f>'Revenues 10-15'!C87</f>
        <v>0</v>
      </c>
      <c r="C5102" s="2" t="s">
        <v>490</v>
      </c>
      <c r="F5102" s="4"/>
      <c r="G5102" s="1" t="b">
        <f t="shared" ca="1" si="80"/>
        <v>1</v>
      </c>
      <c r="H5102" s="1435" cm="1">
        <f t="array" aca="1" ref="H5102" ca="1">IF(I5102&lt;&gt;"",INDIRECT("'"&amp;I5102&amp;"'!"&amp;J5102),"")</f>
        <v>0</v>
      </c>
      <c r="I5102" s="1440" t="s">
        <v>4785</v>
      </c>
      <c r="J5102" s="1436" t="s">
        <v>4927</v>
      </c>
      <c r="K5102" s="4"/>
    </row>
    <row r="5103" spans="1:11" ht="15" x14ac:dyDescent="0.2">
      <c r="A5103">
        <v>5044</v>
      </c>
      <c r="B5103" s="660">
        <f>'Revenues 10-15'!C88</f>
        <v>0</v>
      </c>
      <c r="F5103" s="4"/>
      <c r="G5103" s="1" t="b">
        <f t="shared" ca="1" si="80"/>
        <v>1</v>
      </c>
      <c r="H5103" s="1435" cm="1">
        <f t="array" aca="1" ref="H5103" ca="1">IF(I5103&lt;&gt;"",INDIRECT("'"&amp;I5103&amp;"'!"&amp;J5103),"")</f>
        <v>0</v>
      </c>
      <c r="I5103" s="1440" t="s">
        <v>4785</v>
      </c>
      <c r="J5103" s="1436" t="s">
        <v>4928</v>
      </c>
      <c r="K5103" s="4"/>
    </row>
    <row r="5104" spans="1:11" ht="15" x14ac:dyDescent="0.2">
      <c r="A5104">
        <v>5045</v>
      </c>
      <c r="B5104" s="660">
        <f>'Revenues 10-15'!C89</f>
        <v>0</v>
      </c>
      <c r="F5104" s="4"/>
      <c r="G5104" s="1" t="b">
        <f t="shared" ca="1" si="80"/>
        <v>1</v>
      </c>
      <c r="H5104" s="1435" cm="1">
        <f t="array" aca="1" ref="H5104" ca="1">IF(I5104&lt;&gt;"",INDIRECT("'"&amp;I5104&amp;"'!"&amp;J5104),"")</f>
        <v>0</v>
      </c>
      <c r="I5104" s="1440" t="s">
        <v>4785</v>
      </c>
      <c r="J5104" s="1436" t="s">
        <v>4929</v>
      </c>
      <c r="K5104" s="4"/>
    </row>
    <row r="5105" spans="1:11" ht="15" x14ac:dyDescent="0.2">
      <c r="A5105">
        <v>5046</v>
      </c>
      <c r="B5105" s="660">
        <f>'Revenues 10-15'!C90</f>
        <v>0</v>
      </c>
      <c r="F5105" s="4"/>
      <c r="G5105" s="1" t="b">
        <f t="shared" ca="1" si="80"/>
        <v>1</v>
      </c>
      <c r="H5105" s="1435" cm="1">
        <f t="array" aca="1" ref="H5105" ca="1">IF(I5105&lt;&gt;"",INDIRECT("'"&amp;I5105&amp;"'!"&amp;J5105),"")</f>
        <v>0</v>
      </c>
      <c r="I5105" s="1440" t="s">
        <v>4785</v>
      </c>
      <c r="J5105" s="1436" t="s">
        <v>4930</v>
      </c>
      <c r="K5105" s="4"/>
    </row>
    <row r="5106" spans="1:11" ht="15" x14ac:dyDescent="0.2">
      <c r="A5106">
        <v>5047</v>
      </c>
      <c r="B5106" s="660">
        <f>'Revenues 10-15'!C91</f>
        <v>0</v>
      </c>
      <c r="F5106" s="4"/>
      <c r="G5106" s="1" t="b">
        <f t="shared" ca="1" si="80"/>
        <v>1</v>
      </c>
      <c r="H5106" s="1435" cm="1">
        <f t="array" aca="1" ref="H5106" ca="1">IF(I5106&lt;&gt;"",INDIRECT("'"&amp;I5106&amp;"'!"&amp;J5106),"")</f>
        <v>0</v>
      </c>
      <c r="I5106" s="1440" t="s">
        <v>4785</v>
      </c>
      <c r="J5106" s="1436" t="s">
        <v>4931</v>
      </c>
      <c r="K5106" s="4"/>
    </row>
    <row r="5107" spans="1:11" ht="15" x14ac:dyDescent="0.2">
      <c r="A5107">
        <v>5048</v>
      </c>
      <c r="B5107" s="660">
        <f>'Revenues 10-15'!C92</f>
        <v>0</v>
      </c>
      <c r="F5107" s="4"/>
      <c r="G5107" s="1" t="b">
        <f t="shared" ca="1" si="80"/>
        <v>1</v>
      </c>
      <c r="H5107" s="1435" cm="1">
        <f t="array" aca="1" ref="H5107" ca="1">IF(I5107&lt;&gt;"",INDIRECT("'"&amp;I5107&amp;"'!"&amp;J5107),"")</f>
        <v>0</v>
      </c>
      <c r="I5107" s="1440" t="s">
        <v>4785</v>
      </c>
      <c r="J5107" s="1436" t="s">
        <v>4932</v>
      </c>
      <c r="K5107" s="4"/>
    </row>
    <row r="5108" spans="1:11" ht="15" x14ac:dyDescent="0.2">
      <c r="A5108">
        <v>5049</v>
      </c>
      <c r="B5108" s="660">
        <f>'Revenues 10-15'!C93</f>
        <v>0</v>
      </c>
      <c r="F5108" s="4"/>
      <c r="G5108" s="1" t="b">
        <f t="shared" ca="1" si="80"/>
        <v>1</v>
      </c>
      <c r="H5108" s="1435" cm="1">
        <f t="array" aca="1" ref="H5108" ca="1">IF(I5108&lt;&gt;"",INDIRECT("'"&amp;I5108&amp;"'!"&amp;J5108),"")</f>
        <v>0</v>
      </c>
      <c r="I5108" s="1440" t="s">
        <v>4785</v>
      </c>
      <c r="J5108" s="1436" t="s">
        <v>4933</v>
      </c>
      <c r="K5108" s="4"/>
    </row>
    <row r="5109" spans="1:11" ht="15" x14ac:dyDescent="0.2">
      <c r="A5109">
        <v>5050</v>
      </c>
      <c r="B5109" s="660">
        <f>'Revenues 10-15'!C94</f>
        <v>0</v>
      </c>
      <c r="F5109" s="4"/>
      <c r="G5109" s="1" t="b">
        <f t="shared" ca="1" si="80"/>
        <v>1</v>
      </c>
      <c r="H5109" s="1435" cm="1">
        <f t="array" aca="1" ref="H5109" ca="1">IF(I5109&lt;&gt;"",INDIRECT("'"&amp;I5109&amp;"'!"&amp;J5109),"")</f>
        <v>0</v>
      </c>
      <c r="I5109" s="1440" t="s">
        <v>4785</v>
      </c>
      <c r="J5109" s="1436" t="s">
        <v>4934</v>
      </c>
      <c r="K5109" s="4"/>
    </row>
    <row r="5110" spans="1:11" ht="15" x14ac:dyDescent="0.2">
      <c r="A5110">
        <v>5051</v>
      </c>
      <c r="B5110" s="660">
        <f>'Revenues 10-15'!C95</f>
        <v>0</v>
      </c>
      <c r="F5110" s="4"/>
      <c r="G5110" s="1" t="b">
        <f t="shared" ca="1" si="80"/>
        <v>1</v>
      </c>
      <c r="H5110" s="1435" cm="1">
        <f t="array" aca="1" ref="H5110" ca="1">IF(I5110&lt;&gt;"",INDIRECT("'"&amp;I5110&amp;"'!"&amp;J5110),"")</f>
        <v>0</v>
      </c>
      <c r="I5110" s="1440" t="s">
        <v>4785</v>
      </c>
      <c r="J5110" s="1436" t="s">
        <v>4935</v>
      </c>
      <c r="K5110" s="4"/>
    </row>
    <row r="5111" spans="1:11" ht="15" x14ac:dyDescent="0.2">
      <c r="A5111">
        <v>5052</v>
      </c>
      <c r="B5111" s="660">
        <f>'Revenues 10-15'!C97</f>
        <v>15000</v>
      </c>
      <c r="F5111" s="4"/>
      <c r="G5111" s="1" t="b">
        <f t="shared" ca="1" si="80"/>
        <v>1</v>
      </c>
      <c r="H5111" s="1435" cm="1">
        <f t="array" aca="1" ref="H5111" ca="1">IF(I5111&lt;&gt;"",INDIRECT("'"&amp;I5111&amp;"'!"&amp;J5111),"")</f>
        <v>15000</v>
      </c>
      <c r="I5111" s="1440" t="s">
        <v>4785</v>
      </c>
      <c r="J5111" s="1436" t="s">
        <v>4936</v>
      </c>
      <c r="K5111" s="4"/>
    </row>
    <row r="5112" spans="1:11" ht="15" x14ac:dyDescent="0.2">
      <c r="A5112">
        <v>5053</v>
      </c>
      <c r="B5112" s="660">
        <f>'Revenues 10-15'!C98</f>
        <v>0</v>
      </c>
      <c r="C5112" s="2" t="s">
        <v>490</v>
      </c>
      <c r="F5112" s="4"/>
      <c r="G5112" s="1" t="b">
        <f t="shared" ca="1" si="80"/>
        <v>1</v>
      </c>
      <c r="H5112" s="1435" cm="1">
        <f t="array" aca="1" ref="H5112" ca="1">IF(I5112&lt;&gt;"",INDIRECT("'"&amp;I5112&amp;"'!"&amp;J5112),"")</f>
        <v>0</v>
      </c>
      <c r="I5112" s="1440" t="s">
        <v>4785</v>
      </c>
      <c r="J5112" s="1436" t="s">
        <v>4937</v>
      </c>
      <c r="K5112" s="4"/>
    </row>
    <row r="5113" spans="1:11" ht="15" x14ac:dyDescent="0.2">
      <c r="A5113">
        <v>5054</v>
      </c>
      <c r="B5113" s="660">
        <f>'Revenues 10-15'!C100</f>
        <v>0</v>
      </c>
      <c r="F5113" s="4"/>
      <c r="G5113" s="1" t="b">
        <f t="shared" ca="1" si="80"/>
        <v>1</v>
      </c>
      <c r="H5113" s="1435" cm="1">
        <f t="array" aca="1" ref="H5113" ca="1">IF(I5113&lt;&gt;"",INDIRECT("'"&amp;I5113&amp;"'!"&amp;J5113),"")</f>
        <v>0</v>
      </c>
      <c r="I5113" s="1440" t="s">
        <v>4785</v>
      </c>
      <c r="J5113" s="1436" t="s">
        <v>4938</v>
      </c>
      <c r="K5113" s="4"/>
    </row>
    <row r="5114" spans="1:11" ht="15" x14ac:dyDescent="0.2">
      <c r="A5114">
        <v>5055</v>
      </c>
      <c r="B5114" s="660">
        <f>'Revenues 10-15'!C101</f>
        <v>0</v>
      </c>
      <c r="F5114" s="4"/>
      <c r="G5114" s="1" t="b">
        <f t="shared" ca="1" si="80"/>
        <v>1</v>
      </c>
      <c r="H5114" s="1435" cm="1">
        <f t="array" aca="1" ref="H5114" ca="1">IF(I5114&lt;&gt;"",INDIRECT("'"&amp;I5114&amp;"'!"&amp;J5114),"")</f>
        <v>0</v>
      </c>
      <c r="I5114" s="1440" t="s">
        <v>4785</v>
      </c>
      <c r="J5114" s="1436" t="s">
        <v>4939</v>
      </c>
      <c r="K5114" s="4"/>
    </row>
    <row r="5115" spans="1:11" ht="15" x14ac:dyDescent="0.2">
      <c r="A5115">
        <v>5056</v>
      </c>
      <c r="B5115" s="660">
        <f>'Revenues 10-15'!C107</f>
        <v>0</v>
      </c>
      <c r="F5115" s="4"/>
      <c r="G5115" s="1" t="b">
        <f t="shared" ca="1" si="80"/>
        <v>1</v>
      </c>
      <c r="H5115" s="1435" cm="1">
        <f t="array" aca="1" ref="H5115" ca="1">IF(I5115&lt;&gt;"",INDIRECT("'"&amp;I5115&amp;"'!"&amp;J5115),"")</f>
        <v>0</v>
      </c>
      <c r="I5115" s="1440" t="s">
        <v>4785</v>
      </c>
      <c r="J5115" s="1436" t="s">
        <v>4940</v>
      </c>
      <c r="K5115" s="4"/>
    </row>
    <row r="5116" spans="1:11" ht="15" x14ac:dyDescent="0.2">
      <c r="A5116">
        <v>5057</v>
      </c>
      <c r="B5116" s="660">
        <f>'Revenues 10-15'!C108</f>
        <v>0</v>
      </c>
      <c r="F5116" s="4"/>
      <c r="G5116" s="1" t="b">
        <f t="shared" ca="1" si="80"/>
        <v>1</v>
      </c>
      <c r="H5116" s="1435" cm="1">
        <f t="array" aca="1" ref="H5116" ca="1">IF(I5116&lt;&gt;"",INDIRECT("'"&amp;I5116&amp;"'!"&amp;J5116),"")</f>
        <v>0</v>
      </c>
      <c r="I5116" s="1440" t="s">
        <v>4785</v>
      </c>
      <c r="J5116" s="1436" t="s">
        <v>4941</v>
      </c>
      <c r="K5116" s="4"/>
    </row>
    <row r="5117" spans="1:11" ht="15" x14ac:dyDescent="0.2">
      <c r="A5117">
        <v>5058</v>
      </c>
      <c r="B5117" s="660">
        <f>'Revenues 10-15'!C109</f>
        <v>7779</v>
      </c>
      <c r="F5117" s="4"/>
      <c r="G5117" s="1" t="b">
        <f t="shared" ca="1" si="80"/>
        <v>1</v>
      </c>
      <c r="H5117" s="1435" cm="1">
        <f t="array" aca="1" ref="H5117" ca="1">IF(I5117&lt;&gt;"",INDIRECT("'"&amp;I5117&amp;"'!"&amp;J5117),"")</f>
        <v>7779</v>
      </c>
      <c r="I5117" s="1440" t="s">
        <v>4785</v>
      </c>
      <c r="J5117" s="1436" t="s">
        <v>4942</v>
      </c>
      <c r="K5117" s="4"/>
    </row>
    <row r="5118" spans="1:11" ht="15" x14ac:dyDescent="0.2">
      <c r="A5118">
        <v>5059</v>
      </c>
      <c r="B5118" s="660">
        <f>'Revenues 10-15'!C110</f>
        <v>23750</v>
      </c>
      <c r="F5118" s="4"/>
      <c r="G5118" s="1" t="b">
        <f t="shared" ca="1" si="80"/>
        <v>1</v>
      </c>
      <c r="H5118" s="1435" cm="1">
        <f t="array" aca="1" ref="H5118" ca="1">IF(I5118&lt;&gt;"",INDIRECT("'"&amp;I5118&amp;"'!"&amp;J5118),"")</f>
        <v>23750</v>
      </c>
      <c r="I5118" s="1440" t="s">
        <v>4785</v>
      </c>
      <c r="J5118" s="1436" t="s">
        <v>4943</v>
      </c>
      <c r="K5118" s="4"/>
    </row>
    <row r="5119" spans="1:11" ht="15" x14ac:dyDescent="0.2">
      <c r="A5119">
        <v>5060</v>
      </c>
      <c r="B5119" s="660">
        <f>'Revenues 10-15'!C111</f>
        <v>1887074</v>
      </c>
      <c r="F5119" s="4"/>
      <c r="G5119" s="1" t="b">
        <f t="shared" ca="1" si="80"/>
        <v>1</v>
      </c>
      <c r="H5119" s="1435" cm="1">
        <f t="array" aca="1" ref="H5119" ca="1">IF(I5119&lt;&gt;"",INDIRECT("'"&amp;I5119&amp;"'!"&amp;J5119),"")</f>
        <v>1887074</v>
      </c>
      <c r="I5119" s="1440" t="s">
        <v>4785</v>
      </c>
      <c r="J5119" s="1436" t="s">
        <v>4944</v>
      </c>
      <c r="K5119" s="4"/>
    </row>
    <row r="5120" spans="1:11" ht="15" x14ac:dyDescent="0.2">
      <c r="A5120">
        <v>5061</v>
      </c>
      <c r="B5120" s="660">
        <f>'Revenues 10-15'!C114</f>
        <v>0</v>
      </c>
      <c r="C5120" s="2" t="s">
        <v>490</v>
      </c>
      <c r="F5120" s="4"/>
      <c r="G5120" s="1" t="b">
        <f t="shared" ca="1" si="80"/>
        <v>1</v>
      </c>
      <c r="H5120" s="1435" cm="1">
        <f t="array" aca="1" ref="H5120" ca="1">IF(I5120&lt;&gt;"",INDIRECT("'"&amp;I5120&amp;"'!"&amp;J5120),"")</f>
        <v>0</v>
      </c>
      <c r="I5120" s="1440" t="s">
        <v>4785</v>
      </c>
      <c r="J5120" s="1436" t="s">
        <v>4945</v>
      </c>
      <c r="K5120" s="4"/>
    </row>
    <row r="5121" spans="1:11" ht="15" x14ac:dyDescent="0.2">
      <c r="A5121">
        <v>5062</v>
      </c>
      <c r="B5121" s="660">
        <f>'Revenues 10-15'!C115</f>
        <v>0</v>
      </c>
      <c r="C5121" s="2" t="s">
        <v>490</v>
      </c>
      <c r="F5121" s="4"/>
      <c r="G5121" s="1" t="b">
        <f t="shared" ca="1" si="80"/>
        <v>1</v>
      </c>
      <c r="H5121" s="1435" cm="1">
        <f t="array" aca="1" ref="H5121" ca="1">IF(I5121&lt;&gt;"",INDIRECT("'"&amp;I5121&amp;"'!"&amp;J5121),"")</f>
        <v>0</v>
      </c>
      <c r="I5121" s="1440" t="s">
        <v>4785</v>
      </c>
      <c r="J5121" s="1436" t="s">
        <v>4946</v>
      </c>
      <c r="K5121" s="4"/>
    </row>
    <row r="5122" spans="1:11" ht="15" x14ac:dyDescent="0.2">
      <c r="A5122">
        <v>5063</v>
      </c>
      <c r="B5122" s="660">
        <f>'Revenues 10-15'!C116</f>
        <v>0</v>
      </c>
      <c r="F5122" s="4"/>
      <c r="G5122" s="1" t="b">
        <f t="shared" ca="1" si="80"/>
        <v>1</v>
      </c>
      <c r="H5122" s="1435" cm="1">
        <f t="array" aca="1" ref="H5122" ca="1">IF(I5122&lt;&gt;"",INDIRECT("'"&amp;I5122&amp;"'!"&amp;J5122),"")</f>
        <v>0</v>
      </c>
      <c r="I5122" s="1440" t="s">
        <v>4785</v>
      </c>
      <c r="J5122" s="1436" t="s">
        <v>3904</v>
      </c>
      <c r="K5122" s="4"/>
    </row>
    <row r="5123" spans="1:11" ht="15" x14ac:dyDescent="0.2">
      <c r="A5123">
        <v>5064</v>
      </c>
      <c r="B5123" s="660">
        <f>'Revenues 10-15'!C117</f>
        <v>0</v>
      </c>
      <c r="F5123" s="4"/>
      <c r="G5123" s="1" t="b">
        <f t="shared" ca="1" si="80"/>
        <v>1</v>
      </c>
      <c r="H5123" s="1435" cm="1">
        <f t="array" aca="1" ref="H5123" ca="1">IF(I5123&lt;&gt;"",INDIRECT("'"&amp;I5123&amp;"'!"&amp;J5123),"")</f>
        <v>0</v>
      </c>
      <c r="I5123" s="1440" t="s">
        <v>4785</v>
      </c>
      <c r="J5123" s="1436" t="s">
        <v>4947</v>
      </c>
      <c r="K5123" s="4"/>
    </row>
    <row r="5124" spans="1:11" ht="15" x14ac:dyDescent="0.2">
      <c r="A5124">
        <v>5065</v>
      </c>
      <c r="B5124" s="660">
        <f>'Revenues 10-15'!C120</f>
        <v>1304159</v>
      </c>
      <c r="F5124" s="4"/>
      <c r="G5124" s="1" t="b">
        <f t="shared" ca="1" si="80"/>
        <v>1</v>
      </c>
      <c r="H5124" s="1435" cm="1">
        <f t="array" aca="1" ref="H5124" ca="1">IF(I5124&lt;&gt;"",INDIRECT("'"&amp;I5124&amp;"'!"&amp;J5124),"")</f>
        <v>1304159</v>
      </c>
      <c r="I5124" s="1440" t="s">
        <v>4785</v>
      </c>
      <c r="J5124" s="1436" t="s">
        <v>4948</v>
      </c>
      <c r="K5124" s="4"/>
    </row>
    <row r="5125" spans="1:11" ht="15" x14ac:dyDescent="0.2">
      <c r="A5125">
        <v>5066</v>
      </c>
      <c r="B5125" s="660">
        <f>'Revenues 10-15'!C121</f>
        <v>0</v>
      </c>
      <c r="C5125" s="2" t="s">
        <v>490</v>
      </c>
      <c r="F5125" s="4"/>
      <c r="G5125" s="1" t="b">
        <f t="shared" ca="1" si="80"/>
        <v>1</v>
      </c>
      <c r="H5125" s="1435" cm="1">
        <f t="array" aca="1" ref="H5125" ca="1">IF(I5125&lt;&gt;"",INDIRECT("'"&amp;I5125&amp;"'!"&amp;J5125),"")</f>
        <v>0</v>
      </c>
      <c r="I5125" s="1440" t="s">
        <v>4785</v>
      </c>
      <c r="J5125" s="1436" t="s">
        <v>4949</v>
      </c>
      <c r="K5125" s="4"/>
    </row>
    <row r="5126" spans="1:11" ht="15" x14ac:dyDescent="0.2">
      <c r="A5126" s="5">
        <v>5067</v>
      </c>
      <c r="B5126" s="660"/>
      <c r="F5126" s="4" t="s">
        <v>3784</v>
      </c>
      <c r="G5126" s="1" t="b">
        <f t="shared" ca="1" si="80"/>
        <v>1</v>
      </c>
      <c r="H5126" s="1435" t="str" cm="1">
        <f t="array" aca="1" ref="H5126" ca="1">IF(I5126&lt;&gt;"",INDIRECT("'"&amp;I5126&amp;"'!"&amp;J5126),"")</f>
        <v/>
      </c>
      <c r="I5126" s="1440"/>
      <c r="J5126" s="1436"/>
      <c r="K5126" s="4"/>
    </row>
    <row r="5127" spans="1:11" ht="15" x14ac:dyDescent="0.2">
      <c r="A5127" s="5">
        <v>5068</v>
      </c>
      <c r="B5127" s="660"/>
      <c r="F5127" s="4" t="s">
        <v>3784</v>
      </c>
      <c r="G5127" s="1" t="b">
        <f t="shared" ca="1" si="80"/>
        <v>1</v>
      </c>
      <c r="H5127" s="1435" t="str" cm="1">
        <f t="array" aca="1" ref="H5127" ca="1">IF(I5127&lt;&gt;"",INDIRECT("'"&amp;I5127&amp;"'!"&amp;J5127),"")</f>
        <v/>
      </c>
      <c r="I5127" s="1440"/>
      <c r="J5127" s="1436"/>
      <c r="K5127" s="4"/>
    </row>
    <row r="5128" spans="1:11" ht="15" x14ac:dyDescent="0.2">
      <c r="A5128" s="5">
        <v>5069</v>
      </c>
      <c r="B5128" s="660"/>
      <c r="F5128" s="4" t="s">
        <v>3784</v>
      </c>
      <c r="G5128" s="1" t="b">
        <f t="shared" ca="1" si="80"/>
        <v>1</v>
      </c>
      <c r="H5128" s="1435" t="str" cm="1">
        <f t="array" aca="1" ref="H5128" ca="1">IF(I5128&lt;&gt;"",INDIRECT("'"&amp;I5128&amp;"'!"&amp;J5128),"")</f>
        <v/>
      </c>
      <c r="I5128" s="1440"/>
      <c r="J5128" s="1436"/>
      <c r="K5128" s="4"/>
    </row>
    <row r="5129" spans="1:11" ht="15" x14ac:dyDescent="0.2">
      <c r="A5129" s="5">
        <v>5070</v>
      </c>
      <c r="B5129" s="660"/>
      <c r="F5129" s="4" t="s">
        <v>3784</v>
      </c>
      <c r="G5129" s="1" t="b">
        <f t="shared" ca="1" si="80"/>
        <v>1</v>
      </c>
      <c r="H5129" s="1435" t="str" cm="1">
        <f t="array" aca="1" ref="H5129" ca="1">IF(I5129&lt;&gt;"",INDIRECT("'"&amp;I5129&amp;"'!"&amp;J5129),"")</f>
        <v/>
      </c>
      <c r="I5129" s="1440"/>
      <c r="J5129" s="1436"/>
      <c r="K5129" s="4"/>
    </row>
    <row r="5130" spans="1:11" ht="15" x14ac:dyDescent="0.2">
      <c r="A5130">
        <v>5071</v>
      </c>
      <c r="B5130" s="660">
        <f>'Revenues 10-15'!C124</f>
        <v>1304159</v>
      </c>
      <c r="F5130" s="4"/>
      <c r="G5130" s="1" t="b">
        <f t="shared" ca="1" si="80"/>
        <v>1</v>
      </c>
      <c r="H5130" s="1435" cm="1">
        <f t="array" aca="1" ref="H5130" ca="1">IF(I5130&lt;&gt;"",INDIRECT("'"&amp;I5130&amp;"'!"&amp;J5130),"")</f>
        <v>1304159</v>
      </c>
      <c r="I5130" s="1440" t="s">
        <v>4785</v>
      </c>
      <c r="J5130" s="1436" t="s">
        <v>4760</v>
      </c>
      <c r="K5130" s="4"/>
    </row>
    <row r="5131" spans="1:11" ht="15" x14ac:dyDescent="0.2">
      <c r="A5131">
        <v>5072</v>
      </c>
      <c r="B5131" s="660">
        <f>'Revenues 10-15'!C127</f>
        <v>67005</v>
      </c>
      <c r="F5131" s="4"/>
      <c r="G5131" s="1" t="b">
        <f t="shared" ca="1" si="80"/>
        <v>1</v>
      </c>
      <c r="H5131" s="1435" cm="1">
        <f t="array" aca="1" ref="H5131" ca="1">IF(I5131&lt;&gt;"",INDIRECT("'"&amp;I5131&amp;"'!"&amp;J5131),"")</f>
        <v>67005</v>
      </c>
      <c r="I5131" s="1440" t="s">
        <v>4785</v>
      </c>
      <c r="J5131" s="1436" t="s">
        <v>4139</v>
      </c>
      <c r="K5131" s="4"/>
    </row>
    <row r="5132" spans="1:11" s="1" customFormat="1" ht="15" x14ac:dyDescent="0.2">
      <c r="A5132" s="1">
        <v>5073</v>
      </c>
      <c r="B5132" s="660"/>
      <c r="C5132" s="4" t="s">
        <v>490</v>
      </c>
      <c r="D5132" s="4"/>
      <c r="F5132" s="4"/>
      <c r="G5132" s="1" t="b">
        <f t="shared" ca="1" si="80"/>
        <v>1</v>
      </c>
      <c r="H5132" s="1435" t="str" cm="1">
        <f t="array" aca="1" ref="H5132" ca="1">IF(I5132&lt;&gt;"",INDIRECT("'"&amp;I5132&amp;"'!"&amp;J5132),"")</f>
        <v/>
      </c>
      <c r="I5132" s="1440"/>
      <c r="J5132" s="1436"/>
      <c r="K5132" s="4"/>
    </row>
    <row r="5133" spans="1:11" s="1" customFormat="1" ht="15" x14ac:dyDescent="0.2">
      <c r="A5133" s="1">
        <v>5074</v>
      </c>
      <c r="B5133" s="660"/>
      <c r="C5133" s="4"/>
      <c r="D5133" s="4"/>
      <c r="F5133" s="4"/>
      <c r="G5133" s="1" t="b">
        <f t="shared" ca="1" si="80"/>
        <v>1</v>
      </c>
      <c r="H5133" s="1435" t="str" cm="1">
        <f t="array" aca="1" ref="H5133" ca="1">IF(I5133&lt;&gt;"",INDIRECT("'"&amp;I5133&amp;"'!"&amp;J5133),"")</f>
        <v/>
      </c>
      <c r="I5133" s="1440"/>
      <c r="J5133" s="1436"/>
      <c r="K5133" s="4"/>
    </row>
    <row r="5134" spans="1:11" ht="15" x14ac:dyDescent="0.2">
      <c r="A5134" s="5">
        <v>5075</v>
      </c>
      <c r="B5134" s="660"/>
      <c r="F5134" s="4" t="s">
        <v>3784</v>
      </c>
      <c r="G5134" s="1" t="b">
        <f t="shared" ca="1" si="80"/>
        <v>1</v>
      </c>
      <c r="H5134" s="1435" t="str" cm="1">
        <f t="array" aca="1" ref="H5134" ca="1">IF(I5134&lt;&gt;"",INDIRECT("'"&amp;I5134&amp;"'!"&amp;J5134),"")</f>
        <v/>
      </c>
      <c r="I5134" s="1440"/>
      <c r="J5134" s="1436"/>
      <c r="K5134" s="4"/>
    </row>
    <row r="5135" spans="1:11" ht="15" x14ac:dyDescent="0.2">
      <c r="A5135">
        <v>5076</v>
      </c>
      <c r="B5135" s="660">
        <f>'Revenues 10-15'!C130</f>
        <v>0</v>
      </c>
      <c r="F5135" s="4"/>
      <c r="G5135" s="1" t="b">
        <f t="shared" ca="1" si="80"/>
        <v>1</v>
      </c>
      <c r="H5135" s="1435" cm="1">
        <f t="array" aca="1" ref="H5135" ca="1">IF(I5135&lt;&gt;"",INDIRECT("'"&amp;I5135&amp;"'!"&amp;J5135),"")</f>
        <v>0</v>
      </c>
      <c r="I5135" s="1440" t="s">
        <v>4785</v>
      </c>
      <c r="J5135" s="1436" t="s">
        <v>4950</v>
      </c>
      <c r="K5135" s="4"/>
    </row>
    <row r="5136" spans="1:11" ht="15" x14ac:dyDescent="0.2">
      <c r="A5136" s="5">
        <v>5077</v>
      </c>
      <c r="B5136" s="660"/>
      <c r="F5136" s="4" t="s">
        <v>3784</v>
      </c>
      <c r="G5136" s="1" t="b">
        <f t="shared" ca="1" si="80"/>
        <v>1</v>
      </c>
      <c r="H5136" s="1435" t="str" cm="1">
        <f t="array" aca="1" ref="H5136" ca="1">IF(I5136&lt;&gt;"",INDIRECT("'"&amp;I5136&amp;"'!"&amp;J5136),"")</f>
        <v/>
      </c>
      <c r="I5136" s="1440"/>
      <c r="J5136" s="1436"/>
      <c r="K5136" s="4"/>
    </row>
    <row r="5137" spans="1:11" ht="15" x14ac:dyDescent="0.2">
      <c r="A5137">
        <v>5078</v>
      </c>
      <c r="B5137" s="660">
        <f>'Revenues 10-15'!C131</f>
        <v>0</v>
      </c>
      <c r="F5137" s="4"/>
      <c r="G5137" s="1" t="b">
        <f t="shared" ca="1" si="80"/>
        <v>1</v>
      </c>
      <c r="H5137" s="1435" cm="1">
        <f t="array" aca="1" ref="H5137" ca="1">IF(I5137&lt;&gt;"",INDIRECT("'"&amp;I5137&amp;"'!"&amp;J5137),"")</f>
        <v>0</v>
      </c>
      <c r="I5137" s="1440" t="s">
        <v>4785</v>
      </c>
      <c r="J5137" s="1436" t="s">
        <v>4141</v>
      </c>
      <c r="K5137" s="4"/>
    </row>
    <row r="5138" spans="1:11" ht="15" x14ac:dyDescent="0.2">
      <c r="A5138" s="5">
        <v>5079</v>
      </c>
      <c r="B5138" s="660"/>
      <c r="F5138" s="4" t="s">
        <v>3784</v>
      </c>
      <c r="G5138" s="1" t="b">
        <f t="shared" ca="1" si="80"/>
        <v>1</v>
      </c>
      <c r="H5138" s="1435" t="str" cm="1">
        <f t="array" aca="1" ref="H5138" ca="1">IF(I5138&lt;&gt;"",INDIRECT("'"&amp;I5138&amp;"'!"&amp;J5138),"")</f>
        <v/>
      </c>
      <c r="I5138" s="1440"/>
      <c r="J5138" s="1436"/>
      <c r="K5138" s="4"/>
    </row>
    <row r="5139" spans="1:11" ht="15" x14ac:dyDescent="0.2">
      <c r="A5139" s="5">
        <v>5080</v>
      </c>
      <c r="B5139" s="660"/>
      <c r="F5139" s="4" t="s">
        <v>3784</v>
      </c>
      <c r="G5139" s="1" t="b">
        <f t="shared" ca="1" si="80"/>
        <v>1</v>
      </c>
      <c r="H5139" s="1435" t="str" cm="1">
        <f t="array" aca="1" ref="H5139" ca="1">IF(I5139&lt;&gt;"",INDIRECT("'"&amp;I5139&amp;"'!"&amp;J5139),"")</f>
        <v/>
      </c>
      <c r="I5139" s="1440"/>
      <c r="J5139" s="1436"/>
      <c r="K5139" s="4"/>
    </row>
    <row r="5140" spans="1:11" ht="15" x14ac:dyDescent="0.2">
      <c r="A5140" s="1">
        <v>5081</v>
      </c>
      <c r="B5140" s="660"/>
      <c r="F5140" s="4"/>
      <c r="G5140" s="1" t="b">
        <f t="shared" ca="1" si="80"/>
        <v>1</v>
      </c>
      <c r="H5140" s="1435" t="str" cm="1">
        <f t="array" aca="1" ref="H5140" ca="1">IF(I5140&lt;&gt;"",INDIRECT("'"&amp;I5140&amp;"'!"&amp;J5140),"")</f>
        <v/>
      </c>
      <c r="I5140" s="1440"/>
      <c r="J5140" s="1436"/>
      <c r="K5140" s="4"/>
    </row>
    <row r="5141" spans="1:11" ht="15" x14ac:dyDescent="0.2">
      <c r="A5141" s="5">
        <v>5082</v>
      </c>
      <c r="B5141" s="660"/>
      <c r="F5141" s="4" t="s">
        <v>3784</v>
      </c>
      <c r="G5141" s="1" t="b">
        <f t="shared" ca="1" si="80"/>
        <v>1</v>
      </c>
      <c r="H5141" s="1435" t="str" cm="1">
        <f t="array" aca="1" ref="H5141" ca="1">IF(I5141&lt;&gt;"",INDIRECT("'"&amp;I5141&amp;"'!"&amp;J5141),"")</f>
        <v/>
      </c>
      <c r="I5141" s="1440"/>
      <c r="J5141" s="1436"/>
      <c r="K5141" s="4"/>
    </row>
    <row r="5142" spans="1:11" ht="15" x14ac:dyDescent="0.2">
      <c r="A5142" s="5">
        <v>5083</v>
      </c>
      <c r="B5142" s="660"/>
      <c r="F5142" s="4" t="s">
        <v>3784</v>
      </c>
      <c r="G5142" s="1" t="b">
        <f t="shared" ca="1" si="80"/>
        <v>1</v>
      </c>
      <c r="H5142" s="1435" t="str" cm="1">
        <f t="array" aca="1" ref="H5142" ca="1">IF(I5142&lt;&gt;"",INDIRECT("'"&amp;I5142&amp;"'!"&amp;J5142),"")</f>
        <v/>
      </c>
      <c r="I5142" s="1440"/>
      <c r="J5142" s="1436"/>
      <c r="K5142" s="4"/>
    </row>
    <row r="5143" spans="1:11" ht="15" x14ac:dyDescent="0.2">
      <c r="A5143" s="5">
        <v>5084</v>
      </c>
      <c r="B5143" s="660"/>
      <c r="F5143" s="4" t="s">
        <v>3784</v>
      </c>
      <c r="G5143" s="1" t="b">
        <f t="shared" ca="1" si="80"/>
        <v>1</v>
      </c>
      <c r="H5143" s="1435" t="str" cm="1">
        <f t="array" aca="1" ref="H5143" ca="1">IF(I5143&lt;&gt;"",INDIRECT("'"&amp;I5143&amp;"'!"&amp;J5143),"")</f>
        <v/>
      </c>
      <c r="I5143" s="1440"/>
      <c r="J5143" s="1436"/>
      <c r="K5143" s="4"/>
    </row>
    <row r="5144" spans="1:11" ht="15" x14ac:dyDescent="0.2">
      <c r="A5144" s="5">
        <v>5085</v>
      </c>
      <c r="B5144" s="660"/>
      <c r="F5144" s="4" t="s">
        <v>3784</v>
      </c>
      <c r="G5144" s="1" t="b">
        <f t="shared" ca="1" si="80"/>
        <v>1</v>
      </c>
      <c r="H5144" s="1435" t="str" cm="1">
        <f t="array" aca="1" ref="H5144" ca="1">IF(I5144&lt;&gt;"",INDIRECT("'"&amp;I5144&amp;"'!"&amp;J5144),"")</f>
        <v/>
      </c>
      <c r="I5144" s="1440"/>
      <c r="J5144" s="1436"/>
      <c r="K5144" s="4"/>
    </row>
    <row r="5145" spans="1:11" ht="15" x14ac:dyDescent="0.2">
      <c r="A5145">
        <v>5086</v>
      </c>
      <c r="B5145" s="660">
        <f>'Revenues 10-15'!C134</f>
        <v>67005</v>
      </c>
      <c r="F5145" s="4"/>
      <c r="G5145" s="1" t="b">
        <f t="shared" ca="1" si="80"/>
        <v>1</v>
      </c>
      <c r="H5145" s="1435" cm="1">
        <f t="array" aca="1" ref="H5145" ca="1">IF(I5145&lt;&gt;"",INDIRECT("'"&amp;I5145&amp;"'!"&amp;J5145),"")</f>
        <v>67005</v>
      </c>
      <c r="I5145" s="1440" t="s">
        <v>4785</v>
      </c>
      <c r="J5145" s="1436" t="s">
        <v>4546</v>
      </c>
      <c r="K5145" s="4"/>
    </row>
    <row r="5146" spans="1:11" ht="15" x14ac:dyDescent="0.2">
      <c r="A5146">
        <v>5087</v>
      </c>
      <c r="B5146" s="660">
        <f>'Revenues 10-15'!C136</f>
        <v>0</v>
      </c>
      <c r="F5146" s="4"/>
      <c r="G5146" s="1" t="b">
        <f t="shared" ca="1" si="80"/>
        <v>1</v>
      </c>
      <c r="H5146" s="1435" cm="1">
        <f t="array" aca="1" ref="H5146" ca="1">IF(I5146&lt;&gt;"",INDIRECT("'"&amp;I5146&amp;"'!"&amp;J5146),"")</f>
        <v>0</v>
      </c>
      <c r="I5146" s="1440" t="s">
        <v>4785</v>
      </c>
      <c r="J5146" s="1436" t="s">
        <v>4951</v>
      </c>
      <c r="K5146" s="4"/>
    </row>
    <row r="5147" spans="1:11" ht="15" x14ac:dyDescent="0.2">
      <c r="A5147" s="5">
        <v>5088</v>
      </c>
      <c r="B5147" s="660"/>
      <c r="C5147" s="2" t="s">
        <v>490</v>
      </c>
      <c r="F5147" s="4" t="s">
        <v>3784</v>
      </c>
      <c r="G5147" s="1" t="b">
        <f t="shared" ca="1" si="80"/>
        <v>1</v>
      </c>
      <c r="H5147" s="1435" t="str" cm="1">
        <f t="array" aca="1" ref="H5147" ca="1">IF(I5147&lt;&gt;"",INDIRECT("'"&amp;I5147&amp;"'!"&amp;J5147),"")</f>
        <v/>
      </c>
      <c r="I5147" s="1440"/>
      <c r="J5147" s="1436"/>
      <c r="K5147" s="4"/>
    </row>
    <row r="5148" spans="1:11" ht="15" x14ac:dyDescent="0.2">
      <c r="A5148" s="5">
        <v>5089</v>
      </c>
      <c r="B5148" s="660"/>
      <c r="F5148" s="4" t="s">
        <v>3784</v>
      </c>
      <c r="G5148" s="1" t="b">
        <f t="shared" ca="1" si="80"/>
        <v>1</v>
      </c>
      <c r="H5148" s="1435" t="str" cm="1">
        <f t="array" aca="1" ref="H5148" ca="1">IF(I5148&lt;&gt;"",INDIRECT("'"&amp;I5148&amp;"'!"&amp;J5148),"")</f>
        <v/>
      </c>
      <c r="I5148" s="1440"/>
      <c r="J5148" s="1436"/>
      <c r="K5148" s="4"/>
    </row>
    <row r="5149" spans="1:11" ht="15" x14ac:dyDescent="0.2">
      <c r="A5149" s="5">
        <v>5090</v>
      </c>
      <c r="B5149" s="660"/>
      <c r="F5149" s="4" t="s">
        <v>3784</v>
      </c>
      <c r="G5149" s="1" t="b">
        <f t="shared" ca="1" si="80"/>
        <v>1</v>
      </c>
      <c r="H5149" s="1435" t="str" cm="1">
        <f t="array" aca="1" ref="H5149" ca="1">IF(I5149&lt;&gt;"",INDIRECT("'"&amp;I5149&amp;"'!"&amp;J5149),"")</f>
        <v/>
      </c>
      <c r="I5149" s="1440"/>
      <c r="J5149" s="1436"/>
      <c r="K5149" s="4"/>
    </row>
    <row r="5150" spans="1:11" ht="15" x14ac:dyDescent="0.2">
      <c r="A5150">
        <v>5091</v>
      </c>
      <c r="B5150" s="660">
        <f>'Revenues 10-15'!C137</f>
        <v>0</v>
      </c>
      <c r="F5150" s="4"/>
      <c r="G5150" s="1" t="b">
        <f t="shared" ca="1" si="80"/>
        <v>1</v>
      </c>
      <c r="H5150" s="1435" cm="1">
        <f t="array" aca="1" ref="H5150" ca="1">IF(I5150&lt;&gt;"",INDIRECT("'"&amp;I5150&amp;"'!"&amp;J5150),"")</f>
        <v>0</v>
      </c>
      <c r="I5150" s="1440" t="s">
        <v>4785</v>
      </c>
      <c r="J5150" s="1436" t="s">
        <v>4952</v>
      </c>
      <c r="K5150" s="4"/>
    </row>
    <row r="5151" spans="1:11" ht="15" x14ac:dyDescent="0.2">
      <c r="A5151">
        <v>5092</v>
      </c>
      <c r="B5151" s="660">
        <f>'Revenues 10-15'!C138</f>
        <v>0</v>
      </c>
      <c r="F5151" s="4"/>
      <c r="G5151" s="1" t="b">
        <f t="shared" ca="1" si="80"/>
        <v>1</v>
      </c>
      <c r="H5151" s="1435" cm="1">
        <f t="array" aca="1" ref="H5151" ca="1">IF(I5151&lt;&gt;"",INDIRECT("'"&amp;I5151&amp;"'!"&amp;J5151),"")</f>
        <v>0</v>
      </c>
      <c r="I5151" s="1440" t="s">
        <v>4785</v>
      </c>
      <c r="J5151" s="1436" t="s">
        <v>4953</v>
      </c>
      <c r="K5151" s="4"/>
    </row>
    <row r="5152" spans="1:11" ht="15" x14ac:dyDescent="0.2">
      <c r="A5152" s="5">
        <v>5093</v>
      </c>
      <c r="B5152" s="660"/>
      <c r="F5152" s="4" t="s">
        <v>3784</v>
      </c>
      <c r="G5152" s="1" t="b">
        <f t="shared" ref="G5152:G5215" ca="1" si="81">H5152=B5152</f>
        <v>1</v>
      </c>
      <c r="H5152" s="1435" t="str" cm="1">
        <f t="array" aca="1" ref="H5152" ca="1">IF(I5152&lt;&gt;"",INDIRECT("'"&amp;I5152&amp;"'!"&amp;J5152),"")</f>
        <v/>
      </c>
      <c r="I5152" s="1440"/>
      <c r="J5152" s="1436"/>
      <c r="K5152" s="4"/>
    </row>
    <row r="5153" spans="1:11" ht="15" x14ac:dyDescent="0.2">
      <c r="A5153" s="5">
        <v>5094</v>
      </c>
      <c r="B5153" s="660"/>
      <c r="F5153" s="4" t="s">
        <v>3784</v>
      </c>
      <c r="G5153" s="1" t="b">
        <f t="shared" ca="1" si="81"/>
        <v>1</v>
      </c>
      <c r="H5153" s="1435" t="str" cm="1">
        <f t="array" aca="1" ref="H5153" ca="1">IF(I5153&lt;&gt;"",INDIRECT("'"&amp;I5153&amp;"'!"&amp;J5153),"")</f>
        <v/>
      </c>
      <c r="I5153" s="1440"/>
      <c r="J5153" s="1436"/>
      <c r="K5153" s="4"/>
    </row>
    <row r="5154" spans="1:11" ht="15" x14ac:dyDescent="0.2">
      <c r="A5154" s="5">
        <v>5095</v>
      </c>
      <c r="B5154" s="660"/>
      <c r="F5154" s="4" t="s">
        <v>3784</v>
      </c>
      <c r="G5154" s="1" t="b">
        <f t="shared" ca="1" si="81"/>
        <v>1</v>
      </c>
      <c r="H5154" s="1435" t="str" cm="1">
        <f t="array" aca="1" ref="H5154" ca="1">IF(I5154&lt;&gt;"",INDIRECT("'"&amp;I5154&amp;"'!"&amp;J5154),"")</f>
        <v/>
      </c>
      <c r="I5154" s="1440"/>
      <c r="J5154" s="1436"/>
      <c r="K5154" s="4"/>
    </row>
    <row r="5155" spans="1:11" ht="15" x14ac:dyDescent="0.2">
      <c r="A5155" s="5">
        <v>5096</v>
      </c>
      <c r="B5155" s="660"/>
      <c r="F5155" s="4" t="s">
        <v>3784</v>
      </c>
      <c r="G5155" s="1" t="b">
        <f t="shared" ca="1" si="81"/>
        <v>1</v>
      </c>
      <c r="H5155" s="1435" t="str" cm="1">
        <f t="array" aca="1" ref="H5155" ca="1">IF(I5155&lt;&gt;"",INDIRECT("'"&amp;I5155&amp;"'!"&amp;J5155),"")</f>
        <v/>
      </c>
      <c r="I5155" s="1440"/>
      <c r="J5155" s="1436"/>
      <c r="K5155" s="4"/>
    </row>
    <row r="5156" spans="1:11" ht="15" x14ac:dyDescent="0.2">
      <c r="A5156" s="5">
        <v>5097</v>
      </c>
      <c r="B5156" s="660"/>
      <c r="F5156" s="4" t="s">
        <v>3784</v>
      </c>
      <c r="G5156" s="1" t="b">
        <f t="shared" ca="1" si="81"/>
        <v>1</v>
      </c>
      <c r="H5156" s="1435" t="str" cm="1">
        <f t="array" aca="1" ref="H5156" ca="1">IF(I5156&lt;&gt;"",INDIRECT("'"&amp;I5156&amp;"'!"&amp;J5156),"")</f>
        <v/>
      </c>
      <c r="I5156" s="1440"/>
      <c r="J5156" s="1436"/>
      <c r="K5156" s="4"/>
    </row>
    <row r="5157" spans="1:11" ht="15" x14ac:dyDescent="0.2">
      <c r="A5157" s="5">
        <v>5098</v>
      </c>
      <c r="B5157" s="660"/>
      <c r="F5157" s="4" t="s">
        <v>3784</v>
      </c>
      <c r="G5157" s="1" t="b">
        <f t="shared" ca="1" si="81"/>
        <v>1</v>
      </c>
      <c r="H5157" s="1435" t="str" cm="1">
        <f t="array" aca="1" ref="H5157" ca="1">IF(I5157&lt;&gt;"",INDIRECT("'"&amp;I5157&amp;"'!"&amp;J5157),"")</f>
        <v/>
      </c>
      <c r="I5157" s="1440"/>
      <c r="J5157" s="1436"/>
      <c r="K5157" s="4"/>
    </row>
    <row r="5158" spans="1:11" ht="15" x14ac:dyDescent="0.2">
      <c r="A5158" s="5">
        <v>5099</v>
      </c>
      <c r="B5158" s="660"/>
      <c r="F5158" s="4" t="s">
        <v>3784</v>
      </c>
      <c r="G5158" s="1" t="b">
        <f t="shared" ca="1" si="81"/>
        <v>1</v>
      </c>
      <c r="H5158" s="1435" t="str" cm="1">
        <f t="array" aca="1" ref="H5158" ca="1">IF(I5158&lt;&gt;"",INDIRECT("'"&amp;I5158&amp;"'!"&amp;J5158),"")</f>
        <v/>
      </c>
      <c r="I5158" s="1440"/>
      <c r="J5158" s="1436"/>
      <c r="K5158" s="4"/>
    </row>
    <row r="5159" spans="1:11" ht="15" x14ac:dyDescent="0.2">
      <c r="A5159">
        <v>5100</v>
      </c>
      <c r="B5159" s="660">
        <f>'Revenues 10-15'!C143</f>
        <v>0</v>
      </c>
      <c r="F5159" s="4"/>
      <c r="G5159" s="1" t="b">
        <f t="shared" ca="1" si="81"/>
        <v>1</v>
      </c>
      <c r="H5159" s="1435" cm="1">
        <f t="array" aca="1" ref="H5159" ca="1">IF(I5159&lt;&gt;"",INDIRECT("'"&amp;I5159&amp;"'!"&amp;J5159),"")</f>
        <v>0</v>
      </c>
      <c r="I5159" s="1440" t="s">
        <v>4785</v>
      </c>
      <c r="J5159" s="1436" t="s">
        <v>4954</v>
      </c>
      <c r="K5159" s="4"/>
    </row>
    <row r="5160" spans="1:11" ht="15" x14ac:dyDescent="0.2">
      <c r="A5160" s="5">
        <v>5101</v>
      </c>
      <c r="B5160" s="660"/>
      <c r="F5160" s="4" t="s">
        <v>3784</v>
      </c>
      <c r="G5160" s="1" t="b">
        <f t="shared" ca="1" si="81"/>
        <v>1</v>
      </c>
      <c r="H5160" s="1435" t="str" cm="1">
        <f t="array" aca="1" ref="H5160" ca="1">IF(I5160&lt;&gt;"",INDIRECT("'"&amp;I5160&amp;"'!"&amp;J5160),"")</f>
        <v/>
      </c>
      <c r="I5160" s="1440"/>
      <c r="J5160" s="1436"/>
      <c r="K5160" s="4"/>
    </row>
    <row r="5161" spans="1:11" ht="15" x14ac:dyDescent="0.2">
      <c r="A5161">
        <v>5102</v>
      </c>
      <c r="B5161" s="660">
        <f>'Revenues 10-15'!C145</f>
        <v>0</v>
      </c>
      <c r="C5161" s="2" t="s">
        <v>490</v>
      </c>
      <c r="F5161" s="4"/>
      <c r="G5161" s="1" t="b">
        <f t="shared" ca="1" si="81"/>
        <v>1</v>
      </c>
      <c r="H5161" s="1435" cm="1">
        <f t="array" aca="1" ref="H5161" ca="1">IF(I5161&lt;&gt;"",INDIRECT("'"&amp;I5161&amp;"'!"&amp;J5161),"")</f>
        <v>0</v>
      </c>
      <c r="I5161" s="1440" t="s">
        <v>4785</v>
      </c>
      <c r="J5161" s="1436" t="s">
        <v>4955</v>
      </c>
      <c r="K5161" s="4"/>
    </row>
    <row r="5162" spans="1:11" ht="15" x14ac:dyDescent="0.2">
      <c r="A5162">
        <v>5103</v>
      </c>
      <c r="B5162" s="660">
        <f>'Revenues 10-15'!C146</f>
        <v>0</v>
      </c>
      <c r="F5162" s="4"/>
      <c r="G5162" s="1" t="b">
        <f t="shared" ca="1" si="81"/>
        <v>1</v>
      </c>
      <c r="H5162" s="1435" cm="1">
        <f t="array" aca="1" ref="H5162" ca="1">IF(I5162&lt;&gt;"",INDIRECT("'"&amp;I5162&amp;"'!"&amp;J5162),"")</f>
        <v>0</v>
      </c>
      <c r="I5162" s="1440" t="s">
        <v>4785</v>
      </c>
      <c r="J5162" s="1436" t="s">
        <v>4956</v>
      </c>
      <c r="K5162" s="4"/>
    </row>
    <row r="5163" spans="1:11" ht="15" x14ac:dyDescent="0.2">
      <c r="A5163">
        <v>5104</v>
      </c>
      <c r="B5163" s="660">
        <f>'Revenues 10-15'!C147</f>
        <v>0</v>
      </c>
      <c r="F5163" s="4"/>
      <c r="G5163" s="1" t="b">
        <f t="shared" ca="1" si="81"/>
        <v>1</v>
      </c>
      <c r="H5163" s="1435" cm="1">
        <f t="array" aca="1" ref="H5163" ca="1">IF(I5163&lt;&gt;"",INDIRECT("'"&amp;I5163&amp;"'!"&amp;J5163),"")</f>
        <v>0</v>
      </c>
      <c r="I5163" s="1440" t="s">
        <v>4785</v>
      </c>
      <c r="J5163" s="1436" t="s">
        <v>4957</v>
      </c>
      <c r="K5163" s="4"/>
    </row>
    <row r="5164" spans="1:11" ht="15" x14ac:dyDescent="0.2">
      <c r="A5164" s="5">
        <v>5105</v>
      </c>
      <c r="B5164" s="660"/>
      <c r="F5164" s="4" t="s">
        <v>3784</v>
      </c>
      <c r="G5164" s="1" t="b">
        <f t="shared" ca="1" si="81"/>
        <v>1</v>
      </c>
      <c r="H5164" s="1435" t="str" cm="1">
        <f t="array" aca="1" ref="H5164" ca="1">IF(I5164&lt;&gt;"",INDIRECT("'"&amp;I5164&amp;"'!"&amp;J5164),"")</f>
        <v/>
      </c>
      <c r="I5164" s="1440"/>
      <c r="J5164" s="1436"/>
      <c r="K5164" s="4"/>
    </row>
    <row r="5165" spans="1:11" ht="15" x14ac:dyDescent="0.2">
      <c r="A5165">
        <v>5106</v>
      </c>
      <c r="B5165" s="660">
        <f>'Revenues 10-15'!C148</f>
        <v>650</v>
      </c>
      <c r="C5165" s="2" t="s">
        <v>490</v>
      </c>
      <c r="F5165" s="4"/>
      <c r="G5165" s="1" t="b">
        <f t="shared" ca="1" si="81"/>
        <v>1</v>
      </c>
      <c r="H5165" s="1435" cm="1">
        <f t="array" aca="1" ref="H5165" ca="1">IF(I5165&lt;&gt;"",INDIRECT("'"&amp;I5165&amp;"'!"&amp;J5165),"")</f>
        <v>650</v>
      </c>
      <c r="I5165" s="1440" t="s">
        <v>4785</v>
      </c>
      <c r="J5165" s="1436" t="s">
        <v>4958</v>
      </c>
      <c r="K5165" s="4"/>
    </row>
    <row r="5166" spans="1:11" ht="15" x14ac:dyDescent="0.2">
      <c r="A5166">
        <v>5107</v>
      </c>
      <c r="B5166" s="660">
        <f>'Revenues 10-15'!C150</f>
        <v>0</v>
      </c>
      <c r="F5166" s="4"/>
      <c r="G5166" s="1" t="b">
        <f t="shared" ca="1" si="81"/>
        <v>1</v>
      </c>
      <c r="H5166" s="1435" cm="1">
        <f t="array" aca="1" ref="H5166" ca="1">IF(I5166&lt;&gt;"",INDIRECT("'"&amp;I5166&amp;"'!"&amp;J5166),"")</f>
        <v>0</v>
      </c>
      <c r="I5166" s="1440" t="s">
        <v>4785</v>
      </c>
      <c r="J5166" s="1436" t="s">
        <v>4959</v>
      </c>
      <c r="K5166" s="4"/>
    </row>
    <row r="5167" spans="1:11" ht="15" x14ac:dyDescent="0.2">
      <c r="A5167" s="5">
        <v>5108</v>
      </c>
      <c r="B5167" s="660"/>
      <c r="F5167" s="4" t="s">
        <v>3784</v>
      </c>
      <c r="G5167" s="1" t="b">
        <f t="shared" ca="1" si="81"/>
        <v>1</v>
      </c>
      <c r="H5167" s="1435" t="str" cm="1">
        <f t="array" aca="1" ref="H5167" ca="1">IF(I5167&lt;&gt;"",INDIRECT("'"&amp;I5167&amp;"'!"&amp;J5167),"")</f>
        <v/>
      </c>
      <c r="I5167" s="1440"/>
      <c r="J5167" s="1436"/>
      <c r="K5167" s="4"/>
    </row>
    <row r="5168" spans="1:11" ht="15" x14ac:dyDescent="0.2">
      <c r="A5168" s="5">
        <v>5109</v>
      </c>
      <c r="B5168" s="660"/>
      <c r="F5168" s="4" t="s">
        <v>3784</v>
      </c>
      <c r="G5168" s="1" t="b">
        <f t="shared" ca="1" si="81"/>
        <v>1</v>
      </c>
      <c r="H5168" s="1435" t="str" cm="1">
        <f t="array" aca="1" ref="H5168" ca="1">IF(I5168&lt;&gt;"",INDIRECT("'"&amp;I5168&amp;"'!"&amp;J5168),"")</f>
        <v/>
      </c>
      <c r="I5168" s="1440"/>
      <c r="J5168" s="1436"/>
      <c r="K5168" s="4"/>
    </row>
    <row r="5169" spans="1:11" ht="15" x14ac:dyDescent="0.2">
      <c r="A5169">
        <v>5110</v>
      </c>
      <c r="B5169" s="660">
        <f>'Revenues 10-15'!C151</f>
        <v>0</v>
      </c>
      <c r="F5169" s="4"/>
      <c r="G5169" s="1" t="b">
        <f t="shared" ca="1" si="81"/>
        <v>1</v>
      </c>
      <c r="H5169" s="1435" cm="1">
        <f t="array" aca="1" ref="H5169" ca="1">IF(I5169&lt;&gt;"",INDIRECT("'"&amp;I5169&amp;"'!"&amp;J5169),"")</f>
        <v>0</v>
      </c>
      <c r="I5169" s="1440" t="s">
        <v>4785</v>
      </c>
      <c r="J5169" s="1436" t="s">
        <v>4960</v>
      </c>
      <c r="K5169" s="4"/>
    </row>
    <row r="5170" spans="1:11" ht="15" x14ac:dyDescent="0.2">
      <c r="A5170" s="5">
        <v>5111</v>
      </c>
      <c r="B5170" s="660"/>
      <c r="F5170" s="4" t="s">
        <v>3784</v>
      </c>
      <c r="G5170" s="1" t="b">
        <f t="shared" ca="1" si="81"/>
        <v>1</v>
      </c>
      <c r="H5170" s="1435" t="str" cm="1">
        <f t="array" aca="1" ref="H5170" ca="1">IF(I5170&lt;&gt;"",INDIRECT("'"&amp;I5170&amp;"'!"&amp;J5170),"")</f>
        <v/>
      </c>
      <c r="I5170" s="1440"/>
      <c r="J5170" s="1436"/>
      <c r="K5170" s="4"/>
    </row>
    <row r="5171" spans="1:11" ht="15" x14ac:dyDescent="0.2">
      <c r="A5171" s="5">
        <v>5112</v>
      </c>
      <c r="B5171" s="660"/>
      <c r="F5171" s="4" t="s">
        <v>3784</v>
      </c>
      <c r="G5171" s="1" t="b">
        <f t="shared" ca="1" si="81"/>
        <v>1</v>
      </c>
      <c r="H5171" s="1435" t="str" cm="1">
        <f t="array" aca="1" ref="H5171" ca="1">IF(I5171&lt;&gt;"",INDIRECT("'"&amp;I5171&amp;"'!"&amp;J5171),"")</f>
        <v/>
      </c>
      <c r="I5171" s="1440"/>
      <c r="J5171" s="1436"/>
      <c r="K5171" s="4"/>
    </row>
    <row r="5172" spans="1:11" ht="15" x14ac:dyDescent="0.2">
      <c r="A5172" s="5">
        <v>5113</v>
      </c>
      <c r="B5172" s="660"/>
      <c r="F5172" s="4" t="s">
        <v>3784</v>
      </c>
      <c r="G5172" s="1" t="b">
        <f t="shared" ca="1" si="81"/>
        <v>1</v>
      </c>
      <c r="H5172" s="1435" t="str" cm="1">
        <f t="array" aca="1" ref="H5172" ca="1">IF(I5172&lt;&gt;"",INDIRECT("'"&amp;I5172&amp;"'!"&amp;J5172),"")</f>
        <v/>
      </c>
      <c r="I5172" s="1440"/>
      <c r="J5172" s="1436"/>
      <c r="K5172" s="4"/>
    </row>
    <row r="5173" spans="1:11" ht="15" x14ac:dyDescent="0.2">
      <c r="A5173">
        <v>5114</v>
      </c>
      <c r="B5173" s="660">
        <f>'Revenues 10-15'!C154</f>
        <v>0</v>
      </c>
      <c r="F5173" s="4"/>
      <c r="G5173" s="1" t="b">
        <f t="shared" ca="1" si="81"/>
        <v>1</v>
      </c>
      <c r="H5173" s="1435" cm="1">
        <f t="array" aca="1" ref="H5173" ca="1">IF(I5173&lt;&gt;"",INDIRECT("'"&amp;I5173&amp;"'!"&amp;J5173),"")</f>
        <v>0</v>
      </c>
      <c r="I5173" s="1440" t="s">
        <v>4785</v>
      </c>
      <c r="J5173" s="1436" t="s">
        <v>4961</v>
      </c>
      <c r="K5173" s="4"/>
    </row>
    <row r="5174" spans="1:11" ht="15" x14ac:dyDescent="0.2">
      <c r="A5174" s="5">
        <v>5115</v>
      </c>
      <c r="B5174" s="660"/>
      <c r="F5174" s="4" t="s">
        <v>3784</v>
      </c>
      <c r="G5174" s="1" t="b">
        <f t="shared" ca="1" si="81"/>
        <v>1</v>
      </c>
      <c r="H5174" s="1435" t="str" cm="1">
        <f t="array" aca="1" ref="H5174" ca="1">IF(I5174&lt;&gt;"",INDIRECT("'"&amp;I5174&amp;"'!"&amp;J5174),"")</f>
        <v/>
      </c>
      <c r="I5174" s="1440"/>
      <c r="J5174" s="1436"/>
      <c r="K5174" s="4"/>
    </row>
    <row r="5175" spans="1:11" ht="15" x14ac:dyDescent="0.2">
      <c r="A5175">
        <v>5116</v>
      </c>
      <c r="B5175" s="660">
        <f>'Revenues 10-15'!C155</f>
        <v>0</v>
      </c>
      <c r="F5175" s="4"/>
      <c r="G5175" s="1" t="b">
        <f t="shared" ca="1" si="81"/>
        <v>1</v>
      </c>
      <c r="H5175" s="1435" cm="1">
        <f t="array" aca="1" ref="H5175" ca="1">IF(I5175&lt;&gt;"",INDIRECT("'"&amp;I5175&amp;"'!"&amp;J5175),"")</f>
        <v>0</v>
      </c>
      <c r="I5175" s="1440" t="s">
        <v>4785</v>
      </c>
      <c r="J5175" s="1436" t="s">
        <v>4144</v>
      </c>
      <c r="K5175" s="4"/>
    </row>
    <row r="5176" spans="1:11" ht="15" x14ac:dyDescent="0.2">
      <c r="A5176">
        <v>5117</v>
      </c>
      <c r="B5176" s="660">
        <f>'Revenues 10-15'!C157</f>
        <v>0</v>
      </c>
      <c r="F5176" s="4"/>
      <c r="G5176" s="1" t="b">
        <f t="shared" ca="1" si="81"/>
        <v>1</v>
      </c>
      <c r="H5176" s="1435" cm="1">
        <f t="array" aca="1" ref="H5176" ca="1">IF(I5176&lt;&gt;"",INDIRECT("'"&amp;I5176&amp;"'!"&amp;J5176),"")</f>
        <v>0</v>
      </c>
      <c r="I5176" s="1440" t="s">
        <v>4785</v>
      </c>
      <c r="J5176" s="1436" t="s">
        <v>4962</v>
      </c>
      <c r="K5176" s="4"/>
    </row>
    <row r="5177" spans="1:11" ht="15" x14ac:dyDescent="0.2">
      <c r="A5177" s="5">
        <v>5118</v>
      </c>
      <c r="B5177" s="660"/>
      <c r="F5177" s="4" t="s">
        <v>3784</v>
      </c>
      <c r="G5177" s="1" t="b">
        <f t="shared" ca="1" si="81"/>
        <v>1</v>
      </c>
      <c r="H5177" s="1435" t="str" cm="1">
        <f t="array" aca="1" ref="H5177" ca="1">IF(I5177&lt;&gt;"",INDIRECT("'"&amp;I5177&amp;"'!"&amp;J5177),"")</f>
        <v/>
      </c>
      <c r="I5177" s="1440"/>
      <c r="J5177" s="1436"/>
      <c r="K5177" s="4"/>
    </row>
    <row r="5178" spans="1:11" ht="15" x14ac:dyDescent="0.2">
      <c r="A5178" s="5">
        <v>5119</v>
      </c>
      <c r="B5178" s="660"/>
      <c r="C5178" s="2" t="s">
        <v>490</v>
      </c>
      <c r="F5178" s="4" t="s">
        <v>3784</v>
      </c>
      <c r="G5178" s="1" t="b">
        <f t="shared" ca="1" si="81"/>
        <v>1</v>
      </c>
      <c r="H5178" s="1435" t="str" cm="1">
        <f t="array" aca="1" ref="H5178" ca="1">IF(I5178&lt;&gt;"",INDIRECT("'"&amp;I5178&amp;"'!"&amp;J5178),"")</f>
        <v/>
      </c>
      <c r="I5178" s="1440"/>
      <c r="J5178" s="1436"/>
      <c r="K5178" s="4"/>
    </row>
    <row r="5179" spans="1:11" ht="15" x14ac:dyDescent="0.2">
      <c r="A5179">
        <v>5120</v>
      </c>
      <c r="B5179" s="660">
        <f>'Revenues 10-15'!C158</f>
        <v>0</v>
      </c>
      <c r="F5179" s="4"/>
      <c r="G5179" s="1" t="b">
        <f t="shared" ca="1" si="81"/>
        <v>1</v>
      </c>
      <c r="H5179" s="1435" cm="1">
        <f t="array" aca="1" ref="H5179" ca="1">IF(I5179&lt;&gt;"",INDIRECT("'"&amp;I5179&amp;"'!"&amp;J5179),"")</f>
        <v>0</v>
      </c>
      <c r="I5179" s="1440" t="s">
        <v>4785</v>
      </c>
      <c r="J5179" s="1436" t="s">
        <v>4963</v>
      </c>
      <c r="K5179" s="4"/>
    </row>
    <row r="5180" spans="1:11" ht="15" x14ac:dyDescent="0.2">
      <c r="A5180" s="5">
        <v>5121</v>
      </c>
      <c r="B5180" s="660"/>
      <c r="F5180" s="4" t="s">
        <v>3784</v>
      </c>
      <c r="G5180" s="1" t="b">
        <f t="shared" ca="1" si="81"/>
        <v>1</v>
      </c>
      <c r="H5180" s="1435" t="str" cm="1">
        <f t="array" aca="1" ref="H5180" ca="1">IF(I5180&lt;&gt;"",INDIRECT("'"&amp;I5180&amp;"'!"&amp;J5180),"")</f>
        <v/>
      </c>
      <c r="I5180" s="1440"/>
      <c r="J5180" s="1436"/>
      <c r="K5180" s="4"/>
    </row>
    <row r="5181" spans="1:11" ht="15" x14ac:dyDescent="0.2">
      <c r="A5181" s="5">
        <v>5122</v>
      </c>
      <c r="B5181" s="660"/>
      <c r="F5181" s="4" t="s">
        <v>3784</v>
      </c>
      <c r="G5181" s="1" t="b">
        <f t="shared" ca="1" si="81"/>
        <v>1</v>
      </c>
      <c r="H5181" s="1435" t="str" cm="1">
        <f t="array" aca="1" ref="H5181" ca="1">IF(I5181&lt;&gt;"",INDIRECT("'"&amp;I5181&amp;"'!"&amp;J5181),"")</f>
        <v/>
      </c>
      <c r="I5181" s="1440"/>
      <c r="J5181" s="1436"/>
      <c r="K5181" s="4"/>
    </row>
    <row r="5182" spans="1:11" ht="15" x14ac:dyDescent="0.2">
      <c r="A5182" s="5">
        <v>5123</v>
      </c>
      <c r="B5182" s="660"/>
      <c r="F5182" s="4" t="s">
        <v>3784</v>
      </c>
      <c r="G5182" s="1" t="b">
        <f t="shared" ca="1" si="81"/>
        <v>1</v>
      </c>
      <c r="H5182" s="1435" t="str" cm="1">
        <f t="array" aca="1" ref="H5182" ca="1">IF(I5182&lt;&gt;"",INDIRECT("'"&amp;I5182&amp;"'!"&amp;J5182),"")</f>
        <v/>
      </c>
      <c r="I5182" s="1440"/>
      <c r="J5182" s="1436"/>
      <c r="K5182" s="4"/>
    </row>
    <row r="5183" spans="1:11" ht="15" x14ac:dyDescent="0.2">
      <c r="A5183" s="5">
        <v>5124</v>
      </c>
      <c r="B5183" s="660"/>
      <c r="F5183" s="4" t="s">
        <v>3784</v>
      </c>
      <c r="G5183" s="1" t="b">
        <f t="shared" ca="1" si="81"/>
        <v>1</v>
      </c>
      <c r="H5183" s="1435" t="str" cm="1">
        <f t="array" aca="1" ref="H5183" ca="1">IF(I5183&lt;&gt;"",INDIRECT("'"&amp;I5183&amp;"'!"&amp;J5183),"")</f>
        <v/>
      </c>
      <c r="I5183" s="1440"/>
      <c r="J5183" s="1436"/>
      <c r="K5183" s="4"/>
    </row>
    <row r="5184" spans="1:11" ht="15" x14ac:dyDescent="0.2">
      <c r="A5184" s="5">
        <v>5125</v>
      </c>
      <c r="B5184" s="660"/>
      <c r="F5184" s="4" t="s">
        <v>3784</v>
      </c>
      <c r="G5184" s="1" t="b">
        <f t="shared" ca="1" si="81"/>
        <v>1</v>
      </c>
      <c r="H5184" s="1435" t="str" cm="1">
        <f t="array" aca="1" ref="H5184" ca="1">IF(I5184&lt;&gt;"",INDIRECT("'"&amp;I5184&amp;"'!"&amp;J5184),"")</f>
        <v/>
      </c>
      <c r="I5184" s="1440"/>
      <c r="J5184" s="1436"/>
      <c r="K5184" s="4"/>
    </row>
    <row r="5185" spans="1:11" ht="15" x14ac:dyDescent="0.2">
      <c r="A5185">
        <v>5126</v>
      </c>
      <c r="B5185" s="660">
        <f>'Revenues 10-15'!C159</f>
        <v>0</v>
      </c>
      <c r="F5185" s="4"/>
      <c r="G5185" s="1" t="b">
        <f t="shared" ca="1" si="81"/>
        <v>1</v>
      </c>
      <c r="H5185" s="1435" cm="1">
        <f t="array" aca="1" ref="H5185" ca="1">IF(I5185&lt;&gt;"",INDIRECT("'"&amp;I5185&amp;"'!"&amp;J5185),"")</f>
        <v>0</v>
      </c>
      <c r="I5185" s="1440" t="s">
        <v>4785</v>
      </c>
      <c r="J5185" s="1436" t="s">
        <v>4964</v>
      </c>
      <c r="K5185" s="4"/>
    </row>
    <row r="5186" spans="1:11" ht="15" x14ac:dyDescent="0.2">
      <c r="A5186" s="5">
        <v>5127</v>
      </c>
      <c r="B5186" s="660"/>
      <c r="F5186" s="4" t="s">
        <v>3784</v>
      </c>
      <c r="G5186" s="1" t="b">
        <f t="shared" ca="1" si="81"/>
        <v>1</v>
      </c>
      <c r="H5186" s="1435" t="str" cm="1">
        <f t="array" aca="1" ref="H5186" ca="1">IF(I5186&lt;&gt;"",INDIRECT("'"&amp;I5186&amp;"'!"&amp;J5186),"")</f>
        <v/>
      </c>
      <c r="I5186" s="1440"/>
      <c r="J5186" s="1436"/>
      <c r="K5186" s="4"/>
    </row>
    <row r="5187" spans="1:11" ht="15" x14ac:dyDescent="0.2">
      <c r="A5187" s="5">
        <v>5128</v>
      </c>
      <c r="B5187" s="660"/>
      <c r="F5187" s="4" t="s">
        <v>3784</v>
      </c>
      <c r="G5187" s="1" t="b">
        <f t="shared" ca="1" si="81"/>
        <v>1</v>
      </c>
      <c r="H5187" s="1435" t="str" cm="1">
        <f t="array" aca="1" ref="H5187" ca="1">IF(I5187&lt;&gt;"",INDIRECT("'"&amp;I5187&amp;"'!"&amp;J5187),"")</f>
        <v/>
      </c>
      <c r="I5187" s="1440"/>
      <c r="J5187" s="1436"/>
      <c r="K5187" s="4"/>
    </row>
    <row r="5188" spans="1:11" ht="15" x14ac:dyDescent="0.2">
      <c r="A5188" s="5">
        <v>5129</v>
      </c>
      <c r="B5188" s="660"/>
      <c r="F5188" s="4" t="s">
        <v>3784</v>
      </c>
      <c r="G5188" s="1" t="b">
        <f t="shared" ca="1" si="81"/>
        <v>1</v>
      </c>
      <c r="H5188" s="1435" t="str" cm="1">
        <f t="array" aca="1" ref="H5188" ca="1">IF(I5188&lt;&gt;"",INDIRECT("'"&amp;I5188&amp;"'!"&amp;J5188),"")</f>
        <v/>
      </c>
      <c r="I5188" s="1440"/>
      <c r="J5188" s="1436"/>
      <c r="K5188" s="4"/>
    </row>
    <row r="5189" spans="1:11" ht="15" x14ac:dyDescent="0.2">
      <c r="A5189" s="5">
        <v>5130</v>
      </c>
      <c r="B5189" s="660"/>
      <c r="F5189" s="4" t="s">
        <v>3784</v>
      </c>
      <c r="G5189" s="1" t="b">
        <f t="shared" ca="1" si="81"/>
        <v>1</v>
      </c>
      <c r="H5189" s="1435" t="str" cm="1">
        <f t="array" aca="1" ref="H5189" ca="1">IF(I5189&lt;&gt;"",INDIRECT("'"&amp;I5189&amp;"'!"&amp;J5189),"")</f>
        <v/>
      </c>
      <c r="I5189" s="1440"/>
      <c r="J5189" s="1436"/>
      <c r="K5189" s="4"/>
    </row>
    <row r="5190" spans="1:11" ht="15" x14ac:dyDescent="0.2">
      <c r="A5190" s="5">
        <v>5131</v>
      </c>
      <c r="B5190" s="660"/>
      <c r="F5190" s="4" t="s">
        <v>3784</v>
      </c>
      <c r="G5190" s="1" t="b">
        <f t="shared" ca="1" si="81"/>
        <v>1</v>
      </c>
      <c r="H5190" s="1435" t="str" cm="1">
        <f t="array" aca="1" ref="H5190" ca="1">IF(I5190&lt;&gt;"",INDIRECT("'"&amp;I5190&amp;"'!"&amp;J5190),"")</f>
        <v/>
      </c>
      <c r="I5190" s="1440"/>
      <c r="J5190" s="1436"/>
      <c r="K5190" s="4"/>
    </row>
    <row r="5191" spans="1:11" ht="15" x14ac:dyDescent="0.2">
      <c r="A5191" s="5">
        <v>5132</v>
      </c>
      <c r="B5191" s="660"/>
      <c r="F5191" s="4" t="s">
        <v>3784</v>
      </c>
      <c r="G5191" s="1" t="b">
        <f t="shared" ca="1" si="81"/>
        <v>1</v>
      </c>
      <c r="H5191" s="1435" t="str" cm="1">
        <f t="array" aca="1" ref="H5191" ca="1">IF(I5191&lt;&gt;"",INDIRECT("'"&amp;I5191&amp;"'!"&amp;J5191),"")</f>
        <v/>
      </c>
      <c r="I5191" s="1440"/>
      <c r="J5191" s="1436"/>
      <c r="K5191" s="4"/>
    </row>
    <row r="5192" spans="1:11" ht="15" x14ac:dyDescent="0.2">
      <c r="A5192">
        <v>5133</v>
      </c>
      <c r="B5192" s="660">
        <f>'Revenues 10-15'!C160</f>
        <v>0</v>
      </c>
      <c r="F5192" s="4"/>
      <c r="G5192" s="1" t="b">
        <f t="shared" ca="1" si="81"/>
        <v>1</v>
      </c>
      <c r="H5192" s="1435" cm="1">
        <f t="array" aca="1" ref="H5192" ca="1">IF(I5192&lt;&gt;"",INDIRECT("'"&amp;I5192&amp;"'!"&amp;J5192),"")</f>
        <v>0</v>
      </c>
      <c r="I5192" s="1440" t="s">
        <v>4785</v>
      </c>
      <c r="J5192" s="1436" t="s">
        <v>4965</v>
      </c>
      <c r="K5192" s="4"/>
    </row>
    <row r="5193" spans="1:11" ht="15" x14ac:dyDescent="0.2">
      <c r="A5193" s="5">
        <v>5134</v>
      </c>
      <c r="B5193" s="660"/>
      <c r="F5193" s="4" t="s">
        <v>3784</v>
      </c>
      <c r="G5193" s="1" t="b">
        <f t="shared" ca="1" si="81"/>
        <v>1</v>
      </c>
      <c r="H5193" s="1435" t="str" cm="1">
        <f t="array" aca="1" ref="H5193" ca="1">IF(I5193&lt;&gt;"",INDIRECT("'"&amp;I5193&amp;"'!"&amp;J5193),"")</f>
        <v/>
      </c>
      <c r="I5193" s="1440"/>
      <c r="J5193" s="1436"/>
      <c r="K5193" s="4"/>
    </row>
    <row r="5194" spans="1:11" ht="15" x14ac:dyDescent="0.2">
      <c r="A5194">
        <v>5135</v>
      </c>
      <c r="B5194" s="660">
        <f>'Revenues 10-15'!C161</f>
        <v>0</v>
      </c>
      <c r="F5194" s="4"/>
      <c r="G5194" s="1" t="b">
        <f t="shared" ca="1" si="81"/>
        <v>1</v>
      </c>
      <c r="H5194" s="1435" cm="1">
        <f t="array" aca="1" ref="H5194" ca="1">IF(I5194&lt;&gt;"",INDIRECT("'"&amp;I5194&amp;"'!"&amp;J5194),"")</f>
        <v>0</v>
      </c>
      <c r="I5194" s="1440" t="s">
        <v>4785</v>
      </c>
      <c r="J5194" s="1436" t="s">
        <v>4966</v>
      </c>
      <c r="K5194" s="4"/>
    </row>
    <row r="5195" spans="1:11" ht="15" x14ac:dyDescent="0.2">
      <c r="A5195" s="5">
        <v>5136</v>
      </c>
      <c r="B5195" s="660"/>
      <c r="F5195" s="4" t="s">
        <v>3784</v>
      </c>
      <c r="G5195" s="1" t="b">
        <f t="shared" ca="1" si="81"/>
        <v>1</v>
      </c>
      <c r="H5195" s="1435" t="str" cm="1">
        <f t="array" aca="1" ref="H5195" ca="1">IF(I5195&lt;&gt;"",INDIRECT("'"&amp;I5195&amp;"'!"&amp;J5195),"")</f>
        <v/>
      </c>
      <c r="I5195" s="1440"/>
      <c r="J5195" s="1436"/>
      <c r="K5195" s="4"/>
    </row>
    <row r="5196" spans="1:11" ht="15" x14ac:dyDescent="0.2">
      <c r="A5196" s="5">
        <v>5137</v>
      </c>
      <c r="B5196" s="660"/>
      <c r="F5196" s="4" t="s">
        <v>3784</v>
      </c>
      <c r="G5196" s="1" t="b">
        <f t="shared" ca="1" si="81"/>
        <v>1</v>
      </c>
      <c r="H5196" s="1435" t="str" cm="1">
        <f t="array" aca="1" ref="H5196" ca="1">IF(I5196&lt;&gt;"",INDIRECT("'"&amp;I5196&amp;"'!"&amp;J5196),"")</f>
        <v/>
      </c>
      <c r="I5196" s="1440"/>
      <c r="J5196" s="1436"/>
      <c r="K5196" s="4"/>
    </row>
    <row r="5197" spans="1:11" ht="15" x14ac:dyDescent="0.2">
      <c r="A5197" s="5">
        <v>5138</v>
      </c>
      <c r="B5197" s="660"/>
      <c r="D5197" s="4" t="s">
        <v>1314</v>
      </c>
      <c r="F5197" s="4" t="s">
        <v>3784</v>
      </c>
      <c r="G5197" s="1" t="b">
        <f t="shared" ca="1" si="81"/>
        <v>1</v>
      </c>
      <c r="H5197" s="1435" t="str" cm="1">
        <f t="array" aca="1" ref="H5197" ca="1">IF(I5197&lt;&gt;"",INDIRECT("'"&amp;I5197&amp;"'!"&amp;J5197),"")</f>
        <v/>
      </c>
      <c r="I5197" s="1440"/>
      <c r="J5197" s="1436"/>
      <c r="K5197" s="4"/>
    </row>
    <row r="5198" spans="1:11" ht="15" x14ac:dyDescent="0.2">
      <c r="A5198" s="5">
        <v>5139</v>
      </c>
      <c r="B5198" s="660"/>
      <c r="D5198" s="4" t="s">
        <v>1314</v>
      </c>
      <c r="F5198" s="4" t="s">
        <v>3784</v>
      </c>
      <c r="G5198" s="1" t="b">
        <f t="shared" ca="1" si="81"/>
        <v>1</v>
      </c>
      <c r="H5198" s="1435" t="str" cm="1">
        <f t="array" aca="1" ref="H5198" ca="1">IF(I5198&lt;&gt;"",INDIRECT("'"&amp;I5198&amp;"'!"&amp;J5198),"")</f>
        <v/>
      </c>
      <c r="I5198" s="1440"/>
      <c r="J5198" s="1436"/>
      <c r="K5198" s="4"/>
    </row>
    <row r="5199" spans="1:11" ht="15" x14ac:dyDescent="0.2">
      <c r="A5199" s="5">
        <v>5140</v>
      </c>
      <c r="B5199" s="660"/>
      <c r="F5199" s="4" t="s">
        <v>3784</v>
      </c>
      <c r="G5199" s="1" t="b">
        <f t="shared" ca="1" si="81"/>
        <v>1</v>
      </c>
      <c r="H5199" s="1435" t="str" cm="1">
        <f t="array" aca="1" ref="H5199" ca="1">IF(I5199&lt;&gt;"",INDIRECT("'"&amp;I5199&amp;"'!"&amp;J5199),"")</f>
        <v/>
      </c>
      <c r="I5199" s="1440"/>
      <c r="J5199" s="1436"/>
      <c r="K5199" s="4"/>
    </row>
    <row r="5200" spans="1:11" ht="15" x14ac:dyDescent="0.2">
      <c r="A5200" s="5">
        <v>5141</v>
      </c>
      <c r="B5200" s="660"/>
      <c r="F5200" s="4" t="s">
        <v>3784</v>
      </c>
      <c r="G5200" s="1" t="b">
        <f t="shared" ca="1" si="81"/>
        <v>1</v>
      </c>
      <c r="H5200" s="1435" t="str" cm="1">
        <f t="array" aca="1" ref="H5200" ca="1">IF(I5200&lt;&gt;"",INDIRECT("'"&amp;I5200&amp;"'!"&amp;J5200),"")</f>
        <v/>
      </c>
      <c r="I5200" s="1440"/>
      <c r="J5200" s="1436"/>
      <c r="K5200" s="4"/>
    </row>
    <row r="5201" spans="1:11" ht="15" x14ac:dyDescent="0.2">
      <c r="A5201" s="5">
        <v>5142</v>
      </c>
      <c r="B5201" s="660"/>
      <c r="F5201" s="4" t="s">
        <v>3784</v>
      </c>
      <c r="G5201" s="1" t="b">
        <f t="shared" ca="1" si="81"/>
        <v>1</v>
      </c>
      <c r="H5201" s="1435" t="str" cm="1">
        <f t="array" aca="1" ref="H5201" ca="1">IF(I5201&lt;&gt;"",INDIRECT("'"&amp;I5201&amp;"'!"&amp;J5201),"")</f>
        <v/>
      </c>
      <c r="I5201" s="1440"/>
      <c r="J5201" s="1436"/>
      <c r="K5201" s="4"/>
    </row>
    <row r="5202" spans="1:11" ht="15" x14ac:dyDescent="0.2">
      <c r="A5202" s="5">
        <v>5143</v>
      </c>
      <c r="B5202" s="660"/>
      <c r="F5202" s="4" t="s">
        <v>3784</v>
      </c>
      <c r="G5202" s="1" t="b">
        <f t="shared" ca="1" si="81"/>
        <v>1</v>
      </c>
      <c r="H5202" s="1435" t="str" cm="1">
        <f t="array" aca="1" ref="H5202" ca="1">IF(I5202&lt;&gt;"",INDIRECT("'"&amp;I5202&amp;"'!"&amp;J5202),"")</f>
        <v/>
      </c>
      <c r="I5202" s="1440"/>
      <c r="J5202" s="1436"/>
      <c r="K5202" s="4"/>
    </row>
    <row r="5203" spans="1:11" ht="15" x14ac:dyDescent="0.2">
      <c r="A5203" s="5">
        <v>5144</v>
      </c>
      <c r="B5203" s="660"/>
      <c r="F5203" s="4" t="s">
        <v>3784</v>
      </c>
      <c r="G5203" s="1" t="b">
        <f t="shared" ca="1" si="81"/>
        <v>1</v>
      </c>
      <c r="H5203" s="1435" t="str" cm="1">
        <f t="array" aca="1" ref="H5203" ca="1">IF(I5203&lt;&gt;"",INDIRECT("'"&amp;I5203&amp;"'!"&amp;J5203),"")</f>
        <v/>
      </c>
      <c r="I5203" s="1440"/>
      <c r="J5203" s="1436"/>
      <c r="K5203" s="4"/>
    </row>
    <row r="5204" spans="1:11" ht="15" x14ac:dyDescent="0.2">
      <c r="A5204" s="5">
        <v>5145</v>
      </c>
      <c r="B5204" s="660"/>
      <c r="F5204" s="4" t="s">
        <v>3784</v>
      </c>
      <c r="G5204" s="1" t="b">
        <f t="shared" ca="1" si="81"/>
        <v>1</v>
      </c>
      <c r="H5204" s="1435" t="str" cm="1">
        <f t="array" aca="1" ref="H5204" ca="1">IF(I5204&lt;&gt;"",INDIRECT("'"&amp;I5204&amp;"'!"&amp;J5204),"")</f>
        <v/>
      </c>
      <c r="I5204" s="1440"/>
      <c r="J5204" s="1436"/>
      <c r="K5204" s="4"/>
    </row>
    <row r="5205" spans="1:11" ht="15" x14ac:dyDescent="0.2">
      <c r="A5205" s="5">
        <v>5146</v>
      </c>
      <c r="B5205" s="660"/>
      <c r="F5205" s="4" t="s">
        <v>3784</v>
      </c>
      <c r="G5205" s="1" t="b">
        <f t="shared" ca="1" si="81"/>
        <v>1</v>
      </c>
      <c r="H5205" s="1435" t="str" cm="1">
        <f t="array" aca="1" ref="H5205" ca="1">IF(I5205&lt;&gt;"",INDIRECT("'"&amp;I5205&amp;"'!"&amp;J5205),"")</f>
        <v/>
      </c>
      <c r="I5205" s="1440"/>
      <c r="J5205" s="1436"/>
      <c r="K5205" s="4"/>
    </row>
    <row r="5206" spans="1:11" ht="15" x14ac:dyDescent="0.2">
      <c r="A5206" s="5">
        <v>5147</v>
      </c>
      <c r="B5206" s="660"/>
      <c r="F5206" s="4" t="s">
        <v>3784</v>
      </c>
      <c r="G5206" s="1" t="b">
        <f t="shared" ca="1" si="81"/>
        <v>1</v>
      </c>
      <c r="H5206" s="1435" t="str" cm="1">
        <f t="array" aca="1" ref="H5206" ca="1">IF(I5206&lt;&gt;"",INDIRECT("'"&amp;I5206&amp;"'!"&amp;J5206),"")</f>
        <v/>
      </c>
      <c r="I5206" s="1440"/>
      <c r="J5206" s="1436"/>
      <c r="K5206" s="4"/>
    </row>
    <row r="5207" spans="1:11" ht="15" x14ac:dyDescent="0.2">
      <c r="A5207" s="5">
        <v>5148</v>
      </c>
      <c r="B5207" s="660"/>
      <c r="F5207" s="4" t="s">
        <v>3784</v>
      </c>
      <c r="G5207" s="1" t="b">
        <f t="shared" ca="1" si="81"/>
        <v>1</v>
      </c>
      <c r="H5207" s="1435" t="str" cm="1">
        <f t="array" aca="1" ref="H5207" ca="1">IF(I5207&lt;&gt;"",INDIRECT("'"&amp;I5207&amp;"'!"&amp;J5207),"")</f>
        <v/>
      </c>
      <c r="I5207" s="1440"/>
      <c r="J5207" s="1436"/>
      <c r="K5207" s="4"/>
    </row>
    <row r="5208" spans="1:11" ht="15" x14ac:dyDescent="0.2">
      <c r="A5208" s="5">
        <v>5149</v>
      </c>
      <c r="B5208" s="660"/>
      <c r="F5208" s="4" t="s">
        <v>3784</v>
      </c>
      <c r="G5208" s="1" t="b">
        <f t="shared" ca="1" si="81"/>
        <v>1</v>
      </c>
      <c r="H5208" s="1435" t="str" cm="1">
        <f t="array" aca="1" ref="H5208" ca="1">IF(I5208&lt;&gt;"",INDIRECT("'"&amp;I5208&amp;"'!"&amp;J5208),"")</f>
        <v/>
      </c>
      <c r="I5208" s="1440"/>
      <c r="J5208" s="1436"/>
      <c r="K5208" s="4"/>
    </row>
    <row r="5209" spans="1:11" ht="15" x14ac:dyDescent="0.2">
      <c r="A5209" s="5">
        <v>5150</v>
      </c>
      <c r="B5209" s="660"/>
      <c r="F5209" s="4" t="s">
        <v>3784</v>
      </c>
      <c r="G5209" s="1" t="b">
        <f t="shared" ca="1" si="81"/>
        <v>1</v>
      </c>
      <c r="H5209" s="1435" t="str" cm="1">
        <f t="array" aca="1" ref="H5209" ca="1">IF(I5209&lt;&gt;"",INDIRECT("'"&amp;I5209&amp;"'!"&amp;J5209),"")</f>
        <v/>
      </c>
      <c r="I5209" s="1440"/>
      <c r="J5209" s="1436"/>
      <c r="K5209" s="4"/>
    </row>
    <row r="5210" spans="1:11" ht="15" x14ac:dyDescent="0.2">
      <c r="A5210" s="5">
        <v>5151</v>
      </c>
      <c r="B5210" s="660"/>
      <c r="F5210" s="4" t="s">
        <v>3784</v>
      </c>
      <c r="G5210" s="1" t="b">
        <f t="shared" ca="1" si="81"/>
        <v>1</v>
      </c>
      <c r="H5210" s="1435" t="str" cm="1">
        <f t="array" aca="1" ref="H5210" ca="1">IF(I5210&lt;&gt;"",INDIRECT("'"&amp;I5210&amp;"'!"&amp;J5210),"")</f>
        <v/>
      </c>
      <c r="I5210" s="1440"/>
      <c r="J5210" s="1436"/>
      <c r="K5210" s="4"/>
    </row>
    <row r="5211" spans="1:11" ht="15" x14ac:dyDescent="0.2">
      <c r="A5211" s="5">
        <v>5152</v>
      </c>
      <c r="B5211" s="660"/>
      <c r="F5211" s="4" t="s">
        <v>3784</v>
      </c>
      <c r="G5211" s="1" t="b">
        <f t="shared" ca="1" si="81"/>
        <v>1</v>
      </c>
      <c r="H5211" s="1435" t="str" cm="1">
        <f t="array" aca="1" ref="H5211" ca="1">IF(I5211&lt;&gt;"",INDIRECT("'"&amp;I5211&amp;"'!"&amp;J5211),"")</f>
        <v/>
      </c>
      <c r="I5211" s="1440"/>
      <c r="J5211" s="1436"/>
      <c r="K5211" s="4"/>
    </row>
    <row r="5212" spans="1:11" ht="15" x14ac:dyDescent="0.2">
      <c r="A5212">
        <v>5153</v>
      </c>
      <c r="B5212" s="660">
        <f>'Revenues 10-15'!C171</f>
        <v>68505</v>
      </c>
      <c r="F5212" s="4"/>
      <c r="G5212" s="1" t="b">
        <f t="shared" ca="1" si="81"/>
        <v>1</v>
      </c>
      <c r="H5212" s="1435" cm="1">
        <f t="array" aca="1" ref="H5212" ca="1">IF(I5212&lt;&gt;"",INDIRECT("'"&amp;I5212&amp;"'!"&amp;J5212),"")</f>
        <v>68505</v>
      </c>
      <c r="I5212" s="1440" t="s">
        <v>4785</v>
      </c>
      <c r="J5212" s="1436" t="s">
        <v>4967</v>
      </c>
      <c r="K5212" s="4"/>
    </row>
    <row r="5213" spans="1:11" ht="15" x14ac:dyDescent="0.2">
      <c r="A5213" s="5">
        <v>5154</v>
      </c>
      <c r="B5213" s="660"/>
      <c r="F5213" s="4" t="s">
        <v>3784</v>
      </c>
      <c r="G5213" s="1" t="b">
        <f t="shared" ca="1" si="81"/>
        <v>1</v>
      </c>
      <c r="H5213" s="1435" t="str" cm="1">
        <f t="array" aca="1" ref="H5213" ca="1">IF(I5213&lt;&gt;"",INDIRECT("'"&amp;I5213&amp;"'!"&amp;J5213),"")</f>
        <v/>
      </c>
      <c r="I5213" s="1440"/>
      <c r="J5213" s="1436"/>
      <c r="K5213" s="4"/>
    </row>
    <row r="5214" spans="1:11" ht="15" x14ac:dyDescent="0.2">
      <c r="A5214" s="5">
        <v>5155</v>
      </c>
      <c r="B5214" s="660"/>
      <c r="C5214" s="2" t="s">
        <v>490</v>
      </c>
      <c r="F5214" s="4" t="s">
        <v>3784</v>
      </c>
      <c r="G5214" s="1" t="b">
        <f t="shared" ca="1" si="81"/>
        <v>1</v>
      </c>
      <c r="H5214" s="1435" t="str" cm="1">
        <f t="array" aca="1" ref="H5214" ca="1">IF(I5214&lt;&gt;"",INDIRECT("'"&amp;I5214&amp;"'!"&amp;J5214),"")</f>
        <v/>
      </c>
      <c r="I5214" s="1440"/>
      <c r="J5214" s="1436"/>
      <c r="K5214" s="4"/>
    </row>
    <row r="5215" spans="1:11" ht="15" x14ac:dyDescent="0.2">
      <c r="A5215" s="5">
        <v>5156</v>
      </c>
      <c r="B5215" s="660"/>
      <c r="F5215" s="4" t="s">
        <v>3784</v>
      </c>
      <c r="G5215" s="1" t="b">
        <f t="shared" ca="1" si="81"/>
        <v>1</v>
      </c>
      <c r="H5215" s="1435" t="str" cm="1">
        <f t="array" aca="1" ref="H5215" ca="1">IF(I5215&lt;&gt;"",INDIRECT("'"&amp;I5215&amp;"'!"&amp;J5215),"")</f>
        <v/>
      </c>
      <c r="I5215" s="1440"/>
      <c r="J5215" s="1436"/>
      <c r="K5215" s="4"/>
    </row>
    <row r="5216" spans="1:11" ht="15" x14ac:dyDescent="0.2">
      <c r="A5216" s="5">
        <v>5157</v>
      </c>
      <c r="B5216" s="660"/>
      <c r="F5216" s="4" t="s">
        <v>3784</v>
      </c>
      <c r="G5216" s="1" t="b">
        <f t="shared" ref="G5216:G5279" ca="1" si="82">H5216=B5216</f>
        <v>1</v>
      </c>
      <c r="H5216" s="1435" t="str" cm="1">
        <f t="array" aca="1" ref="H5216" ca="1">IF(I5216&lt;&gt;"",INDIRECT("'"&amp;I5216&amp;"'!"&amp;J5216),"")</f>
        <v/>
      </c>
      <c r="I5216" s="1440"/>
      <c r="J5216" s="1436"/>
      <c r="K5216" s="4"/>
    </row>
    <row r="5217" spans="1:11" ht="15" x14ac:dyDescent="0.2">
      <c r="A5217" s="5">
        <v>5158</v>
      </c>
      <c r="B5217" s="660"/>
      <c r="F5217" s="4" t="s">
        <v>3784</v>
      </c>
      <c r="G5217" s="1" t="b">
        <f t="shared" ca="1" si="82"/>
        <v>1</v>
      </c>
      <c r="H5217" s="1435" t="str" cm="1">
        <f t="array" aca="1" ref="H5217" ca="1">IF(I5217&lt;&gt;"",INDIRECT("'"&amp;I5217&amp;"'!"&amp;J5217),"")</f>
        <v/>
      </c>
      <c r="I5217" s="1440"/>
      <c r="J5217" s="1436"/>
      <c r="K5217" s="4"/>
    </row>
    <row r="5218" spans="1:11" ht="15" x14ac:dyDescent="0.2">
      <c r="A5218" s="5">
        <v>5159</v>
      </c>
      <c r="B5218" s="660"/>
      <c r="F5218" s="4" t="s">
        <v>3784</v>
      </c>
      <c r="G5218" s="1" t="b">
        <f t="shared" ca="1" si="82"/>
        <v>1</v>
      </c>
      <c r="H5218" s="1435" t="str" cm="1">
        <f t="array" aca="1" ref="H5218" ca="1">IF(I5218&lt;&gt;"",INDIRECT("'"&amp;I5218&amp;"'!"&amp;J5218),"")</f>
        <v/>
      </c>
      <c r="I5218" s="1440"/>
      <c r="J5218" s="1436"/>
      <c r="K5218" s="4"/>
    </row>
    <row r="5219" spans="1:11" ht="15" x14ac:dyDescent="0.2">
      <c r="A5219" s="5">
        <v>5160</v>
      </c>
      <c r="B5219" s="660"/>
      <c r="F5219" s="4" t="s">
        <v>3784</v>
      </c>
      <c r="G5219" s="1" t="b">
        <f t="shared" ca="1" si="82"/>
        <v>1</v>
      </c>
      <c r="H5219" s="1435" t="str" cm="1">
        <f t="array" aca="1" ref="H5219" ca="1">IF(I5219&lt;&gt;"",INDIRECT("'"&amp;I5219&amp;"'!"&amp;J5219),"")</f>
        <v/>
      </c>
      <c r="I5219" s="1440"/>
      <c r="J5219" s="1436"/>
      <c r="K5219" s="4"/>
    </row>
    <row r="5220" spans="1:11" ht="15" x14ac:dyDescent="0.2">
      <c r="A5220" s="5">
        <v>5161</v>
      </c>
      <c r="B5220" s="660"/>
      <c r="F5220" s="4" t="s">
        <v>3784</v>
      </c>
      <c r="G5220" s="1" t="b">
        <f t="shared" ca="1" si="82"/>
        <v>1</v>
      </c>
      <c r="H5220" s="1435" t="str" cm="1">
        <f t="array" aca="1" ref="H5220" ca="1">IF(I5220&lt;&gt;"",INDIRECT("'"&amp;I5220&amp;"'!"&amp;J5220),"")</f>
        <v/>
      </c>
      <c r="I5220" s="1440"/>
      <c r="J5220" s="1436"/>
      <c r="K5220" s="4"/>
    </row>
    <row r="5221" spans="1:11" ht="15" x14ac:dyDescent="0.2">
      <c r="A5221">
        <v>5162</v>
      </c>
      <c r="B5221" s="660">
        <f>'Revenues 10-15'!C172</f>
        <v>1372664</v>
      </c>
      <c r="F5221" s="4"/>
      <c r="G5221" s="1" t="b">
        <f t="shared" ca="1" si="82"/>
        <v>1</v>
      </c>
      <c r="H5221" s="1435" cm="1">
        <f t="array" aca="1" ref="H5221" ca="1">IF(I5221&lt;&gt;"",INDIRECT("'"&amp;I5221&amp;"'!"&amp;J5221),"")</f>
        <v>1372664</v>
      </c>
      <c r="I5221" s="1440" t="s">
        <v>4785</v>
      </c>
      <c r="J5221" s="1436" t="s">
        <v>4968</v>
      </c>
      <c r="K5221" s="4"/>
    </row>
    <row r="5222" spans="1:11" ht="15" x14ac:dyDescent="0.2">
      <c r="A5222">
        <v>5163</v>
      </c>
      <c r="B5222" s="660">
        <f>'Revenues 10-15'!C175</f>
        <v>0</v>
      </c>
      <c r="F5222" s="4"/>
      <c r="G5222" s="1" t="b">
        <f t="shared" ca="1" si="82"/>
        <v>1</v>
      </c>
      <c r="H5222" s="1435" cm="1">
        <f t="array" aca="1" ref="H5222" ca="1">IF(I5222&lt;&gt;"",INDIRECT("'"&amp;I5222&amp;"'!"&amp;J5222),"")</f>
        <v>0</v>
      </c>
      <c r="I5222" s="1440" t="s">
        <v>4785</v>
      </c>
      <c r="J5222" s="1436" t="s">
        <v>4969</v>
      </c>
      <c r="K5222" s="4"/>
    </row>
    <row r="5223" spans="1:11" ht="15" x14ac:dyDescent="0.2">
      <c r="A5223">
        <v>5164</v>
      </c>
      <c r="B5223" s="660">
        <f>'Revenues 10-15'!C177</f>
        <v>0</v>
      </c>
      <c r="C5223" s="2" t="s">
        <v>490</v>
      </c>
      <c r="F5223" s="4"/>
      <c r="G5223" s="1" t="b">
        <f t="shared" ca="1" si="82"/>
        <v>1</v>
      </c>
      <c r="H5223" s="1435" cm="1">
        <f t="array" aca="1" ref="H5223" ca="1">IF(I5223&lt;&gt;"",INDIRECT("'"&amp;I5223&amp;"'!"&amp;J5223),"")</f>
        <v>0</v>
      </c>
      <c r="I5223" s="1440" t="s">
        <v>4785</v>
      </c>
      <c r="J5223" s="1436" t="s">
        <v>4970</v>
      </c>
      <c r="K5223" s="4"/>
    </row>
    <row r="5224" spans="1:11" ht="15" x14ac:dyDescent="0.2">
      <c r="A5224" s="5">
        <v>5165</v>
      </c>
      <c r="B5224" s="660"/>
      <c r="F5224" s="4" t="s">
        <v>3784</v>
      </c>
      <c r="G5224" s="1" t="b">
        <f t="shared" ca="1" si="82"/>
        <v>1</v>
      </c>
      <c r="H5224" s="1435" t="str" cm="1">
        <f t="array" aca="1" ref="H5224" ca="1">IF(I5224&lt;&gt;"",INDIRECT("'"&amp;I5224&amp;"'!"&amp;J5224),"")</f>
        <v/>
      </c>
      <c r="I5224" s="1440"/>
      <c r="J5224" s="1436"/>
      <c r="K5224" s="4"/>
    </row>
    <row r="5225" spans="1:11" ht="15" x14ac:dyDescent="0.2">
      <c r="A5225" s="5">
        <v>5166</v>
      </c>
      <c r="B5225" s="660"/>
      <c r="C5225" s="2" t="s">
        <v>490</v>
      </c>
      <c r="F5225" s="4" t="s">
        <v>3784</v>
      </c>
      <c r="G5225" s="1" t="b">
        <f t="shared" ca="1" si="82"/>
        <v>1</v>
      </c>
      <c r="H5225" s="1435" t="str" cm="1">
        <f t="array" aca="1" ref="H5225" ca="1">IF(I5225&lt;&gt;"",INDIRECT("'"&amp;I5225&amp;"'!"&amp;J5225),"")</f>
        <v/>
      </c>
      <c r="I5225" s="1440"/>
      <c r="J5225" s="1436"/>
      <c r="K5225" s="4"/>
    </row>
    <row r="5226" spans="1:11" ht="15" x14ac:dyDescent="0.2">
      <c r="A5226" s="5">
        <v>5167</v>
      </c>
      <c r="B5226" s="660"/>
      <c r="F5226" s="4" t="s">
        <v>3784</v>
      </c>
      <c r="G5226" s="1" t="b">
        <f t="shared" ca="1" si="82"/>
        <v>1</v>
      </c>
      <c r="H5226" s="1435" t="str" cm="1">
        <f t="array" aca="1" ref="H5226" ca="1">IF(I5226&lt;&gt;"",INDIRECT("'"&amp;I5226&amp;"'!"&amp;J5226),"")</f>
        <v/>
      </c>
      <c r="I5226" s="1440"/>
      <c r="J5226" s="1436"/>
      <c r="K5226" s="4"/>
    </row>
    <row r="5227" spans="1:11" ht="15" x14ac:dyDescent="0.2">
      <c r="A5227" s="5">
        <v>5168</v>
      </c>
      <c r="B5227" s="660"/>
      <c r="F5227" s="4" t="s">
        <v>3784</v>
      </c>
      <c r="G5227" s="1" t="b">
        <f t="shared" ca="1" si="82"/>
        <v>1</v>
      </c>
      <c r="H5227" s="1435" t="str" cm="1">
        <f t="array" aca="1" ref="H5227" ca="1">IF(I5227&lt;&gt;"",INDIRECT("'"&amp;I5227&amp;"'!"&amp;J5227),"")</f>
        <v/>
      </c>
      <c r="I5227" s="1440"/>
      <c r="J5227" s="1436"/>
      <c r="K5227" s="4"/>
    </row>
    <row r="5228" spans="1:11" ht="15" x14ac:dyDescent="0.2">
      <c r="A5228">
        <v>5169</v>
      </c>
      <c r="B5228" s="660">
        <f>'Revenues 10-15'!C179</f>
        <v>0</v>
      </c>
      <c r="F5228" s="4"/>
      <c r="G5228" s="1" t="b">
        <f t="shared" ca="1" si="82"/>
        <v>1</v>
      </c>
      <c r="H5228" s="1435" cm="1">
        <f t="array" aca="1" ref="H5228" ca="1">IF(I5228&lt;&gt;"",INDIRECT("'"&amp;I5228&amp;"'!"&amp;J5228),"")</f>
        <v>0</v>
      </c>
      <c r="I5228" s="1440" t="s">
        <v>4785</v>
      </c>
      <c r="J5228" s="1436" t="s">
        <v>4971</v>
      </c>
      <c r="K5228" s="4"/>
    </row>
    <row r="5229" spans="1:11" ht="15" x14ac:dyDescent="0.2">
      <c r="A5229">
        <v>5170</v>
      </c>
      <c r="B5229" s="660">
        <f>'Revenues 10-15'!C180</f>
        <v>0</v>
      </c>
      <c r="F5229" s="4"/>
      <c r="G5229" s="1" t="b">
        <f t="shared" ca="1" si="82"/>
        <v>1</v>
      </c>
      <c r="H5229" s="1435" cm="1">
        <f t="array" aca="1" ref="H5229" ca="1">IF(I5229&lt;&gt;"",INDIRECT("'"&amp;I5229&amp;"'!"&amp;J5229),"")</f>
        <v>0</v>
      </c>
      <c r="I5229" s="1440" t="s">
        <v>4785</v>
      </c>
      <c r="J5229" s="1436" t="s">
        <v>4972</v>
      </c>
      <c r="K5229" s="4"/>
    </row>
    <row r="5230" spans="1:11" ht="15" x14ac:dyDescent="0.2">
      <c r="A5230">
        <v>5171</v>
      </c>
      <c r="B5230" s="660">
        <f>'Revenues 10-15'!C183</f>
        <v>0</v>
      </c>
      <c r="F5230" s="4"/>
      <c r="G5230" s="1" t="b">
        <f t="shared" ca="1" si="82"/>
        <v>1</v>
      </c>
      <c r="H5230" s="1435" cm="1">
        <f t="array" aca="1" ref="H5230" ca="1">IF(I5230&lt;&gt;"",INDIRECT("'"&amp;I5230&amp;"'!"&amp;J5230),"")</f>
        <v>0</v>
      </c>
      <c r="I5230" s="1440" t="s">
        <v>4785</v>
      </c>
      <c r="J5230" s="1436" t="s">
        <v>4973</v>
      </c>
      <c r="K5230" s="4"/>
    </row>
    <row r="5231" spans="1:11" ht="15" x14ac:dyDescent="0.2">
      <c r="A5231">
        <v>5172</v>
      </c>
      <c r="B5231" s="660">
        <f>'Revenues 10-15'!C186</f>
        <v>0</v>
      </c>
      <c r="F5231" s="4"/>
      <c r="G5231" s="1" t="b">
        <f t="shared" ca="1" si="82"/>
        <v>1</v>
      </c>
      <c r="H5231" s="1435" cm="1">
        <f t="array" aca="1" ref="H5231" ca="1">IF(I5231&lt;&gt;"",INDIRECT("'"&amp;I5231&amp;"'!"&amp;J5231),"")</f>
        <v>0</v>
      </c>
      <c r="I5231" s="1440" t="s">
        <v>4785</v>
      </c>
      <c r="J5231" s="1436" t="s">
        <v>4223</v>
      </c>
      <c r="K5231" s="4"/>
    </row>
    <row r="5232" spans="1:11" ht="15" x14ac:dyDescent="0.2">
      <c r="A5232" s="5">
        <v>5173</v>
      </c>
      <c r="B5232" s="660"/>
      <c r="C5232" s="2" t="s">
        <v>490</v>
      </c>
      <c r="F5232" s="4" t="s">
        <v>3784</v>
      </c>
      <c r="G5232" s="1" t="b">
        <f t="shared" ca="1" si="82"/>
        <v>1</v>
      </c>
      <c r="H5232" s="1435" t="str" cm="1">
        <f t="array" aca="1" ref="H5232" ca="1">IF(I5232&lt;&gt;"",INDIRECT("'"&amp;I5232&amp;"'!"&amp;J5232),"")</f>
        <v/>
      </c>
      <c r="I5232" s="1440"/>
      <c r="J5232" s="1436"/>
      <c r="K5232" s="4"/>
    </row>
    <row r="5233" spans="1:11" ht="15" x14ac:dyDescent="0.2">
      <c r="A5233" s="5">
        <v>5174</v>
      </c>
      <c r="B5233" s="660"/>
      <c r="F5233" s="4" t="s">
        <v>3784</v>
      </c>
      <c r="G5233" s="1" t="b">
        <f t="shared" ca="1" si="82"/>
        <v>1</v>
      </c>
      <c r="H5233" s="1435" t="str" cm="1">
        <f t="array" aca="1" ref="H5233" ca="1">IF(I5233&lt;&gt;"",INDIRECT("'"&amp;I5233&amp;"'!"&amp;J5233),"")</f>
        <v/>
      </c>
      <c r="I5233" s="1440"/>
      <c r="J5233" s="1436"/>
      <c r="K5233" s="4"/>
    </row>
    <row r="5234" spans="1:11" ht="15" x14ac:dyDescent="0.2">
      <c r="A5234" s="5">
        <v>5175</v>
      </c>
      <c r="B5234" s="660"/>
      <c r="F5234" s="4" t="s">
        <v>3784</v>
      </c>
      <c r="G5234" s="1" t="b">
        <f t="shared" ca="1" si="82"/>
        <v>1</v>
      </c>
      <c r="H5234" s="1435" t="str" cm="1">
        <f t="array" aca="1" ref="H5234" ca="1">IF(I5234&lt;&gt;"",INDIRECT("'"&amp;I5234&amp;"'!"&amp;J5234),"")</f>
        <v/>
      </c>
      <c r="I5234" s="1440"/>
      <c r="J5234" s="1436"/>
      <c r="K5234" s="4"/>
    </row>
    <row r="5235" spans="1:11" ht="15" x14ac:dyDescent="0.2">
      <c r="A5235" s="5">
        <v>5176</v>
      </c>
      <c r="B5235" s="660"/>
      <c r="F5235" s="4" t="s">
        <v>3784</v>
      </c>
      <c r="G5235" s="1" t="b">
        <f t="shared" ca="1" si="82"/>
        <v>1</v>
      </c>
      <c r="H5235" s="1435" t="str" cm="1">
        <f t="array" aca="1" ref="H5235" ca="1">IF(I5235&lt;&gt;"",INDIRECT("'"&amp;I5235&amp;"'!"&amp;J5235),"")</f>
        <v/>
      </c>
      <c r="I5235" s="1440"/>
      <c r="J5235" s="1436"/>
      <c r="K5235" s="4"/>
    </row>
    <row r="5236" spans="1:11" ht="15" x14ac:dyDescent="0.2">
      <c r="A5236" s="5">
        <v>5177</v>
      </c>
      <c r="B5236" s="660"/>
      <c r="F5236" s="4" t="s">
        <v>3784</v>
      </c>
      <c r="G5236" s="1" t="b">
        <f t="shared" ca="1" si="82"/>
        <v>1</v>
      </c>
      <c r="H5236" s="1435" t="str" cm="1">
        <f t="array" aca="1" ref="H5236" ca="1">IF(I5236&lt;&gt;"",INDIRECT("'"&amp;I5236&amp;"'!"&amp;J5236),"")</f>
        <v/>
      </c>
      <c r="I5236" s="1440"/>
      <c r="J5236" s="1436"/>
      <c r="K5236" s="4"/>
    </row>
    <row r="5237" spans="1:11" ht="15" x14ac:dyDescent="0.2">
      <c r="A5237">
        <v>5178</v>
      </c>
      <c r="B5237" s="660">
        <f>'Revenues 10-15'!C193</f>
        <v>45316</v>
      </c>
      <c r="F5237" s="4"/>
      <c r="G5237" s="1" t="b">
        <f t="shared" ca="1" si="82"/>
        <v>1</v>
      </c>
      <c r="H5237" s="1435" cm="1">
        <f t="array" aca="1" ref="H5237" ca="1">IF(I5237&lt;&gt;"",INDIRECT("'"&amp;I5237&amp;"'!"&amp;J5237),"")</f>
        <v>45316</v>
      </c>
      <c r="I5237" s="1440" t="s">
        <v>4785</v>
      </c>
      <c r="J5237" s="1436" t="s">
        <v>4974</v>
      </c>
      <c r="K5237" s="4"/>
    </row>
    <row r="5238" spans="1:11" ht="15" x14ac:dyDescent="0.2">
      <c r="A5238">
        <v>5179</v>
      </c>
      <c r="B5238" s="660">
        <f>'Revenues 10-15'!C194</f>
        <v>0</v>
      </c>
      <c r="F5238" s="4"/>
      <c r="G5238" s="1" t="b">
        <f t="shared" ca="1" si="82"/>
        <v>1</v>
      </c>
      <c r="H5238" s="1435" cm="1">
        <f t="array" aca="1" ref="H5238" ca="1">IF(I5238&lt;&gt;"",INDIRECT("'"&amp;I5238&amp;"'!"&amp;J5238),"")</f>
        <v>0</v>
      </c>
      <c r="I5238" s="1440" t="s">
        <v>4785</v>
      </c>
      <c r="J5238" s="1436" t="s">
        <v>4975</v>
      </c>
      <c r="K5238" s="4"/>
    </row>
    <row r="5239" spans="1:11" ht="15" x14ac:dyDescent="0.2">
      <c r="A5239">
        <v>5180</v>
      </c>
      <c r="B5239" s="660">
        <f>'Revenues 10-15'!C195</f>
        <v>0</v>
      </c>
      <c r="F5239" s="4"/>
      <c r="G5239" s="1" t="b">
        <f t="shared" ca="1" si="82"/>
        <v>1</v>
      </c>
      <c r="H5239" s="1435" cm="1">
        <f t="array" aca="1" ref="H5239" ca="1">IF(I5239&lt;&gt;"",INDIRECT("'"&amp;I5239&amp;"'!"&amp;J5239),"")</f>
        <v>0</v>
      </c>
      <c r="I5239" s="1440" t="s">
        <v>4785</v>
      </c>
      <c r="J5239" s="1436" t="s">
        <v>4976</v>
      </c>
      <c r="K5239" s="4"/>
    </row>
    <row r="5240" spans="1:11" ht="15" x14ac:dyDescent="0.2">
      <c r="A5240">
        <v>5181</v>
      </c>
      <c r="B5240" s="660">
        <f>'Revenues 10-15'!C196</f>
        <v>0</v>
      </c>
      <c r="F5240" s="4"/>
      <c r="G5240" s="1" t="b">
        <f t="shared" ca="1" si="82"/>
        <v>1</v>
      </c>
      <c r="H5240" s="1435" cm="1">
        <f t="array" aca="1" ref="H5240" ca="1">IF(I5240&lt;&gt;"",INDIRECT("'"&amp;I5240&amp;"'!"&amp;J5240),"")</f>
        <v>0</v>
      </c>
      <c r="I5240" s="1440" t="s">
        <v>4785</v>
      </c>
      <c r="J5240" s="1436" t="s">
        <v>4977</v>
      </c>
      <c r="K5240" s="4"/>
    </row>
    <row r="5241" spans="1:11" ht="15" x14ac:dyDescent="0.2">
      <c r="A5241">
        <v>5182</v>
      </c>
      <c r="B5241" s="660">
        <f>'Revenues 10-15'!C197</f>
        <v>0</v>
      </c>
      <c r="F5241" s="4"/>
      <c r="G5241" s="1" t="b">
        <f t="shared" ca="1" si="82"/>
        <v>1</v>
      </c>
      <c r="H5241" s="1435" cm="1">
        <f t="array" aca="1" ref="H5241" ca="1">IF(I5241&lt;&gt;"",INDIRECT("'"&amp;I5241&amp;"'!"&amp;J5241),"")</f>
        <v>0</v>
      </c>
      <c r="I5241" s="1440" t="s">
        <v>4785</v>
      </c>
      <c r="J5241" s="1436" t="s">
        <v>4978</v>
      </c>
      <c r="K5241" s="4"/>
    </row>
    <row r="5242" spans="1:11" ht="15" x14ac:dyDescent="0.2">
      <c r="A5242" s="5">
        <v>5183</v>
      </c>
      <c r="B5242" s="660"/>
      <c r="F5242" s="4" t="s">
        <v>3784</v>
      </c>
      <c r="G5242" s="1" t="b">
        <f t="shared" ca="1" si="82"/>
        <v>1</v>
      </c>
      <c r="H5242" s="1435" t="str" cm="1">
        <f t="array" aca="1" ref="H5242" ca="1">IF(I5242&lt;&gt;"",INDIRECT("'"&amp;I5242&amp;"'!"&amp;J5242),"")</f>
        <v/>
      </c>
      <c r="I5242" s="1440"/>
      <c r="J5242" s="1436"/>
      <c r="K5242" s="4"/>
    </row>
    <row r="5243" spans="1:11" ht="15" x14ac:dyDescent="0.2">
      <c r="A5243" s="5">
        <v>5184</v>
      </c>
      <c r="B5243" s="660"/>
      <c r="F5243" s="4" t="s">
        <v>3784</v>
      </c>
      <c r="G5243" s="1" t="b">
        <f t="shared" ca="1" si="82"/>
        <v>1</v>
      </c>
      <c r="H5243" s="1435" t="str" cm="1">
        <f t="array" aca="1" ref="H5243" ca="1">IF(I5243&lt;&gt;"",INDIRECT("'"&amp;I5243&amp;"'!"&amp;J5243),"")</f>
        <v/>
      </c>
      <c r="I5243" s="1440"/>
      <c r="J5243" s="1436"/>
      <c r="K5243" s="4"/>
    </row>
    <row r="5244" spans="1:11" ht="15" x14ac:dyDescent="0.2">
      <c r="A5244">
        <v>5185</v>
      </c>
      <c r="B5244" s="660">
        <f>'Revenues 10-15'!C200</f>
        <v>45316</v>
      </c>
      <c r="F5244" s="4"/>
      <c r="G5244" s="1" t="b">
        <f t="shared" ca="1" si="82"/>
        <v>1</v>
      </c>
      <c r="H5244" s="1435" cm="1">
        <f t="array" aca="1" ref="H5244" ca="1">IF(I5244&lt;&gt;"",INDIRECT("'"&amp;I5244&amp;"'!"&amp;J5244),"")</f>
        <v>45316</v>
      </c>
      <c r="I5244" s="1440" t="s">
        <v>4785</v>
      </c>
      <c r="J5244" s="1436" t="s">
        <v>4979</v>
      </c>
      <c r="K5244" s="4"/>
    </row>
    <row r="5245" spans="1:11" ht="15" x14ac:dyDescent="0.2">
      <c r="A5245">
        <v>5186</v>
      </c>
      <c r="B5245" s="660">
        <f>'Revenues 10-15'!C202</f>
        <v>79821</v>
      </c>
      <c r="F5245" s="4"/>
      <c r="G5245" s="1" t="b">
        <f t="shared" ca="1" si="82"/>
        <v>1</v>
      </c>
      <c r="H5245" s="1435" cm="1">
        <f t="array" aca="1" ref="H5245" ca="1">IF(I5245&lt;&gt;"",INDIRECT("'"&amp;I5245&amp;"'!"&amp;J5245),"")</f>
        <v>79821</v>
      </c>
      <c r="I5245" s="1440" t="s">
        <v>4785</v>
      </c>
      <c r="J5245" s="1436" t="s">
        <v>4980</v>
      </c>
      <c r="K5245" s="4"/>
    </row>
    <row r="5246" spans="1:11" ht="15" x14ac:dyDescent="0.2">
      <c r="A5246">
        <v>5187</v>
      </c>
      <c r="B5246" s="660">
        <f>'Revenues 10-15'!C203</f>
        <v>0</v>
      </c>
      <c r="C5246" s="2" t="s">
        <v>490</v>
      </c>
      <c r="F5246" s="4"/>
      <c r="G5246" s="1" t="b">
        <f t="shared" ca="1" si="82"/>
        <v>1</v>
      </c>
      <c r="H5246" s="1435" cm="1">
        <f t="array" aca="1" ref="H5246" ca="1">IF(I5246&lt;&gt;"",INDIRECT("'"&amp;I5246&amp;"'!"&amp;J5246),"")</f>
        <v>0</v>
      </c>
      <c r="I5246" s="1440" t="s">
        <v>4785</v>
      </c>
      <c r="J5246" s="1436" t="s">
        <v>4981</v>
      </c>
      <c r="K5246" s="4"/>
    </row>
    <row r="5247" spans="1:11" ht="15" x14ac:dyDescent="0.2">
      <c r="A5247" s="5">
        <v>5188</v>
      </c>
      <c r="B5247" s="660"/>
      <c r="F5247" s="4" t="s">
        <v>3784</v>
      </c>
      <c r="G5247" s="1" t="b">
        <f t="shared" ca="1" si="82"/>
        <v>1</v>
      </c>
      <c r="H5247" s="1435" t="str" cm="1">
        <f t="array" aca="1" ref="H5247" ca="1">IF(I5247&lt;&gt;"",INDIRECT("'"&amp;I5247&amp;"'!"&amp;J5247),"")</f>
        <v/>
      </c>
      <c r="I5247" s="1440"/>
      <c r="J5247" s="1436"/>
      <c r="K5247" s="4"/>
    </row>
    <row r="5248" spans="1:11" ht="15" x14ac:dyDescent="0.2">
      <c r="A5248" s="5">
        <v>5189</v>
      </c>
      <c r="B5248" s="660"/>
      <c r="F5248" s="4" t="s">
        <v>3784</v>
      </c>
      <c r="G5248" s="1" t="b">
        <f t="shared" ca="1" si="82"/>
        <v>1</v>
      </c>
      <c r="H5248" s="1435" t="str" cm="1">
        <f t="array" aca="1" ref="H5248" ca="1">IF(I5248&lt;&gt;"",INDIRECT("'"&amp;I5248&amp;"'!"&amp;J5248),"")</f>
        <v/>
      </c>
      <c r="I5248" s="1440"/>
      <c r="J5248" s="1436"/>
      <c r="K5248" s="4"/>
    </row>
    <row r="5249" spans="1:11" ht="15" x14ac:dyDescent="0.2">
      <c r="A5249" s="5">
        <v>5190</v>
      </c>
      <c r="B5249" s="660"/>
      <c r="F5249" s="4" t="s">
        <v>3784</v>
      </c>
      <c r="G5249" s="1" t="b">
        <f t="shared" ca="1" si="82"/>
        <v>1</v>
      </c>
      <c r="H5249" s="1435" t="str" cm="1">
        <f t="array" aca="1" ref="H5249" ca="1">IF(I5249&lt;&gt;"",INDIRECT("'"&amp;I5249&amp;"'!"&amp;J5249),"")</f>
        <v/>
      </c>
      <c r="I5249" s="1440"/>
      <c r="J5249" s="1436"/>
      <c r="K5249" s="4"/>
    </row>
    <row r="5250" spans="1:11" ht="15" x14ac:dyDescent="0.2">
      <c r="A5250" s="5">
        <v>5191</v>
      </c>
      <c r="B5250" s="660"/>
      <c r="F5250" s="4" t="s">
        <v>3784</v>
      </c>
      <c r="G5250" s="1" t="b">
        <f t="shared" ca="1" si="82"/>
        <v>1</v>
      </c>
      <c r="H5250" s="1435" t="str" cm="1">
        <f t="array" aca="1" ref="H5250" ca="1">IF(I5250&lt;&gt;"",INDIRECT("'"&amp;I5250&amp;"'!"&amp;J5250),"")</f>
        <v/>
      </c>
      <c r="I5250" s="1440"/>
      <c r="J5250" s="1436"/>
      <c r="K5250" s="4"/>
    </row>
    <row r="5251" spans="1:11" ht="15" x14ac:dyDescent="0.2">
      <c r="A5251" s="5">
        <v>5192</v>
      </c>
      <c r="B5251" s="660"/>
      <c r="F5251" s="4" t="s">
        <v>3784</v>
      </c>
      <c r="G5251" s="1" t="b">
        <f t="shared" ca="1" si="82"/>
        <v>1</v>
      </c>
      <c r="H5251" s="1435" t="str" cm="1">
        <f t="array" aca="1" ref="H5251" ca="1">IF(I5251&lt;&gt;"",INDIRECT("'"&amp;I5251&amp;"'!"&amp;J5251),"")</f>
        <v/>
      </c>
      <c r="I5251" s="1440"/>
      <c r="J5251" s="1436"/>
      <c r="K5251" s="4"/>
    </row>
    <row r="5252" spans="1:11" ht="15" x14ac:dyDescent="0.2">
      <c r="A5252" s="5">
        <v>5193</v>
      </c>
      <c r="B5252" s="660"/>
      <c r="D5252" s="4" t="s">
        <v>1314</v>
      </c>
      <c r="F5252" s="4" t="s">
        <v>3784</v>
      </c>
      <c r="G5252" s="1" t="b">
        <f t="shared" ca="1" si="82"/>
        <v>1</v>
      </c>
      <c r="H5252" s="1435" t="str" cm="1">
        <f t="array" aca="1" ref="H5252" ca="1">IF(I5252&lt;&gt;"",INDIRECT("'"&amp;I5252&amp;"'!"&amp;J5252),"")</f>
        <v/>
      </c>
      <c r="I5252" s="1440"/>
      <c r="J5252" s="1436"/>
      <c r="K5252" s="4"/>
    </row>
    <row r="5253" spans="1:11" ht="15" x14ac:dyDescent="0.2">
      <c r="A5253">
        <v>5194</v>
      </c>
      <c r="B5253" s="660">
        <f>'Revenues 10-15'!C204</f>
        <v>0</v>
      </c>
      <c r="F5253" s="4"/>
      <c r="G5253" s="1" t="b">
        <f t="shared" ca="1" si="82"/>
        <v>1</v>
      </c>
      <c r="H5253" s="1435" cm="1">
        <f t="array" aca="1" ref="H5253" ca="1">IF(I5253&lt;&gt;"",INDIRECT("'"&amp;I5253&amp;"'!"&amp;J5253),"")</f>
        <v>0</v>
      </c>
      <c r="I5253" s="1440" t="s">
        <v>4785</v>
      </c>
      <c r="J5253" s="1436" t="s">
        <v>4982</v>
      </c>
      <c r="K5253" s="4"/>
    </row>
    <row r="5254" spans="1:11" ht="15" x14ac:dyDescent="0.2">
      <c r="A5254">
        <v>5195</v>
      </c>
      <c r="B5254" s="660">
        <f>'Revenues 10-15'!C208</f>
        <v>0</v>
      </c>
      <c r="F5254" s="4"/>
      <c r="G5254" s="1" t="b">
        <f t="shared" ca="1" si="82"/>
        <v>1</v>
      </c>
      <c r="H5254" s="1435" cm="1">
        <f t="array" aca="1" ref="H5254" ca="1">IF(I5254&lt;&gt;"",INDIRECT("'"&amp;I5254&amp;"'!"&amp;J5254),"")</f>
        <v>0</v>
      </c>
      <c r="I5254" s="1440" t="s">
        <v>4785</v>
      </c>
      <c r="J5254" s="1436" t="s">
        <v>4983</v>
      </c>
      <c r="K5254" s="4"/>
    </row>
    <row r="5255" spans="1:11" ht="15" x14ac:dyDescent="0.2">
      <c r="A5255" s="5">
        <v>5196</v>
      </c>
      <c r="B5255" s="660"/>
      <c r="F5255" s="4" t="s">
        <v>3784</v>
      </c>
      <c r="G5255" s="1" t="b">
        <f t="shared" ca="1" si="82"/>
        <v>1</v>
      </c>
      <c r="H5255" s="1435" t="str" cm="1">
        <f t="array" aca="1" ref="H5255" ca="1">IF(I5255&lt;&gt;"",INDIRECT("'"&amp;I5255&amp;"'!"&amp;J5255),"")</f>
        <v/>
      </c>
      <c r="I5255" s="1440"/>
      <c r="J5255" s="1436"/>
      <c r="K5255" s="4"/>
    </row>
    <row r="5256" spans="1:11" ht="15" x14ac:dyDescent="0.2">
      <c r="A5256" s="5">
        <v>5197</v>
      </c>
      <c r="B5256" s="660"/>
      <c r="F5256" s="4" t="s">
        <v>3784</v>
      </c>
      <c r="G5256" s="1" t="b">
        <f t="shared" ca="1" si="82"/>
        <v>1</v>
      </c>
      <c r="H5256" s="1435" t="str" cm="1">
        <f t="array" aca="1" ref="H5256" ca="1">IF(I5256&lt;&gt;"",INDIRECT("'"&amp;I5256&amp;"'!"&amp;J5256),"")</f>
        <v/>
      </c>
      <c r="I5256" s="1440"/>
      <c r="J5256" s="1436"/>
      <c r="K5256" s="4"/>
    </row>
    <row r="5257" spans="1:11" ht="15" x14ac:dyDescent="0.2">
      <c r="A5257" s="5">
        <v>5198</v>
      </c>
      <c r="B5257" s="660"/>
      <c r="F5257" s="4" t="s">
        <v>3784</v>
      </c>
      <c r="G5257" s="1" t="b">
        <f t="shared" ca="1" si="82"/>
        <v>1</v>
      </c>
      <c r="H5257" s="1435" t="str" cm="1">
        <f t="array" aca="1" ref="H5257" ca="1">IF(I5257&lt;&gt;"",INDIRECT("'"&amp;I5257&amp;"'!"&amp;J5257),"")</f>
        <v/>
      </c>
      <c r="I5257" s="1440"/>
      <c r="J5257" s="1436"/>
      <c r="K5257" s="4"/>
    </row>
    <row r="5258" spans="1:11" ht="15" x14ac:dyDescent="0.2">
      <c r="A5258">
        <v>5199</v>
      </c>
      <c r="B5258" s="660">
        <f>'Revenues 10-15'!C206</f>
        <v>79821</v>
      </c>
      <c r="F5258" s="4"/>
      <c r="G5258" s="1" t="b">
        <f t="shared" ca="1" si="82"/>
        <v>1</v>
      </c>
      <c r="H5258" s="1435" cm="1">
        <f t="array" aca="1" ref="H5258" ca="1">IF(I5258&lt;&gt;"",INDIRECT("'"&amp;I5258&amp;"'!"&amp;J5258),"")</f>
        <v>79821</v>
      </c>
      <c r="I5258" s="1440" t="s">
        <v>4785</v>
      </c>
      <c r="J5258" s="1436" t="s">
        <v>4984</v>
      </c>
      <c r="K5258" s="4"/>
    </row>
    <row r="5259" spans="1:11" ht="15" x14ac:dyDescent="0.2">
      <c r="A5259" s="5">
        <v>5200</v>
      </c>
      <c r="B5259" s="660"/>
      <c r="F5259" s="4" t="s">
        <v>3784</v>
      </c>
      <c r="G5259" s="1" t="b">
        <f t="shared" ca="1" si="82"/>
        <v>1</v>
      </c>
      <c r="H5259" s="1435" t="str" cm="1">
        <f t="array" aca="1" ref="H5259" ca="1">IF(I5259&lt;&gt;"",INDIRECT("'"&amp;I5259&amp;"'!"&amp;J5259),"")</f>
        <v/>
      </c>
      <c r="I5259" s="1440"/>
      <c r="J5259" s="1436"/>
      <c r="K5259" s="4"/>
    </row>
    <row r="5260" spans="1:11" ht="15" x14ac:dyDescent="0.2">
      <c r="A5260" s="5">
        <v>5201</v>
      </c>
      <c r="B5260" s="660"/>
      <c r="C5260" s="2" t="s">
        <v>490</v>
      </c>
      <c r="F5260" s="4" t="s">
        <v>3784</v>
      </c>
      <c r="G5260" s="1" t="b">
        <f t="shared" ca="1" si="82"/>
        <v>1</v>
      </c>
      <c r="H5260" s="1435" t="str" cm="1">
        <f t="array" aca="1" ref="H5260" ca="1">IF(I5260&lt;&gt;"",INDIRECT("'"&amp;I5260&amp;"'!"&amp;J5260),"")</f>
        <v/>
      </c>
      <c r="I5260" s="1440"/>
      <c r="J5260" s="1436"/>
      <c r="K5260" s="4"/>
    </row>
    <row r="5261" spans="1:11" ht="15" x14ac:dyDescent="0.2">
      <c r="A5261" s="5">
        <v>5202</v>
      </c>
      <c r="B5261" s="660"/>
      <c r="F5261" s="4" t="s">
        <v>3784</v>
      </c>
      <c r="G5261" s="1" t="b">
        <f t="shared" ca="1" si="82"/>
        <v>1</v>
      </c>
      <c r="H5261" s="1435" t="str" cm="1">
        <f t="array" aca="1" ref="H5261" ca="1">IF(I5261&lt;&gt;"",INDIRECT("'"&amp;I5261&amp;"'!"&amp;J5261),"")</f>
        <v/>
      </c>
      <c r="I5261" s="1440"/>
      <c r="J5261" s="1436"/>
      <c r="K5261" s="4"/>
    </row>
    <row r="5262" spans="1:11" ht="15" x14ac:dyDescent="0.2">
      <c r="A5262" s="5">
        <v>5203</v>
      </c>
      <c r="B5262" s="660"/>
      <c r="F5262" s="4" t="s">
        <v>3784</v>
      </c>
      <c r="G5262" s="1" t="b">
        <f t="shared" ca="1" si="82"/>
        <v>1</v>
      </c>
      <c r="H5262" s="1435" t="str" cm="1">
        <f t="array" aca="1" ref="H5262" ca="1">IF(I5262&lt;&gt;"",INDIRECT("'"&amp;I5262&amp;"'!"&amp;J5262),"")</f>
        <v/>
      </c>
      <c r="I5262" s="1440"/>
      <c r="J5262" s="1436"/>
      <c r="K5262" s="4"/>
    </row>
    <row r="5263" spans="1:11" ht="15" x14ac:dyDescent="0.2">
      <c r="A5263" s="5">
        <v>5204</v>
      </c>
      <c r="B5263" s="660"/>
      <c r="F5263" s="4" t="s">
        <v>3784</v>
      </c>
      <c r="G5263" s="1" t="b">
        <f t="shared" ca="1" si="82"/>
        <v>1</v>
      </c>
      <c r="H5263" s="1435" t="str" cm="1">
        <f t="array" aca="1" ref="H5263" ca="1">IF(I5263&lt;&gt;"",INDIRECT("'"&amp;I5263&amp;"'!"&amp;J5263),"")</f>
        <v/>
      </c>
      <c r="I5263" s="1440"/>
      <c r="J5263" s="1436"/>
      <c r="K5263" s="4"/>
    </row>
    <row r="5264" spans="1:11" ht="15" x14ac:dyDescent="0.2">
      <c r="A5264" s="5">
        <v>5205</v>
      </c>
      <c r="B5264" s="660"/>
      <c r="F5264" s="4" t="s">
        <v>3784</v>
      </c>
      <c r="G5264" s="1" t="b">
        <f t="shared" ca="1" si="82"/>
        <v>1</v>
      </c>
      <c r="H5264" s="1435" t="str" cm="1">
        <f t="array" aca="1" ref="H5264" ca="1">IF(I5264&lt;&gt;"",INDIRECT("'"&amp;I5264&amp;"'!"&amp;J5264),"")</f>
        <v/>
      </c>
      <c r="I5264" s="1440"/>
      <c r="J5264" s="1436"/>
      <c r="K5264" s="4"/>
    </row>
    <row r="5265" spans="1:11" ht="15" x14ac:dyDescent="0.2">
      <c r="A5265" s="5">
        <v>5206</v>
      </c>
      <c r="B5265" s="660"/>
      <c r="F5265" s="4" t="s">
        <v>3784</v>
      </c>
      <c r="G5265" s="1" t="b">
        <f t="shared" ca="1" si="82"/>
        <v>1</v>
      </c>
      <c r="H5265" s="1435" t="str" cm="1">
        <f t="array" aca="1" ref="H5265" ca="1">IF(I5265&lt;&gt;"",INDIRECT("'"&amp;I5265&amp;"'!"&amp;J5265),"")</f>
        <v/>
      </c>
      <c r="I5265" s="1440"/>
      <c r="J5265" s="1436"/>
      <c r="K5265" s="4"/>
    </row>
    <row r="5266" spans="1:11" ht="15" x14ac:dyDescent="0.2">
      <c r="A5266" s="5">
        <v>5207</v>
      </c>
      <c r="B5266" s="660"/>
      <c r="F5266" s="4" t="s">
        <v>3784</v>
      </c>
      <c r="G5266" s="1" t="b">
        <f t="shared" ca="1" si="82"/>
        <v>1</v>
      </c>
      <c r="H5266" s="1435" t="str" cm="1">
        <f t="array" aca="1" ref="H5266" ca="1">IF(I5266&lt;&gt;"",INDIRECT("'"&amp;I5266&amp;"'!"&amp;J5266),"")</f>
        <v/>
      </c>
      <c r="I5266" s="1440"/>
      <c r="J5266" s="1436"/>
      <c r="K5266" s="4"/>
    </row>
    <row r="5267" spans="1:11" ht="15" x14ac:dyDescent="0.2">
      <c r="A5267" s="5">
        <v>5208</v>
      </c>
      <c r="B5267" s="660"/>
      <c r="F5267" s="4" t="s">
        <v>3784</v>
      </c>
      <c r="G5267" s="1" t="b">
        <f t="shared" ca="1" si="82"/>
        <v>1</v>
      </c>
      <c r="H5267" s="1435" t="str" cm="1">
        <f t="array" aca="1" ref="H5267" ca="1">IF(I5267&lt;&gt;"",INDIRECT("'"&amp;I5267&amp;"'!"&amp;J5267),"")</f>
        <v/>
      </c>
      <c r="I5267" s="1440"/>
      <c r="J5267" s="1436"/>
      <c r="K5267" s="4"/>
    </row>
    <row r="5268" spans="1:11" ht="15" x14ac:dyDescent="0.2">
      <c r="A5268" s="5">
        <v>5209</v>
      </c>
      <c r="B5268" s="660"/>
      <c r="F5268" s="4" t="s">
        <v>3784</v>
      </c>
      <c r="G5268" s="1" t="b">
        <f t="shared" ca="1" si="82"/>
        <v>1</v>
      </c>
      <c r="H5268" s="1435" t="str" cm="1">
        <f t="array" aca="1" ref="H5268" ca="1">IF(I5268&lt;&gt;"",INDIRECT("'"&amp;I5268&amp;"'!"&amp;J5268),"")</f>
        <v/>
      </c>
      <c r="I5268" s="1440"/>
      <c r="J5268" s="1436"/>
      <c r="K5268" s="4"/>
    </row>
    <row r="5269" spans="1:11" ht="15" x14ac:dyDescent="0.2">
      <c r="A5269" s="5">
        <v>5210</v>
      </c>
      <c r="B5269" s="660"/>
      <c r="F5269" s="4" t="s">
        <v>3784</v>
      </c>
      <c r="G5269" s="1" t="b">
        <f t="shared" ca="1" si="82"/>
        <v>1</v>
      </c>
      <c r="H5269" s="1435" t="str" cm="1">
        <f t="array" aca="1" ref="H5269" ca="1">IF(I5269&lt;&gt;"",INDIRECT("'"&amp;I5269&amp;"'!"&amp;J5269),"")</f>
        <v/>
      </c>
      <c r="I5269" s="1440"/>
      <c r="J5269" s="1436"/>
      <c r="K5269" s="4"/>
    </row>
    <row r="5270" spans="1:11" ht="15" x14ac:dyDescent="0.2">
      <c r="A5270" s="5">
        <v>5211</v>
      </c>
      <c r="B5270" s="660"/>
      <c r="F5270" s="4" t="s">
        <v>3784</v>
      </c>
      <c r="G5270" s="1" t="b">
        <f t="shared" ca="1" si="82"/>
        <v>1</v>
      </c>
      <c r="H5270" s="1435" t="str" cm="1">
        <f t="array" aca="1" ref="H5270" ca="1">IF(I5270&lt;&gt;"",INDIRECT("'"&amp;I5270&amp;"'!"&amp;J5270),"")</f>
        <v/>
      </c>
      <c r="I5270" s="1440"/>
      <c r="J5270" s="1436"/>
      <c r="K5270" s="4"/>
    </row>
    <row r="5271" spans="1:11" ht="15" x14ac:dyDescent="0.2">
      <c r="A5271" s="5">
        <v>5212</v>
      </c>
      <c r="B5271" s="660"/>
      <c r="F5271" s="4" t="s">
        <v>3784</v>
      </c>
      <c r="G5271" s="1" t="b">
        <f t="shared" ca="1" si="82"/>
        <v>1</v>
      </c>
      <c r="H5271" s="1435" t="str" cm="1">
        <f t="array" aca="1" ref="H5271" ca="1">IF(I5271&lt;&gt;"",INDIRECT("'"&amp;I5271&amp;"'!"&amp;J5271),"")</f>
        <v/>
      </c>
      <c r="I5271" s="1440"/>
      <c r="J5271" s="1436"/>
      <c r="K5271" s="4"/>
    </row>
    <row r="5272" spans="1:11" ht="15" x14ac:dyDescent="0.2">
      <c r="A5272">
        <v>5213</v>
      </c>
      <c r="B5272" s="660">
        <f>'Revenues 10-15'!C214</f>
        <v>7137</v>
      </c>
      <c r="F5272" s="4"/>
      <c r="G5272" s="1" t="b">
        <f t="shared" ca="1" si="82"/>
        <v>1</v>
      </c>
      <c r="H5272" s="1435" cm="1">
        <f t="array" aca="1" ref="H5272" ca="1">IF(I5272&lt;&gt;"",INDIRECT("'"&amp;I5272&amp;"'!"&amp;J5272),"")</f>
        <v>7137</v>
      </c>
      <c r="I5272" s="1440" t="s">
        <v>4785</v>
      </c>
      <c r="J5272" s="1436" t="s">
        <v>4226</v>
      </c>
      <c r="K5272" s="4"/>
    </row>
    <row r="5273" spans="1:11" ht="15" x14ac:dyDescent="0.2">
      <c r="A5273">
        <v>5214</v>
      </c>
      <c r="B5273" s="660">
        <f>'Revenues 10-15'!C215</f>
        <v>0</v>
      </c>
      <c r="F5273" s="4"/>
      <c r="G5273" s="1" t="b">
        <f t="shared" ca="1" si="82"/>
        <v>1</v>
      </c>
      <c r="H5273" s="1435" cm="1">
        <f t="array" aca="1" ref="H5273" ca="1">IF(I5273&lt;&gt;"",INDIRECT("'"&amp;I5273&amp;"'!"&amp;J5273),"")</f>
        <v>0</v>
      </c>
      <c r="I5273" s="1440" t="s">
        <v>4785</v>
      </c>
      <c r="J5273" s="1436" t="s">
        <v>4985</v>
      </c>
      <c r="K5273" s="4"/>
    </row>
    <row r="5274" spans="1:11" ht="15" x14ac:dyDescent="0.2">
      <c r="A5274" s="5">
        <v>5215</v>
      </c>
      <c r="B5274" s="660"/>
      <c r="F5274" s="4" t="s">
        <v>3784</v>
      </c>
      <c r="G5274" s="1" t="b">
        <f t="shared" ca="1" si="82"/>
        <v>1</v>
      </c>
      <c r="H5274" s="1435" t="str" cm="1">
        <f t="array" aca="1" ref="H5274" ca="1">IF(I5274&lt;&gt;"",INDIRECT("'"&amp;I5274&amp;"'!"&amp;J5274),"")</f>
        <v/>
      </c>
      <c r="I5274" s="1440"/>
      <c r="J5274" s="1436"/>
      <c r="K5274" s="4"/>
    </row>
    <row r="5275" spans="1:11" ht="15" x14ac:dyDescent="0.2">
      <c r="A5275" s="5">
        <v>5216</v>
      </c>
      <c r="B5275" s="660"/>
      <c r="F5275" s="4" t="s">
        <v>3784</v>
      </c>
      <c r="G5275" s="1" t="b">
        <f t="shared" ca="1" si="82"/>
        <v>1</v>
      </c>
      <c r="H5275" s="1435" t="str" cm="1">
        <f t="array" aca="1" ref="H5275" ca="1">IF(I5275&lt;&gt;"",INDIRECT("'"&amp;I5275&amp;"'!"&amp;J5275),"")</f>
        <v/>
      </c>
      <c r="I5275" s="1440"/>
      <c r="J5275" s="1436"/>
      <c r="K5275" s="4"/>
    </row>
    <row r="5276" spans="1:11" ht="15" x14ac:dyDescent="0.2">
      <c r="A5276">
        <v>5217</v>
      </c>
      <c r="B5276" s="660">
        <f>'Revenues 10-15'!C216</f>
        <v>111062</v>
      </c>
      <c r="F5276" s="4"/>
      <c r="G5276" s="1" t="b">
        <f t="shared" ca="1" si="82"/>
        <v>1</v>
      </c>
      <c r="H5276" s="1435" cm="1">
        <f t="array" aca="1" ref="H5276" ca="1">IF(I5276&lt;&gt;"",INDIRECT("'"&amp;I5276&amp;"'!"&amp;J5276),"")</f>
        <v>111062</v>
      </c>
      <c r="I5276" s="1440" t="s">
        <v>4785</v>
      </c>
      <c r="J5276" s="1436" t="s">
        <v>4986</v>
      </c>
      <c r="K5276" s="4"/>
    </row>
    <row r="5277" spans="1:11" ht="15" x14ac:dyDescent="0.2">
      <c r="A5277">
        <v>5218</v>
      </c>
      <c r="B5277" s="660">
        <f>'Revenues 10-15'!C217</f>
        <v>0</v>
      </c>
      <c r="F5277" s="4"/>
      <c r="G5277" s="1" t="b">
        <f t="shared" ca="1" si="82"/>
        <v>1</v>
      </c>
      <c r="H5277" s="1435" cm="1">
        <f t="array" aca="1" ref="H5277" ca="1">IF(I5277&lt;&gt;"",INDIRECT("'"&amp;I5277&amp;"'!"&amp;J5277),"")</f>
        <v>0</v>
      </c>
      <c r="I5277" s="1440" t="s">
        <v>4785</v>
      </c>
      <c r="J5277" s="1436" t="s">
        <v>4987</v>
      </c>
      <c r="K5277" s="4"/>
    </row>
    <row r="5278" spans="1:11" ht="15" x14ac:dyDescent="0.2">
      <c r="A5278">
        <v>5219</v>
      </c>
      <c r="B5278" s="660">
        <f>'Revenues 10-15'!C218</f>
        <v>0</v>
      </c>
      <c r="F5278" s="4"/>
      <c r="G5278" s="1" t="b">
        <f t="shared" ca="1" si="82"/>
        <v>1</v>
      </c>
      <c r="H5278" s="1435" cm="1">
        <f t="array" aca="1" ref="H5278" ca="1">IF(I5278&lt;&gt;"",INDIRECT("'"&amp;I5278&amp;"'!"&amp;J5278),"")</f>
        <v>0</v>
      </c>
      <c r="I5278" s="1440" t="s">
        <v>4785</v>
      </c>
      <c r="J5278" s="1436" t="s">
        <v>4988</v>
      </c>
      <c r="K5278" s="4"/>
    </row>
    <row r="5279" spans="1:11" ht="15" x14ac:dyDescent="0.2">
      <c r="A5279" s="5">
        <v>5220</v>
      </c>
      <c r="B5279" s="660"/>
      <c r="F5279" s="4" t="s">
        <v>3784</v>
      </c>
      <c r="G5279" s="1" t="b">
        <f t="shared" ca="1" si="82"/>
        <v>1</v>
      </c>
      <c r="H5279" s="1435" t="str" cm="1">
        <f t="array" aca="1" ref="H5279" ca="1">IF(I5279&lt;&gt;"",INDIRECT("'"&amp;I5279&amp;"'!"&amp;J5279),"")</f>
        <v/>
      </c>
      <c r="I5279" s="1440"/>
      <c r="J5279" s="1436"/>
      <c r="K5279" s="4"/>
    </row>
    <row r="5280" spans="1:11" ht="15" x14ac:dyDescent="0.2">
      <c r="A5280" s="5">
        <v>5221</v>
      </c>
      <c r="B5280" s="660"/>
      <c r="F5280" s="4" t="s">
        <v>3784</v>
      </c>
      <c r="G5280" s="1" t="b">
        <f t="shared" ref="G5280:G5343" ca="1" si="83">H5280=B5280</f>
        <v>1</v>
      </c>
      <c r="H5280" s="1435" t="str" cm="1">
        <f t="array" aca="1" ref="H5280" ca="1">IF(I5280&lt;&gt;"",INDIRECT("'"&amp;I5280&amp;"'!"&amp;J5280),"")</f>
        <v/>
      </c>
      <c r="I5280" s="1440"/>
      <c r="J5280" s="1436"/>
      <c r="K5280" s="4"/>
    </row>
    <row r="5281" spans="1:11" ht="15" x14ac:dyDescent="0.2">
      <c r="A5281" s="5">
        <v>5222</v>
      </c>
      <c r="B5281" s="660"/>
      <c r="F5281" s="4" t="s">
        <v>3784</v>
      </c>
      <c r="G5281" s="1" t="b">
        <f t="shared" ca="1" si="83"/>
        <v>1</v>
      </c>
      <c r="H5281" s="1435" t="str" cm="1">
        <f t="array" aca="1" ref="H5281" ca="1">IF(I5281&lt;&gt;"",INDIRECT("'"&amp;I5281&amp;"'!"&amp;J5281),"")</f>
        <v/>
      </c>
      <c r="I5281" s="1440"/>
      <c r="J5281" s="1436"/>
      <c r="K5281" s="4"/>
    </row>
    <row r="5282" spans="1:11" ht="15" x14ac:dyDescent="0.2">
      <c r="A5282" s="5">
        <v>5223</v>
      </c>
      <c r="B5282" s="660"/>
      <c r="F5282" s="4" t="s">
        <v>3784</v>
      </c>
      <c r="G5282" s="1" t="b">
        <f t="shared" ca="1" si="83"/>
        <v>1</v>
      </c>
      <c r="H5282" s="1435" t="str" cm="1">
        <f t="array" aca="1" ref="H5282" ca="1">IF(I5282&lt;&gt;"",INDIRECT("'"&amp;I5282&amp;"'!"&amp;J5282),"")</f>
        <v/>
      </c>
      <c r="I5282" s="1440"/>
      <c r="J5282" s="1436"/>
      <c r="K5282" s="4"/>
    </row>
    <row r="5283" spans="1:11" ht="15" x14ac:dyDescent="0.2">
      <c r="A5283" s="5">
        <v>5224</v>
      </c>
      <c r="B5283" s="660"/>
      <c r="F5283" s="4" t="s">
        <v>3784</v>
      </c>
      <c r="G5283" s="1" t="b">
        <f t="shared" ca="1" si="83"/>
        <v>1</v>
      </c>
      <c r="H5283" s="1435" t="str" cm="1">
        <f t="array" aca="1" ref="H5283" ca="1">IF(I5283&lt;&gt;"",INDIRECT("'"&amp;I5283&amp;"'!"&amp;J5283),"")</f>
        <v/>
      </c>
      <c r="I5283" s="1440"/>
      <c r="J5283" s="1436"/>
      <c r="K5283" s="4"/>
    </row>
    <row r="5284" spans="1:11" ht="15" x14ac:dyDescent="0.2">
      <c r="A5284">
        <v>5225</v>
      </c>
      <c r="B5284" s="660">
        <f>'Revenues 10-15'!C220</f>
        <v>118199</v>
      </c>
      <c r="F5284" s="4"/>
      <c r="G5284" s="1" t="b">
        <f t="shared" ca="1" si="83"/>
        <v>1</v>
      </c>
      <c r="H5284" s="1435" cm="1">
        <f t="array" aca="1" ref="H5284" ca="1">IF(I5284&lt;&gt;"",INDIRECT("'"&amp;I5284&amp;"'!"&amp;J5284),"")</f>
        <v>118199</v>
      </c>
      <c r="I5284" s="1440" t="s">
        <v>4785</v>
      </c>
      <c r="J5284" s="1436" t="s">
        <v>4989</v>
      </c>
      <c r="K5284" s="4"/>
    </row>
    <row r="5285" spans="1:11" ht="15" x14ac:dyDescent="0.2">
      <c r="A5285" s="5">
        <v>5226</v>
      </c>
      <c r="B5285" s="660"/>
      <c r="F5285" s="4" t="s">
        <v>3784</v>
      </c>
      <c r="G5285" s="1" t="b">
        <f t="shared" ca="1" si="83"/>
        <v>1</v>
      </c>
      <c r="H5285" s="1435" t="str" cm="1">
        <f t="array" aca="1" ref="H5285" ca="1">IF(I5285&lt;&gt;"",INDIRECT("'"&amp;I5285&amp;"'!"&amp;J5285),"")</f>
        <v/>
      </c>
      <c r="I5285" s="1440"/>
      <c r="J5285" s="1436"/>
      <c r="K5285" s="4"/>
    </row>
    <row r="5286" spans="1:11" ht="15" x14ac:dyDescent="0.2">
      <c r="A5286" s="5">
        <v>5227</v>
      </c>
      <c r="B5286" s="660"/>
      <c r="C5286" s="2" t="s">
        <v>490</v>
      </c>
      <c r="F5286" s="4" t="s">
        <v>3784</v>
      </c>
      <c r="G5286" s="1" t="b">
        <f t="shared" ca="1" si="83"/>
        <v>1</v>
      </c>
      <c r="H5286" s="1435" t="str" cm="1">
        <f t="array" aca="1" ref="H5286" ca="1">IF(I5286&lt;&gt;"",INDIRECT("'"&amp;I5286&amp;"'!"&amp;J5286),"")</f>
        <v/>
      </c>
      <c r="I5286" s="1440"/>
      <c r="J5286" s="1436"/>
      <c r="K5286" s="4"/>
    </row>
    <row r="5287" spans="1:11" ht="15" x14ac:dyDescent="0.2">
      <c r="A5287" s="5">
        <v>5228</v>
      </c>
      <c r="B5287" s="660"/>
      <c r="F5287" s="4" t="s">
        <v>3784</v>
      </c>
      <c r="G5287" s="1" t="b">
        <f t="shared" ca="1" si="83"/>
        <v>1</v>
      </c>
      <c r="H5287" s="1435" t="str" cm="1">
        <f t="array" aca="1" ref="H5287" ca="1">IF(I5287&lt;&gt;"",INDIRECT("'"&amp;I5287&amp;"'!"&amp;J5287),"")</f>
        <v/>
      </c>
      <c r="I5287" s="1440"/>
      <c r="J5287" s="1436"/>
      <c r="K5287" s="4"/>
    </row>
    <row r="5288" spans="1:11" ht="15" x14ac:dyDescent="0.2">
      <c r="A5288" s="5">
        <v>5229</v>
      </c>
      <c r="B5288" s="660"/>
      <c r="F5288" s="4" t="s">
        <v>3784</v>
      </c>
      <c r="G5288" s="1" t="b">
        <f t="shared" ca="1" si="83"/>
        <v>1</v>
      </c>
      <c r="H5288" s="1435" t="str" cm="1">
        <f t="array" aca="1" ref="H5288" ca="1">IF(I5288&lt;&gt;"",INDIRECT("'"&amp;I5288&amp;"'!"&amp;J5288),"")</f>
        <v/>
      </c>
      <c r="I5288" s="1440"/>
      <c r="J5288" s="1436"/>
      <c r="K5288" s="4"/>
    </row>
    <row r="5289" spans="1:11" ht="15" x14ac:dyDescent="0.2">
      <c r="A5289" s="5">
        <v>5230</v>
      </c>
      <c r="B5289" s="660"/>
      <c r="F5289" s="4" t="s">
        <v>3784</v>
      </c>
      <c r="G5289" s="1" t="b">
        <f t="shared" ca="1" si="83"/>
        <v>1</v>
      </c>
      <c r="H5289" s="1435" t="str" cm="1">
        <f t="array" aca="1" ref="H5289" ca="1">IF(I5289&lt;&gt;"",INDIRECT("'"&amp;I5289&amp;"'!"&amp;J5289),"")</f>
        <v/>
      </c>
      <c r="I5289" s="1440"/>
      <c r="J5289" s="1436"/>
      <c r="K5289" s="4"/>
    </row>
    <row r="5290" spans="1:11" ht="15" x14ac:dyDescent="0.2">
      <c r="A5290" s="5">
        <v>5231</v>
      </c>
      <c r="B5290" s="660"/>
      <c r="F5290" s="4" t="s">
        <v>3784</v>
      </c>
      <c r="G5290" s="1" t="b">
        <f t="shared" ca="1" si="83"/>
        <v>1</v>
      </c>
      <c r="H5290" s="1435" t="str" cm="1">
        <f t="array" aca="1" ref="H5290" ca="1">IF(I5290&lt;&gt;"",INDIRECT("'"&amp;I5290&amp;"'!"&amp;J5290),"")</f>
        <v/>
      </c>
      <c r="I5290" s="1440"/>
      <c r="J5290" s="1436"/>
      <c r="K5290" s="4"/>
    </row>
    <row r="5291" spans="1:11" ht="15" x14ac:dyDescent="0.2">
      <c r="A5291" s="5">
        <v>5232</v>
      </c>
      <c r="B5291" s="660"/>
      <c r="F5291" s="4" t="s">
        <v>3784</v>
      </c>
      <c r="G5291" s="1" t="b">
        <f t="shared" ca="1" si="83"/>
        <v>1</v>
      </c>
      <c r="H5291" s="1435" t="str" cm="1">
        <f t="array" aca="1" ref="H5291" ca="1">IF(I5291&lt;&gt;"",INDIRECT("'"&amp;I5291&amp;"'!"&amp;J5291),"")</f>
        <v/>
      </c>
      <c r="I5291" s="1440"/>
      <c r="J5291" s="1436"/>
      <c r="K5291" s="4"/>
    </row>
    <row r="5292" spans="1:11" ht="15" x14ac:dyDescent="0.2">
      <c r="A5292" s="5">
        <v>5233</v>
      </c>
      <c r="B5292" s="660"/>
      <c r="F5292" s="4" t="s">
        <v>3784</v>
      </c>
      <c r="G5292" s="1" t="b">
        <f t="shared" ca="1" si="83"/>
        <v>1</v>
      </c>
      <c r="H5292" s="1435" t="str" cm="1">
        <f t="array" aca="1" ref="H5292" ca="1">IF(I5292&lt;&gt;"",INDIRECT("'"&amp;I5292&amp;"'!"&amp;J5292),"")</f>
        <v/>
      </c>
      <c r="I5292" s="1440"/>
      <c r="J5292" s="1436"/>
      <c r="K5292" s="4"/>
    </row>
    <row r="5293" spans="1:11" ht="15" x14ac:dyDescent="0.2">
      <c r="A5293" s="5">
        <v>5234</v>
      </c>
      <c r="B5293" s="660"/>
      <c r="F5293" s="4" t="s">
        <v>3784</v>
      </c>
      <c r="G5293" s="1" t="b">
        <f t="shared" ca="1" si="83"/>
        <v>1</v>
      </c>
      <c r="H5293" s="1435" t="str" cm="1">
        <f t="array" aca="1" ref="H5293" ca="1">IF(I5293&lt;&gt;"",INDIRECT("'"&amp;I5293&amp;"'!"&amp;J5293),"")</f>
        <v/>
      </c>
      <c r="I5293" s="1440"/>
      <c r="J5293" s="1436"/>
      <c r="K5293" s="4"/>
    </row>
    <row r="5294" spans="1:11" ht="15" x14ac:dyDescent="0.2">
      <c r="A5294" s="5">
        <v>5235</v>
      </c>
      <c r="B5294" s="660"/>
      <c r="F5294" s="4" t="s">
        <v>3784</v>
      </c>
      <c r="G5294" s="1" t="b">
        <f t="shared" ca="1" si="83"/>
        <v>1</v>
      </c>
      <c r="H5294" s="1435" t="str" cm="1">
        <f t="array" aca="1" ref="H5294" ca="1">IF(I5294&lt;&gt;"",INDIRECT("'"&amp;I5294&amp;"'!"&amp;J5294),"")</f>
        <v/>
      </c>
      <c r="I5294" s="1440"/>
      <c r="J5294" s="1436"/>
      <c r="K5294" s="4"/>
    </row>
    <row r="5295" spans="1:11" ht="15" x14ac:dyDescent="0.2">
      <c r="A5295" s="5">
        <v>5236</v>
      </c>
      <c r="B5295" s="660"/>
      <c r="F5295" s="4" t="s">
        <v>3784</v>
      </c>
      <c r="G5295" s="1" t="b">
        <f t="shared" ca="1" si="83"/>
        <v>1</v>
      </c>
      <c r="H5295" s="1435" t="str" cm="1">
        <f t="array" aca="1" ref="H5295" ca="1">IF(I5295&lt;&gt;"",INDIRECT("'"&amp;I5295&amp;"'!"&amp;J5295),"")</f>
        <v/>
      </c>
      <c r="I5295" s="1440"/>
      <c r="J5295" s="1436"/>
      <c r="K5295" s="4"/>
    </row>
    <row r="5296" spans="1:11" ht="15" x14ac:dyDescent="0.2">
      <c r="A5296" s="5">
        <v>5237</v>
      </c>
      <c r="B5296" s="660"/>
      <c r="F5296" s="4" t="s">
        <v>3784</v>
      </c>
      <c r="G5296" s="1" t="b">
        <f t="shared" ca="1" si="83"/>
        <v>1</v>
      </c>
      <c r="H5296" s="1435" t="str" cm="1">
        <f t="array" aca="1" ref="H5296" ca="1">IF(I5296&lt;&gt;"",INDIRECT("'"&amp;I5296&amp;"'!"&amp;J5296),"")</f>
        <v/>
      </c>
      <c r="I5296" s="1440"/>
      <c r="J5296" s="1436"/>
      <c r="K5296" s="4"/>
    </row>
    <row r="5297" spans="1:11" ht="15" x14ac:dyDescent="0.2">
      <c r="A5297" s="5">
        <v>5238</v>
      </c>
      <c r="B5297" s="660"/>
      <c r="F5297" s="4" t="s">
        <v>3784</v>
      </c>
      <c r="G5297" s="1" t="b">
        <f t="shared" ca="1" si="83"/>
        <v>1</v>
      </c>
      <c r="H5297" s="1435" t="str" cm="1">
        <f t="array" aca="1" ref="H5297" ca="1">IF(I5297&lt;&gt;"",INDIRECT("'"&amp;I5297&amp;"'!"&amp;J5297),"")</f>
        <v/>
      </c>
      <c r="I5297" s="1440"/>
      <c r="J5297" s="1436"/>
      <c r="K5297" s="4"/>
    </row>
    <row r="5298" spans="1:11" ht="15" x14ac:dyDescent="0.2">
      <c r="A5298" s="5">
        <v>5239</v>
      </c>
      <c r="B5298" s="660"/>
      <c r="F5298" s="4" t="s">
        <v>3784</v>
      </c>
      <c r="G5298" s="1" t="b">
        <f t="shared" ca="1" si="83"/>
        <v>1</v>
      </c>
      <c r="H5298" s="1435" t="str" cm="1">
        <f t="array" aca="1" ref="H5298" ca="1">IF(I5298&lt;&gt;"",INDIRECT("'"&amp;I5298&amp;"'!"&amp;J5298),"")</f>
        <v/>
      </c>
      <c r="I5298" s="1440"/>
      <c r="J5298" s="1436"/>
      <c r="K5298" s="4"/>
    </row>
    <row r="5299" spans="1:11" ht="15" x14ac:dyDescent="0.2">
      <c r="A5299">
        <v>5240</v>
      </c>
      <c r="B5299" s="660">
        <f>'Revenues 10-15'!C222</f>
        <v>0</v>
      </c>
      <c r="F5299" s="4"/>
      <c r="G5299" s="1" t="b">
        <f t="shared" ca="1" si="83"/>
        <v>1</v>
      </c>
      <c r="H5299" s="1435" cm="1">
        <f t="array" aca="1" ref="H5299" ca="1">IF(I5299&lt;&gt;"",INDIRECT("'"&amp;I5299&amp;"'!"&amp;J5299),"")</f>
        <v>0</v>
      </c>
      <c r="I5299" s="1440" t="s">
        <v>4785</v>
      </c>
      <c r="J5299" s="1436" t="s">
        <v>4990</v>
      </c>
      <c r="K5299" s="4"/>
    </row>
    <row r="5300" spans="1:11" ht="15" x14ac:dyDescent="0.2">
      <c r="A5300" s="5">
        <v>5241</v>
      </c>
      <c r="B5300" s="660"/>
      <c r="F5300" s="4" t="s">
        <v>3784</v>
      </c>
      <c r="G5300" s="1" t="b">
        <f t="shared" ca="1" si="83"/>
        <v>1</v>
      </c>
      <c r="H5300" s="1435" t="str" cm="1">
        <f t="array" aca="1" ref="H5300" ca="1">IF(I5300&lt;&gt;"",INDIRECT("'"&amp;I5300&amp;"'!"&amp;J5300),"")</f>
        <v/>
      </c>
      <c r="I5300" s="1440"/>
      <c r="J5300" s="1436"/>
      <c r="K5300" s="4"/>
    </row>
    <row r="5301" spans="1:11" ht="15" x14ac:dyDescent="0.2">
      <c r="A5301" s="5">
        <v>5242</v>
      </c>
      <c r="B5301" s="660"/>
      <c r="F5301" s="4" t="s">
        <v>3784</v>
      </c>
      <c r="G5301" s="1" t="b">
        <f t="shared" ca="1" si="83"/>
        <v>1</v>
      </c>
      <c r="H5301" s="1435" t="str" cm="1">
        <f t="array" aca="1" ref="H5301" ca="1">IF(I5301&lt;&gt;"",INDIRECT("'"&amp;I5301&amp;"'!"&amp;J5301),"")</f>
        <v/>
      </c>
      <c r="I5301" s="1440"/>
      <c r="J5301" s="1436"/>
      <c r="K5301" s="4"/>
    </row>
    <row r="5302" spans="1:11" ht="15" x14ac:dyDescent="0.2">
      <c r="A5302">
        <v>5243</v>
      </c>
      <c r="B5302" s="660">
        <f>'Revenues 10-15'!C224</f>
        <v>0</v>
      </c>
      <c r="F5302" s="4"/>
      <c r="G5302" s="1" t="b">
        <f t="shared" ca="1" si="83"/>
        <v>1</v>
      </c>
      <c r="H5302" s="1435" cm="1">
        <f t="array" aca="1" ref="H5302" ca="1">IF(I5302&lt;&gt;"",INDIRECT("'"&amp;I5302&amp;"'!"&amp;J5302),"")</f>
        <v>0</v>
      </c>
      <c r="I5302" s="1440" t="s">
        <v>4785</v>
      </c>
      <c r="J5302" s="1436" t="s">
        <v>4991</v>
      </c>
      <c r="K5302" s="4"/>
    </row>
    <row r="5303" spans="1:11" ht="15" x14ac:dyDescent="0.2">
      <c r="A5303" s="5">
        <v>5244</v>
      </c>
      <c r="B5303" s="660"/>
      <c r="F5303" s="4" t="s">
        <v>3784</v>
      </c>
      <c r="G5303" s="1" t="b">
        <f t="shared" ca="1" si="83"/>
        <v>1</v>
      </c>
      <c r="H5303" s="1435" t="str" cm="1">
        <f t="array" aca="1" ref="H5303" ca="1">IF(I5303&lt;&gt;"",INDIRECT("'"&amp;I5303&amp;"'!"&amp;J5303),"")</f>
        <v/>
      </c>
      <c r="I5303" s="1440"/>
      <c r="J5303" s="1436"/>
      <c r="K5303" s="4"/>
    </row>
    <row r="5304" spans="1:11" ht="15" x14ac:dyDescent="0.2">
      <c r="A5304" s="5">
        <v>5245</v>
      </c>
      <c r="B5304" s="660"/>
      <c r="C5304" s="2" t="s">
        <v>490</v>
      </c>
      <c r="F5304" s="4" t="s">
        <v>3784</v>
      </c>
      <c r="G5304" s="1" t="b">
        <f t="shared" ca="1" si="83"/>
        <v>1</v>
      </c>
      <c r="H5304" s="1435" t="str" cm="1">
        <f t="array" aca="1" ref="H5304" ca="1">IF(I5304&lt;&gt;"",INDIRECT("'"&amp;I5304&amp;"'!"&amp;J5304),"")</f>
        <v/>
      </c>
      <c r="I5304" s="1440"/>
      <c r="J5304" s="1436"/>
      <c r="K5304" s="4"/>
    </row>
    <row r="5305" spans="1:11" ht="15" x14ac:dyDescent="0.2">
      <c r="A5305" s="5">
        <v>5246</v>
      </c>
      <c r="B5305" s="660"/>
      <c r="F5305" s="4" t="s">
        <v>3784</v>
      </c>
      <c r="G5305" s="1" t="b">
        <f t="shared" ca="1" si="83"/>
        <v>1</v>
      </c>
      <c r="H5305" s="1435" t="str" cm="1">
        <f t="array" aca="1" ref="H5305" ca="1">IF(I5305&lt;&gt;"",INDIRECT("'"&amp;I5305&amp;"'!"&amp;J5305),"")</f>
        <v/>
      </c>
      <c r="I5305" s="1440"/>
      <c r="J5305" s="1436"/>
      <c r="K5305" s="4"/>
    </row>
    <row r="5306" spans="1:11" ht="15" x14ac:dyDescent="0.2">
      <c r="A5306" s="5">
        <v>5247</v>
      </c>
      <c r="B5306" s="660"/>
      <c r="F5306" s="4" t="s">
        <v>3784</v>
      </c>
      <c r="G5306" s="1" t="b">
        <f t="shared" ca="1" si="83"/>
        <v>1</v>
      </c>
      <c r="H5306" s="1435" t="str" cm="1">
        <f t="array" aca="1" ref="H5306" ca="1">IF(I5306&lt;&gt;"",INDIRECT("'"&amp;I5306&amp;"'!"&amp;J5306),"")</f>
        <v/>
      </c>
      <c r="I5306" s="1440"/>
      <c r="J5306" s="1436"/>
      <c r="K5306" s="4"/>
    </row>
    <row r="5307" spans="1:11" ht="15" x14ac:dyDescent="0.2">
      <c r="A5307" s="5">
        <v>5248</v>
      </c>
      <c r="B5307" s="660"/>
      <c r="F5307" s="4" t="s">
        <v>3784</v>
      </c>
      <c r="G5307" s="1" t="b">
        <f t="shared" ca="1" si="83"/>
        <v>1</v>
      </c>
      <c r="H5307" s="1435" t="str" cm="1">
        <f t="array" aca="1" ref="H5307" ca="1">IF(I5307&lt;&gt;"",INDIRECT("'"&amp;I5307&amp;"'!"&amp;J5307),"")</f>
        <v/>
      </c>
      <c r="I5307" s="1440"/>
      <c r="J5307" s="1436"/>
      <c r="K5307" s="4"/>
    </row>
    <row r="5308" spans="1:11" ht="15" x14ac:dyDescent="0.2">
      <c r="A5308">
        <v>5249</v>
      </c>
      <c r="B5308" s="660">
        <f>'Revenues 10-15'!C225</f>
        <v>0</v>
      </c>
      <c r="F5308" s="4"/>
      <c r="G5308" s="1" t="b">
        <f t="shared" ca="1" si="83"/>
        <v>1</v>
      </c>
      <c r="H5308" s="1435" cm="1">
        <f t="array" aca="1" ref="H5308" ca="1">IF(I5308&lt;&gt;"",INDIRECT("'"&amp;I5308&amp;"'!"&amp;J5308),"")</f>
        <v>0</v>
      </c>
      <c r="I5308" s="1440" t="s">
        <v>4785</v>
      </c>
      <c r="J5308" s="1436" t="s">
        <v>4992</v>
      </c>
      <c r="K5308" s="4"/>
    </row>
    <row r="5309" spans="1:11" ht="15" x14ac:dyDescent="0.2">
      <c r="A5309" s="5">
        <v>5250</v>
      </c>
      <c r="B5309" s="660"/>
      <c r="F5309" s="4" t="s">
        <v>3784</v>
      </c>
      <c r="G5309" s="1" t="b">
        <f t="shared" ca="1" si="83"/>
        <v>1</v>
      </c>
      <c r="H5309" s="1435" t="str" cm="1">
        <f t="array" aca="1" ref="H5309" ca="1">IF(I5309&lt;&gt;"",INDIRECT("'"&amp;I5309&amp;"'!"&amp;J5309),"")</f>
        <v/>
      </c>
      <c r="I5309" s="1440"/>
      <c r="J5309" s="1436"/>
      <c r="K5309" s="4"/>
    </row>
    <row r="5310" spans="1:11" ht="15" x14ac:dyDescent="0.2">
      <c r="A5310">
        <v>5251</v>
      </c>
      <c r="B5310" s="660">
        <f>'Revenues 10-15'!C258</f>
        <v>0</v>
      </c>
      <c r="F5310" s="4"/>
      <c r="G5310" s="1" t="b">
        <f t="shared" ca="1" si="83"/>
        <v>1</v>
      </c>
      <c r="H5310" s="1435" cm="1">
        <f t="array" aca="1" ref="H5310" ca="1">IF(I5310&lt;&gt;"",INDIRECT("'"&amp;I5310&amp;"'!"&amp;J5310),"")</f>
        <v>0</v>
      </c>
      <c r="I5310" s="1440" t="s">
        <v>4785</v>
      </c>
      <c r="J5310" s="1436" t="s">
        <v>4993</v>
      </c>
      <c r="K5310" s="4"/>
    </row>
    <row r="5311" spans="1:11" ht="15" x14ac:dyDescent="0.2">
      <c r="A5311" s="5">
        <v>5252</v>
      </c>
      <c r="B5311" s="660"/>
      <c r="D5311" s="4" t="s">
        <v>1314</v>
      </c>
      <c r="F5311" s="4" t="s">
        <v>3784</v>
      </c>
      <c r="G5311" s="1" t="b">
        <f t="shared" ca="1" si="83"/>
        <v>1</v>
      </c>
      <c r="H5311" s="1435" t="str" cm="1">
        <f t="array" aca="1" ref="H5311" ca="1">IF(I5311&lt;&gt;"",INDIRECT("'"&amp;I5311&amp;"'!"&amp;J5311),"")</f>
        <v/>
      </c>
      <c r="I5311" s="1440"/>
      <c r="J5311" s="1436"/>
      <c r="K5311" s="4"/>
    </row>
    <row r="5312" spans="1:11" ht="15" x14ac:dyDescent="0.2">
      <c r="A5312" s="5">
        <v>5253</v>
      </c>
      <c r="B5312" s="660"/>
      <c r="F5312" s="4" t="s">
        <v>3784</v>
      </c>
      <c r="G5312" s="1" t="b">
        <f t="shared" ca="1" si="83"/>
        <v>1</v>
      </c>
      <c r="H5312" s="1435" t="str" cm="1">
        <f t="array" aca="1" ref="H5312" ca="1">IF(I5312&lt;&gt;"",INDIRECT("'"&amp;I5312&amp;"'!"&amp;J5312),"")</f>
        <v/>
      </c>
      <c r="I5312" s="1440"/>
      <c r="J5312" s="1436"/>
      <c r="K5312" s="4"/>
    </row>
    <row r="5313" spans="1:11" ht="15" x14ac:dyDescent="0.2">
      <c r="A5313">
        <v>5254</v>
      </c>
      <c r="B5313" s="660">
        <f>'Revenues 10-15'!C260</f>
        <v>0</v>
      </c>
      <c r="F5313" s="4"/>
      <c r="G5313" s="1" t="b">
        <f t="shared" ca="1" si="83"/>
        <v>1</v>
      </c>
      <c r="H5313" s="1435" cm="1">
        <f t="array" aca="1" ref="H5313" ca="1">IF(I5313&lt;&gt;"",INDIRECT("'"&amp;I5313&amp;"'!"&amp;J5313),"")</f>
        <v>0</v>
      </c>
      <c r="I5313" s="1440" t="s">
        <v>4785</v>
      </c>
      <c r="J5313" s="1436" t="s">
        <v>4994</v>
      </c>
      <c r="K5313" s="4"/>
    </row>
    <row r="5314" spans="1:11" ht="15" x14ac:dyDescent="0.2">
      <c r="A5314" s="5">
        <v>5255</v>
      </c>
      <c r="B5314" s="660"/>
      <c r="F5314" s="4" t="s">
        <v>3784</v>
      </c>
      <c r="G5314" s="1" t="b">
        <f t="shared" ca="1" si="83"/>
        <v>1</v>
      </c>
      <c r="H5314" s="1435" t="str" cm="1">
        <f t="array" aca="1" ref="H5314" ca="1">IF(I5314&lt;&gt;"",INDIRECT("'"&amp;I5314&amp;"'!"&amp;J5314),"")</f>
        <v/>
      </c>
      <c r="I5314" s="1440"/>
      <c r="J5314" s="1436"/>
      <c r="K5314" s="4"/>
    </row>
    <row r="5315" spans="1:11" ht="15" x14ac:dyDescent="0.2">
      <c r="A5315">
        <v>5256</v>
      </c>
      <c r="B5315" s="660">
        <f>'Revenues 10-15'!C261</f>
        <v>0</v>
      </c>
      <c r="F5315" s="4"/>
      <c r="G5315" s="1" t="b">
        <f t="shared" ca="1" si="83"/>
        <v>1</v>
      </c>
      <c r="H5315" s="1435" cm="1">
        <f t="array" aca="1" ref="H5315" ca="1">IF(I5315&lt;&gt;"",INDIRECT("'"&amp;I5315&amp;"'!"&amp;J5315),"")</f>
        <v>0</v>
      </c>
      <c r="I5315" s="1440" t="s">
        <v>4785</v>
      </c>
      <c r="J5315" s="1436" t="s">
        <v>4995</v>
      </c>
      <c r="K5315" s="4"/>
    </row>
    <row r="5316" spans="1:11" ht="15" x14ac:dyDescent="0.2">
      <c r="A5316" s="5">
        <v>5257</v>
      </c>
      <c r="B5316" s="660"/>
      <c r="F5316" s="4" t="s">
        <v>3784</v>
      </c>
      <c r="G5316" s="1" t="b">
        <f t="shared" ca="1" si="83"/>
        <v>1</v>
      </c>
      <c r="H5316" s="1435" t="str" cm="1">
        <f t="array" aca="1" ref="H5316" ca="1">IF(I5316&lt;&gt;"",INDIRECT("'"&amp;I5316&amp;"'!"&amp;J5316),"")</f>
        <v/>
      </c>
      <c r="I5316" s="1440"/>
      <c r="J5316" s="1436"/>
      <c r="K5316" s="4"/>
    </row>
    <row r="5317" spans="1:11" ht="15" x14ac:dyDescent="0.2">
      <c r="A5317" s="5">
        <v>5258</v>
      </c>
      <c r="B5317" s="660"/>
      <c r="F5317" s="4" t="s">
        <v>3784</v>
      </c>
      <c r="G5317" s="1" t="b">
        <f t="shared" ca="1" si="83"/>
        <v>1</v>
      </c>
      <c r="H5317" s="1435" t="str" cm="1">
        <f t="array" aca="1" ref="H5317" ca="1">IF(I5317&lt;&gt;"",INDIRECT("'"&amp;I5317&amp;"'!"&amp;J5317),"")</f>
        <v/>
      </c>
      <c r="I5317" s="1440"/>
      <c r="J5317" s="1436"/>
      <c r="K5317" s="4"/>
    </row>
    <row r="5318" spans="1:11" ht="15" x14ac:dyDescent="0.2">
      <c r="A5318">
        <v>5259</v>
      </c>
      <c r="B5318" s="660">
        <f>'Revenues 10-15'!C270</f>
        <v>404772</v>
      </c>
      <c r="F5318" s="4"/>
      <c r="G5318" s="1" t="b">
        <f t="shared" ca="1" si="83"/>
        <v>1</v>
      </c>
      <c r="H5318" s="1435" cm="1">
        <f t="array" aca="1" ref="H5318" ca="1">IF(I5318&lt;&gt;"",INDIRECT("'"&amp;I5318&amp;"'!"&amp;J5318),"")</f>
        <v>404772</v>
      </c>
      <c r="I5318" s="1440" t="s">
        <v>4785</v>
      </c>
      <c r="J5318" s="1436" t="s">
        <v>4996</v>
      </c>
      <c r="K5318" s="4"/>
    </row>
    <row r="5319" spans="1:11" ht="15" x14ac:dyDescent="0.2">
      <c r="A5319" s="5">
        <v>5260</v>
      </c>
      <c r="B5319" s="660"/>
      <c r="F5319" s="4" t="s">
        <v>3784</v>
      </c>
      <c r="G5319" s="1" t="b">
        <f t="shared" ca="1" si="83"/>
        <v>1</v>
      </c>
      <c r="H5319" s="1435" t="str" cm="1">
        <f t="array" aca="1" ref="H5319" ca="1">IF(I5319&lt;&gt;"",INDIRECT("'"&amp;I5319&amp;"'!"&amp;J5319),"")</f>
        <v/>
      </c>
      <c r="I5319" s="1440"/>
      <c r="J5319" s="1436"/>
      <c r="K5319" s="4"/>
    </row>
    <row r="5320" spans="1:11" ht="15" x14ac:dyDescent="0.2">
      <c r="A5320" s="5">
        <v>5261</v>
      </c>
      <c r="B5320" s="660"/>
      <c r="C5320" s="2" t="s">
        <v>490</v>
      </c>
      <c r="F5320" s="4" t="s">
        <v>3784</v>
      </c>
      <c r="G5320" s="1" t="b">
        <f t="shared" ca="1" si="83"/>
        <v>1</v>
      </c>
      <c r="H5320" s="1435" t="str" cm="1">
        <f t="array" aca="1" ref="H5320" ca="1">IF(I5320&lt;&gt;"",INDIRECT("'"&amp;I5320&amp;"'!"&amp;J5320),"")</f>
        <v/>
      </c>
      <c r="I5320" s="1440"/>
      <c r="J5320" s="1436"/>
      <c r="K5320" s="4"/>
    </row>
    <row r="5321" spans="1:11" ht="15" x14ac:dyDescent="0.2">
      <c r="A5321" s="5">
        <v>5262</v>
      </c>
      <c r="B5321" s="660"/>
      <c r="F5321" s="4" t="s">
        <v>3784</v>
      </c>
      <c r="G5321" s="1" t="b">
        <f t="shared" ca="1" si="83"/>
        <v>1</v>
      </c>
      <c r="H5321" s="1435" t="str" cm="1">
        <f t="array" aca="1" ref="H5321" ca="1">IF(I5321&lt;&gt;"",INDIRECT("'"&amp;I5321&amp;"'!"&amp;J5321),"")</f>
        <v/>
      </c>
      <c r="I5321" s="1440"/>
      <c r="J5321" s="1436"/>
      <c r="K5321" s="4"/>
    </row>
    <row r="5322" spans="1:11" ht="15" x14ac:dyDescent="0.2">
      <c r="A5322" s="5">
        <v>5263</v>
      </c>
      <c r="B5322" s="660"/>
      <c r="F5322" s="4" t="s">
        <v>3784</v>
      </c>
      <c r="G5322" s="1" t="b">
        <f t="shared" ca="1" si="83"/>
        <v>1</v>
      </c>
      <c r="H5322" s="1435" t="str" cm="1">
        <f t="array" aca="1" ref="H5322" ca="1">IF(I5322&lt;&gt;"",INDIRECT("'"&amp;I5322&amp;"'!"&amp;J5322),"")</f>
        <v/>
      </c>
      <c r="I5322" s="1440"/>
      <c r="J5322" s="1436"/>
      <c r="K5322" s="4"/>
    </row>
    <row r="5323" spans="1:11" ht="15" x14ac:dyDescent="0.2">
      <c r="A5323" s="5">
        <v>5264</v>
      </c>
      <c r="B5323" s="660"/>
      <c r="F5323" s="4" t="s">
        <v>3784</v>
      </c>
      <c r="G5323" s="1" t="b">
        <f t="shared" ca="1" si="83"/>
        <v>1</v>
      </c>
      <c r="H5323" s="1435" t="str" cm="1">
        <f t="array" aca="1" ref="H5323" ca="1">IF(I5323&lt;&gt;"",INDIRECT("'"&amp;I5323&amp;"'!"&amp;J5323),"")</f>
        <v/>
      </c>
      <c r="I5323" s="1440"/>
      <c r="J5323" s="1436"/>
      <c r="K5323" s="4"/>
    </row>
    <row r="5324" spans="1:11" ht="15" x14ac:dyDescent="0.2">
      <c r="A5324">
        <v>5265</v>
      </c>
      <c r="B5324" s="660">
        <f>'Revenues 10-15'!C271</f>
        <v>404772</v>
      </c>
      <c r="F5324" s="4"/>
      <c r="G5324" s="1" t="b">
        <f t="shared" ca="1" si="83"/>
        <v>1</v>
      </c>
      <c r="H5324" s="1435" cm="1">
        <f t="array" aca="1" ref="H5324" ca="1">IF(I5324&lt;&gt;"",INDIRECT("'"&amp;I5324&amp;"'!"&amp;J5324),"")</f>
        <v>404772</v>
      </c>
      <c r="I5324" s="1440" t="s">
        <v>4785</v>
      </c>
      <c r="J5324" s="1436" t="s">
        <v>4997</v>
      </c>
      <c r="K5324" s="4"/>
    </row>
    <row r="5325" spans="1:11" ht="15" x14ac:dyDescent="0.2">
      <c r="A5325">
        <v>5266</v>
      </c>
      <c r="B5325" s="660">
        <f>'Revenues 10-15'!C272</f>
        <v>3664510</v>
      </c>
      <c r="F5325" s="4"/>
      <c r="G5325" s="1" t="b">
        <f t="shared" ca="1" si="83"/>
        <v>1</v>
      </c>
      <c r="H5325" s="1435" cm="1">
        <f t="array" aca="1" ref="H5325" ca="1">IF(I5325&lt;&gt;"",INDIRECT("'"&amp;I5325&amp;"'!"&amp;J5325),"")</f>
        <v>3664510</v>
      </c>
      <c r="I5325" s="1440" t="s">
        <v>4785</v>
      </c>
      <c r="J5325" s="1436" t="s">
        <v>4998</v>
      </c>
      <c r="K5325" s="4"/>
    </row>
    <row r="5326" spans="1:11" ht="15" x14ac:dyDescent="0.2">
      <c r="A5326">
        <v>5267</v>
      </c>
      <c r="B5326" s="660">
        <f>'Revenues 10-15'!D5</f>
        <v>238588</v>
      </c>
      <c r="C5326" s="2" t="s">
        <v>490</v>
      </c>
      <c r="F5326" s="4"/>
      <c r="G5326" s="1" t="b">
        <f t="shared" ca="1" si="83"/>
        <v>1</v>
      </c>
      <c r="H5326" s="1435" cm="1">
        <f t="array" aca="1" ref="H5326" ca="1">IF(I5326&lt;&gt;"",INDIRECT("'"&amp;I5326&amp;"'!"&amp;J5326),"")</f>
        <v>238588</v>
      </c>
      <c r="I5326" s="1440" t="s">
        <v>4785</v>
      </c>
      <c r="J5326" s="1436" t="s">
        <v>3799</v>
      </c>
      <c r="K5326" s="4"/>
    </row>
    <row r="5327" spans="1:11" ht="15" x14ac:dyDescent="0.2">
      <c r="A5327" s="5">
        <v>5268</v>
      </c>
      <c r="B5327" s="660"/>
      <c r="C5327" s="2" t="s">
        <v>490</v>
      </c>
      <c r="F5327" s="4" t="s">
        <v>3784</v>
      </c>
      <c r="G5327" s="1" t="b">
        <f t="shared" ca="1" si="83"/>
        <v>1</v>
      </c>
      <c r="H5327" s="1435" t="str" cm="1">
        <f t="array" aca="1" ref="H5327" ca="1">IF(I5327&lt;&gt;"",INDIRECT("'"&amp;I5327&amp;"'!"&amp;J5327),"")</f>
        <v/>
      </c>
      <c r="I5327" s="1440"/>
      <c r="J5327" s="1436"/>
      <c r="K5327" s="4"/>
    </row>
    <row r="5328" spans="1:11" ht="15" x14ac:dyDescent="0.2">
      <c r="A5328">
        <v>5269</v>
      </c>
      <c r="B5328" s="660">
        <f>'Revenues 10-15'!D6</f>
        <v>0</v>
      </c>
      <c r="F5328" s="4"/>
      <c r="G5328" s="1" t="b">
        <f t="shared" ca="1" si="83"/>
        <v>1</v>
      </c>
      <c r="H5328" s="1435" cm="1">
        <f t="array" aca="1" ref="H5328" ca="1">IF(I5328&lt;&gt;"",INDIRECT("'"&amp;I5328&amp;"'!"&amp;J5328),"")</f>
        <v>0</v>
      </c>
      <c r="I5328" s="1440" t="s">
        <v>4785</v>
      </c>
      <c r="J5328" s="1436" t="s">
        <v>3797</v>
      </c>
      <c r="K5328" s="4"/>
    </row>
    <row r="5329" spans="1:11" ht="15" x14ac:dyDescent="0.2">
      <c r="A5329">
        <v>5270</v>
      </c>
      <c r="B5329" s="660">
        <f>'Revenues 10-15'!D7</f>
        <v>0</v>
      </c>
      <c r="F5329" s="4"/>
      <c r="G5329" s="1" t="b">
        <f t="shared" ca="1" si="83"/>
        <v>1</v>
      </c>
      <c r="H5329" s="1435" cm="1">
        <f t="array" aca="1" ref="H5329" ca="1">IF(I5329&lt;&gt;"",INDIRECT("'"&amp;I5329&amp;"'!"&amp;J5329),"")</f>
        <v>0</v>
      </c>
      <c r="I5329" s="1440" t="s">
        <v>4785</v>
      </c>
      <c r="J5329" s="1436" t="s">
        <v>4411</v>
      </c>
      <c r="K5329" s="4"/>
    </row>
    <row r="5330" spans="1:11" ht="15" x14ac:dyDescent="0.2">
      <c r="A5330">
        <v>5271</v>
      </c>
      <c r="B5330" s="660">
        <f>'Revenues 10-15'!D9</f>
        <v>0</v>
      </c>
      <c r="F5330" s="4"/>
      <c r="G5330" s="1" t="b">
        <f t="shared" ca="1" si="83"/>
        <v>1</v>
      </c>
      <c r="H5330" s="1435" cm="1">
        <f t="array" aca="1" ref="H5330" ca="1">IF(I5330&lt;&gt;"",INDIRECT("'"&amp;I5330&amp;"'!"&amp;J5330),"")</f>
        <v>0</v>
      </c>
      <c r="I5330" s="1440" t="s">
        <v>4785</v>
      </c>
      <c r="J5330" s="1436" t="s">
        <v>4413</v>
      </c>
      <c r="K5330" s="4"/>
    </row>
    <row r="5331" spans="1:11" ht="15" x14ac:dyDescent="0.2">
      <c r="A5331">
        <v>5272</v>
      </c>
      <c r="B5331" s="660">
        <f>'Revenues 10-15'!D11</f>
        <v>0</v>
      </c>
      <c r="F5331" s="4"/>
      <c r="G5331" s="1" t="b">
        <f t="shared" ca="1" si="83"/>
        <v>1</v>
      </c>
      <c r="H5331" s="1435" cm="1">
        <f t="array" aca="1" ref="H5331" ca="1">IF(I5331&lt;&gt;"",INDIRECT("'"&amp;I5331&amp;"'!"&amp;J5331),"")</f>
        <v>0</v>
      </c>
      <c r="I5331" s="1440" t="s">
        <v>4785</v>
      </c>
      <c r="J5331" s="1436" t="s">
        <v>4414</v>
      </c>
      <c r="K5331" s="4"/>
    </row>
    <row r="5332" spans="1:11" ht="15" x14ac:dyDescent="0.2">
      <c r="A5332">
        <v>5273</v>
      </c>
      <c r="B5332" s="660">
        <f>'Revenues 10-15'!D12</f>
        <v>238588</v>
      </c>
      <c r="F5332" s="4"/>
      <c r="G5332" s="1" t="b">
        <f t="shared" ca="1" si="83"/>
        <v>1</v>
      </c>
      <c r="H5332" s="1435" cm="1">
        <f t="array" aca="1" ref="H5332" ca="1">IF(I5332&lt;&gt;"",INDIRECT("'"&amp;I5332&amp;"'!"&amp;J5332),"")</f>
        <v>238588</v>
      </c>
      <c r="I5332" s="1440" t="s">
        <v>4785</v>
      </c>
      <c r="J5332" s="1436" t="s">
        <v>3800</v>
      </c>
      <c r="K5332" s="4"/>
    </row>
    <row r="5333" spans="1:11" ht="15" x14ac:dyDescent="0.2">
      <c r="A5333">
        <v>5274</v>
      </c>
      <c r="B5333" s="660">
        <f>'Revenues 10-15'!D14</f>
        <v>0</v>
      </c>
      <c r="F5333" s="4"/>
      <c r="G5333" s="1" t="b">
        <f t="shared" ca="1" si="83"/>
        <v>1</v>
      </c>
      <c r="H5333" s="1435" cm="1">
        <f t="array" aca="1" ref="H5333" ca="1">IF(I5333&lt;&gt;"",INDIRECT("'"&amp;I5333&amp;"'!"&amp;J5333),"")</f>
        <v>0</v>
      </c>
      <c r="I5333" s="1440" t="s">
        <v>4785</v>
      </c>
      <c r="J5333" s="1436" t="s">
        <v>3907</v>
      </c>
      <c r="K5333" s="4"/>
    </row>
    <row r="5334" spans="1:11" ht="15" x14ac:dyDescent="0.2">
      <c r="A5334">
        <v>5275</v>
      </c>
      <c r="B5334" s="660">
        <f>'Revenues 10-15'!D15</f>
        <v>0</v>
      </c>
      <c r="C5334" s="2" t="s">
        <v>490</v>
      </c>
      <c r="F5334" s="4"/>
      <c r="G5334" s="1" t="b">
        <f t="shared" ca="1" si="83"/>
        <v>1</v>
      </c>
      <c r="H5334" s="1435" cm="1">
        <f t="array" aca="1" ref="H5334" ca="1">IF(I5334&lt;&gt;"",INDIRECT("'"&amp;I5334&amp;"'!"&amp;J5334),"")</f>
        <v>0</v>
      </c>
      <c r="I5334" s="1440" t="s">
        <v>4785</v>
      </c>
      <c r="J5334" s="1436" t="s">
        <v>3908</v>
      </c>
      <c r="K5334" s="4"/>
    </row>
    <row r="5335" spans="1:11" ht="15" x14ac:dyDescent="0.2">
      <c r="A5335">
        <v>5276</v>
      </c>
      <c r="B5335" s="660">
        <f>'Revenues 10-15'!D16</f>
        <v>0</v>
      </c>
      <c r="F5335" s="4"/>
      <c r="G5335" s="1" t="b">
        <f t="shared" ca="1" si="83"/>
        <v>1</v>
      </c>
      <c r="H5335" s="1435" cm="1">
        <f t="array" aca="1" ref="H5335" ca="1">IF(I5335&lt;&gt;"",INDIRECT("'"&amp;I5335&amp;"'!"&amp;J5335),"")</f>
        <v>0</v>
      </c>
      <c r="I5335" s="1440" t="s">
        <v>4785</v>
      </c>
      <c r="J5335" s="1436" t="s">
        <v>3905</v>
      </c>
      <c r="K5335" s="4"/>
    </row>
    <row r="5336" spans="1:11" ht="15" x14ac:dyDescent="0.2">
      <c r="A5336">
        <v>5277</v>
      </c>
      <c r="B5336" s="660">
        <f>'Revenues 10-15'!D17</f>
        <v>0</v>
      </c>
      <c r="F5336" s="4"/>
      <c r="G5336" s="1" t="b">
        <f t="shared" ca="1" si="83"/>
        <v>1</v>
      </c>
      <c r="H5336" s="1435" cm="1">
        <f t="array" aca="1" ref="H5336" ca="1">IF(I5336&lt;&gt;"",INDIRECT("'"&amp;I5336&amp;"'!"&amp;J5336),"")</f>
        <v>0</v>
      </c>
      <c r="I5336" s="1440" t="s">
        <v>4785</v>
      </c>
      <c r="J5336" s="1436" t="s">
        <v>4440</v>
      </c>
      <c r="K5336" s="4"/>
    </row>
    <row r="5337" spans="1:11" ht="15" x14ac:dyDescent="0.2">
      <c r="A5337">
        <v>5278</v>
      </c>
      <c r="B5337" s="660">
        <f>'Revenues 10-15'!D18</f>
        <v>0</v>
      </c>
      <c r="F5337" s="4"/>
      <c r="G5337" s="1" t="b">
        <f t="shared" ca="1" si="83"/>
        <v>1</v>
      </c>
      <c r="H5337" s="1435" cm="1">
        <f t="array" aca="1" ref="H5337" ca="1">IF(I5337&lt;&gt;"",INDIRECT("'"&amp;I5337&amp;"'!"&amp;J5337),"")</f>
        <v>0</v>
      </c>
      <c r="I5337" s="1440" t="s">
        <v>4785</v>
      </c>
      <c r="J5337" s="1436" t="s">
        <v>3906</v>
      </c>
      <c r="K5337" s="4"/>
    </row>
    <row r="5338" spans="1:11" ht="15" x14ac:dyDescent="0.2">
      <c r="A5338">
        <v>5279</v>
      </c>
      <c r="B5338" s="660">
        <f>'Revenues 10-15'!D65</f>
        <v>0</v>
      </c>
      <c r="F5338" s="4"/>
      <c r="G5338" s="1" t="b">
        <f t="shared" ca="1" si="83"/>
        <v>1</v>
      </c>
      <c r="H5338" s="1435" cm="1">
        <f t="array" aca="1" ref="H5338" ca="1">IF(I5338&lt;&gt;"",INDIRECT("'"&amp;I5338&amp;"'!"&amp;J5338),"")</f>
        <v>0</v>
      </c>
      <c r="I5338" s="1440" t="s">
        <v>4785</v>
      </c>
      <c r="J5338" s="1436" t="s">
        <v>3928</v>
      </c>
      <c r="K5338" s="4"/>
    </row>
    <row r="5339" spans="1:11" ht="15" x14ac:dyDescent="0.2">
      <c r="A5339">
        <v>5280</v>
      </c>
      <c r="B5339" s="660">
        <f>'Revenues 10-15'!D66</f>
        <v>0</v>
      </c>
      <c r="C5339" s="2" t="s">
        <v>490</v>
      </c>
      <c r="F5339" s="4"/>
      <c r="G5339" s="1" t="b">
        <f t="shared" ca="1" si="83"/>
        <v>1</v>
      </c>
      <c r="H5339" s="1435" cm="1">
        <f t="array" aca="1" ref="H5339" ca="1">IF(I5339&lt;&gt;"",INDIRECT("'"&amp;I5339&amp;"'!"&amp;J5339),"")</f>
        <v>0</v>
      </c>
      <c r="I5339" s="1440" t="s">
        <v>4785</v>
      </c>
      <c r="J5339" s="1436" t="s">
        <v>3929</v>
      </c>
      <c r="K5339" s="4"/>
    </row>
    <row r="5340" spans="1:11" ht="15" x14ac:dyDescent="0.2">
      <c r="A5340">
        <v>5281</v>
      </c>
      <c r="B5340" s="660">
        <f>'Revenues 10-15'!D67</f>
        <v>0</v>
      </c>
      <c r="F5340" s="4"/>
      <c r="G5340" s="1" t="b">
        <f t="shared" ca="1" si="83"/>
        <v>1</v>
      </c>
      <c r="H5340" s="1435" cm="1">
        <f t="array" aca="1" ref="H5340" ca="1">IF(I5340&lt;&gt;"",INDIRECT("'"&amp;I5340&amp;"'!"&amp;J5340),"")</f>
        <v>0</v>
      </c>
      <c r="I5340" s="1440" t="s">
        <v>4785</v>
      </c>
      <c r="J5340" s="1436" t="s">
        <v>3930</v>
      </c>
      <c r="K5340" s="4"/>
    </row>
    <row r="5341" spans="1:11" ht="15" x14ac:dyDescent="0.2">
      <c r="A5341">
        <v>5282</v>
      </c>
      <c r="B5341" s="660">
        <f>'Revenues 10-15'!D77</f>
        <v>0</v>
      </c>
      <c r="F5341" s="4"/>
      <c r="G5341" s="1" t="b">
        <f t="shared" ca="1" si="83"/>
        <v>1</v>
      </c>
      <c r="H5341" s="1435" cm="1">
        <f t="array" aca="1" ref="H5341" ca="1">IF(I5341&lt;&gt;"",INDIRECT("'"&amp;I5341&amp;"'!"&amp;J5341),"")</f>
        <v>0</v>
      </c>
      <c r="I5341" s="1440" t="s">
        <v>4785</v>
      </c>
      <c r="J5341" s="1436" t="s">
        <v>3939</v>
      </c>
      <c r="K5341" s="4"/>
    </row>
    <row r="5342" spans="1:11" ht="15" x14ac:dyDescent="0.2">
      <c r="A5342">
        <v>5283</v>
      </c>
      <c r="B5342" s="660">
        <f>'Revenues 10-15'!D78</f>
        <v>0</v>
      </c>
      <c r="C5342" s="2" t="s">
        <v>490</v>
      </c>
      <c r="F5342" s="4"/>
      <c r="G5342" s="1" t="b">
        <f t="shared" ca="1" si="83"/>
        <v>1</v>
      </c>
      <c r="H5342" s="1435" cm="1">
        <f t="array" aca="1" ref="H5342" ca="1">IF(I5342&lt;&gt;"",INDIRECT("'"&amp;I5342&amp;"'!"&amp;J5342),"")</f>
        <v>0</v>
      </c>
      <c r="I5342" s="1440" t="s">
        <v>4785</v>
      </c>
      <c r="J5342" s="1436" t="s">
        <v>4648</v>
      </c>
      <c r="K5342" s="4"/>
    </row>
    <row r="5343" spans="1:11" ht="15" x14ac:dyDescent="0.2">
      <c r="A5343">
        <v>5284</v>
      </c>
      <c r="B5343" s="660">
        <f>'Revenues 10-15'!D79</f>
        <v>0</v>
      </c>
      <c r="F5343" s="4"/>
      <c r="G5343" s="1" t="b">
        <f t="shared" ca="1" si="83"/>
        <v>1</v>
      </c>
      <c r="H5343" s="1435" cm="1">
        <f t="array" aca="1" ref="H5343" ca="1">IF(I5343&lt;&gt;"",INDIRECT("'"&amp;I5343&amp;"'!"&amp;J5343),"")</f>
        <v>0</v>
      </c>
      <c r="I5343" s="1440" t="s">
        <v>4785</v>
      </c>
      <c r="J5343" s="1436" t="s">
        <v>4387</v>
      </c>
      <c r="K5343" s="4"/>
    </row>
    <row r="5344" spans="1:11" ht="15" x14ac:dyDescent="0.2">
      <c r="A5344">
        <v>5285</v>
      </c>
      <c r="B5344" s="660">
        <f>'Revenues 10-15'!D80</f>
        <v>0</v>
      </c>
      <c r="F5344" s="4"/>
      <c r="G5344" s="1" t="b">
        <f t="shared" ref="G5344:G5407" ca="1" si="84">H5344=B5344</f>
        <v>1</v>
      </c>
      <c r="H5344" s="1435" cm="1">
        <f t="array" aca="1" ref="H5344" ca="1">IF(I5344&lt;&gt;"",INDIRECT("'"&amp;I5344&amp;"'!"&amp;J5344),"")</f>
        <v>0</v>
      </c>
      <c r="I5344" s="1440" t="s">
        <v>4785</v>
      </c>
      <c r="J5344" s="1436" t="s">
        <v>4505</v>
      </c>
      <c r="K5344" s="4"/>
    </row>
    <row r="5345" spans="1:11" ht="15" x14ac:dyDescent="0.2">
      <c r="A5345">
        <v>5286</v>
      </c>
      <c r="B5345" s="660">
        <f>'Revenues 10-15'!D81</f>
        <v>0</v>
      </c>
      <c r="F5345" s="4"/>
      <c r="G5345" s="1" t="b">
        <f t="shared" ca="1" si="84"/>
        <v>1</v>
      </c>
      <c r="H5345" s="1435" cm="1">
        <f t="array" aca="1" ref="H5345" ca="1">IF(I5345&lt;&gt;"",INDIRECT("'"&amp;I5345&amp;"'!"&amp;J5345),"")</f>
        <v>0</v>
      </c>
      <c r="I5345" s="1440" t="s">
        <v>4785</v>
      </c>
      <c r="J5345" s="1436" t="s">
        <v>4388</v>
      </c>
      <c r="K5345" s="4"/>
    </row>
    <row r="5346" spans="1:11" ht="15" x14ac:dyDescent="0.2">
      <c r="A5346">
        <v>5287</v>
      </c>
      <c r="B5346" s="660">
        <f>'Revenues 10-15'!D83</f>
        <v>0</v>
      </c>
      <c r="F5346" s="4"/>
      <c r="G5346" s="1" t="b">
        <f t="shared" ca="1" si="84"/>
        <v>1</v>
      </c>
      <c r="H5346" s="1435" cm="1">
        <f t="array" aca="1" ref="H5346" ca="1">IF(I5346&lt;&gt;"",INDIRECT("'"&amp;I5346&amp;"'!"&amp;J5346),"")</f>
        <v>0</v>
      </c>
      <c r="I5346" s="1440" t="s">
        <v>4785</v>
      </c>
      <c r="J5346" s="1436" t="s">
        <v>4999</v>
      </c>
      <c r="K5346" s="4"/>
    </row>
    <row r="5347" spans="1:11" ht="15" x14ac:dyDescent="0.2">
      <c r="A5347">
        <v>5288</v>
      </c>
      <c r="B5347" s="660">
        <f>'Revenues 10-15'!D97</f>
        <v>30000</v>
      </c>
      <c r="F5347" s="4"/>
      <c r="G5347" s="1" t="b">
        <f t="shared" ca="1" si="84"/>
        <v>1</v>
      </c>
      <c r="H5347" s="1435" cm="1">
        <f t="array" aca="1" ref="H5347" ca="1">IF(I5347&lt;&gt;"",INDIRECT("'"&amp;I5347&amp;"'!"&amp;J5347),"")</f>
        <v>30000</v>
      </c>
      <c r="I5347" s="1440" t="s">
        <v>4785</v>
      </c>
      <c r="J5347" s="1436" t="s">
        <v>5000</v>
      </c>
      <c r="K5347" s="4"/>
    </row>
    <row r="5348" spans="1:11" ht="15" x14ac:dyDescent="0.2">
      <c r="A5348">
        <v>5289</v>
      </c>
      <c r="B5348" s="660">
        <f>'Revenues 10-15'!D98</f>
        <v>58000</v>
      </c>
      <c r="C5348" s="2" t="s">
        <v>490</v>
      </c>
      <c r="F5348" s="4"/>
      <c r="G5348" s="1" t="b">
        <f t="shared" ca="1" si="84"/>
        <v>1</v>
      </c>
      <c r="H5348" s="1435" cm="1">
        <f t="array" aca="1" ref="H5348" ca="1">IF(I5348&lt;&gt;"",INDIRECT("'"&amp;I5348&amp;"'!"&amp;J5348),"")</f>
        <v>58000</v>
      </c>
      <c r="I5348" s="1440" t="s">
        <v>4785</v>
      </c>
      <c r="J5348" s="1436" t="s">
        <v>5001</v>
      </c>
      <c r="K5348" s="4"/>
    </row>
    <row r="5349" spans="1:11" ht="15" x14ac:dyDescent="0.2">
      <c r="A5349">
        <v>5290</v>
      </c>
      <c r="B5349" s="660">
        <f>'Revenues 10-15'!D100</f>
        <v>0</v>
      </c>
      <c r="F5349" s="4"/>
      <c r="G5349" s="1" t="b">
        <f t="shared" ca="1" si="84"/>
        <v>1</v>
      </c>
      <c r="H5349" s="1435" cm="1">
        <f t="array" aca="1" ref="H5349" ca="1">IF(I5349&lt;&gt;"",INDIRECT("'"&amp;I5349&amp;"'!"&amp;J5349),"")</f>
        <v>0</v>
      </c>
      <c r="I5349" s="1440" t="s">
        <v>4785</v>
      </c>
      <c r="J5349" s="1436" t="s">
        <v>5002</v>
      </c>
      <c r="K5349" s="4"/>
    </row>
    <row r="5350" spans="1:11" ht="15" x14ac:dyDescent="0.2">
      <c r="A5350">
        <v>5291</v>
      </c>
      <c r="B5350" s="660">
        <f>'Revenues 10-15'!D101</f>
        <v>0</v>
      </c>
      <c r="F5350" s="4"/>
      <c r="G5350" s="1" t="b">
        <f t="shared" ca="1" si="84"/>
        <v>1</v>
      </c>
      <c r="H5350" s="1435" cm="1">
        <f t="array" aca="1" ref="H5350" ca="1">IF(I5350&lt;&gt;"",INDIRECT("'"&amp;I5350&amp;"'!"&amp;J5350),"")</f>
        <v>0</v>
      </c>
      <c r="I5350" s="1440" t="s">
        <v>4785</v>
      </c>
      <c r="J5350" s="1436" t="s">
        <v>5003</v>
      </c>
      <c r="K5350" s="4"/>
    </row>
    <row r="5351" spans="1:11" ht="15" x14ac:dyDescent="0.2">
      <c r="A5351">
        <v>5292</v>
      </c>
      <c r="B5351" s="660">
        <f>'Revenues 10-15'!D106</f>
        <v>0</v>
      </c>
      <c r="F5351" s="4"/>
      <c r="G5351" s="1" t="b">
        <f t="shared" ca="1" si="84"/>
        <v>1</v>
      </c>
      <c r="H5351" s="1435" cm="1">
        <f t="array" aca="1" ref="H5351" ca="1">IF(I5351&lt;&gt;"",INDIRECT("'"&amp;I5351&amp;"'!"&amp;J5351),"")</f>
        <v>0</v>
      </c>
      <c r="I5351" s="1440" t="s">
        <v>4785</v>
      </c>
      <c r="J5351" s="1436" t="s">
        <v>5004</v>
      </c>
      <c r="K5351" s="4"/>
    </row>
    <row r="5352" spans="1:11" ht="15" x14ac:dyDescent="0.2">
      <c r="A5352">
        <v>5293</v>
      </c>
      <c r="B5352" s="660">
        <f>'Revenues 10-15'!D109</f>
        <v>0</v>
      </c>
      <c r="F5352" s="4"/>
      <c r="G5352" s="1" t="b">
        <f t="shared" ca="1" si="84"/>
        <v>1</v>
      </c>
      <c r="H5352" s="1435" cm="1">
        <f t="array" aca="1" ref="H5352" ca="1">IF(I5352&lt;&gt;"",INDIRECT("'"&amp;I5352&amp;"'!"&amp;J5352),"")</f>
        <v>0</v>
      </c>
      <c r="I5352" s="1440" t="s">
        <v>4785</v>
      </c>
      <c r="J5352" s="1436" t="s">
        <v>5005</v>
      </c>
      <c r="K5352" s="4"/>
    </row>
    <row r="5353" spans="1:11" ht="15" x14ac:dyDescent="0.2">
      <c r="A5353">
        <v>5294</v>
      </c>
      <c r="B5353" s="660">
        <f>'Revenues 10-15'!D110</f>
        <v>88000</v>
      </c>
      <c r="F5353" s="4"/>
      <c r="G5353" s="1" t="b">
        <f t="shared" ca="1" si="84"/>
        <v>1</v>
      </c>
      <c r="H5353" s="1435" cm="1">
        <f t="array" aca="1" ref="H5353" ca="1">IF(I5353&lt;&gt;"",INDIRECT("'"&amp;I5353&amp;"'!"&amp;J5353),"")</f>
        <v>88000</v>
      </c>
      <c r="I5353" s="1440" t="s">
        <v>4785</v>
      </c>
      <c r="J5353" s="1436" t="s">
        <v>5006</v>
      </c>
      <c r="K5353" s="4"/>
    </row>
    <row r="5354" spans="1:11" ht="15" x14ac:dyDescent="0.2">
      <c r="A5354">
        <v>5295</v>
      </c>
      <c r="B5354" s="660">
        <f>'Revenues 10-15'!D111</f>
        <v>326588</v>
      </c>
      <c r="F5354" s="4"/>
      <c r="G5354" s="1" t="b">
        <f t="shared" ca="1" si="84"/>
        <v>1</v>
      </c>
      <c r="H5354" s="1435" cm="1">
        <f t="array" aca="1" ref="H5354" ca="1">IF(I5354&lt;&gt;"",INDIRECT("'"&amp;I5354&amp;"'!"&amp;J5354),"")</f>
        <v>326588</v>
      </c>
      <c r="I5354" s="1440" t="s">
        <v>4785</v>
      </c>
      <c r="J5354" s="1436" t="s">
        <v>5007</v>
      </c>
      <c r="K5354" s="4"/>
    </row>
    <row r="5355" spans="1:11" ht="15" x14ac:dyDescent="0.2">
      <c r="A5355">
        <v>5296</v>
      </c>
      <c r="B5355" s="660">
        <f>'Revenues 10-15'!D114</f>
        <v>0</v>
      </c>
      <c r="C5355" s="2" t="s">
        <v>490</v>
      </c>
      <c r="F5355" s="4"/>
      <c r="G5355" s="1" t="b">
        <f t="shared" ca="1" si="84"/>
        <v>1</v>
      </c>
      <c r="H5355" s="1435" cm="1">
        <f t="array" aca="1" ref="H5355" ca="1">IF(I5355&lt;&gt;"",INDIRECT("'"&amp;I5355&amp;"'!"&amp;J5355),"")</f>
        <v>0</v>
      </c>
      <c r="I5355" s="1440" t="s">
        <v>4785</v>
      </c>
      <c r="J5355" s="1436" t="s">
        <v>5008</v>
      </c>
      <c r="K5355" s="4"/>
    </row>
    <row r="5356" spans="1:11" ht="15" x14ac:dyDescent="0.2">
      <c r="A5356">
        <v>5297</v>
      </c>
      <c r="B5356" s="660">
        <f>'Revenues 10-15'!D115</f>
        <v>0</v>
      </c>
      <c r="C5356" s="2" t="s">
        <v>490</v>
      </c>
      <c r="F5356" s="4"/>
      <c r="G5356" s="1" t="b">
        <f t="shared" ca="1" si="84"/>
        <v>1</v>
      </c>
      <c r="H5356" s="1435" cm="1">
        <f t="array" aca="1" ref="H5356" ca="1">IF(I5356&lt;&gt;"",INDIRECT("'"&amp;I5356&amp;"'!"&amp;J5356),"")</f>
        <v>0</v>
      </c>
      <c r="I5356" s="1440" t="s">
        <v>4785</v>
      </c>
      <c r="J5356" s="1436" t="s">
        <v>5009</v>
      </c>
      <c r="K5356" s="4"/>
    </row>
    <row r="5357" spans="1:11" ht="15" x14ac:dyDescent="0.2">
      <c r="A5357">
        <v>5298</v>
      </c>
      <c r="B5357" s="660">
        <f>'Revenues 10-15'!D116</f>
        <v>0</v>
      </c>
      <c r="F5357" s="4"/>
      <c r="G5357" s="1" t="b">
        <f t="shared" ca="1" si="84"/>
        <v>1</v>
      </c>
      <c r="H5357" s="1435" cm="1">
        <f t="array" aca="1" ref="H5357" ca="1">IF(I5357&lt;&gt;"",INDIRECT("'"&amp;I5357&amp;"'!"&amp;J5357),"")</f>
        <v>0</v>
      </c>
      <c r="I5357" s="1440" t="s">
        <v>4785</v>
      </c>
      <c r="J5357" s="1436" t="s">
        <v>3940</v>
      </c>
      <c r="K5357" s="4"/>
    </row>
    <row r="5358" spans="1:11" ht="15" x14ac:dyDescent="0.2">
      <c r="A5358">
        <v>5299</v>
      </c>
      <c r="B5358" s="660">
        <f>'Revenues 10-15'!D117</f>
        <v>0</v>
      </c>
      <c r="F5358" s="4"/>
      <c r="G5358" s="1" t="b">
        <f t="shared" ca="1" si="84"/>
        <v>1</v>
      </c>
      <c r="H5358" s="1435" cm="1">
        <f t="array" aca="1" ref="H5358" ca="1">IF(I5358&lt;&gt;"",INDIRECT("'"&amp;I5358&amp;"'!"&amp;J5358),"")</f>
        <v>0</v>
      </c>
      <c r="I5358" s="1440" t="s">
        <v>4785</v>
      </c>
      <c r="J5358" s="1436" t="s">
        <v>5010</v>
      </c>
      <c r="K5358" s="4"/>
    </row>
    <row r="5359" spans="1:11" ht="15" x14ac:dyDescent="0.2">
      <c r="A5359">
        <v>5300</v>
      </c>
      <c r="B5359" s="660">
        <f>'Revenues 10-15'!D120</f>
        <v>0</v>
      </c>
      <c r="F5359" s="4"/>
      <c r="G5359" s="1" t="b">
        <f t="shared" ca="1" si="84"/>
        <v>1</v>
      </c>
      <c r="H5359" s="1435" cm="1">
        <f t="array" aca="1" ref="H5359" ca="1">IF(I5359&lt;&gt;"",INDIRECT("'"&amp;I5359&amp;"'!"&amp;J5359),"")</f>
        <v>0</v>
      </c>
      <c r="I5359" s="1440" t="s">
        <v>4785</v>
      </c>
      <c r="J5359" s="1436" t="s">
        <v>5011</v>
      </c>
      <c r="K5359" s="4"/>
    </row>
    <row r="5360" spans="1:11" ht="15" x14ac:dyDescent="0.2">
      <c r="A5360">
        <v>5301</v>
      </c>
      <c r="B5360" s="660">
        <f>'Revenues 10-15'!D121</f>
        <v>0</v>
      </c>
      <c r="C5360" s="2" t="s">
        <v>490</v>
      </c>
      <c r="F5360" s="4"/>
      <c r="G5360" s="1" t="b">
        <f t="shared" ca="1" si="84"/>
        <v>1</v>
      </c>
      <c r="H5360" s="1435" cm="1">
        <f t="array" aca="1" ref="H5360" ca="1">IF(I5360&lt;&gt;"",INDIRECT("'"&amp;I5360&amp;"'!"&amp;J5360),"")</f>
        <v>0</v>
      </c>
      <c r="I5360" s="1440" t="s">
        <v>4785</v>
      </c>
      <c r="J5360" s="1436" t="s">
        <v>5012</v>
      </c>
      <c r="K5360" s="4"/>
    </row>
    <row r="5361" spans="1:11" ht="15" x14ac:dyDescent="0.2">
      <c r="A5361" s="5">
        <v>5302</v>
      </c>
      <c r="B5361" s="660"/>
      <c r="F5361" s="4" t="s">
        <v>3784</v>
      </c>
      <c r="G5361" s="1" t="b">
        <f t="shared" ca="1" si="84"/>
        <v>1</v>
      </c>
      <c r="H5361" s="1435" t="str" cm="1">
        <f t="array" aca="1" ref="H5361" ca="1">IF(I5361&lt;&gt;"",INDIRECT("'"&amp;I5361&amp;"'!"&amp;J5361),"")</f>
        <v/>
      </c>
      <c r="I5361" s="1440"/>
      <c r="J5361" s="1436"/>
      <c r="K5361" s="4"/>
    </row>
    <row r="5362" spans="1:11" ht="15" x14ac:dyDescent="0.2">
      <c r="A5362" s="5">
        <v>5303</v>
      </c>
      <c r="B5362" s="660"/>
      <c r="F5362" s="4" t="s">
        <v>3784</v>
      </c>
      <c r="G5362" s="1" t="b">
        <f t="shared" ca="1" si="84"/>
        <v>1</v>
      </c>
      <c r="H5362" s="1435" t="str" cm="1">
        <f t="array" aca="1" ref="H5362" ca="1">IF(I5362&lt;&gt;"",INDIRECT("'"&amp;I5362&amp;"'!"&amp;J5362),"")</f>
        <v/>
      </c>
      <c r="I5362" s="1440"/>
      <c r="J5362" s="1436"/>
      <c r="K5362" s="4"/>
    </row>
    <row r="5363" spans="1:11" ht="15" x14ac:dyDescent="0.2">
      <c r="A5363" s="5">
        <v>5304</v>
      </c>
      <c r="B5363" s="660"/>
      <c r="F5363" s="4" t="s">
        <v>3784</v>
      </c>
      <c r="G5363" s="1" t="b">
        <f t="shared" ca="1" si="84"/>
        <v>1</v>
      </c>
      <c r="H5363" s="1435" t="str" cm="1">
        <f t="array" aca="1" ref="H5363" ca="1">IF(I5363&lt;&gt;"",INDIRECT("'"&amp;I5363&amp;"'!"&amp;J5363),"")</f>
        <v/>
      </c>
      <c r="I5363" s="1440"/>
      <c r="J5363" s="1436"/>
      <c r="K5363" s="4"/>
    </row>
    <row r="5364" spans="1:11" ht="15" x14ac:dyDescent="0.2">
      <c r="A5364" s="5">
        <v>5305</v>
      </c>
      <c r="B5364" s="660"/>
      <c r="F5364" s="4" t="s">
        <v>3784</v>
      </c>
      <c r="G5364" s="1" t="b">
        <f t="shared" ca="1" si="84"/>
        <v>1</v>
      </c>
      <c r="H5364" s="1435" t="str" cm="1">
        <f t="array" aca="1" ref="H5364" ca="1">IF(I5364&lt;&gt;"",INDIRECT("'"&amp;I5364&amp;"'!"&amp;J5364),"")</f>
        <v/>
      </c>
      <c r="I5364" s="1440"/>
      <c r="J5364" s="1436"/>
      <c r="K5364" s="4"/>
    </row>
    <row r="5365" spans="1:11" ht="15" x14ac:dyDescent="0.2">
      <c r="A5365">
        <v>5306</v>
      </c>
      <c r="B5365" s="660">
        <f>'Revenues 10-15'!D124</f>
        <v>0</v>
      </c>
      <c r="F5365" s="4"/>
      <c r="G5365" s="1" t="b">
        <f t="shared" ca="1" si="84"/>
        <v>1</v>
      </c>
      <c r="H5365" s="1435" cm="1">
        <f t="array" aca="1" ref="H5365" ca="1">IF(I5365&lt;&gt;"",INDIRECT("'"&amp;I5365&amp;"'!"&amp;J5365),"")</f>
        <v>0</v>
      </c>
      <c r="I5365" s="1440" t="s">
        <v>4785</v>
      </c>
      <c r="J5365" s="1436" t="s">
        <v>4761</v>
      </c>
      <c r="K5365" s="4"/>
    </row>
    <row r="5366" spans="1:11" ht="15" x14ac:dyDescent="0.2">
      <c r="A5366" s="1">
        <v>5307</v>
      </c>
      <c r="B5366" s="660"/>
      <c r="F5366" s="4"/>
      <c r="G5366" s="1" t="b">
        <f t="shared" ca="1" si="84"/>
        <v>1</v>
      </c>
      <c r="H5366" s="1435" t="str" cm="1">
        <f t="array" aca="1" ref="H5366" ca="1">IF(I5366&lt;&gt;"",INDIRECT("'"&amp;I5366&amp;"'!"&amp;J5366),"")</f>
        <v/>
      </c>
      <c r="I5366" s="1440"/>
      <c r="J5366" s="1436"/>
      <c r="K5366" s="4"/>
    </row>
    <row r="5367" spans="1:11" ht="15" x14ac:dyDescent="0.2">
      <c r="A5367">
        <v>5308</v>
      </c>
      <c r="B5367" s="660">
        <f>'Revenues 10-15'!D134</f>
        <v>0</v>
      </c>
      <c r="C5367" s="2" t="s">
        <v>490</v>
      </c>
      <c r="F5367" s="4"/>
      <c r="G5367" s="1" t="b">
        <f t="shared" ca="1" si="84"/>
        <v>1</v>
      </c>
      <c r="H5367" s="1435" cm="1">
        <f t="array" aca="1" ref="H5367" ca="1">IF(I5367&lt;&gt;"",INDIRECT("'"&amp;I5367&amp;"'!"&amp;J5367),"")</f>
        <v>0</v>
      </c>
      <c r="I5367" s="1440" t="s">
        <v>4785</v>
      </c>
      <c r="J5367" s="1436" t="s">
        <v>4547</v>
      </c>
      <c r="K5367" s="4"/>
    </row>
    <row r="5368" spans="1:11" ht="15" x14ac:dyDescent="0.2">
      <c r="A5368">
        <v>5309</v>
      </c>
      <c r="B5368" s="660">
        <f>'Revenues 10-15'!D136</f>
        <v>0</v>
      </c>
      <c r="F5368" s="4"/>
      <c r="G5368" s="1" t="b">
        <f t="shared" ca="1" si="84"/>
        <v>1</v>
      </c>
      <c r="H5368" s="1435" cm="1">
        <f t="array" aca="1" ref="H5368" ca="1">IF(I5368&lt;&gt;"",INDIRECT("'"&amp;I5368&amp;"'!"&amp;J5368),"")</f>
        <v>0</v>
      </c>
      <c r="I5368" s="1440" t="s">
        <v>4785</v>
      </c>
      <c r="J5368" s="1436" t="s">
        <v>5013</v>
      </c>
      <c r="K5368" s="4"/>
    </row>
    <row r="5369" spans="1:11" ht="15" x14ac:dyDescent="0.2">
      <c r="A5369" s="5">
        <v>5310</v>
      </c>
      <c r="B5369" s="660"/>
      <c r="C5369" s="2" t="s">
        <v>490</v>
      </c>
      <c r="F5369" s="4" t="s">
        <v>3784</v>
      </c>
      <c r="G5369" s="1" t="b">
        <f t="shared" ca="1" si="84"/>
        <v>1</v>
      </c>
      <c r="H5369" s="1435" t="str" cm="1">
        <f t="array" aca="1" ref="H5369" ca="1">IF(I5369&lt;&gt;"",INDIRECT("'"&amp;I5369&amp;"'!"&amp;J5369),"")</f>
        <v/>
      </c>
      <c r="I5369" s="1440"/>
      <c r="J5369" s="1436"/>
      <c r="K5369" s="4"/>
    </row>
    <row r="5370" spans="1:11" ht="15" x14ac:dyDescent="0.2">
      <c r="A5370" s="5">
        <v>5311</v>
      </c>
      <c r="B5370" s="660"/>
      <c r="F5370" s="4" t="s">
        <v>3784</v>
      </c>
      <c r="G5370" s="1" t="b">
        <f t="shared" ca="1" si="84"/>
        <v>1</v>
      </c>
      <c r="H5370" s="1435" t="str" cm="1">
        <f t="array" aca="1" ref="H5370" ca="1">IF(I5370&lt;&gt;"",INDIRECT("'"&amp;I5370&amp;"'!"&amp;J5370),"")</f>
        <v/>
      </c>
      <c r="I5370" s="1440"/>
      <c r="J5370" s="1436"/>
      <c r="K5370" s="4"/>
    </row>
    <row r="5371" spans="1:11" ht="15" x14ac:dyDescent="0.2">
      <c r="A5371" s="5">
        <v>5312</v>
      </c>
      <c r="B5371" s="660"/>
      <c r="F5371" s="4" t="s">
        <v>3784</v>
      </c>
      <c r="G5371" s="1" t="b">
        <f t="shared" ca="1" si="84"/>
        <v>1</v>
      </c>
      <c r="H5371" s="1435" t="str" cm="1">
        <f t="array" aca="1" ref="H5371" ca="1">IF(I5371&lt;&gt;"",INDIRECT("'"&amp;I5371&amp;"'!"&amp;J5371),"")</f>
        <v/>
      </c>
      <c r="I5371" s="1440"/>
      <c r="J5371" s="1436"/>
      <c r="K5371" s="4"/>
    </row>
    <row r="5372" spans="1:11" ht="15" x14ac:dyDescent="0.2">
      <c r="A5372">
        <v>5313</v>
      </c>
      <c r="B5372" s="660">
        <f>'Revenues 10-15'!D137</f>
        <v>0</v>
      </c>
      <c r="F5372" s="4"/>
      <c r="G5372" s="1" t="b">
        <f t="shared" ca="1" si="84"/>
        <v>1</v>
      </c>
      <c r="H5372" s="1435" cm="1">
        <f t="array" aca="1" ref="H5372" ca="1">IF(I5372&lt;&gt;"",INDIRECT("'"&amp;I5372&amp;"'!"&amp;J5372),"")</f>
        <v>0</v>
      </c>
      <c r="I5372" s="1440" t="s">
        <v>4785</v>
      </c>
      <c r="J5372" s="1436" t="s">
        <v>5014</v>
      </c>
      <c r="K5372" s="4"/>
    </row>
    <row r="5373" spans="1:11" ht="15" x14ac:dyDescent="0.2">
      <c r="A5373">
        <v>5314</v>
      </c>
      <c r="B5373" s="660">
        <f>'Revenues 10-15'!D138</f>
        <v>0</v>
      </c>
      <c r="F5373" s="4"/>
      <c r="G5373" s="1" t="b">
        <f t="shared" ca="1" si="84"/>
        <v>1</v>
      </c>
      <c r="H5373" s="1435" cm="1">
        <f t="array" aca="1" ref="H5373" ca="1">IF(I5373&lt;&gt;"",INDIRECT("'"&amp;I5373&amp;"'!"&amp;J5373),"")</f>
        <v>0</v>
      </c>
      <c r="I5373" s="1440" t="s">
        <v>4785</v>
      </c>
      <c r="J5373" s="1436" t="s">
        <v>5015</v>
      </c>
      <c r="K5373" s="4"/>
    </row>
    <row r="5374" spans="1:11" ht="15" x14ac:dyDescent="0.2">
      <c r="A5374" s="5">
        <v>5315</v>
      </c>
      <c r="B5374" s="660"/>
      <c r="F5374" s="4" t="s">
        <v>3784</v>
      </c>
      <c r="G5374" s="1" t="b">
        <f t="shared" ca="1" si="84"/>
        <v>1</v>
      </c>
      <c r="H5374" s="1435" t="str" cm="1">
        <f t="array" aca="1" ref="H5374" ca="1">IF(I5374&lt;&gt;"",INDIRECT("'"&amp;I5374&amp;"'!"&amp;J5374),"")</f>
        <v/>
      </c>
      <c r="I5374" s="1440"/>
      <c r="J5374" s="1436"/>
      <c r="K5374" s="4"/>
    </row>
    <row r="5375" spans="1:11" ht="15" x14ac:dyDescent="0.2">
      <c r="A5375" s="5">
        <v>5316</v>
      </c>
      <c r="B5375" s="660"/>
      <c r="F5375" s="4" t="s">
        <v>3784</v>
      </c>
      <c r="G5375" s="1" t="b">
        <f t="shared" ca="1" si="84"/>
        <v>1</v>
      </c>
      <c r="H5375" s="1435" t="str" cm="1">
        <f t="array" aca="1" ref="H5375" ca="1">IF(I5375&lt;&gt;"",INDIRECT("'"&amp;I5375&amp;"'!"&amp;J5375),"")</f>
        <v/>
      </c>
      <c r="I5375" s="1440"/>
      <c r="J5375" s="1436"/>
      <c r="K5375" s="4"/>
    </row>
    <row r="5376" spans="1:11" ht="15" x14ac:dyDescent="0.2">
      <c r="A5376" s="5">
        <v>5317</v>
      </c>
      <c r="B5376" s="660"/>
      <c r="F5376" s="4" t="s">
        <v>3784</v>
      </c>
      <c r="G5376" s="1" t="b">
        <f t="shared" ca="1" si="84"/>
        <v>1</v>
      </c>
      <c r="H5376" s="1435" t="str" cm="1">
        <f t="array" aca="1" ref="H5376" ca="1">IF(I5376&lt;&gt;"",INDIRECT("'"&amp;I5376&amp;"'!"&amp;J5376),"")</f>
        <v/>
      </c>
      <c r="I5376" s="1440"/>
      <c r="J5376" s="1436"/>
      <c r="K5376" s="4"/>
    </row>
    <row r="5377" spans="1:11" ht="15" x14ac:dyDescent="0.2">
      <c r="A5377" s="5">
        <v>5318</v>
      </c>
      <c r="B5377" s="660"/>
      <c r="F5377" s="4" t="s">
        <v>3784</v>
      </c>
      <c r="G5377" s="1" t="b">
        <f t="shared" ca="1" si="84"/>
        <v>1</v>
      </c>
      <c r="H5377" s="1435" t="str" cm="1">
        <f t="array" aca="1" ref="H5377" ca="1">IF(I5377&lt;&gt;"",INDIRECT("'"&amp;I5377&amp;"'!"&amp;J5377),"")</f>
        <v/>
      </c>
      <c r="I5377" s="1440"/>
      <c r="J5377" s="1436"/>
      <c r="K5377" s="4"/>
    </row>
    <row r="5378" spans="1:11" ht="15" x14ac:dyDescent="0.2">
      <c r="A5378" s="5">
        <v>5319</v>
      </c>
      <c r="B5378" s="660"/>
      <c r="F5378" s="4" t="s">
        <v>3784</v>
      </c>
      <c r="G5378" s="1" t="b">
        <f t="shared" ca="1" si="84"/>
        <v>1</v>
      </c>
      <c r="H5378" s="1435" t="str" cm="1">
        <f t="array" aca="1" ref="H5378" ca="1">IF(I5378&lt;&gt;"",INDIRECT("'"&amp;I5378&amp;"'!"&amp;J5378),"")</f>
        <v/>
      </c>
      <c r="I5378" s="1440"/>
      <c r="J5378" s="1436"/>
      <c r="K5378" s="4"/>
    </row>
    <row r="5379" spans="1:11" ht="15" x14ac:dyDescent="0.2">
      <c r="A5379" s="5">
        <v>5320</v>
      </c>
      <c r="B5379" s="660"/>
      <c r="F5379" s="4" t="s">
        <v>3784</v>
      </c>
      <c r="G5379" s="1" t="b">
        <f t="shared" ca="1" si="84"/>
        <v>1</v>
      </c>
      <c r="H5379" s="1435" t="str" cm="1">
        <f t="array" aca="1" ref="H5379" ca="1">IF(I5379&lt;&gt;"",INDIRECT("'"&amp;I5379&amp;"'!"&amp;J5379),"")</f>
        <v/>
      </c>
      <c r="I5379" s="1440"/>
      <c r="J5379" s="1436"/>
      <c r="K5379" s="4"/>
    </row>
    <row r="5380" spans="1:11" ht="15" x14ac:dyDescent="0.2">
      <c r="A5380" s="5">
        <v>5321</v>
      </c>
      <c r="B5380" s="660"/>
      <c r="F5380" s="4" t="s">
        <v>3784</v>
      </c>
      <c r="G5380" s="1" t="b">
        <f t="shared" ca="1" si="84"/>
        <v>1</v>
      </c>
      <c r="H5380" s="1435" t="str" cm="1">
        <f t="array" aca="1" ref="H5380" ca="1">IF(I5380&lt;&gt;"",INDIRECT("'"&amp;I5380&amp;"'!"&amp;J5380),"")</f>
        <v/>
      </c>
      <c r="I5380" s="1440"/>
      <c r="J5380" s="1436"/>
      <c r="K5380" s="4"/>
    </row>
    <row r="5381" spans="1:11" ht="15" x14ac:dyDescent="0.2">
      <c r="A5381">
        <v>5322</v>
      </c>
      <c r="B5381" s="660">
        <f>'Revenues 10-15'!D143</f>
        <v>0</v>
      </c>
      <c r="F5381" s="4"/>
      <c r="G5381" s="1" t="b">
        <f t="shared" ca="1" si="84"/>
        <v>1</v>
      </c>
      <c r="H5381" s="1435" cm="1">
        <f t="array" aca="1" ref="H5381" ca="1">IF(I5381&lt;&gt;"",INDIRECT("'"&amp;I5381&amp;"'!"&amp;J5381),"")</f>
        <v>0</v>
      </c>
      <c r="I5381" s="1440" t="s">
        <v>4785</v>
      </c>
      <c r="J5381" s="1436" t="s">
        <v>5016</v>
      </c>
      <c r="K5381" s="4"/>
    </row>
    <row r="5382" spans="1:11" ht="15" x14ac:dyDescent="0.2">
      <c r="A5382">
        <v>5323</v>
      </c>
      <c r="B5382" s="660">
        <f>'Revenues 10-15'!D150</f>
        <v>0</v>
      </c>
      <c r="F5382" s="4"/>
      <c r="G5382" s="1" t="b">
        <f t="shared" ca="1" si="84"/>
        <v>1</v>
      </c>
      <c r="H5382" s="1435" cm="1">
        <f t="array" aca="1" ref="H5382" ca="1">IF(I5382&lt;&gt;"",INDIRECT("'"&amp;I5382&amp;"'!"&amp;J5382),"")</f>
        <v>0</v>
      </c>
      <c r="I5382" s="1440" t="s">
        <v>4785</v>
      </c>
      <c r="J5382" s="1436" t="s">
        <v>5017</v>
      </c>
      <c r="K5382" s="4"/>
    </row>
    <row r="5383" spans="1:11" ht="15" x14ac:dyDescent="0.2">
      <c r="A5383" s="5">
        <v>5324</v>
      </c>
      <c r="B5383" s="660"/>
      <c r="C5383" s="2" t="s">
        <v>490</v>
      </c>
      <c r="F5383" s="4" t="s">
        <v>3784</v>
      </c>
      <c r="G5383" s="1" t="b">
        <f t="shared" ca="1" si="84"/>
        <v>1</v>
      </c>
      <c r="H5383" s="1435" t="str" cm="1">
        <f t="array" aca="1" ref="H5383" ca="1">IF(I5383&lt;&gt;"",INDIRECT("'"&amp;I5383&amp;"'!"&amp;J5383),"")</f>
        <v/>
      </c>
      <c r="I5383" s="1440"/>
      <c r="J5383" s="1436"/>
      <c r="K5383" s="4"/>
    </row>
    <row r="5384" spans="1:11" ht="15" x14ac:dyDescent="0.2">
      <c r="A5384" s="5">
        <v>5325</v>
      </c>
      <c r="B5384" s="660"/>
      <c r="F5384" s="4" t="s">
        <v>3784</v>
      </c>
      <c r="G5384" s="1" t="b">
        <f t="shared" ca="1" si="84"/>
        <v>1</v>
      </c>
      <c r="H5384" s="1435" t="str" cm="1">
        <f t="array" aca="1" ref="H5384" ca="1">IF(I5384&lt;&gt;"",INDIRECT("'"&amp;I5384&amp;"'!"&amp;J5384),"")</f>
        <v/>
      </c>
      <c r="I5384" s="1440"/>
      <c r="J5384" s="1436"/>
      <c r="K5384" s="4"/>
    </row>
    <row r="5385" spans="1:11" ht="15" x14ac:dyDescent="0.2">
      <c r="A5385">
        <v>5326</v>
      </c>
      <c r="B5385" s="660">
        <f>'Revenues 10-15'!D151</f>
        <v>0</v>
      </c>
      <c r="F5385" s="4"/>
      <c r="G5385" s="1" t="b">
        <f t="shared" ca="1" si="84"/>
        <v>1</v>
      </c>
      <c r="H5385" s="1435" cm="1">
        <f t="array" aca="1" ref="H5385" ca="1">IF(I5385&lt;&gt;"",INDIRECT("'"&amp;I5385&amp;"'!"&amp;J5385),"")</f>
        <v>0</v>
      </c>
      <c r="I5385" s="1440" t="s">
        <v>4785</v>
      </c>
      <c r="J5385" s="1436" t="s">
        <v>5018</v>
      </c>
      <c r="K5385" s="4"/>
    </row>
    <row r="5386" spans="1:11" ht="15" x14ac:dyDescent="0.2">
      <c r="A5386" s="5">
        <v>5327</v>
      </c>
      <c r="B5386" s="660"/>
      <c r="F5386" s="4" t="s">
        <v>3784</v>
      </c>
      <c r="G5386" s="1" t="b">
        <f t="shared" ca="1" si="84"/>
        <v>1</v>
      </c>
      <c r="H5386" s="1435" t="str" cm="1">
        <f t="array" aca="1" ref="H5386" ca="1">IF(I5386&lt;&gt;"",INDIRECT("'"&amp;I5386&amp;"'!"&amp;J5386),"")</f>
        <v/>
      </c>
      <c r="I5386" s="1440"/>
      <c r="J5386" s="1436"/>
      <c r="K5386" s="4"/>
    </row>
    <row r="5387" spans="1:11" ht="15" x14ac:dyDescent="0.2">
      <c r="A5387" s="5">
        <v>5328</v>
      </c>
      <c r="B5387" s="660"/>
      <c r="F5387" s="4" t="s">
        <v>3784</v>
      </c>
      <c r="G5387" s="1" t="b">
        <f t="shared" ca="1" si="84"/>
        <v>1</v>
      </c>
      <c r="H5387" s="1435" t="str" cm="1">
        <f t="array" aca="1" ref="H5387" ca="1">IF(I5387&lt;&gt;"",INDIRECT("'"&amp;I5387&amp;"'!"&amp;J5387),"")</f>
        <v/>
      </c>
      <c r="I5387" s="1440"/>
      <c r="J5387" s="1436"/>
      <c r="K5387" s="4"/>
    </row>
    <row r="5388" spans="1:11" ht="15" x14ac:dyDescent="0.2">
      <c r="A5388" s="5">
        <v>5329</v>
      </c>
      <c r="B5388" s="660"/>
      <c r="F5388" s="4" t="s">
        <v>3784</v>
      </c>
      <c r="G5388" s="1" t="b">
        <f t="shared" ca="1" si="84"/>
        <v>1</v>
      </c>
      <c r="H5388" s="1435" t="str" cm="1">
        <f t="array" aca="1" ref="H5388" ca="1">IF(I5388&lt;&gt;"",INDIRECT("'"&amp;I5388&amp;"'!"&amp;J5388),"")</f>
        <v/>
      </c>
      <c r="I5388" s="1440"/>
      <c r="J5388" s="1436"/>
      <c r="K5388" s="4"/>
    </row>
    <row r="5389" spans="1:11" ht="15" x14ac:dyDescent="0.2">
      <c r="A5389">
        <v>5330</v>
      </c>
      <c r="B5389" s="660">
        <f>'Revenues 10-15'!D154</f>
        <v>0</v>
      </c>
      <c r="F5389" s="4"/>
      <c r="G5389" s="1" t="b">
        <f t="shared" ca="1" si="84"/>
        <v>1</v>
      </c>
      <c r="H5389" s="1435" cm="1">
        <f t="array" aca="1" ref="H5389" ca="1">IF(I5389&lt;&gt;"",INDIRECT("'"&amp;I5389&amp;"'!"&amp;J5389),"")</f>
        <v>0</v>
      </c>
      <c r="I5389" s="1440" t="s">
        <v>4785</v>
      </c>
      <c r="J5389" s="1436" t="s">
        <v>5019</v>
      </c>
      <c r="K5389" s="4"/>
    </row>
    <row r="5390" spans="1:11" ht="15" x14ac:dyDescent="0.2">
      <c r="A5390" s="5">
        <v>5331</v>
      </c>
      <c r="B5390" s="660"/>
      <c r="F5390" s="4" t="s">
        <v>3784</v>
      </c>
      <c r="G5390" s="1" t="b">
        <f t="shared" ca="1" si="84"/>
        <v>1</v>
      </c>
      <c r="H5390" s="1435" t="str" cm="1">
        <f t="array" aca="1" ref="H5390" ca="1">IF(I5390&lt;&gt;"",INDIRECT("'"&amp;I5390&amp;"'!"&amp;J5390),"")</f>
        <v/>
      </c>
      <c r="I5390" s="1440"/>
      <c r="J5390" s="1436"/>
      <c r="K5390" s="4"/>
    </row>
    <row r="5391" spans="1:11" ht="15" x14ac:dyDescent="0.2">
      <c r="A5391">
        <v>5332</v>
      </c>
      <c r="B5391" s="660">
        <f>'Revenues 10-15'!D155</f>
        <v>0</v>
      </c>
      <c r="F5391" s="4"/>
      <c r="G5391" s="1" t="b">
        <f t="shared" ca="1" si="84"/>
        <v>1</v>
      </c>
      <c r="H5391" s="1435" cm="1">
        <f t="array" aca="1" ref="H5391" ca="1">IF(I5391&lt;&gt;"",INDIRECT("'"&amp;I5391&amp;"'!"&amp;J5391),"")</f>
        <v>0</v>
      </c>
      <c r="I5391" s="1440" t="s">
        <v>4785</v>
      </c>
      <c r="J5391" s="1436" t="s">
        <v>4151</v>
      </c>
      <c r="K5391" s="4"/>
    </row>
    <row r="5392" spans="1:11" ht="15" x14ac:dyDescent="0.2">
      <c r="A5392">
        <v>5333</v>
      </c>
      <c r="B5392" s="660">
        <f>'Revenues 10-15'!D157</f>
        <v>0</v>
      </c>
      <c r="F5392" s="4"/>
      <c r="G5392" s="1" t="b">
        <f t="shared" ca="1" si="84"/>
        <v>1</v>
      </c>
      <c r="H5392" s="1435" cm="1">
        <f t="array" aca="1" ref="H5392" ca="1">IF(I5392&lt;&gt;"",INDIRECT("'"&amp;I5392&amp;"'!"&amp;J5392),"")</f>
        <v>0</v>
      </c>
      <c r="I5392" s="1440" t="s">
        <v>4785</v>
      </c>
      <c r="J5392" s="1436" t="s">
        <v>5020</v>
      </c>
      <c r="K5392" s="4"/>
    </row>
    <row r="5393" spans="1:11" ht="15" x14ac:dyDescent="0.2">
      <c r="A5393">
        <v>5334</v>
      </c>
      <c r="B5393" s="660">
        <f>'Revenues 10-15'!D159</f>
        <v>0</v>
      </c>
      <c r="F5393" s="4"/>
      <c r="G5393" s="1" t="b">
        <f t="shared" ca="1" si="84"/>
        <v>1</v>
      </c>
      <c r="H5393" s="1435" cm="1">
        <f t="array" aca="1" ref="H5393" ca="1">IF(I5393&lt;&gt;"",INDIRECT("'"&amp;I5393&amp;"'!"&amp;J5393),"")</f>
        <v>0</v>
      </c>
      <c r="I5393" s="1440" t="s">
        <v>4785</v>
      </c>
      <c r="J5393" s="1436" t="s">
        <v>5021</v>
      </c>
      <c r="K5393" s="4"/>
    </row>
    <row r="5394" spans="1:11" ht="15" x14ac:dyDescent="0.2">
      <c r="A5394" s="5">
        <v>5335</v>
      </c>
      <c r="B5394" s="660"/>
      <c r="C5394" s="2" t="s">
        <v>490</v>
      </c>
      <c r="F5394" s="4" t="s">
        <v>3784</v>
      </c>
      <c r="G5394" s="1" t="b">
        <f t="shared" ca="1" si="84"/>
        <v>1</v>
      </c>
      <c r="H5394" s="1435" t="str" cm="1">
        <f t="array" aca="1" ref="H5394" ca="1">IF(I5394&lt;&gt;"",INDIRECT("'"&amp;I5394&amp;"'!"&amp;J5394),"")</f>
        <v/>
      </c>
      <c r="I5394" s="1440"/>
      <c r="J5394" s="1436"/>
      <c r="K5394" s="4"/>
    </row>
    <row r="5395" spans="1:11" ht="15" x14ac:dyDescent="0.2">
      <c r="A5395" s="5">
        <v>5336</v>
      </c>
      <c r="B5395" s="660"/>
      <c r="F5395" s="4" t="s">
        <v>3784</v>
      </c>
      <c r="G5395" s="1" t="b">
        <f t="shared" ca="1" si="84"/>
        <v>1</v>
      </c>
      <c r="H5395" s="1435" t="str" cm="1">
        <f t="array" aca="1" ref="H5395" ca="1">IF(I5395&lt;&gt;"",INDIRECT("'"&amp;I5395&amp;"'!"&amp;J5395),"")</f>
        <v/>
      </c>
      <c r="I5395" s="1440"/>
      <c r="J5395" s="1436"/>
      <c r="K5395" s="4"/>
    </row>
    <row r="5396" spans="1:11" ht="15" x14ac:dyDescent="0.2">
      <c r="A5396" s="5">
        <v>5337</v>
      </c>
      <c r="B5396" s="660"/>
      <c r="F5396" s="4" t="s">
        <v>3784</v>
      </c>
      <c r="G5396" s="1" t="b">
        <f t="shared" ca="1" si="84"/>
        <v>1</v>
      </c>
      <c r="H5396" s="1435" t="str" cm="1">
        <f t="array" aca="1" ref="H5396" ca="1">IF(I5396&lt;&gt;"",INDIRECT("'"&amp;I5396&amp;"'!"&amp;J5396),"")</f>
        <v/>
      </c>
      <c r="I5396" s="1440"/>
      <c r="J5396" s="1436"/>
      <c r="K5396" s="4"/>
    </row>
    <row r="5397" spans="1:11" ht="15" x14ac:dyDescent="0.2">
      <c r="A5397" s="5">
        <v>5338</v>
      </c>
      <c r="B5397" s="660"/>
      <c r="F5397" s="4" t="s">
        <v>3784</v>
      </c>
      <c r="G5397" s="1" t="b">
        <f t="shared" ca="1" si="84"/>
        <v>1</v>
      </c>
      <c r="H5397" s="1435" t="str" cm="1">
        <f t="array" aca="1" ref="H5397" ca="1">IF(I5397&lt;&gt;"",INDIRECT("'"&amp;I5397&amp;"'!"&amp;J5397),"")</f>
        <v/>
      </c>
      <c r="I5397" s="1440"/>
      <c r="J5397" s="1436"/>
      <c r="K5397" s="4"/>
    </row>
    <row r="5398" spans="1:11" ht="15" x14ac:dyDescent="0.2">
      <c r="A5398" s="5">
        <v>5339</v>
      </c>
      <c r="B5398" s="660"/>
      <c r="F5398" s="4" t="s">
        <v>3784</v>
      </c>
      <c r="G5398" s="1" t="b">
        <f t="shared" ca="1" si="84"/>
        <v>1</v>
      </c>
      <c r="H5398" s="1435" t="str" cm="1">
        <f t="array" aca="1" ref="H5398" ca="1">IF(I5398&lt;&gt;"",INDIRECT("'"&amp;I5398&amp;"'!"&amp;J5398),"")</f>
        <v/>
      </c>
      <c r="I5398" s="1440"/>
      <c r="J5398" s="1436"/>
      <c r="K5398" s="4"/>
    </row>
    <row r="5399" spans="1:11" ht="15" x14ac:dyDescent="0.2">
      <c r="A5399">
        <v>5340</v>
      </c>
      <c r="B5399" s="660">
        <f>'Revenues 10-15'!D161</f>
        <v>0</v>
      </c>
      <c r="F5399" s="4"/>
      <c r="G5399" s="1" t="b">
        <f t="shared" ca="1" si="84"/>
        <v>1</v>
      </c>
      <c r="H5399" s="1435" cm="1">
        <f t="array" aca="1" ref="H5399" ca="1">IF(I5399&lt;&gt;"",INDIRECT("'"&amp;I5399&amp;"'!"&amp;J5399),"")</f>
        <v>0</v>
      </c>
      <c r="I5399" s="1440" t="s">
        <v>4785</v>
      </c>
      <c r="J5399" s="1436" t="s">
        <v>5022</v>
      </c>
      <c r="K5399" s="4"/>
    </row>
    <row r="5400" spans="1:11" ht="15" x14ac:dyDescent="0.2">
      <c r="A5400" s="5">
        <v>5341</v>
      </c>
      <c r="B5400" s="660"/>
      <c r="F5400" s="4" t="s">
        <v>3784</v>
      </c>
      <c r="G5400" s="1" t="b">
        <f t="shared" ca="1" si="84"/>
        <v>1</v>
      </c>
      <c r="H5400" s="1435" t="str" cm="1">
        <f t="array" aca="1" ref="H5400" ca="1">IF(I5400&lt;&gt;"",INDIRECT("'"&amp;I5400&amp;"'!"&amp;J5400),"")</f>
        <v/>
      </c>
      <c r="I5400" s="1440"/>
      <c r="J5400" s="1436"/>
      <c r="K5400" s="4"/>
    </row>
    <row r="5401" spans="1:11" ht="15" x14ac:dyDescent="0.2">
      <c r="A5401" s="5">
        <v>5342</v>
      </c>
      <c r="B5401" s="660"/>
      <c r="F5401" s="4" t="s">
        <v>3784</v>
      </c>
      <c r="G5401" s="1" t="b">
        <f t="shared" ca="1" si="84"/>
        <v>1</v>
      </c>
      <c r="H5401" s="1435" t="str" cm="1">
        <f t="array" aca="1" ref="H5401" ca="1">IF(I5401&lt;&gt;"",INDIRECT("'"&amp;I5401&amp;"'!"&amp;J5401),"")</f>
        <v/>
      </c>
      <c r="I5401" s="1440"/>
      <c r="J5401" s="1436"/>
      <c r="K5401" s="4"/>
    </row>
    <row r="5402" spans="1:11" ht="15" x14ac:dyDescent="0.2">
      <c r="A5402" s="5">
        <v>5343</v>
      </c>
      <c r="B5402" s="660"/>
      <c r="F5402" s="4" t="s">
        <v>3784</v>
      </c>
      <c r="G5402" s="1" t="b">
        <f t="shared" ca="1" si="84"/>
        <v>1</v>
      </c>
      <c r="H5402" s="1435" t="str" cm="1">
        <f t="array" aca="1" ref="H5402" ca="1">IF(I5402&lt;&gt;"",INDIRECT("'"&amp;I5402&amp;"'!"&amp;J5402),"")</f>
        <v/>
      </c>
      <c r="I5402" s="1440"/>
      <c r="J5402" s="1436"/>
      <c r="K5402" s="4"/>
    </row>
    <row r="5403" spans="1:11" ht="15" x14ac:dyDescent="0.2">
      <c r="A5403" s="5">
        <v>5344</v>
      </c>
      <c r="B5403" s="660"/>
      <c r="F5403" s="4" t="s">
        <v>3784</v>
      </c>
      <c r="G5403" s="1" t="b">
        <f t="shared" ca="1" si="84"/>
        <v>1</v>
      </c>
      <c r="H5403" s="1435" t="str" cm="1">
        <f t="array" aca="1" ref="H5403" ca="1">IF(I5403&lt;&gt;"",INDIRECT("'"&amp;I5403&amp;"'!"&amp;J5403),"")</f>
        <v/>
      </c>
      <c r="I5403" s="1440"/>
      <c r="J5403" s="1436"/>
      <c r="K5403" s="4"/>
    </row>
    <row r="5404" spans="1:11" ht="15" x14ac:dyDescent="0.2">
      <c r="A5404" s="5">
        <v>5345</v>
      </c>
      <c r="B5404" s="660"/>
      <c r="F5404" s="4" t="s">
        <v>3784</v>
      </c>
      <c r="G5404" s="1" t="b">
        <f t="shared" ca="1" si="84"/>
        <v>1</v>
      </c>
      <c r="H5404" s="1435" t="str" cm="1">
        <f t="array" aca="1" ref="H5404" ca="1">IF(I5404&lt;&gt;"",INDIRECT("'"&amp;I5404&amp;"'!"&amp;J5404),"")</f>
        <v/>
      </c>
      <c r="I5404" s="1440"/>
      <c r="J5404" s="1436"/>
      <c r="K5404" s="4"/>
    </row>
    <row r="5405" spans="1:11" ht="15" x14ac:dyDescent="0.2">
      <c r="A5405" s="5">
        <v>5346</v>
      </c>
      <c r="B5405" s="660"/>
      <c r="F5405" s="4" t="s">
        <v>3784</v>
      </c>
      <c r="G5405" s="1" t="b">
        <f t="shared" ca="1" si="84"/>
        <v>1</v>
      </c>
      <c r="H5405" s="1435" t="str" cm="1">
        <f t="array" aca="1" ref="H5405" ca="1">IF(I5405&lt;&gt;"",INDIRECT("'"&amp;I5405&amp;"'!"&amp;J5405),"")</f>
        <v/>
      </c>
      <c r="I5405" s="1440"/>
      <c r="J5405" s="1436"/>
      <c r="K5405" s="4"/>
    </row>
    <row r="5406" spans="1:11" ht="15" x14ac:dyDescent="0.2">
      <c r="A5406" s="5">
        <v>5347</v>
      </c>
      <c r="B5406" s="660"/>
      <c r="F5406" s="4" t="s">
        <v>3784</v>
      </c>
      <c r="G5406" s="1" t="b">
        <f t="shared" ca="1" si="84"/>
        <v>1</v>
      </c>
      <c r="H5406" s="1435" t="str" cm="1">
        <f t="array" aca="1" ref="H5406" ca="1">IF(I5406&lt;&gt;"",INDIRECT("'"&amp;I5406&amp;"'!"&amp;J5406),"")</f>
        <v/>
      </c>
      <c r="I5406" s="1440"/>
      <c r="J5406" s="1436"/>
      <c r="K5406" s="4"/>
    </row>
    <row r="5407" spans="1:11" ht="15" x14ac:dyDescent="0.2">
      <c r="A5407" s="5">
        <v>5348</v>
      </c>
      <c r="B5407" s="660"/>
      <c r="F5407" s="4" t="s">
        <v>3784</v>
      </c>
      <c r="G5407" s="1" t="b">
        <f t="shared" ca="1" si="84"/>
        <v>1</v>
      </c>
      <c r="H5407" s="1435" t="str" cm="1">
        <f t="array" aca="1" ref="H5407" ca="1">IF(I5407&lt;&gt;"",INDIRECT("'"&amp;I5407&amp;"'!"&amp;J5407),"")</f>
        <v/>
      </c>
      <c r="I5407" s="1440"/>
      <c r="J5407" s="1436"/>
      <c r="K5407" s="4"/>
    </row>
    <row r="5408" spans="1:11" ht="15" x14ac:dyDescent="0.2">
      <c r="A5408" s="5">
        <v>5349</v>
      </c>
      <c r="B5408" s="660"/>
      <c r="F5408" s="4" t="s">
        <v>3784</v>
      </c>
      <c r="G5408" s="1" t="b">
        <f t="shared" ref="G5408:G5471" ca="1" si="85">H5408=B5408</f>
        <v>1</v>
      </c>
      <c r="H5408" s="1435" t="str" cm="1">
        <f t="array" aca="1" ref="H5408" ca="1">IF(I5408&lt;&gt;"",INDIRECT("'"&amp;I5408&amp;"'!"&amp;J5408),"")</f>
        <v/>
      </c>
      <c r="I5408" s="1440"/>
      <c r="J5408" s="1436"/>
      <c r="K5408" s="4"/>
    </row>
    <row r="5409" spans="1:11" ht="15" x14ac:dyDescent="0.2">
      <c r="A5409" s="5">
        <v>5350</v>
      </c>
      <c r="B5409" s="660"/>
      <c r="F5409" s="4" t="s">
        <v>3784</v>
      </c>
      <c r="G5409" s="1" t="b">
        <f t="shared" ca="1" si="85"/>
        <v>1</v>
      </c>
      <c r="H5409" s="1435" t="str" cm="1">
        <f t="array" aca="1" ref="H5409" ca="1">IF(I5409&lt;&gt;"",INDIRECT("'"&amp;I5409&amp;"'!"&amp;J5409),"")</f>
        <v/>
      </c>
      <c r="I5409" s="1440"/>
      <c r="J5409" s="1436"/>
      <c r="K5409" s="4"/>
    </row>
    <row r="5410" spans="1:11" ht="15" x14ac:dyDescent="0.2">
      <c r="A5410">
        <v>5351</v>
      </c>
      <c r="B5410" s="660">
        <f>'Revenues 10-15'!D171</f>
        <v>150000</v>
      </c>
      <c r="F5410" s="4"/>
      <c r="G5410" s="1" t="b">
        <f t="shared" ca="1" si="85"/>
        <v>1</v>
      </c>
      <c r="H5410" s="1435" cm="1">
        <f t="array" aca="1" ref="H5410" ca="1">IF(I5410&lt;&gt;"",INDIRECT("'"&amp;I5410&amp;"'!"&amp;J5410),"")</f>
        <v>150000</v>
      </c>
      <c r="I5410" s="1440" t="s">
        <v>4785</v>
      </c>
      <c r="J5410" s="1436" t="s">
        <v>5023</v>
      </c>
      <c r="K5410" s="4"/>
    </row>
    <row r="5411" spans="1:11" ht="15" x14ac:dyDescent="0.2">
      <c r="A5411" s="5">
        <v>5352</v>
      </c>
      <c r="B5411" s="660"/>
      <c r="F5411" s="4" t="s">
        <v>3784</v>
      </c>
      <c r="G5411" s="1" t="b">
        <f t="shared" ca="1" si="85"/>
        <v>1</v>
      </c>
      <c r="H5411" s="1435" t="str" cm="1">
        <f t="array" aca="1" ref="H5411" ca="1">IF(I5411&lt;&gt;"",INDIRECT("'"&amp;I5411&amp;"'!"&amp;J5411),"")</f>
        <v/>
      </c>
      <c r="I5411" s="1440"/>
      <c r="J5411" s="1436"/>
      <c r="K5411" s="4"/>
    </row>
    <row r="5412" spans="1:11" ht="15" x14ac:dyDescent="0.2">
      <c r="A5412" s="5">
        <v>5353</v>
      </c>
      <c r="B5412" s="660"/>
      <c r="C5412" s="2" t="s">
        <v>490</v>
      </c>
      <c r="F5412" s="4" t="s">
        <v>3784</v>
      </c>
      <c r="G5412" s="1" t="b">
        <f t="shared" ca="1" si="85"/>
        <v>1</v>
      </c>
      <c r="H5412" s="1435" t="str" cm="1">
        <f t="array" aca="1" ref="H5412" ca="1">IF(I5412&lt;&gt;"",INDIRECT("'"&amp;I5412&amp;"'!"&amp;J5412),"")</f>
        <v/>
      </c>
      <c r="I5412" s="1440"/>
      <c r="J5412" s="1436"/>
      <c r="K5412" s="4"/>
    </row>
    <row r="5413" spans="1:11" ht="15" x14ac:dyDescent="0.2">
      <c r="A5413" s="5">
        <v>5354</v>
      </c>
      <c r="B5413" s="660"/>
      <c r="F5413" s="4" t="s">
        <v>3784</v>
      </c>
      <c r="G5413" s="1" t="b">
        <f t="shared" ca="1" si="85"/>
        <v>1</v>
      </c>
      <c r="H5413" s="1435" t="str" cm="1">
        <f t="array" aca="1" ref="H5413" ca="1">IF(I5413&lt;&gt;"",INDIRECT("'"&amp;I5413&amp;"'!"&amp;J5413),"")</f>
        <v/>
      </c>
      <c r="I5413" s="1440"/>
      <c r="J5413" s="1436"/>
      <c r="K5413" s="4"/>
    </row>
    <row r="5414" spans="1:11" ht="15" x14ac:dyDescent="0.2">
      <c r="A5414" s="5">
        <v>5355</v>
      </c>
      <c r="B5414" s="660"/>
      <c r="F5414" s="4" t="s">
        <v>3784</v>
      </c>
      <c r="G5414" s="1" t="b">
        <f t="shared" ca="1" si="85"/>
        <v>1</v>
      </c>
      <c r="H5414" s="1435" t="str" cm="1">
        <f t="array" aca="1" ref="H5414" ca="1">IF(I5414&lt;&gt;"",INDIRECT("'"&amp;I5414&amp;"'!"&amp;J5414),"")</f>
        <v/>
      </c>
      <c r="I5414" s="1440"/>
      <c r="J5414" s="1436"/>
      <c r="K5414" s="4"/>
    </row>
    <row r="5415" spans="1:11" ht="15" x14ac:dyDescent="0.2">
      <c r="A5415" s="5">
        <v>5356</v>
      </c>
      <c r="B5415" s="660"/>
      <c r="F5415" s="4" t="s">
        <v>3784</v>
      </c>
      <c r="G5415" s="1" t="b">
        <f t="shared" ca="1" si="85"/>
        <v>1</v>
      </c>
      <c r="H5415" s="1435" t="str" cm="1">
        <f t="array" aca="1" ref="H5415" ca="1">IF(I5415&lt;&gt;"",INDIRECT("'"&amp;I5415&amp;"'!"&amp;J5415),"")</f>
        <v/>
      </c>
      <c r="I5415" s="1440"/>
      <c r="J5415" s="1436"/>
      <c r="K5415" s="4"/>
    </row>
    <row r="5416" spans="1:11" ht="15" x14ac:dyDescent="0.2">
      <c r="A5416" s="5">
        <v>5357</v>
      </c>
      <c r="B5416" s="660"/>
      <c r="F5416" s="4" t="s">
        <v>3784</v>
      </c>
      <c r="G5416" s="1" t="b">
        <f t="shared" ca="1" si="85"/>
        <v>1</v>
      </c>
      <c r="H5416" s="1435" t="str" cm="1">
        <f t="array" aca="1" ref="H5416" ca="1">IF(I5416&lt;&gt;"",INDIRECT("'"&amp;I5416&amp;"'!"&amp;J5416),"")</f>
        <v/>
      </c>
      <c r="I5416" s="1440"/>
      <c r="J5416" s="1436"/>
      <c r="K5416" s="4"/>
    </row>
    <row r="5417" spans="1:11" ht="15" x14ac:dyDescent="0.2">
      <c r="A5417" s="5">
        <v>5358</v>
      </c>
      <c r="B5417" s="660"/>
      <c r="F5417" s="4" t="s">
        <v>3784</v>
      </c>
      <c r="G5417" s="1" t="b">
        <f t="shared" ca="1" si="85"/>
        <v>1</v>
      </c>
      <c r="H5417" s="1435" t="str" cm="1">
        <f t="array" aca="1" ref="H5417" ca="1">IF(I5417&lt;&gt;"",INDIRECT("'"&amp;I5417&amp;"'!"&amp;J5417),"")</f>
        <v/>
      </c>
      <c r="I5417" s="1440"/>
      <c r="J5417" s="1436"/>
      <c r="K5417" s="4"/>
    </row>
    <row r="5418" spans="1:11" ht="15" x14ac:dyDescent="0.2">
      <c r="A5418" s="5">
        <v>5359</v>
      </c>
      <c r="B5418" s="660"/>
      <c r="F5418" s="4" t="s">
        <v>3784</v>
      </c>
      <c r="G5418" s="1" t="b">
        <f t="shared" ca="1" si="85"/>
        <v>1</v>
      </c>
      <c r="H5418" s="1435" t="str" cm="1">
        <f t="array" aca="1" ref="H5418" ca="1">IF(I5418&lt;&gt;"",INDIRECT("'"&amp;I5418&amp;"'!"&amp;J5418),"")</f>
        <v/>
      </c>
      <c r="I5418" s="1440"/>
      <c r="J5418" s="1436"/>
      <c r="K5418" s="4"/>
    </row>
    <row r="5419" spans="1:11" ht="15" x14ac:dyDescent="0.2">
      <c r="A5419">
        <v>5360</v>
      </c>
      <c r="B5419" s="660">
        <f>'Revenues 10-15'!D172</f>
        <v>150000</v>
      </c>
      <c r="F5419" s="4"/>
      <c r="G5419" s="1" t="b">
        <f t="shared" ca="1" si="85"/>
        <v>1</v>
      </c>
      <c r="H5419" s="1435" cm="1">
        <f t="array" aca="1" ref="H5419" ca="1">IF(I5419&lt;&gt;"",INDIRECT("'"&amp;I5419&amp;"'!"&amp;J5419),"")</f>
        <v>150000</v>
      </c>
      <c r="I5419" s="1440" t="s">
        <v>4785</v>
      </c>
      <c r="J5419" s="1436" t="s">
        <v>5024</v>
      </c>
      <c r="K5419" s="4"/>
    </row>
    <row r="5420" spans="1:11" ht="15" x14ac:dyDescent="0.2">
      <c r="A5420">
        <v>5361</v>
      </c>
      <c r="B5420" s="660">
        <f>'Revenues 10-15'!D175</f>
        <v>0</v>
      </c>
      <c r="F5420" s="4"/>
      <c r="G5420" s="1" t="b">
        <f t="shared" ca="1" si="85"/>
        <v>1</v>
      </c>
      <c r="H5420" s="1435" cm="1">
        <f t="array" aca="1" ref="H5420" ca="1">IF(I5420&lt;&gt;"",INDIRECT("'"&amp;I5420&amp;"'!"&amp;J5420),"")</f>
        <v>0</v>
      </c>
      <c r="I5420" s="1440" t="s">
        <v>4785</v>
      </c>
      <c r="J5420" s="1436" t="s">
        <v>5025</v>
      </c>
      <c r="K5420" s="4"/>
    </row>
    <row r="5421" spans="1:11" ht="15" x14ac:dyDescent="0.2">
      <c r="A5421">
        <v>5362</v>
      </c>
      <c r="B5421" s="660">
        <f>'Revenues 10-15'!D177</f>
        <v>0</v>
      </c>
      <c r="C5421" s="2" t="s">
        <v>490</v>
      </c>
      <c r="F5421" s="4"/>
      <c r="G5421" s="1" t="b">
        <f t="shared" ca="1" si="85"/>
        <v>1</v>
      </c>
      <c r="H5421" s="1435" cm="1">
        <f t="array" aca="1" ref="H5421" ca="1">IF(I5421&lt;&gt;"",INDIRECT("'"&amp;I5421&amp;"'!"&amp;J5421),"")</f>
        <v>0</v>
      </c>
      <c r="I5421" s="1440" t="s">
        <v>4785</v>
      </c>
      <c r="J5421" s="1436" t="s">
        <v>5026</v>
      </c>
      <c r="K5421" s="4"/>
    </row>
    <row r="5422" spans="1:11" ht="15" x14ac:dyDescent="0.2">
      <c r="A5422">
        <v>5363</v>
      </c>
      <c r="B5422" s="660">
        <f>'Revenues 10-15'!D180</f>
        <v>0</v>
      </c>
      <c r="F5422" s="4"/>
      <c r="G5422" s="1" t="b">
        <f t="shared" ca="1" si="85"/>
        <v>1</v>
      </c>
      <c r="H5422" s="1435" cm="1">
        <f t="array" aca="1" ref="H5422" ca="1">IF(I5422&lt;&gt;"",INDIRECT("'"&amp;I5422&amp;"'!"&amp;J5422),"")</f>
        <v>0</v>
      </c>
      <c r="I5422" s="1440" t="s">
        <v>4785</v>
      </c>
      <c r="J5422" s="1436" t="s">
        <v>5027</v>
      </c>
      <c r="K5422" s="4"/>
    </row>
    <row r="5423" spans="1:11" ht="15" x14ac:dyDescent="0.2">
      <c r="A5423">
        <v>5364</v>
      </c>
      <c r="B5423" s="660">
        <f>'Revenues 10-15'!D183</f>
        <v>0</v>
      </c>
      <c r="C5423" s="2" t="s">
        <v>490</v>
      </c>
      <c r="F5423" s="4"/>
      <c r="G5423" s="1" t="b">
        <f t="shared" ca="1" si="85"/>
        <v>1</v>
      </c>
      <c r="H5423" s="1435" cm="1">
        <f t="array" aca="1" ref="H5423" ca="1">IF(I5423&lt;&gt;"",INDIRECT("'"&amp;I5423&amp;"'!"&amp;J5423),"")</f>
        <v>0</v>
      </c>
      <c r="I5423" s="1440" t="s">
        <v>4785</v>
      </c>
      <c r="J5423" s="1436" t="s">
        <v>5028</v>
      </c>
      <c r="K5423" s="4"/>
    </row>
    <row r="5424" spans="1:11" ht="15" x14ac:dyDescent="0.2">
      <c r="A5424">
        <v>5365</v>
      </c>
      <c r="B5424" s="660">
        <f>'Revenues 10-15'!D186</f>
        <v>0</v>
      </c>
      <c r="F5424" s="4"/>
      <c r="G5424" s="1" t="b">
        <f t="shared" ca="1" si="85"/>
        <v>1</v>
      </c>
      <c r="H5424" s="1435" cm="1">
        <f t="array" aca="1" ref="H5424" ca="1">IF(I5424&lt;&gt;"",INDIRECT("'"&amp;I5424&amp;"'!"&amp;J5424),"")</f>
        <v>0</v>
      </c>
      <c r="I5424" s="1440" t="s">
        <v>4785</v>
      </c>
      <c r="J5424" s="1436" t="s">
        <v>4227</v>
      </c>
      <c r="K5424" s="4"/>
    </row>
    <row r="5425" spans="1:11" ht="15" x14ac:dyDescent="0.2">
      <c r="A5425" s="5">
        <v>5366</v>
      </c>
      <c r="B5425" s="660"/>
      <c r="C5425" s="2" t="s">
        <v>490</v>
      </c>
      <c r="F5425" s="4" t="s">
        <v>3784</v>
      </c>
      <c r="G5425" s="1" t="b">
        <f t="shared" ca="1" si="85"/>
        <v>1</v>
      </c>
      <c r="H5425" s="1435" t="str" cm="1">
        <f t="array" aca="1" ref="H5425" ca="1">IF(I5425&lt;&gt;"",INDIRECT("'"&amp;I5425&amp;"'!"&amp;J5425),"")</f>
        <v/>
      </c>
      <c r="I5425" s="1440"/>
      <c r="J5425" s="1436"/>
      <c r="K5425" s="4"/>
    </row>
    <row r="5426" spans="1:11" ht="15" x14ac:dyDescent="0.2">
      <c r="A5426" s="5">
        <v>5367</v>
      </c>
      <c r="B5426" s="660"/>
      <c r="F5426" s="4" t="s">
        <v>3784</v>
      </c>
      <c r="G5426" s="1" t="b">
        <f t="shared" ca="1" si="85"/>
        <v>1</v>
      </c>
      <c r="H5426" s="1435" t="str" cm="1">
        <f t="array" aca="1" ref="H5426" ca="1">IF(I5426&lt;&gt;"",INDIRECT("'"&amp;I5426&amp;"'!"&amp;J5426),"")</f>
        <v/>
      </c>
      <c r="I5426" s="1440"/>
      <c r="J5426" s="1436"/>
      <c r="K5426" s="4"/>
    </row>
    <row r="5427" spans="1:11" ht="15" x14ac:dyDescent="0.2">
      <c r="A5427" s="5">
        <v>5368</v>
      </c>
      <c r="B5427" s="660"/>
      <c r="F5427" s="4" t="s">
        <v>3784</v>
      </c>
      <c r="G5427" s="1" t="b">
        <f t="shared" ca="1" si="85"/>
        <v>1</v>
      </c>
      <c r="H5427" s="1435" t="str" cm="1">
        <f t="array" aca="1" ref="H5427" ca="1">IF(I5427&lt;&gt;"",INDIRECT("'"&amp;I5427&amp;"'!"&amp;J5427),"")</f>
        <v/>
      </c>
      <c r="I5427" s="1440"/>
      <c r="J5427" s="1436"/>
      <c r="K5427" s="4"/>
    </row>
    <row r="5428" spans="1:11" ht="15" x14ac:dyDescent="0.2">
      <c r="A5428" s="5">
        <v>5369</v>
      </c>
      <c r="B5428" s="660"/>
      <c r="F5428" s="4" t="s">
        <v>3784</v>
      </c>
      <c r="G5428" s="1" t="b">
        <f t="shared" ca="1" si="85"/>
        <v>1</v>
      </c>
      <c r="H5428" s="1435" t="str" cm="1">
        <f t="array" aca="1" ref="H5428" ca="1">IF(I5428&lt;&gt;"",INDIRECT("'"&amp;I5428&amp;"'!"&amp;J5428),"")</f>
        <v/>
      </c>
      <c r="I5428" s="1440"/>
      <c r="J5428" s="1436"/>
      <c r="K5428" s="4"/>
    </row>
    <row r="5429" spans="1:11" ht="15" x14ac:dyDescent="0.2">
      <c r="A5429">
        <v>5370</v>
      </c>
      <c r="B5429" s="660">
        <f>'Revenues 10-15'!D202</f>
        <v>0</v>
      </c>
      <c r="F5429" s="4"/>
      <c r="G5429" s="1" t="b">
        <f t="shared" ca="1" si="85"/>
        <v>1</v>
      </c>
      <c r="H5429" s="1435" cm="1">
        <f t="array" aca="1" ref="H5429" ca="1">IF(I5429&lt;&gt;"",INDIRECT("'"&amp;I5429&amp;"'!"&amp;J5429),"")</f>
        <v>0</v>
      </c>
      <c r="I5429" s="1440" t="s">
        <v>4785</v>
      </c>
      <c r="J5429" s="1436" t="s">
        <v>5029</v>
      </c>
      <c r="K5429" s="4"/>
    </row>
    <row r="5430" spans="1:11" ht="15" x14ac:dyDescent="0.2">
      <c r="A5430">
        <v>5371</v>
      </c>
      <c r="B5430" s="660">
        <f>'Revenues 10-15'!D203</f>
        <v>0</v>
      </c>
      <c r="F5430" s="4"/>
      <c r="G5430" s="1" t="b">
        <f t="shared" ca="1" si="85"/>
        <v>1</v>
      </c>
      <c r="H5430" s="1435" cm="1">
        <f t="array" aca="1" ref="H5430" ca="1">IF(I5430&lt;&gt;"",INDIRECT("'"&amp;I5430&amp;"'!"&amp;J5430),"")</f>
        <v>0</v>
      </c>
      <c r="I5430" s="1440" t="s">
        <v>4785</v>
      </c>
      <c r="J5430" s="1436" t="s">
        <v>5030</v>
      </c>
      <c r="K5430" s="4"/>
    </row>
    <row r="5431" spans="1:11" ht="15" x14ac:dyDescent="0.2">
      <c r="A5431" s="5">
        <v>5372</v>
      </c>
      <c r="B5431" s="660"/>
      <c r="F5431" s="4" t="s">
        <v>3784</v>
      </c>
      <c r="G5431" s="1" t="b">
        <f t="shared" ca="1" si="85"/>
        <v>1</v>
      </c>
      <c r="H5431" s="1435" t="str" cm="1">
        <f t="array" aca="1" ref="H5431" ca="1">IF(I5431&lt;&gt;"",INDIRECT("'"&amp;I5431&amp;"'!"&amp;J5431),"")</f>
        <v/>
      </c>
      <c r="I5431" s="1440"/>
      <c r="J5431" s="1436"/>
      <c r="K5431" s="4"/>
    </row>
    <row r="5432" spans="1:11" ht="15" x14ac:dyDescent="0.2">
      <c r="A5432" s="5">
        <v>5373</v>
      </c>
      <c r="B5432" s="660"/>
      <c r="F5432" s="4" t="s">
        <v>3784</v>
      </c>
      <c r="G5432" s="1" t="b">
        <f t="shared" ca="1" si="85"/>
        <v>1</v>
      </c>
      <c r="H5432" s="1435" t="str" cm="1">
        <f t="array" aca="1" ref="H5432" ca="1">IF(I5432&lt;&gt;"",INDIRECT("'"&amp;I5432&amp;"'!"&amp;J5432),"")</f>
        <v/>
      </c>
      <c r="I5432" s="1440"/>
      <c r="J5432" s="1436"/>
      <c r="K5432" s="4"/>
    </row>
    <row r="5433" spans="1:11" ht="15" x14ac:dyDescent="0.2">
      <c r="A5433" s="5">
        <v>5374</v>
      </c>
      <c r="B5433" s="660"/>
      <c r="F5433" s="4" t="s">
        <v>3784</v>
      </c>
      <c r="G5433" s="1" t="b">
        <f t="shared" ca="1" si="85"/>
        <v>1</v>
      </c>
      <c r="H5433" s="1435" t="str" cm="1">
        <f t="array" aca="1" ref="H5433" ca="1">IF(I5433&lt;&gt;"",INDIRECT("'"&amp;I5433&amp;"'!"&amp;J5433),"")</f>
        <v/>
      </c>
      <c r="I5433" s="1440"/>
      <c r="J5433" s="1436"/>
      <c r="K5433" s="4"/>
    </row>
    <row r="5434" spans="1:11" ht="15" x14ac:dyDescent="0.2">
      <c r="A5434" s="5">
        <v>5375</v>
      </c>
      <c r="B5434" s="660"/>
      <c r="F5434" s="4" t="s">
        <v>3784</v>
      </c>
      <c r="G5434" s="1" t="b">
        <f t="shared" ca="1" si="85"/>
        <v>1</v>
      </c>
      <c r="H5434" s="1435" t="str" cm="1">
        <f t="array" aca="1" ref="H5434" ca="1">IF(I5434&lt;&gt;"",INDIRECT("'"&amp;I5434&amp;"'!"&amp;J5434),"")</f>
        <v/>
      </c>
      <c r="I5434" s="1440"/>
      <c r="J5434" s="1436"/>
      <c r="K5434" s="4"/>
    </row>
    <row r="5435" spans="1:11" ht="15" x14ac:dyDescent="0.2">
      <c r="A5435" s="5">
        <v>5376</v>
      </c>
      <c r="B5435" s="660"/>
      <c r="F5435" s="4" t="s">
        <v>3784</v>
      </c>
      <c r="G5435" s="1" t="b">
        <f t="shared" ca="1" si="85"/>
        <v>1</v>
      </c>
      <c r="H5435" s="1435" t="str" cm="1">
        <f t="array" aca="1" ref="H5435" ca="1">IF(I5435&lt;&gt;"",INDIRECT("'"&amp;I5435&amp;"'!"&amp;J5435),"")</f>
        <v/>
      </c>
      <c r="I5435" s="1440"/>
      <c r="J5435" s="1436"/>
      <c r="K5435" s="4"/>
    </row>
    <row r="5436" spans="1:11" ht="15" x14ac:dyDescent="0.2">
      <c r="A5436" s="5">
        <v>5377</v>
      </c>
      <c r="B5436" s="660"/>
      <c r="D5436" s="4" t="s">
        <v>1314</v>
      </c>
      <c r="F5436" s="4" t="s">
        <v>3784</v>
      </c>
      <c r="G5436" s="1" t="b">
        <f t="shared" ca="1" si="85"/>
        <v>1</v>
      </c>
      <c r="H5436" s="1435" t="str" cm="1">
        <f t="array" aca="1" ref="H5436" ca="1">IF(I5436&lt;&gt;"",INDIRECT("'"&amp;I5436&amp;"'!"&amp;J5436),"")</f>
        <v/>
      </c>
      <c r="I5436" s="1440"/>
      <c r="J5436" s="1436"/>
      <c r="K5436" s="4"/>
    </row>
    <row r="5437" spans="1:11" ht="15" x14ac:dyDescent="0.2">
      <c r="A5437">
        <v>5378</v>
      </c>
      <c r="B5437" s="660">
        <f>'Revenues 10-15'!D204</f>
        <v>0</v>
      </c>
      <c r="F5437" s="4"/>
      <c r="G5437" s="1" t="b">
        <f t="shared" ca="1" si="85"/>
        <v>1</v>
      </c>
      <c r="H5437" s="1435" cm="1">
        <f t="array" aca="1" ref="H5437" ca="1">IF(I5437&lt;&gt;"",INDIRECT("'"&amp;I5437&amp;"'!"&amp;J5437),"")</f>
        <v>0</v>
      </c>
      <c r="I5437" s="1440" t="s">
        <v>4785</v>
      </c>
      <c r="J5437" s="1436" t="s">
        <v>5031</v>
      </c>
      <c r="K5437" s="4"/>
    </row>
    <row r="5438" spans="1:11" ht="15" x14ac:dyDescent="0.2">
      <c r="A5438">
        <v>5379</v>
      </c>
      <c r="B5438" s="660">
        <f>'Revenues 10-15'!D208</f>
        <v>0</v>
      </c>
      <c r="F5438" s="4"/>
      <c r="G5438" s="1" t="b">
        <f t="shared" ca="1" si="85"/>
        <v>1</v>
      </c>
      <c r="H5438" s="1435" cm="1">
        <f t="array" aca="1" ref="H5438" ca="1">IF(I5438&lt;&gt;"",INDIRECT("'"&amp;I5438&amp;"'!"&amp;J5438),"")</f>
        <v>0</v>
      </c>
      <c r="I5438" s="1440" t="s">
        <v>4785</v>
      </c>
      <c r="J5438" s="1436" t="s">
        <v>5032</v>
      </c>
      <c r="K5438" s="4"/>
    </row>
    <row r="5439" spans="1:11" ht="15" x14ac:dyDescent="0.2">
      <c r="A5439" s="5">
        <v>5380</v>
      </c>
      <c r="B5439" s="660"/>
      <c r="F5439" s="4" t="s">
        <v>3784</v>
      </c>
      <c r="G5439" s="1" t="b">
        <f t="shared" ca="1" si="85"/>
        <v>1</v>
      </c>
      <c r="H5439" s="1435" t="str" cm="1">
        <f t="array" aca="1" ref="H5439" ca="1">IF(I5439&lt;&gt;"",INDIRECT("'"&amp;I5439&amp;"'!"&amp;J5439),"")</f>
        <v/>
      </c>
      <c r="I5439" s="1440"/>
      <c r="J5439" s="1436"/>
      <c r="K5439" s="4"/>
    </row>
    <row r="5440" spans="1:11" ht="15" x14ac:dyDescent="0.2">
      <c r="A5440" s="5">
        <v>5381</v>
      </c>
      <c r="B5440" s="660"/>
      <c r="F5440" s="4" t="s">
        <v>3784</v>
      </c>
      <c r="G5440" s="1" t="b">
        <f t="shared" ca="1" si="85"/>
        <v>1</v>
      </c>
      <c r="H5440" s="1435" t="str" cm="1">
        <f t="array" aca="1" ref="H5440" ca="1">IF(I5440&lt;&gt;"",INDIRECT("'"&amp;I5440&amp;"'!"&amp;J5440),"")</f>
        <v/>
      </c>
      <c r="I5440" s="1440"/>
      <c r="J5440" s="1436"/>
      <c r="K5440" s="4"/>
    </row>
    <row r="5441" spans="1:11" ht="15" x14ac:dyDescent="0.2">
      <c r="A5441" s="5">
        <v>5382</v>
      </c>
      <c r="B5441" s="660"/>
      <c r="F5441" s="4" t="s">
        <v>3784</v>
      </c>
      <c r="G5441" s="1" t="b">
        <f t="shared" ca="1" si="85"/>
        <v>1</v>
      </c>
      <c r="H5441" s="1435" t="str" cm="1">
        <f t="array" aca="1" ref="H5441" ca="1">IF(I5441&lt;&gt;"",INDIRECT("'"&amp;I5441&amp;"'!"&amp;J5441),"")</f>
        <v/>
      </c>
      <c r="I5441" s="1440"/>
      <c r="J5441" s="1436"/>
      <c r="K5441" s="4"/>
    </row>
    <row r="5442" spans="1:11" ht="15" x14ac:dyDescent="0.2">
      <c r="A5442">
        <v>5383</v>
      </c>
      <c r="B5442" s="660">
        <f>'Revenues 10-15'!D206</f>
        <v>0</v>
      </c>
      <c r="F5442" s="4"/>
      <c r="G5442" s="1" t="b">
        <f t="shared" ca="1" si="85"/>
        <v>1</v>
      </c>
      <c r="H5442" s="1435" cm="1">
        <f t="array" aca="1" ref="H5442" ca="1">IF(I5442&lt;&gt;"",INDIRECT("'"&amp;I5442&amp;"'!"&amp;J5442),"")</f>
        <v>0</v>
      </c>
      <c r="I5442" s="1440" t="s">
        <v>4785</v>
      </c>
      <c r="J5442" s="1436" t="s">
        <v>5033</v>
      </c>
      <c r="K5442" s="4"/>
    </row>
    <row r="5443" spans="1:11" ht="15" x14ac:dyDescent="0.2">
      <c r="A5443" s="5">
        <v>5384</v>
      </c>
      <c r="B5443" s="660"/>
      <c r="F5443" s="4" t="s">
        <v>3784</v>
      </c>
      <c r="G5443" s="1" t="b">
        <f t="shared" ca="1" si="85"/>
        <v>1</v>
      </c>
      <c r="H5443" s="1435" t="str" cm="1">
        <f t="array" aca="1" ref="H5443" ca="1">IF(I5443&lt;&gt;"",INDIRECT("'"&amp;I5443&amp;"'!"&amp;J5443),"")</f>
        <v/>
      </c>
      <c r="I5443" s="1440"/>
      <c r="J5443" s="1436"/>
      <c r="K5443" s="4"/>
    </row>
    <row r="5444" spans="1:11" ht="15" x14ac:dyDescent="0.2">
      <c r="A5444" s="5">
        <v>5385</v>
      </c>
      <c r="B5444" s="660"/>
      <c r="C5444" s="2" t="s">
        <v>490</v>
      </c>
      <c r="F5444" s="4" t="s">
        <v>3784</v>
      </c>
      <c r="G5444" s="1" t="b">
        <f t="shared" ca="1" si="85"/>
        <v>1</v>
      </c>
      <c r="H5444" s="1435" t="str" cm="1">
        <f t="array" aca="1" ref="H5444" ca="1">IF(I5444&lt;&gt;"",INDIRECT("'"&amp;I5444&amp;"'!"&amp;J5444),"")</f>
        <v/>
      </c>
      <c r="I5444" s="1440"/>
      <c r="J5444" s="1436"/>
      <c r="K5444" s="4"/>
    </row>
    <row r="5445" spans="1:11" ht="15" x14ac:dyDescent="0.2">
      <c r="A5445" s="5">
        <v>5386</v>
      </c>
      <c r="B5445" s="660"/>
      <c r="F5445" s="4" t="s">
        <v>3784</v>
      </c>
      <c r="G5445" s="1" t="b">
        <f t="shared" ca="1" si="85"/>
        <v>1</v>
      </c>
      <c r="H5445" s="1435" t="str" cm="1">
        <f t="array" aca="1" ref="H5445" ca="1">IF(I5445&lt;&gt;"",INDIRECT("'"&amp;I5445&amp;"'!"&amp;J5445),"")</f>
        <v/>
      </c>
      <c r="I5445" s="1440"/>
      <c r="J5445" s="1436"/>
      <c r="K5445" s="4"/>
    </row>
    <row r="5446" spans="1:11" ht="15" x14ac:dyDescent="0.2">
      <c r="A5446" s="5">
        <v>5387</v>
      </c>
      <c r="B5446" s="660"/>
      <c r="F5446" s="4" t="s">
        <v>3784</v>
      </c>
      <c r="G5446" s="1" t="b">
        <f t="shared" ca="1" si="85"/>
        <v>1</v>
      </c>
      <c r="H5446" s="1435" t="str" cm="1">
        <f t="array" aca="1" ref="H5446" ca="1">IF(I5446&lt;&gt;"",INDIRECT("'"&amp;I5446&amp;"'!"&amp;J5446),"")</f>
        <v/>
      </c>
      <c r="I5446" s="1440"/>
      <c r="J5446" s="1436"/>
      <c r="K5446" s="4"/>
    </row>
    <row r="5447" spans="1:11" ht="15" x14ac:dyDescent="0.2">
      <c r="A5447" s="5">
        <v>5388</v>
      </c>
      <c r="B5447" s="660"/>
      <c r="F5447" s="4" t="s">
        <v>3784</v>
      </c>
      <c r="G5447" s="1" t="b">
        <f t="shared" ca="1" si="85"/>
        <v>1</v>
      </c>
      <c r="H5447" s="1435" t="str" cm="1">
        <f t="array" aca="1" ref="H5447" ca="1">IF(I5447&lt;&gt;"",INDIRECT("'"&amp;I5447&amp;"'!"&amp;J5447),"")</f>
        <v/>
      </c>
      <c r="I5447" s="1440"/>
      <c r="J5447" s="1436"/>
      <c r="K5447" s="4"/>
    </row>
    <row r="5448" spans="1:11" ht="15" x14ac:dyDescent="0.2">
      <c r="A5448" s="5">
        <v>5389</v>
      </c>
      <c r="B5448" s="660"/>
      <c r="F5448" s="4" t="s">
        <v>3784</v>
      </c>
      <c r="G5448" s="1" t="b">
        <f t="shared" ca="1" si="85"/>
        <v>1</v>
      </c>
      <c r="H5448" s="1435" t="str" cm="1">
        <f t="array" aca="1" ref="H5448" ca="1">IF(I5448&lt;&gt;"",INDIRECT("'"&amp;I5448&amp;"'!"&amp;J5448),"")</f>
        <v/>
      </c>
      <c r="I5448" s="1440"/>
      <c r="J5448" s="1436"/>
      <c r="K5448" s="4"/>
    </row>
    <row r="5449" spans="1:11" ht="15" x14ac:dyDescent="0.2">
      <c r="A5449" s="5">
        <v>5390</v>
      </c>
      <c r="B5449" s="660"/>
      <c r="F5449" s="4" t="s">
        <v>3784</v>
      </c>
      <c r="G5449" s="1" t="b">
        <f t="shared" ca="1" si="85"/>
        <v>1</v>
      </c>
      <c r="H5449" s="1435" t="str" cm="1">
        <f t="array" aca="1" ref="H5449" ca="1">IF(I5449&lt;&gt;"",INDIRECT("'"&amp;I5449&amp;"'!"&amp;J5449),"")</f>
        <v/>
      </c>
      <c r="I5449" s="1440"/>
      <c r="J5449" s="1436"/>
      <c r="K5449" s="4"/>
    </row>
    <row r="5450" spans="1:11" ht="15" x14ac:dyDescent="0.2">
      <c r="A5450" s="5">
        <v>5391</v>
      </c>
      <c r="B5450" s="660"/>
      <c r="F5450" s="4" t="s">
        <v>3784</v>
      </c>
      <c r="G5450" s="1" t="b">
        <f t="shared" ca="1" si="85"/>
        <v>1</v>
      </c>
      <c r="H5450" s="1435" t="str" cm="1">
        <f t="array" aca="1" ref="H5450" ca="1">IF(I5450&lt;&gt;"",INDIRECT("'"&amp;I5450&amp;"'!"&amp;J5450),"")</f>
        <v/>
      </c>
      <c r="I5450" s="1440"/>
      <c r="J5450" s="1436"/>
      <c r="K5450" s="4"/>
    </row>
    <row r="5451" spans="1:11" ht="15" x14ac:dyDescent="0.2">
      <c r="A5451" s="5">
        <v>5392</v>
      </c>
      <c r="B5451" s="660"/>
      <c r="F5451" s="4" t="s">
        <v>3784</v>
      </c>
      <c r="G5451" s="1" t="b">
        <f t="shared" ca="1" si="85"/>
        <v>1</v>
      </c>
      <c r="H5451" s="1435" t="str" cm="1">
        <f t="array" aca="1" ref="H5451" ca="1">IF(I5451&lt;&gt;"",INDIRECT("'"&amp;I5451&amp;"'!"&amp;J5451),"")</f>
        <v/>
      </c>
      <c r="I5451" s="1440"/>
      <c r="J5451" s="1436"/>
      <c r="K5451" s="4"/>
    </row>
    <row r="5452" spans="1:11" ht="15" x14ac:dyDescent="0.2">
      <c r="A5452" s="5">
        <v>5393</v>
      </c>
      <c r="B5452" s="660"/>
      <c r="F5452" s="4" t="s">
        <v>3784</v>
      </c>
      <c r="G5452" s="1" t="b">
        <f t="shared" ca="1" si="85"/>
        <v>1</v>
      </c>
      <c r="H5452" s="1435" t="str" cm="1">
        <f t="array" aca="1" ref="H5452" ca="1">IF(I5452&lt;&gt;"",INDIRECT("'"&amp;I5452&amp;"'!"&amp;J5452),"")</f>
        <v/>
      </c>
      <c r="I5452" s="1440"/>
      <c r="J5452" s="1436"/>
      <c r="K5452" s="4"/>
    </row>
    <row r="5453" spans="1:11" ht="15" x14ac:dyDescent="0.2">
      <c r="A5453" s="5">
        <v>5394</v>
      </c>
      <c r="B5453" s="660"/>
      <c r="F5453" s="4" t="s">
        <v>3784</v>
      </c>
      <c r="G5453" s="1" t="b">
        <f t="shared" ca="1" si="85"/>
        <v>1</v>
      </c>
      <c r="H5453" s="1435" t="str" cm="1">
        <f t="array" aca="1" ref="H5453" ca="1">IF(I5453&lt;&gt;"",INDIRECT("'"&amp;I5453&amp;"'!"&amp;J5453),"")</f>
        <v/>
      </c>
      <c r="I5453" s="1440"/>
      <c r="J5453" s="1436"/>
      <c r="K5453" s="4"/>
    </row>
    <row r="5454" spans="1:11" ht="15" x14ac:dyDescent="0.2">
      <c r="A5454" s="5">
        <v>5395</v>
      </c>
      <c r="B5454" s="660"/>
      <c r="F5454" s="4" t="s">
        <v>3784</v>
      </c>
      <c r="G5454" s="1" t="b">
        <f t="shared" ca="1" si="85"/>
        <v>1</v>
      </c>
      <c r="H5454" s="1435" t="str" cm="1">
        <f t="array" aca="1" ref="H5454" ca="1">IF(I5454&lt;&gt;"",INDIRECT("'"&amp;I5454&amp;"'!"&amp;J5454),"")</f>
        <v/>
      </c>
      <c r="I5454" s="1440"/>
      <c r="J5454" s="1436"/>
      <c r="K5454" s="4"/>
    </row>
    <row r="5455" spans="1:11" ht="15" x14ac:dyDescent="0.2">
      <c r="A5455" s="5">
        <v>5396</v>
      </c>
      <c r="B5455" s="660"/>
      <c r="F5455" s="4" t="s">
        <v>3784</v>
      </c>
      <c r="G5455" s="1" t="b">
        <f t="shared" ca="1" si="85"/>
        <v>1</v>
      </c>
      <c r="H5455" s="1435" t="str" cm="1">
        <f t="array" aca="1" ref="H5455" ca="1">IF(I5455&lt;&gt;"",INDIRECT("'"&amp;I5455&amp;"'!"&amp;J5455),"")</f>
        <v/>
      </c>
      <c r="I5455" s="1440"/>
      <c r="J5455" s="1436"/>
      <c r="K5455" s="4"/>
    </row>
    <row r="5456" spans="1:11" ht="15" x14ac:dyDescent="0.2">
      <c r="A5456">
        <v>5397</v>
      </c>
      <c r="B5456" s="660">
        <f>'Revenues 10-15'!D214</f>
        <v>0</v>
      </c>
      <c r="F5456" s="4"/>
      <c r="G5456" s="1" t="b">
        <f t="shared" ca="1" si="85"/>
        <v>1</v>
      </c>
      <c r="H5456" s="1435" cm="1">
        <f t="array" aca="1" ref="H5456" ca="1">IF(I5456&lt;&gt;"",INDIRECT("'"&amp;I5456&amp;"'!"&amp;J5456),"")</f>
        <v>0</v>
      </c>
      <c r="I5456" s="1440" t="s">
        <v>4785</v>
      </c>
      <c r="J5456" s="1436" t="s">
        <v>4230</v>
      </c>
      <c r="K5456" s="4"/>
    </row>
    <row r="5457" spans="1:11" ht="15" x14ac:dyDescent="0.2">
      <c r="A5457">
        <v>5398</v>
      </c>
      <c r="B5457" s="660">
        <f>'Revenues 10-15'!D215</f>
        <v>0</v>
      </c>
      <c r="F5457" s="4"/>
      <c r="G5457" s="1" t="b">
        <f t="shared" ca="1" si="85"/>
        <v>1</v>
      </c>
      <c r="H5457" s="1435" cm="1">
        <f t="array" aca="1" ref="H5457" ca="1">IF(I5457&lt;&gt;"",INDIRECT("'"&amp;I5457&amp;"'!"&amp;J5457),"")</f>
        <v>0</v>
      </c>
      <c r="I5457" s="1440" t="s">
        <v>4785</v>
      </c>
      <c r="J5457" s="1436" t="s">
        <v>5034</v>
      </c>
      <c r="K5457" s="4"/>
    </row>
    <row r="5458" spans="1:11" ht="15" x14ac:dyDescent="0.2">
      <c r="A5458" s="5">
        <v>5399</v>
      </c>
      <c r="B5458" s="660"/>
      <c r="F5458" s="4" t="s">
        <v>3784</v>
      </c>
      <c r="G5458" s="1" t="b">
        <f t="shared" ca="1" si="85"/>
        <v>1</v>
      </c>
      <c r="H5458" s="1435" t="str" cm="1">
        <f t="array" aca="1" ref="H5458" ca="1">IF(I5458&lt;&gt;"",INDIRECT("'"&amp;I5458&amp;"'!"&amp;J5458),"")</f>
        <v/>
      </c>
      <c r="I5458" s="1440"/>
      <c r="J5458" s="1436"/>
      <c r="K5458" s="4"/>
    </row>
    <row r="5459" spans="1:11" ht="15" x14ac:dyDescent="0.2">
      <c r="A5459" s="5">
        <v>5400</v>
      </c>
      <c r="B5459" s="660"/>
      <c r="F5459" s="4" t="s">
        <v>3784</v>
      </c>
      <c r="G5459" s="1" t="b">
        <f t="shared" ca="1" si="85"/>
        <v>1</v>
      </c>
      <c r="H5459" s="1435" t="str" cm="1">
        <f t="array" aca="1" ref="H5459" ca="1">IF(I5459&lt;&gt;"",INDIRECT("'"&amp;I5459&amp;"'!"&amp;J5459),"")</f>
        <v/>
      </c>
      <c r="I5459" s="1440"/>
      <c r="J5459" s="1436"/>
      <c r="K5459" s="4"/>
    </row>
    <row r="5460" spans="1:11" ht="15" x14ac:dyDescent="0.2">
      <c r="A5460">
        <v>5401</v>
      </c>
      <c r="B5460" s="660">
        <f>'Revenues 10-15'!D216</f>
        <v>0</v>
      </c>
      <c r="F5460" s="4"/>
      <c r="G5460" s="1" t="b">
        <f t="shared" ca="1" si="85"/>
        <v>1</v>
      </c>
      <c r="H5460" s="1435" cm="1">
        <f t="array" aca="1" ref="H5460" ca="1">IF(I5460&lt;&gt;"",INDIRECT("'"&amp;I5460&amp;"'!"&amp;J5460),"")</f>
        <v>0</v>
      </c>
      <c r="I5460" s="1440" t="s">
        <v>4785</v>
      </c>
      <c r="J5460" s="1436" t="s">
        <v>5035</v>
      </c>
      <c r="K5460" s="4"/>
    </row>
    <row r="5461" spans="1:11" ht="15" x14ac:dyDescent="0.2">
      <c r="A5461">
        <v>5402</v>
      </c>
      <c r="B5461" s="660">
        <f>'Revenues 10-15'!D217</f>
        <v>0</v>
      </c>
      <c r="F5461" s="4"/>
      <c r="G5461" s="1" t="b">
        <f t="shared" ca="1" si="85"/>
        <v>1</v>
      </c>
      <c r="H5461" s="1435" cm="1">
        <f t="array" aca="1" ref="H5461" ca="1">IF(I5461&lt;&gt;"",INDIRECT("'"&amp;I5461&amp;"'!"&amp;J5461),"")</f>
        <v>0</v>
      </c>
      <c r="I5461" s="1440" t="s">
        <v>4785</v>
      </c>
      <c r="J5461" s="1436" t="s">
        <v>5036</v>
      </c>
      <c r="K5461" s="4"/>
    </row>
    <row r="5462" spans="1:11" ht="15" x14ac:dyDescent="0.2">
      <c r="A5462">
        <v>5403</v>
      </c>
      <c r="B5462" s="660">
        <f>'Revenues 10-15'!D218</f>
        <v>0</v>
      </c>
      <c r="F5462" s="4"/>
      <c r="G5462" s="1" t="b">
        <f t="shared" ca="1" si="85"/>
        <v>1</v>
      </c>
      <c r="H5462" s="1435" cm="1">
        <f t="array" aca="1" ref="H5462" ca="1">IF(I5462&lt;&gt;"",INDIRECT("'"&amp;I5462&amp;"'!"&amp;J5462),"")</f>
        <v>0</v>
      </c>
      <c r="I5462" s="1440" t="s">
        <v>4785</v>
      </c>
      <c r="J5462" s="1436" t="s">
        <v>5037</v>
      </c>
      <c r="K5462" s="4"/>
    </row>
    <row r="5463" spans="1:11" ht="15" x14ac:dyDescent="0.2">
      <c r="A5463" s="5">
        <v>5404</v>
      </c>
      <c r="B5463" s="660"/>
      <c r="F5463" s="4" t="s">
        <v>3784</v>
      </c>
      <c r="G5463" s="1" t="b">
        <f t="shared" ca="1" si="85"/>
        <v>1</v>
      </c>
      <c r="H5463" s="1435" t="str" cm="1">
        <f t="array" aca="1" ref="H5463" ca="1">IF(I5463&lt;&gt;"",INDIRECT("'"&amp;I5463&amp;"'!"&amp;J5463),"")</f>
        <v/>
      </c>
      <c r="I5463" s="1440"/>
      <c r="J5463" s="1436"/>
      <c r="K5463" s="4"/>
    </row>
    <row r="5464" spans="1:11" ht="15" x14ac:dyDescent="0.2">
      <c r="A5464" s="5">
        <v>5405</v>
      </c>
      <c r="B5464" s="660"/>
      <c r="F5464" s="4" t="s">
        <v>3784</v>
      </c>
      <c r="G5464" s="1" t="b">
        <f t="shared" ca="1" si="85"/>
        <v>1</v>
      </c>
      <c r="H5464" s="1435" t="str" cm="1">
        <f t="array" aca="1" ref="H5464" ca="1">IF(I5464&lt;&gt;"",INDIRECT("'"&amp;I5464&amp;"'!"&amp;J5464),"")</f>
        <v/>
      </c>
      <c r="I5464" s="1440"/>
      <c r="J5464" s="1436"/>
      <c r="K5464" s="4"/>
    </row>
    <row r="5465" spans="1:11" ht="15" x14ac:dyDescent="0.2">
      <c r="A5465" s="5">
        <v>5406</v>
      </c>
      <c r="B5465" s="660"/>
      <c r="F5465" s="4" t="s">
        <v>3784</v>
      </c>
      <c r="G5465" s="1" t="b">
        <f t="shared" ca="1" si="85"/>
        <v>1</v>
      </c>
      <c r="H5465" s="1435" t="str" cm="1">
        <f t="array" aca="1" ref="H5465" ca="1">IF(I5465&lt;&gt;"",INDIRECT("'"&amp;I5465&amp;"'!"&amp;J5465),"")</f>
        <v/>
      </c>
      <c r="I5465" s="1440"/>
      <c r="J5465" s="1436"/>
      <c r="K5465" s="4"/>
    </row>
    <row r="5466" spans="1:11" ht="15" x14ac:dyDescent="0.2">
      <c r="A5466" s="5">
        <v>5407</v>
      </c>
      <c r="B5466" s="660"/>
      <c r="F5466" s="4" t="s">
        <v>3784</v>
      </c>
      <c r="G5466" s="1" t="b">
        <f t="shared" ca="1" si="85"/>
        <v>1</v>
      </c>
      <c r="H5466" s="1435" t="str" cm="1">
        <f t="array" aca="1" ref="H5466" ca="1">IF(I5466&lt;&gt;"",INDIRECT("'"&amp;I5466&amp;"'!"&amp;J5466),"")</f>
        <v/>
      </c>
      <c r="I5466" s="1440"/>
      <c r="J5466" s="1436"/>
      <c r="K5466" s="4"/>
    </row>
    <row r="5467" spans="1:11" ht="15" x14ac:dyDescent="0.2">
      <c r="A5467" s="5">
        <v>5408</v>
      </c>
      <c r="B5467" s="660"/>
      <c r="F5467" s="4" t="s">
        <v>3784</v>
      </c>
      <c r="G5467" s="1" t="b">
        <f t="shared" ca="1" si="85"/>
        <v>1</v>
      </c>
      <c r="H5467" s="1435" t="str" cm="1">
        <f t="array" aca="1" ref="H5467" ca="1">IF(I5467&lt;&gt;"",INDIRECT("'"&amp;I5467&amp;"'!"&amp;J5467),"")</f>
        <v/>
      </c>
      <c r="I5467" s="1440"/>
      <c r="J5467" s="1436"/>
      <c r="K5467" s="4"/>
    </row>
    <row r="5468" spans="1:11" ht="15" x14ac:dyDescent="0.2">
      <c r="A5468">
        <v>5409</v>
      </c>
      <c r="B5468" s="660">
        <f>'Revenues 10-15'!D220</f>
        <v>0</v>
      </c>
      <c r="F5468" s="4"/>
      <c r="G5468" s="1" t="b">
        <f t="shared" ca="1" si="85"/>
        <v>1</v>
      </c>
      <c r="H5468" s="1435" cm="1">
        <f t="array" aca="1" ref="H5468" ca="1">IF(I5468&lt;&gt;"",INDIRECT("'"&amp;I5468&amp;"'!"&amp;J5468),"")</f>
        <v>0</v>
      </c>
      <c r="I5468" s="1440" t="s">
        <v>4785</v>
      </c>
      <c r="J5468" s="1436" t="s">
        <v>5038</v>
      </c>
      <c r="K5468" s="4"/>
    </row>
    <row r="5469" spans="1:11" ht="15" x14ac:dyDescent="0.2">
      <c r="A5469" s="5">
        <v>5410</v>
      </c>
      <c r="B5469" s="660"/>
      <c r="F5469" s="4" t="s">
        <v>3784</v>
      </c>
      <c r="G5469" s="1" t="b">
        <f t="shared" ca="1" si="85"/>
        <v>1</v>
      </c>
      <c r="H5469" s="1435" t="str" cm="1">
        <f t="array" aca="1" ref="H5469" ca="1">IF(I5469&lt;&gt;"",INDIRECT("'"&amp;I5469&amp;"'!"&amp;J5469),"")</f>
        <v/>
      </c>
      <c r="I5469" s="1440"/>
      <c r="J5469" s="1436"/>
      <c r="K5469" s="4"/>
    </row>
    <row r="5470" spans="1:11" ht="15" x14ac:dyDescent="0.2">
      <c r="A5470" s="5">
        <v>5411</v>
      </c>
      <c r="B5470" s="660"/>
      <c r="C5470" s="2" t="s">
        <v>490</v>
      </c>
      <c r="F5470" s="4" t="s">
        <v>3784</v>
      </c>
      <c r="G5470" s="1" t="b">
        <f t="shared" ca="1" si="85"/>
        <v>1</v>
      </c>
      <c r="H5470" s="1435" t="str" cm="1">
        <f t="array" aca="1" ref="H5470" ca="1">IF(I5470&lt;&gt;"",INDIRECT("'"&amp;I5470&amp;"'!"&amp;J5470),"")</f>
        <v/>
      </c>
      <c r="I5470" s="1440"/>
      <c r="J5470" s="1436"/>
      <c r="K5470" s="4"/>
    </row>
    <row r="5471" spans="1:11" ht="15" x14ac:dyDescent="0.2">
      <c r="A5471" s="5">
        <v>5412</v>
      </c>
      <c r="B5471" s="660"/>
      <c r="F5471" s="4" t="s">
        <v>3784</v>
      </c>
      <c r="G5471" s="1" t="b">
        <f t="shared" ca="1" si="85"/>
        <v>1</v>
      </c>
      <c r="H5471" s="1435" t="str" cm="1">
        <f t="array" aca="1" ref="H5471" ca="1">IF(I5471&lt;&gt;"",INDIRECT("'"&amp;I5471&amp;"'!"&amp;J5471),"")</f>
        <v/>
      </c>
      <c r="I5471" s="1440"/>
      <c r="J5471" s="1436"/>
      <c r="K5471" s="4"/>
    </row>
    <row r="5472" spans="1:11" ht="15" x14ac:dyDescent="0.2">
      <c r="A5472" s="5">
        <v>5413</v>
      </c>
      <c r="B5472" s="660"/>
      <c r="F5472" s="4" t="s">
        <v>3784</v>
      </c>
      <c r="G5472" s="1" t="b">
        <f t="shared" ref="G5472:G5535" ca="1" si="86">H5472=B5472</f>
        <v>1</v>
      </c>
      <c r="H5472" s="1435" t="str" cm="1">
        <f t="array" aca="1" ref="H5472" ca="1">IF(I5472&lt;&gt;"",INDIRECT("'"&amp;I5472&amp;"'!"&amp;J5472),"")</f>
        <v/>
      </c>
      <c r="I5472" s="1440"/>
      <c r="J5472" s="1436"/>
      <c r="K5472" s="4"/>
    </row>
    <row r="5473" spans="1:11" ht="15" x14ac:dyDescent="0.2">
      <c r="A5473" s="5">
        <v>5414</v>
      </c>
      <c r="B5473" s="660"/>
      <c r="F5473" s="4" t="s">
        <v>3784</v>
      </c>
      <c r="G5473" s="1" t="b">
        <f t="shared" ca="1" si="86"/>
        <v>1</v>
      </c>
      <c r="H5473" s="1435" t="str" cm="1">
        <f t="array" aca="1" ref="H5473" ca="1">IF(I5473&lt;&gt;"",INDIRECT("'"&amp;I5473&amp;"'!"&amp;J5473),"")</f>
        <v/>
      </c>
      <c r="I5473" s="1440"/>
      <c r="J5473" s="1436"/>
      <c r="K5473" s="4"/>
    </row>
    <row r="5474" spans="1:11" ht="15" x14ac:dyDescent="0.2">
      <c r="A5474" s="5">
        <v>5415</v>
      </c>
      <c r="B5474" s="660"/>
      <c r="F5474" s="4" t="s">
        <v>3784</v>
      </c>
      <c r="G5474" s="1" t="b">
        <f t="shared" ca="1" si="86"/>
        <v>1</v>
      </c>
      <c r="H5474" s="1435" t="str" cm="1">
        <f t="array" aca="1" ref="H5474" ca="1">IF(I5474&lt;&gt;"",INDIRECT("'"&amp;I5474&amp;"'!"&amp;J5474),"")</f>
        <v/>
      </c>
      <c r="I5474" s="1440"/>
      <c r="J5474" s="1436"/>
      <c r="K5474" s="4"/>
    </row>
    <row r="5475" spans="1:11" ht="15" x14ac:dyDescent="0.2">
      <c r="A5475" s="5">
        <v>5416</v>
      </c>
      <c r="B5475" s="660"/>
      <c r="F5475" s="4" t="s">
        <v>3784</v>
      </c>
      <c r="G5475" s="1" t="b">
        <f t="shared" ca="1" si="86"/>
        <v>1</v>
      </c>
      <c r="H5475" s="1435" t="str" cm="1">
        <f t="array" aca="1" ref="H5475" ca="1">IF(I5475&lt;&gt;"",INDIRECT("'"&amp;I5475&amp;"'!"&amp;J5475),"")</f>
        <v/>
      </c>
      <c r="I5475" s="1440"/>
      <c r="J5475" s="1436"/>
      <c r="K5475" s="4"/>
    </row>
    <row r="5476" spans="1:11" ht="15" x14ac:dyDescent="0.2">
      <c r="A5476" s="5">
        <v>5417</v>
      </c>
      <c r="B5476" s="660"/>
      <c r="F5476" s="4" t="s">
        <v>3784</v>
      </c>
      <c r="G5476" s="1" t="b">
        <f t="shared" ca="1" si="86"/>
        <v>1</v>
      </c>
      <c r="H5476" s="1435" t="str" cm="1">
        <f t="array" aca="1" ref="H5476" ca="1">IF(I5476&lt;&gt;"",INDIRECT("'"&amp;I5476&amp;"'!"&amp;J5476),"")</f>
        <v/>
      </c>
      <c r="I5476" s="1440"/>
      <c r="J5476" s="1436"/>
      <c r="K5476" s="4"/>
    </row>
    <row r="5477" spans="1:11" ht="15" x14ac:dyDescent="0.2">
      <c r="A5477" s="5">
        <v>5418</v>
      </c>
      <c r="B5477" s="660"/>
      <c r="F5477" s="4" t="s">
        <v>3784</v>
      </c>
      <c r="G5477" s="1" t="b">
        <f t="shared" ca="1" si="86"/>
        <v>1</v>
      </c>
      <c r="H5477" s="1435" t="str" cm="1">
        <f t="array" aca="1" ref="H5477" ca="1">IF(I5477&lt;&gt;"",INDIRECT("'"&amp;I5477&amp;"'!"&amp;J5477),"")</f>
        <v/>
      </c>
      <c r="I5477" s="1440"/>
      <c r="J5477" s="1436"/>
      <c r="K5477" s="4"/>
    </row>
    <row r="5478" spans="1:11" ht="15" x14ac:dyDescent="0.2">
      <c r="A5478" s="5">
        <v>5419</v>
      </c>
      <c r="B5478" s="660"/>
      <c r="F5478" s="4" t="s">
        <v>3784</v>
      </c>
      <c r="G5478" s="1" t="b">
        <f t="shared" ca="1" si="86"/>
        <v>1</v>
      </c>
      <c r="H5478" s="1435" t="str" cm="1">
        <f t="array" aca="1" ref="H5478" ca="1">IF(I5478&lt;&gt;"",INDIRECT("'"&amp;I5478&amp;"'!"&amp;J5478),"")</f>
        <v/>
      </c>
      <c r="I5478" s="1440"/>
      <c r="J5478" s="1436"/>
      <c r="K5478" s="4"/>
    </row>
    <row r="5479" spans="1:11" ht="15" x14ac:dyDescent="0.2">
      <c r="A5479" s="5">
        <v>5420</v>
      </c>
      <c r="B5479" s="660"/>
      <c r="F5479" s="4" t="s">
        <v>3784</v>
      </c>
      <c r="G5479" s="1" t="b">
        <f t="shared" ca="1" si="86"/>
        <v>1</v>
      </c>
      <c r="H5479" s="1435" t="str" cm="1">
        <f t="array" aca="1" ref="H5479" ca="1">IF(I5479&lt;&gt;"",INDIRECT("'"&amp;I5479&amp;"'!"&amp;J5479),"")</f>
        <v/>
      </c>
      <c r="I5479" s="1440"/>
      <c r="J5479" s="1436"/>
      <c r="K5479" s="4"/>
    </row>
    <row r="5480" spans="1:11" ht="15" x14ac:dyDescent="0.2">
      <c r="A5480" s="5">
        <v>5421</v>
      </c>
      <c r="B5480" s="660"/>
      <c r="F5480" s="4" t="s">
        <v>3784</v>
      </c>
      <c r="G5480" s="1" t="b">
        <f t="shared" ca="1" si="86"/>
        <v>1</v>
      </c>
      <c r="H5480" s="1435" t="str" cm="1">
        <f t="array" aca="1" ref="H5480" ca="1">IF(I5480&lt;&gt;"",INDIRECT("'"&amp;I5480&amp;"'!"&amp;J5480),"")</f>
        <v/>
      </c>
      <c r="I5480" s="1440"/>
      <c r="J5480" s="1436"/>
      <c r="K5480" s="4"/>
    </row>
    <row r="5481" spans="1:11" ht="15" x14ac:dyDescent="0.2">
      <c r="A5481" s="5">
        <v>5422</v>
      </c>
      <c r="B5481" s="660"/>
      <c r="F5481" s="4" t="s">
        <v>3784</v>
      </c>
      <c r="G5481" s="1" t="b">
        <f t="shared" ca="1" si="86"/>
        <v>1</v>
      </c>
      <c r="H5481" s="1435" t="str" cm="1">
        <f t="array" aca="1" ref="H5481" ca="1">IF(I5481&lt;&gt;"",INDIRECT("'"&amp;I5481&amp;"'!"&amp;J5481),"")</f>
        <v/>
      </c>
      <c r="I5481" s="1440"/>
      <c r="J5481" s="1436"/>
      <c r="K5481" s="4"/>
    </row>
    <row r="5482" spans="1:11" ht="15" x14ac:dyDescent="0.2">
      <c r="A5482" s="5">
        <v>5423</v>
      </c>
      <c r="B5482" s="660"/>
      <c r="F5482" s="4" t="s">
        <v>3784</v>
      </c>
      <c r="G5482" s="1" t="b">
        <f t="shared" ca="1" si="86"/>
        <v>1</v>
      </c>
      <c r="H5482" s="1435" t="str" cm="1">
        <f t="array" aca="1" ref="H5482" ca="1">IF(I5482&lt;&gt;"",INDIRECT("'"&amp;I5482&amp;"'!"&amp;J5482),"")</f>
        <v/>
      </c>
      <c r="I5482" s="1440"/>
      <c r="J5482" s="1436"/>
      <c r="K5482" s="4"/>
    </row>
    <row r="5483" spans="1:11" ht="15" x14ac:dyDescent="0.2">
      <c r="A5483">
        <v>5424</v>
      </c>
      <c r="B5483" s="660">
        <f>'Revenues 10-15'!D222</f>
        <v>0</v>
      </c>
      <c r="F5483" s="4"/>
      <c r="G5483" s="1" t="b">
        <f t="shared" ca="1" si="86"/>
        <v>1</v>
      </c>
      <c r="H5483" s="1435" cm="1">
        <f t="array" aca="1" ref="H5483" ca="1">IF(I5483&lt;&gt;"",INDIRECT("'"&amp;I5483&amp;"'!"&amp;J5483),"")</f>
        <v>0</v>
      </c>
      <c r="I5483" s="1440" t="s">
        <v>4785</v>
      </c>
      <c r="J5483" s="1436" t="s">
        <v>5039</v>
      </c>
      <c r="K5483" s="4"/>
    </row>
    <row r="5484" spans="1:11" ht="15" x14ac:dyDescent="0.2">
      <c r="A5484" s="5">
        <v>5425</v>
      </c>
      <c r="B5484" s="660"/>
      <c r="F5484" s="4" t="s">
        <v>3784</v>
      </c>
      <c r="G5484" s="1" t="b">
        <f t="shared" ca="1" si="86"/>
        <v>1</v>
      </c>
      <c r="H5484" s="1435" t="str" cm="1">
        <f t="array" aca="1" ref="H5484" ca="1">IF(I5484&lt;&gt;"",INDIRECT("'"&amp;I5484&amp;"'!"&amp;J5484),"")</f>
        <v/>
      </c>
      <c r="I5484" s="1440"/>
      <c r="J5484" s="1436"/>
      <c r="K5484" s="4"/>
    </row>
    <row r="5485" spans="1:11" ht="15" x14ac:dyDescent="0.2">
      <c r="A5485" s="5">
        <v>5426</v>
      </c>
      <c r="B5485" s="660"/>
      <c r="F5485" s="4" t="s">
        <v>3784</v>
      </c>
      <c r="G5485" s="1" t="b">
        <f t="shared" ca="1" si="86"/>
        <v>1</v>
      </c>
      <c r="H5485" s="1435" t="str" cm="1">
        <f t="array" aca="1" ref="H5485" ca="1">IF(I5485&lt;&gt;"",INDIRECT("'"&amp;I5485&amp;"'!"&amp;J5485),"")</f>
        <v/>
      </c>
      <c r="I5485" s="1440"/>
      <c r="J5485" s="1436"/>
      <c r="K5485" s="4"/>
    </row>
    <row r="5486" spans="1:11" ht="15" x14ac:dyDescent="0.2">
      <c r="A5486">
        <v>5427</v>
      </c>
      <c r="B5486" s="660">
        <f>'Revenues 10-15'!D224</f>
        <v>0</v>
      </c>
      <c r="F5486" s="4"/>
      <c r="G5486" s="1" t="b">
        <f t="shared" ca="1" si="86"/>
        <v>1</v>
      </c>
      <c r="H5486" s="1435" cm="1">
        <f t="array" aca="1" ref="H5486" ca="1">IF(I5486&lt;&gt;"",INDIRECT("'"&amp;I5486&amp;"'!"&amp;J5486),"")</f>
        <v>0</v>
      </c>
      <c r="I5486" s="1440" t="s">
        <v>4785</v>
      </c>
      <c r="J5486" s="1436" t="s">
        <v>5040</v>
      </c>
      <c r="K5486" s="4"/>
    </row>
    <row r="5487" spans="1:11" ht="15" x14ac:dyDescent="0.2">
      <c r="A5487" s="5">
        <v>5428</v>
      </c>
      <c r="B5487" s="660"/>
      <c r="F5487" s="4" t="s">
        <v>3784</v>
      </c>
      <c r="G5487" s="1" t="b">
        <f t="shared" ca="1" si="86"/>
        <v>1</v>
      </c>
      <c r="H5487" s="1435" t="str" cm="1">
        <f t="array" aca="1" ref="H5487" ca="1">IF(I5487&lt;&gt;"",INDIRECT("'"&amp;I5487&amp;"'!"&amp;J5487),"")</f>
        <v/>
      </c>
      <c r="I5487" s="1440"/>
      <c r="J5487" s="1436"/>
      <c r="K5487" s="4"/>
    </row>
    <row r="5488" spans="1:11" ht="15" x14ac:dyDescent="0.2">
      <c r="A5488" s="5">
        <v>5429</v>
      </c>
      <c r="B5488" s="660"/>
      <c r="C5488" s="2" t="s">
        <v>490</v>
      </c>
      <c r="F5488" s="4" t="s">
        <v>3784</v>
      </c>
      <c r="G5488" s="1" t="b">
        <f t="shared" ca="1" si="86"/>
        <v>1</v>
      </c>
      <c r="H5488" s="1435" t="str" cm="1">
        <f t="array" aca="1" ref="H5488" ca="1">IF(I5488&lt;&gt;"",INDIRECT("'"&amp;I5488&amp;"'!"&amp;J5488),"")</f>
        <v/>
      </c>
      <c r="I5488" s="1440"/>
      <c r="J5488" s="1436"/>
      <c r="K5488" s="4"/>
    </row>
    <row r="5489" spans="1:11" ht="15" x14ac:dyDescent="0.2">
      <c r="A5489" s="5">
        <v>5430</v>
      </c>
      <c r="B5489" s="660"/>
      <c r="F5489" s="4" t="s">
        <v>3784</v>
      </c>
      <c r="G5489" s="1" t="b">
        <f t="shared" ca="1" si="86"/>
        <v>1</v>
      </c>
      <c r="H5489" s="1435" t="str" cm="1">
        <f t="array" aca="1" ref="H5489" ca="1">IF(I5489&lt;&gt;"",INDIRECT("'"&amp;I5489&amp;"'!"&amp;J5489),"")</f>
        <v/>
      </c>
      <c r="I5489" s="1440"/>
      <c r="J5489" s="1436"/>
      <c r="K5489" s="4"/>
    </row>
    <row r="5490" spans="1:11" ht="15" x14ac:dyDescent="0.2">
      <c r="A5490" s="5">
        <v>5431</v>
      </c>
      <c r="B5490" s="660"/>
      <c r="F5490" s="4" t="s">
        <v>3784</v>
      </c>
      <c r="G5490" s="1" t="b">
        <f t="shared" ca="1" si="86"/>
        <v>1</v>
      </c>
      <c r="H5490" s="1435" t="str" cm="1">
        <f t="array" aca="1" ref="H5490" ca="1">IF(I5490&lt;&gt;"",INDIRECT("'"&amp;I5490&amp;"'!"&amp;J5490),"")</f>
        <v/>
      </c>
      <c r="I5490" s="1440"/>
      <c r="J5490" s="1436"/>
      <c r="K5490" s="4"/>
    </row>
    <row r="5491" spans="1:11" ht="15" x14ac:dyDescent="0.2">
      <c r="A5491" s="5">
        <v>5432</v>
      </c>
      <c r="B5491" s="660"/>
      <c r="F5491" s="4" t="s">
        <v>3784</v>
      </c>
      <c r="G5491" s="1" t="b">
        <f t="shared" ca="1" si="86"/>
        <v>1</v>
      </c>
      <c r="H5491" s="1435" t="str" cm="1">
        <f t="array" aca="1" ref="H5491" ca="1">IF(I5491&lt;&gt;"",INDIRECT("'"&amp;I5491&amp;"'!"&amp;J5491),"")</f>
        <v/>
      </c>
      <c r="I5491" s="1440"/>
      <c r="J5491" s="1436"/>
      <c r="K5491" s="4"/>
    </row>
    <row r="5492" spans="1:11" ht="15" x14ac:dyDescent="0.2">
      <c r="A5492">
        <v>5433</v>
      </c>
      <c r="B5492" s="660">
        <f>'Revenues 10-15'!D225</f>
        <v>0</v>
      </c>
      <c r="F5492" s="4"/>
      <c r="G5492" s="1" t="b">
        <f t="shared" ca="1" si="86"/>
        <v>1</v>
      </c>
      <c r="H5492" s="1435" cm="1">
        <f t="array" aca="1" ref="H5492" ca="1">IF(I5492&lt;&gt;"",INDIRECT("'"&amp;I5492&amp;"'!"&amp;J5492),"")</f>
        <v>0</v>
      </c>
      <c r="I5492" s="1440" t="s">
        <v>4785</v>
      </c>
      <c r="J5492" s="1436" t="s">
        <v>4264</v>
      </c>
      <c r="K5492" s="4"/>
    </row>
    <row r="5493" spans="1:11" ht="15" x14ac:dyDescent="0.2">
      <c r="A5493" s="5">
        <v>5434</v>
      </c>
      <c r="B5493" s="660"/>
      <c r="F5493" s="4" t="s">
        <v>3784</v>
      </c>
      <c r="G5493" s="1" t="b">
        <f t="shared" ca="1" si="86"/>
        <v>1</v>
      </c>
      <c r="H5493" s="1435" t="str" cm="1">
        <f t="array" aca="1" ref="H5493" ca="1">IF(I5493&lt;&gt;"",INDIRECT("'"&amp;I5493&amp;"'!"&amp;J5493),"")</f>
        <v/>
      </c>
      <c r="I5493" s="1440"/>
      <c r="J5493" s="1436"/>
      <c r="K5493" s="4"/>
    </row>
    <row r="5494" spans="1:11" ht="15" x14ac:dyDescent="0.2">
      <c r="A5494">
        <v>5435</v>
      </c>
      <c r="B5494" s="660">
        <f>'Revenues 10-15'!D260</f>
        <v>0</v>
      </c>
      <c r="F5494" s="4"/>
      <c r="G5494" s="1" t="b">
        <f t="shared" ca="1" si="86"/>
        <v>1</v>
      </c>
      <c r="H5494" s="1435" cm="1">
        <f t="array" aca="1" ref="H5494" ca="1">IF(I5494&lt;&gt;"",INDIRECT("'"&amp;I5494&amp;"'!"&amp;J5494),"")</f>
        <v>0</v>
      </c>
      <c r="I5494" s="1440" t="s">
        <v>4785</v>
      </c>
      <c r="J5494" s="1436" t="s">
        <v>4286</v>
      </c>
      <c r="K5494" s="4"/>
    </row>
    <row r="5495" spans="1:11" ht="15" x14ac:dyDescent="0.2">
      <c r="A5495" s="5">
        <v>5436</v>
      </c>
      <c r="B5495" s="660"/>
      <c r="F5495" s="4" t="s">
        <v>3784</v>
      </c>
      <c r="G5495" s="1" t="b">
        <f t="shared" ca="1" si="86"/>
        <v>1</v>
      </c>
      <c r="H5495" s="1435" t="str" cm="1">
        <f t="array" aca="1" ref="H5495" ca="1">IF(I5495&lt;&gt;"",INDIRECT("'"&amp;I5495&amp;"'!"&amp;J5495),"")</f>
        <v/>
      </c>
      <c r="I5495" s="1440"/>
      <c r="J5495" s="1436"/>
      <c r="K5495" s="4"/>
    </row>
    <row r="5496" spans="1:11" ht="15" x14ac:dyDescent="0.2">
      <c r="A5496">
        <v>5437</v>
      </c>
      <c r="B5496" s="660">
        <f>'Revenues 10-15'!D261</f>
        <v>0</v>
      </c>
      <c r="F5496" s="4"/>
      <c r="G5496" s="1" t="b">
        <f t="shared" ca="1" si="86"/>
        <v>1</v>
      </c>
      <c r="H5496" s="1435" cm="1">
        <f t="array" aca="1" ref="H5496" ca="1">IF(I5496&lt;&gt;"",INDIRECT("'"&amp;I5496&amp;"'!"&amp;J5496),"")</f>
        <v>0</v>
      </c>
      <c r="I5496" s="1440" t="s">
        <v>4785</v>
      </c>
      <c r="J5496" s="1436" t="s">
        <v>4287</v>
      </c>
      <c r="K5496" s="4"/>
    </row>
    <row r="5497" spans="1:11" ht="15" x14ac:dyDescent="0.2">
      <c r="A5497" s="5">
        <v>5438</v>
      </c>
      <c r="B5497" s="660"/>
      <c r="F5497" s="4" t="s">
        <v>3784</v>
      </c>
      <c r="G5497" s="1" t="b">
        <f t="shared" ca="1" si="86"/>
        <v>1</v>
      </c>
      <c r="H5497" s="1435" t="str" cm="1">
        <f t="array" aca="1" ref="H5497" ca="1">IF(I5497&lt;&gt;"",INDIRECT("'"&amp;I5497&amp;"'!"&amp;J5497),"")</f>
        <v/>
      </c>
      <c r="I5497" s="1440"/>
      <c r="J5497" s="1436"/>
      <c r="K5497" s="4"/>
    </row>
    <row r="5498" spans="1:11" ht="15" x14ac:dyDescent="0.2">
      <c r="A5498" s="5">
        <v>5439</v>
      </c>
      <c r="B5498" s="660"/>
      <c r="F5498" s="4" t="s">
        <v>3784</v>
      </c>
      <c r="G5498" s="1" t="b">
        <f t="shared" ca="1" si="86"/>
        <v>1</v>
      </c>
      <c r="H5498" s="1435" t="str" cm="1">
        <f t="array" aca="1" ref="H5498" ca="1">IF(I5498&lt;&gt;"",INDIRECT("'"&amp;I5498&amp;"'!"&amp;J5498),"")</f>
        <v/>
      </c>
      <c r="I5498" s="1440"/>
      <c r="J5498" s="1436"/>
      <c r="K5498" s="4"/>
    </row>
    <row r="5499" spans="1:11" ht="15" x14ac:dyDescent="0.2">
      <c r="A5499">
        <v>5440</v>
      </c>
      <c r="B5499" s="660">
        <f>'Revenues 10-15'!D270</f>
        <v>0</v>
      </c>
      <c r="F5499" s="4"/>
      <c r="G5499" s="1" t="b">
        <f t="shared" ca="1" si="86"/>
        <v>1</v>
      </c>
      <c r="H5499" s="1435" cm="1">
        <f t="array" aca="1" ref="H5499" ca="1">IF(I5499&lt;&gt;"",INDIRECT("'"&amp;I5499&amp;"'!"&amp;J5499),"")</f>
        <v>0</v>
      </c>
      <c r="I5499" s="1440" t="s">
        <v>4785</v>
      </c>
      <c r="J5499" s="1436" t="s">
        <v>4295</v>
      </c>
      <c r="K5499" s="4"/>
    </row>
    <row r="5500" spans="1:11" ht="15" x14ac:dyDescent="0.2">
      <c r="A5500" s="5">
        <v>5441</v>
      </c>
      <c r="B5500" s="660"/>
      <c r="F5500" s="4" t="s">
        <v>3784</v>
      </c>
      <c r="G5500" s="1" t="b">
        <f t="shared" ca="1" si="86"/>
        <v>1</v>
      </c>
      <c r="H5500" s="1435" t="str" cm="1">
        <f t="array" aca="1" ref="H5500" ca="1">IF(I5500&lt;&gt;"",INDIRECT("'"&amp;I5500&amp;"'!"&amp;J5500),"")</f>
        <v/>
      </c>
      <c r="I5500" s="1440"/>
      <c r="J5500" s="1436"/>
      <c r="K5500" s="4"/>
    </row>
    <row r="5501" spans="1:11" ht="15" x14ac:dyDescent="0.2">
      <c r="A5501" s="5">
        <v>5442</v>
      </c>
      <c r="B5501" s="660"/>
      <c r="C5501" s="2" t="s">
        <v>490</v>
      </c>
      <c r="F5501" s="4" t="s">
        <v>3784</v>
      </c>
      <c r="G5501" s="1" t="b">
        <f t="shared" ca="1" si="86"/>
        <v>1</v>
      </c>
      <c r="H5501" s="1435" t="str" cm="1">
        <f t="array" aca="1" ref="H5501" ca="1">IF(I5501&lt;&gt;"",INDIRECT("'"&amp;I5501&amp;"'!"&amp;J5501),"")</f>
        <v/>
      </c>
      <c r="I5501" s="1440"/>
      <c r="J5501" s="1436"/>
      <c r="K5501" s="4"/>
    </row>
    <row r="5502" spans="1:11" ht="15" x14ac:dyDescent="0.2">
      <c r="A5502" s="5">
        <v>5443</v>
      </c>
      <c r="B5502" s="660"/>
      <c r="F5502" s="4" t="s">
        <v>3784</v>
      </c>
      <c r="G5502" s="1" t="b">
        <f t="shared" ca="1" si="86"/>
        <v>1</v>
      </c>
      <c r="H5502" s="1435" t="str" cm="1">
        <f t="array" aca="1" ref="H5502" ca="1">IF(I5502&lt;&gt;"",INDIRECT("'"&amp;I5502&amp;"'!"&amp;J5502),"")</f>
        <v/>
      </c>
      <c r="I5502" s="1440"/>
      <c r="J5502" s="1436"/>
      <c r="K5502" s="4"/>
    </row>
    <row r="5503" spans="1:11" ht="15" x14ac:dyDescent="0.2">
      <c r="A5503" s="5">
        <v>5444</v>
      </c>
      <c r="B5503" s="660"/>
      <c r="F5503" s="4" t="s">
        <v>3784</v>
      </c>
      <c r="G5503" s="1" t="b">
        <f t="shared" ca="1" si="86"/>
        <v>1</v>
      </c>
      <c r="H5503" s="1435" t="str" cm="1">
        <f t="array" aca="1" ref="H5503" ca="1">IF(I5503&lt;&gt;"",INDIRECT("'"&amp;I5503&amp;"'!"&amp;J5503),"")</f>
        <v/>
      </c>
      <c r="I5503" s="1440"/>
      <c r="J5503" s="1436"/>
      <c r="K5503" s="4"/>
    </row>
    <row r="5504" spans="1:11" ht="15" x14ac:dyDescent="0.2">
      <c r="A5504" s="5">
        <v>5445</v>
      </c>
      <c r="B5504" s="660"/>
      <c r="F5504" s="4" t="s">
        <v>3784</v>
      </c>
      <c r="G5504" s="1" t="b">
        <f t="shared" ca="1" si="86"/>
        <v>1</v>
      </c>
      <c r="H5504" s="1435" t="str" cm="1">
        <f t="array" aca="1" ref="H5504" ca="1">IF(I5504&lt;&gt;"",INDIRECT("'"&amp;I5504&amp;"'!"&amp;J5504),"")</f>
        <v/>
      </c>
      <c r="I5504" s="1440"/>
      <c r="J5504" s="1436"/>
      <c r="K5504" s="4"/>
    </row>
    <row r="5505" spans="1:11" ht="15" x14ac:dyDescent="0.2">
      <c r="A5505">
        <v>5446</v>
      </c>
      <c r="B5505" s="660">
        <f>'Revenues 10-15'!D271</f>
        <v>0</v>
      </c>
      <c r="F5505" s="4"/>
      <c r="G5505" s="1" t="b">
        <f t="shared" ca="1" si="86"/>
        <v>1</v>
      </c>
      <c r="H5505" s="1435" cm="1">
        <f t="array" aca="1" ref="H5505" ca="1">IF(I5505&lt;&gt;"",INDIRECT("'"&amp;I5505&amp;"'!"&amp;J5505),"")</f>
        <v>0</v>
      </c>
      <c r="I5505" s="1440" t="s">
        <v>4785</v>
      </c>
      <c r="J5505" s="1436" t="s">
        <v>4296</v>
      </c>
      <c r="K5505" s="4"/>
    </row>
    <row r="5506" spans="1:11" ht="15" x14ac:dyDescent="0.2">
      <c r="A5506">
        <v>5447</v>
      </c>
      <c r="B5506" s="660">
        <f>'Revenues 10-15'!D272</f>
        <v>476588</v>
      </c>
      <c r="F5506" s="4"/>
      <c r="G5506" s="1" t="b">
        <f t="shared" ca="1" si="86"/>
        <v>1</v>
      </c>
      <c r="H5506" s="1435" cm="1">
        <f t="array" aca="1" ref="H5506" ca="1">IF(I5506&lt;&gt;"",INDIRECT("'"&amp;I5506&amp;"'!"&amp;J5506),"")</f>
        <v>476588</v>
      </c>
      <c r="I5506" s="1440" t="s">
        <v>4785</v>
      </c>
      <c r="J5506" s="1436" t="s">
        <v>4297</v>
      </c>
      <c r="K5506" s="4"/>
    </row>
    <row r="5507" spans="1:11" ht="15" x14ac:dyDescent="0.2">
      <c r="A5507">
        <v>5448</v>
      </c>
      <c r="B5507" s="660">
        <f>'Revenues 10-15'!E5</f>
        <v>375946</v>
      </c>
      <c r="C5507" s="2" t="s">
        <v>490</v>
      </c>
      <c r="F5507" s="4"/>
      <c r="G5507" s="1" t="b">
        <f t="shared" ca="1" si="86"/>
        <v>1</v>
      </c>
      <c r="H5507" s="1435" cm="1">
        <f t="array" aca="1" ref="H5507" ca="1">IF(I5507&lt;&gt;"",INDIRECT("'"&amp;I5507&amp;"'!"&amp;J5507),"")</f>
        <v>375946</v>
      </c>
      <c r="I5507" s="1440" t="s">
        <v>4785</v>
      </c>
      <c r="J5507" s="1436" t="s">
        <v>3808</v>
      </c>
      <c r="K5507" s="4"/>
    </row>
    <row r="5508" spans="1:11" ht="15" x14ac:dyDescent="0.2">
      <c r="A5508" s="5">
        <v>5449</v>
      </c>
      <c r="B5508" s="660"/>
      <c r="C5508" s="2" t="s">
        <v>490</v>
      </c>
      <c r="F5508" s="4" t="s">
        <v>3784</v>
      </c>
      <c r="G5508" s="1" t="b">
        <f t="shared" ca="1" si="86"/>
        <v>1</v>
      </c>
      <c r="H5508" s="1435" t="str" cm="1">
        <f t="array" aca="1" ref="H5508" ca="1">IF(I5508&lt;&gt;"",INDIRECT("'"&amp;I5508&amp;"'!"&amp;J5508),"")</f>
        <v/>
      </c>
      <c r="I5508" s="1440"/>
      <c r="J5508" s="1436"/>
      <c r="K5508" s="4"/>
    </row>
    <row r="5509" spans="1:11" ht="15" x14ac:dyDescent="0.2">
      <c r="A5509">
        <v>5450</v>
      </c>
      <c r="B5509" s="660">
        <f>'Revenues 10-15'!E9</f>
        <v>0</v>
      </c>
      <c r="F5509" s="4"/>
      <c r="G5509" s="1" t="b">
        <f t="shared" ca="1" si="86"/>
        <v>1</v>
      </c>
      <c r="H5509" s="1435" cm="1">
        <f t="array" aca="1" ref="H5509" ca="1">IF(I5509&lt;&gt;"",INDIRECT("'"&amp;I5509&amp;"'!"&amp;J5509),"")</f>
        <v>0</v>
      </c>
      <c r="I5509" s="1440" t="s">
        <v>4785</v>
      </c>
      <c r="J5509" s="1436" t="s">
        <v>4432</v>
      </c>
      <c r="K5509" s="4"/>
    </row>
    <row r="5510" spans="1:11" ht="15" x14ac:dyDescent="0.2">
      <c r="A5510">
        <v>5451</v>
      </c>
      <c r="B5510" s="660">
        <f>'Revenues 10-15'!E11</f>
        <v>0</v>
      </c>
      <c r="F5510" s="4"/>
      <c r="G5510" s="1" t="b">
        <f t="shared" ca="1" si="86"/>
        <v>1</v>
      </c>
      <c r="H5510" s="1435" cm="1">
        <f t="array" aca="1" ref="H5510" ca="1">IF(I5510&lt;&gt;"",INDIRECT("'"&amp;I5510&amp;"'!"&amp;J5510),"")</f>
        <v>0</v>
      </c>
      <c r="I5510" s="1440" t="s">
        <v>4785</v>
      </c>
      <c r="J5510" s="1436" t="s">
        <v>4433</v>
      </c>
      <c r="K5510" s="4"/>
    </row>
    <row r="5511" spans="1:11" ht="15" x14ac:dyDescent="0.2">
      <c r="A5511">
        <v>5452</v>
      </c>
      <c r="B5511" s="660">
        <f>'Revenues 10-15'!E12</f>
        <v>375946</v>
      </c>
      <c r="F5511" s="4"/>
      <c r="G5511" s="1" t="b">
        <f t="shared" ca="1" si="86"/>
        <v>1</v>
      </c>
      <c r="H5511" s="1435" cm="1">
        <f t="array" aca="1" ref="H5511" ca="1">IF(I5511&lt;&gt;"",INDIRECT("'"&amp;I5511&amp;"'!"&amp;J5511),"")</f>
        <v>375946</v>
      </c>
      <c r="I5511" s="1440" t="s">
        <v>4785</v>
      </c>
      <c r="J5511" s="1436" t="s">
        <v>3809</v>
      </c>
      <c r="K5511" s="4"/>
    </row>
    <row r="5512" spans="1:11" ht="15" x14ac:dyDescent="0.2">
      <c r="A5512">
        <v>5453</v>
      </c>
      <c r="B5512" s="660">
        <f>'Revenues 10-15'!E14</f>
        <v>0</v>
      </c>
      <c r="F5512" s="4"/>
      <c r="G5512" s="1" t="b">
        <f t="shared" ca="1" si="86"/>
        <v>1</v>
      </c>
      <c r="H5512" s="1435" cm="1">
        <f t="array" aca="1" ref="H5512" ca="1">IF(I5512&lt;&gt;"",INDIRECT("'"&amp;I5512&amp;"'!"&amp;J5512),"")</f>
        <v>0</v>
      </c>
      <c r="I5512" s="1440" t="s">
        <v>4785</v>
      </c>
      <c r="J5512" s="1436" t="s">
        <v>3943</v>
      </c>
      <c r="K5512" s="4"/>
    </row>
    <row r="5513" spans="1:11" ht="15" x14ac:dyDescent="0.2">
      <c r="A5513">
        <v>5454</v>
      </c>
      <c r="B5513" s="660">
        <f>'Revenues 10-15'!E15</f>
        <v>0</v>
      </c>
      <c r="C5513" s="2" t="s">
        <v>490</v>
      </c>
      <c r="F5513" s="4"/>
      <c r="G5513" s="1" t="b">
        <f t="shared" ca="1" si="86"/>
        <v>1</v>
      </c>
      <c r="H5513" s="1435" cm="1">
        <f t="array" aca="1" ref="H5513" ca="1">IF(I5513&lt;&gt;"",INDIRECT("'"&amp;I5513&amp;"'!"&amp;J5513),"")</f>
        <v>0</v>
      </c>
      <c r="I5513" s="1440" t="s">
        <v>4785</v>
      </c>
      <c r="J5513" s="1436" t="s">
        <v>3944</v>
      </c>
      <c r="K5513" s="4"/>
    </row>
    <row r="5514" spans="1:11" ht="15" x14ac:dyDescent="0.2">
      <c r="A5514">
        <v>5455</v>
      </c>
      <c r="B5514" s="660">
        <f>'Revenues 10-15'!E16</f>
        <v>0</v>
      </c>
      <c r="F5514" s="4"/>
      <c r="G5514" s="1" t="b">
        <f t="shared" ca="1" si="86"/>
        <v>1</v>
      </c>
      <c r="H5514" s="1435" cm="1">
        <f t="array" aca="1" ref="H5514" ca="1">IF(I5514&lt;&gt;"",INDIRECT("'"&amp;I5514&amp;"'!"&amp;J5514),"")</f>
        <v>0</v>
      </c>
      <c r="I5514" s="1440" t="s">
        <v>4785</v>
      </c>
      <c r="J5514" s="1436" t="s">
        <v>3941</v>
      </c>
      <c r="K5514" s="4"/>
    </row>
    <row r="5515" spans="1:11" ht="15" x14ac:dyDescent="0.2">
      <c r="A5515">
        <v>5456</v>
      </c>
      <c r="B5515" s="660">
        <f>'Revenues 10-15'!E17</f>
        <v>0</v>
      </c>
      <c r="F5515" s="4"/>
      <c r="G5515" s="1" t="b">
        <f t="shared" ca="1" si="86"/>
        <v>1</v>
      </c>
      <c r="H5515" s="1435" cm="1">
        <f t="array" aca="1" ref="H5515" ca="1">IF(I5515&lt;&gt;"",INDIRECT("'"&amp;I5515&amp;"'!"&amp;J5515),"")</f>
        <v>0</v>
      </c>
      <c r="I5515" s="1440" t="s">
        <v>4785</v>
      </c>
      <c r="J5515" s="1436" t="s">
        <v>4444</v>
      </c>
      <c r="K5515" s="4"/>
    </row>
    <row r="5516" spans="1:11" ht="15" x14ac:dyDescent="0.2">
      <c r="A5516">
        <v>5457</v>
      </c>
      <c r="B5516" s="660">
        <f>'Revenues 10-15'!E18</f>
        <v>0</v>
      </c>
      <c r="F5516" s="4"/>
      <c r="G5516" s="1" t="b">
        <f t="shared" ca="1" si="86"/>
        <v>1</v>
      </c>
      <c r="H5516" s="1435" cm="1">
        <f t="array" aca="1" ref="H5516" ca="1">IF(I5516&lt;&gt;"",INDIRECT("'"&amp;I5516&amp;"'!"&amp;J5516),"")</f>
        <v>0</v>
      </c>
      <c r="I5516" s="1440" t="s">
        <v>4785</v>
      </c>
      <c r="J5516" s="1436" t="s">
        <v>3942</v>
      </c>
      <c r="K5516" s="4"/>
    </row>
    <row r="5517" spans="1:11" ht="15" x14ac:dyDescent="0.2">
      <c r="A5517">
        <v>5458</v>
      </c>
      <c r="B5517" s="660">
        <f>'Revenues 10-15'!E65</f>
        <v>0</v>
      </c>
      <c r="F5517" s="4"/>
      <c r="G5517" s="1" t="b">
        <f t="shared" ca="1" si="86"/>
        <v>1</v>
      </c>
      <c r="H5517" s="1435" cm="1">
        <f t="array" aca="1" ref="H5517" ca="1">IF(I5517&lt;&gt;"",INDIRECT("'"&amp;I5517&amp;"'!"&amp;J5517),"")</f>
        <v>0</v>
      </c>
      <c r="I5517" s="1440" t="s">
        <v>4785</v>
      </c>
      <c r="J5517" s="1436" t="s">
        <v>3964</v>
      </c>
      <c r="K5517" s="4"/>
    </row>
    <row r="5518" spans="1:11" ht="15" x14ac:dyDescent="0.2">
      <c r="A5518">
        <v>5459</v>
      </c>
      <c r="B5518" s="660">
        <f>'Revenues 10-15'!E66</f>
        <v>0</v>
      </c>
      <c r="C5518" s="2" t="s">
        <v>490</v>
      </c>
      <c r="F5518" s="4"/>
      <c r="G5518" s="1" t="b">
        <f t="shared" ca="1" si="86"/>
        <v>1</v>
      </c>
      <c r="H5518" s="1435" cm="1">
        <f t="array" aca="1" ref="H5518" ca="1">IF(I5518&lt;&gt;"",INDIRECT("'"&amp;I5518&amp;"'!"&amp;J5518),"")</f>
        <v>0</v>
      </c>
      <c r="I5518" s="1440" t="s">
        <v>4785</v>
      </c>
      <c r="J5518" s="1436" t="s">
        <v>3965</v>
      </c>
      <c r="K5518" s="4"/>
    </row>
    <row r="5519" spans="1:11" ht="15" x14ac:dyDescent="0.2">
      <c r="A5519">
        <v>5460</v>
      </c>
      <c r="B5519" s="660">
        <f>'Revenues 10-15'!E67</f>
        <v>0</v>
      </c>
      <c r="F5519" s="4"/>
      <c r="G5519" s="1" t="b">
        <f t="shared" ca="1" si="86"/>
        <v>1</v>
      </c>
      <c r="H5519" s="1435" cm="1">
        <f t="array" aca="1" ref="H5519" ca="1">IF(I5519&lt;&gt;"",INDIRECT("'"&amp;I5519&amp;"'!"&amp;J5519),"")</f>
        <v>0</v>
      </c>
      <c r="I5519" s="1440" t="s">
        <v>4785</v>
      </c>
      <c r="J5519" s="1436" t="s">
        <v>3966</v>
      </c>
      <c r="K5519" s="4"/>
    </row>
    <row r="5520" spans="1:11" ht="15" x14ac:dyDescent="0.2">
      <c r="A5520">
        <v>5461</v>
      </c>
      <c r="B5520" s="660">
        <f>'Revenues 10-15'!E98</f>
        <v>0</v>
      </c>
      <c r="F5520" s="4"/>
      <c r="G5520" s="1" t="b">
        <f t="shared" ca="1" si="86"/>
        <v>1</v>
      </c>
      <c r="H5520" s="1435" cm="1">
        <f t="array" aca="1" ref="H5520" ca="1">IF(I5520&lt;&gt;"",INDIRECT("'"&amp;I5520&amp;"'!"&amp;J5520),"")</f>
        <v>0</v>
      </c>
      <c r="I5520" s="1440" t="s">
        <v>4785</v>
      </c>
      <c r="J5520" s="1436" t="s">
        <v>5041</v>
      </c>
      <c r="K5520" s="4"/>
    </row>
    <row r="5521" spans="1:11" ht="15" x14ac:dyDescent="0.2">
      <c r="A5521">
        <v>5462</v>
      </c>
      <c r="B5521" s="660">
        <f>'Revenues 10-15'!E101</f>
        <v>0</v>
      </c>
      <c r="C5521" s="2" t="s">
        <v>490</v>
      </c>
      <c r="F5521" s="4"/>
      <c r="G5521" s="1" t="b">
        <f t="shared" ca="1" si="86"/>
        <v>1</v>
      </c>
      <c r="H5521" s="1435" cm="1">
        <f t="array" aca="1" ref="H5521" ca="1">IF(I5521&lt;&gt;"",INDIRECT("'"&amp;I5521&amp;"'!"&amp;J5521),"")</f>
        <v>0</v>
      </c>
      <c r="I5521" s="1440" t="s">
        <v>4785</v>
      </c>
      <c r="J5521" s="1436" t="s">
        <v>5042</v>
      </c>
      <c r="K5521" s="4"/>
    </row>
    <row r="5522" spans="1:11" ht="15" x14ac:dyDescent="0.2">
      <c r="A5522">
        <v>5463</v>
      </c>
      <c r="B5522" s="660">
        <f>'Revenues 10-15'!E106</f>
        <v>0</v>
      </c>
      <c r="F5522" s="4"/>
      <c r="G5522" s="1" t="b">
        <f t="shared" ca="1" si="86"/>
        <v>1</v>
      </c>
      <c r="H5522" s="1435" cm="1">
        <f t="array" aca="1" ref="H5522" ca="1">IF(I5522&lt;&gt;"",INDIRECT("'"&amp;I5522&amp;"'!"&amp;J5522),"")</f>
        <v>0</v>
      </c>
      <c r="I5522" s="1440" t="s">
        <v>4785</v>
      </c>
      <c r="J5522" s="1436" t="s">
        <v>5043</v>
      </c>
      <c r="K5522" s="4"/>
    </row>
    <row r="5523" spans="1:11" ht="15" x14ac:dyDescent="0.2">
      <c r="A5523">
        <v>5464</v>
      </c>
      <c r="B5523" s="660">
        <f>'Revenues 10-15'!E109</f>
        <v>0</v>
      </c>
      <c r="F5523" s="4"/>
      <c r="G5523" s="1" t="b">
        <f t="shared" ca="1" si="86"/>
        <v>1</v>
      </c>
      <c r="H5523" s="1435" cm="1">
        <f t="array" aca="1" ref="H5523" ca="1">IF(I5523&lt;&gt;"",INDIRECT("'"&amp;I5523&amp;"'!"&amp;J5523),"")</f>
        <v>0</v>
      </c>
      <c r="I5523" s="1440" t="s">
        <v>4785</v>
      </c>
      <c r="J5523" s="1436" t="s">
        <v>5044</v>
      </c>
      <c r="K5523" s="4"/>
    </row>
    <row r="5524" spans="1:11" ht="15" x14ac:dyDescent="0.2">
      <c r="A5524">
        <v>5465</v>
      </c>
      <c r="B5524" s="660">
        <f>'Revenues 10-15'!E110</f>
        <v>0</v>
      </c>
      <c r="F5524" s="4"/>
      <c r="G5524" s="1" t="b">
        <f t="shared" ca="1" si="86"/>
        <v>1</v>
      </c>
      <c r="H5524" s="1435" cm="1">
        <f t="array" aca="1" ref="H5524" ca="1">IF(I5524&lt;&gt;"",INDIRECT("'"&amp;I5524&amp;"'!"&amp;J5524),"")</f>
        <v>0</v>
      </c>
      <c r="I5524" s="1440" t="s">
        <v>4785</v>
      </c>
      <c r="J5524" s="1436" t="s">
        <v>5045</v>
      </c>
      <c r="K5524" s="4"/>
    </row>
    <row r="5525" spans="1:11" ht="15" x14ac:dyDescent="0.2">
      <c r="A5525">
        <v>5466</v>
      </c>
      <c r="B5525" s="660">
        <f>'Revenues 10-15'!E111</f>
        <v>375946</v>
      </c>
      <c r="F5525" s="4"/>
      <c r="G5525" s="1" t="b">
        <f t="shared" ca="1" si="86"/>
        <v>1</v>
      </c>
      <c r="H5525" s="1435" cm="1">
        <f t="array" aca="1" ref="H5525" ca="1">IF(I5525&lt;&gt;"",INDIRECT("'"&amp;I5525&amp;"'!"&amp;J5525),"")</f>
        <v>375946</v>
      </c>
      <c r="I5525" s="1440" t="s">
        <v>4785</v>
      </c>
      <c r="J5525" s="1436" t="s">
        <v>5046</v>
      </c>
      <c r="K5525" s="4"/>
    </row>
    <row r="5526" spans="1:11" ht="15" x14ac:dyDescent="0.2">
      <c r="A5526">
        <v>5467</v>
      </c>
      <c r="B5526" s="660">
        <f>'Revenues 10-15'!E120</f>
        <v>0</v>
      </c>
      <c r="C5526" s="2" t="s">
        <v>490</v>
      </c>
      <c r="F5526" s="4"/>
      <c r="G5526" s="1" t="b">
        <f t="shared" ca="1" si="86"/>
        <v>1</v>
      </c>
      <c r="H5526" s="1435" cm="1">
        <f t="array" aca="1" ref="H5526" ca="1">IF(I5526&lt;&gt;"",INDIRECT("'"&amp;I5526&amp;"'!"&amp;J5526),"")</f>
        <v>0</v>
      </c>
      <c r="I5526" s="1440" t="s">
        <v>4785</v>
      </c>
      <c r="J5526" s="1436" t="s">
        <v>5047</v>
      </c>
      <c r="K5526" s="4"/>
    </row>
    <row r="5527" spans="1:11" ht="15" x14ac:dyDescent="0.2">
      <c r="A5527">
        <v>5468</v>
      </c>
      <c r="B5527" s="660">
        <f>'Revenues 10-15'!E121</f>
        <v>0</v>
      </c>
      <c r="C5527" s="2" t="s">
        <v>490</v>
      </c>
      <c r="F5527" s="4"/>
      <c r="G5527" s="1" t="b">
        <f t="shared" ca="1" si="86"/>
        <v>1</v>
      </c>
      <c r="H5527" s="1435" cm="1">
        <f t="array" aca="1" ref="H5527" ca="1">IF(I5527&lt;&gt;"",INDIRECT("'"&amp;I5527&amp;"'!"&amp;J5527),"")</f>
        <v>0</v>
      </c>
      <c r="I5527" s="1440" t="s">
        <v>4785</v>
      </c>
      <c r="J5527" s="1436" t="s">
        <v>5048</v>
      </c>
      <c r="K5527" s="4"/>
    </row>
    <row r="5528" spans="1:11" ht="15" x14ac:dyDescent="0.2">
      <c r="A5528" s="5">
        <v>5469</v>
      </c>
      <c r="B5528" s="660"/>
      <c r="F5528" s="4" t="s">
        <v>3784</v>
      </c>
      <c r="G5528" s="1" t="b">
        <f t="shared" ca="1" si="86"/>
        <v>1</v>
      </c>
      <c r="H5528" s="1435" t="str" cm="1">
        <f t="array" aca="1" ref="H5528" ca="1">IF(I5528&lt;&gt;"",INDIRECT("'"&amp;I5528&amp;"'!"&amp;J5528),"")</f>
        <v/>
      </c>
      <c r="I5528" s="1440"/>
      <c r="J5528" s="1436"/>
      <c r="K5528" s="4"/>
    </row>
    <row r="5529" spans="1:11" ht="15" x14ac:dyDescent="0.2">
      <c r="A5529" s="5">
        <v>5470</v>
      </c>
      <c r="B5529" s="660"/>
      <c r="F5529" s="4" t="s">
        <v>3784</v>
      </c>
      <c r="G5529" s="1" t="b">
        <f t="shared" ca="1" si="86"/>
        <v>1</v>
      </c>
      <c r="H5529" s="1435" t="str" cm="1">
        <f t="array" aca="1" ref="H5529" ca="1">IF(I5529&lt;&gt;"",INDIRECT("'"&amp;I5529&amp;"'!"&amp;J5529),"")</f>
        <v/>
      </c>
      <c r="I5529" s="1440"/>
      <c r="J5529" s="1436"/>
      <c r="K5529" s="4"/>
    </row>
    <row r="5530" spans="1:11" ht="15" x14ac:dyDescent="0.2">
      <c r="A5530" s="5">
        <v>5471</v>
      </c>
      <c r="B5530" s="660"/>
      <c r="F5530" s="4" t="s">
        <v>3784</v>
      </c>
      <c r="G5530" s="1" t="b">
        <f t="shared" ca="1" si="86"/>
        <v>1</v>
      </c>
      <c r="H5530" s="1435" t="str" cm="1">
        <f t="array" aca="1" ref="H5530" ca="1">IF(I5530&lt;&gt;"",INDIRECT("'"&amp;I5530&amp;"'!"&amp;J5530),"")</f>
        <v/>
      </c>
      <c r="I5530" s="1440"/>
      <c r="J5530" s="1436"/>
      <c r="K5530" s="4"/>
    </row>
    <row r="5531" spans="1:11" ht="15" x14ac:dyDescent="0.2">
      <c r="A5531" s="5">
        <v>5472</v>
      </c>
      <c r="B5531" s="660"/>
      <c r="F5531" s="4" t="s">
        <v>3784</v>
      </c>
      <c r="G5531" s="1" t="b">
        <f t="shared" ca="1" si="86"/>
        <v>1</v>
      </c>
      <c r="H5531" s="1435" t="str" cm="1">
        <f t="array" aca="1" ref="H5531" ca="1">IF(I5531&lt;&gt;"",INDIRECT("'"&amp;I5531&amp;"'!"&amp;J5531),"")</f>
        <v/>
      </c>
      <c r="I5531" s="1440"/>
      <c r="J5531" s="1436"/>
      <c r="K5531" s="4"/>
    </row>
    <row r="5532" spans="1:11" ht="15" x14ac:dyDescent="0.2">
      <c r="A5532">
        <v>5473</v>
      </c>
      <c r="B5532" s="660">
        <f>'Revenues 10-15'!E124</f>
        <v>0</v>
      </c>
      <c r="F5532" s="4"/>
      <c r="G5532" s="1" t="b">
        <f t="shared" ca="1" si="86"/>
        <v>1</v>
      </c>
      <c r="H5532" s="1435" cm="1">
        <f t="array" aca="1" ref="H5532" ca="1">IF(I5532&lt;&gt;"",INDIRECT("'"&amp;I5532&amp;"'!"&amp;J5532),"")</f>
        <v>0</v>
      </c>
      <c r="I5532" s="1440" t="s">
        <v>4785</v>
      </c>
      <c r="J5532" s="1436" t="s">
        <v>4762</v>
      </c>
      <c r="K5532" s="4"/>
    </row>
    <row r="5533" spans="1:11" ht="15" x14ac:dyDescent="0.2">
      <c r="A5533" s="5">
        <v>5474</v>
      </c>
      <c r="B5533" s="660"/>
      <c r="F5533" s="4" t="s">
        <v>3784</v>
      </c>
      <c r="G5533" s="1" t="b">
        <f t="shared" ca="1" si="86"/>
        <v>1</v>
      </c>
      <c r="H5533" s="1435" t="str" cm="1">
        <f t="array" aca="1" ref="H5533" ca="1">IF(I5533&lt;&gt;"",INDIRECT("'"&amp;I5533&amp;"'!"&amp;J5533),"")</f>
        <v/>
      </c>
      <c r="I5533" s="1440"/>
      <c r="J5533" s="1436"/>
      <c r="K5533" s="4"/>
    </row>
    <row r="5534" spans="1:11" ht="15" x14ac:dyDescent="0.2">
      <c r="A5534" s="5">
        <v>5475</v>
      </c>
      <c r="B5534" s="660"/>
      <c r="C5534" s="2" t="s">
        <v>490</v>
      </c>
      <c r="F5534" s="4" t="s">
        <v>3784</v>
      </c>
      <c r="G5534" s="1" t="b">
        <f t="shared" ca="1" si="86"/>
        <v>1</v>
      </c>
      <c r="H5534" s="1435" t="str" cm="1">
        <f t="array" aca="1" ref="H5534" ca="1">IF(I5534&lt;&gt;"",INDIRECT("'"&amp;I5534&amp;"'!"&amp;J5534),"")</f>
        <v/>
      </c>
      <c r="I5534" s="1440"/>
      <c r="J5534" s="1436"/>
      <c r="K5534" s="4"/>
    </row>
    <row r="5535" spans="1:11" ht="15" x14ac:dyDescent="0.2">
      <c r="A5535">
        <v>5476</v>
      </c>
      <c r="B5535" s="660">
        <f>'Revenues 10-15'!E171</f>
        <v>0</v>
      </c>
      <c r="F5535" s="4"/>
      <c r="G5535" s="1" t="b">
        <f t="shared" ca="1" si="86"/>
        <v>1</v>
      </c>
      <c r="H5535" s="1435" cm="1">
        <f t="array" aca="1" ref="H5535" ca="1">IF(I5535&lt;&gt;"",INDIRECT("'"&amp;I5535&amp;"'!"&amp;J5535),"")</f>
        <v>0</v>
      </c>
      <c r="I5535" s="1440" t="s">
        <v>4785</v>
      </c>
      <c r="J5535" s="1436" t="s">
        <v>5049</v>
      </c>
      <c r="K5535" s="4"/>
    </row>
    <row r="5536" spans="1:11" ht="15" x14ac:dyDescent="0.2">
      <c r="A5536" s="5">
        <v>5477</v>
      </c>
      <c r="B5536" s="660"/>
      <c r="F5536" s="4" t="s">
        <v>3784</v>
      </c>
      <c r="G5536" s="1" t="b">
        <f t="shared" ref="G5536:G5599" ca="1" si="87">H5536=B5536</f>
        <v>1</v>
      </c>
      <c r="H5536" s="1435" t="str" cm="1">
        <f t="array" aca="1" ref="H5536" ca="1">IF(I5536&lt;&gt;"",INDIRECT("'"&amp;I5536&amp;"'!"&amp;J5536),"")</f>
        <v/>
      </c>
      <c r="I5536" s="1440"/>
      <c r="J5536" s="1436"/>
      <c r="K5536" s="4"/>
    </row>
    <row r="5537" spans="1:11" ht="15" x14ac:dyDescent="0.2">
      <c r="A5537" s="5">
        <v>5478</v>
      </c>
      <c r="B5537" s="660"/>
      <c r="C5537" s="2" t="s">
        <v>490</v>
      </c>
      <c r="F5537" s="4" t="s">
        <v>3784</v>
      </c>
      <c r="G5537" s="1" t="b">
        <f t="shared" ca="1" si="87"/>
        <v>1</v>
      </c>
      <c r="H5537" s="1435" t="str" cm="1">
        <f t="array" aca="1" ref="H5537" ca="1">IF(I5537&lt;&gt;"",INDIRECT("'"&amp;I5537&amp;"'!"&amp;J5537),"")</f>
        <v/>
      </c>
      <c r="I5537" s="1440"/>
      <c r="J5537" s="1436"/>
      <c r="K5537" s="4"/>
    </row>
    <row r="5538" spans="1:11" ht="15" x14ac:dyDescent="0.2">
      <c r="A5538" s="5">
        <v>5479</v>
      </c>
      <c r="B5538" s="660"/>
      <c r="F5538" s="4" t="s">
        <v>3784</v>
      </c>
      <c r="G5538" s="1" t="b">
        <f t="shared" ca="1" si="87"/>
        <v>1</v>
      </c>
      <c r="H5538" s="1435" t="str" cm="1">
        <f t="array" aca="1" ref="H5538" ca="1">IF(I5538&lt;&gt;"",INDIRECT("'"&amp;I5538&amp;"'!"&amp;J5538),"")</f>
        <v/>
      </c>
      <c r="I5538" s="1440"/>
      <c r="J5538" s="1436"/>
      <c r="K5538" s="4"/>
    </row>
    <row r="5539" spans="1:11" ht="15" x14ac:dyDescent="0.2">
      <c r="A5539" s="5">
        <v>5480</v>
      </c>
      <c r="B5539" s="660"/>
      <c r="F5539" s="4" t="s">
        <v>3784</v>
      </c>
      <c r="G5539" s="1" t="b">
        <f t="shared" ca="1" si="87"/>
        <v>1</v>
      </c>
      <c r="H5539" s="1435" t="str" cm="1">
        <f t="array" aca="1" ref="H5539" ca="1">IF(I5539&lt;&gt;"",INDIRECT("'"&amp;I5539&amp;"'!"&amp;J5539),"")</f>
        <v/>
      </c>
      <c r="I5539" s="1440"/>
      <c r="J5539" s="1436"/>
      <c r="K5539" s="4"/>
    </row>
    <row r="5540" spans="1:11" ht="15" x14ac:dyDescent="0.2">
      <c r="A5540" s="5">
        <v>5481</v>
      </c>
      <c r="B5540" s="660"/>
      <c r="F5540" s="4" t="s">
        <v>3784</v>
      </c>
      <c r="G5540" s="1" t="b">
        <f t="shared" ca="1" si="87"/>
        <v>1</v>
      </c>
      <c r="H5540" s="1435" t="str" cm="1">
        <f t="array" aca="1" ref="H5540" ca="1">IF(I5540&lt;&gt;"",INDIRECT("'"&amp;I5540&amp;"'!"&amp;J5540),"")</f>
        <v/>
      </c>
      <c r="I5540" s="1440"/>
      <c r="J5540" s="1436"/>
      <c r="K5540" s="4"/>
    </row>
    <row r="5541" spans="1:11" ht="15" x14ac:dyDescent="0.2">
      <c r="A5541" s="5">
        <v>5482</v>
      </c>
      <c r="B5541" s="660"/>
      <c r="F5541" s="4" t="s">
        <v>3784</v>
      </c>
      <c r="G5541" s="1" t="b">
        <f t="shared" ca="1" si="87"/>
        <v>1</v>
      </c>
      <c r="H5541" s="1435" t="str" cm="1">
        <f t="array" aca="1" ref="H5541" ca="1">IF(I5541&lt;&gt;"",INDIRECT("'"&amp;I5541&amp;"'!"&amp;J5541),"")</f>
        <v/>
      </c>
      <c r="I5541" s="1440"/>
      <c r="J5541" s="1436"/>
      <c r="K5541" s="4"/>
    </row>
    <row r="5542" spans="1:11" ht="15" x14ac:dyDescent="0.2">
      <c r="A5542">
        <v>5483</v>
      </c>
      <c r="B5542" s="660">
        <f>'Revenues 10-15'!E172</f>
        <v>0</v>
      </c>
      <c r="F5542" s="4"/>
      <c r="G5542" s="1" t="b">
        <f t="shared" ca="1" si="87"/>
        <v>1</v>
      </c>
      <c r="H5542" s="1435" cm="1">
        <f t="array" aca="1" ref="H5542" ca="1">IF(I5542&lt;&gt;"",INDIRECT("'"&amp;I5542&amp;"'!"&amp;J5542),"")</f>
        <v>0</v>
      </c>
      <c r="I5542" s="1440" t="s">
        <v>4785</v>
      </c>
      <c r="J5542" s="1436" t="s">
        <v>5050</v>
      </c>
      <c r="K5542" s="4"/>
    </row>
    <row r="5543" spans="1:11" ht="15" x14ac:dyDescent="0.2">
      <c r="A5543" s="5">
        <v>5484</v>
      </c>
      <c r="B5543" s="660"/>
      <c r="F5543" s="4" t="s">
        <v>3784</v>
      </c>
      <c r="G5543" s="1" t="b">
        <f t="shared" ca="1" si="87"/>
        <v>1</v>
      </c>
      <c r="H5543" s="1435" t="str" cm="1">
        <f t="array" aca="1" ref="H5543" ca="1">IF(I5543&lt;&gt;"",INDIRECT("'"&amp;I5543&amp;"'!"&amp;J5543),"")</f>
        <v/>
      </c>
      <c r="I5543" s="1440"/>
      <c r="J5543" s="1436"/>
      <c r="K5543" s="4"/>
    </row>
    <row r="5544" spans="1:11" ht="15" x14ac:dyDescent="0.2">
      <c r="A5544" s="5">
        <v>5485</v>
      </c>
      <c r="B5544" s="660"/>
      <c r="C5544" s="2" t="s">
        <v>490</v>
      </c>
      <c r="F5544" s="4" t="s">
        <v>3784</v>
      </c>
      <c r="G5544" s="1" t="b">
        <f t="shared" ca="1" si="87"/>
        <v>1</v>
      </c>
      <c r="H5544" s="1435" t="str" cm="1">
        <f t="array" aca="1" ref="H5544" ca="1">IF(I5544&lt;&gt;"",INDIRECT("'"&amp;I5544&amp;"'!"&amp;J5544),"")</f>
        <v/>
      </c>
      <c r="I5544" s="1440"/>
      <c r="J5544" s="1436"/>
      <c r="K5544" s="4"/>
    </row>
    <row r="5545" spans="1:11" ht="15" x14ac:dyDescent="0.2">
      <c r="A5545" s="5">
        <v>5486</v>
      </c>
      <c r="B5545" s="660"/>
      <c r="F5545" s="4" t="s">
        <v>3784</v>
      </c>
      <c r="G5545" s="1" t="b">
        <f t="shared" ca="1" si="87"/>
        <v>1</v>
      </c>
      <c r="H5545" s="1435" t="str" cm="1">
        <f t="array" aca="1" ref="H5545" ca="1">IF(I5545&lt;&gt;"",INDIRECT("'"&amp;I5545&amp;"'!"&amp;J5545),"")</f>
        <v/>
      </c>
      <c r="I5545" s="1440"/>
      <c r="J5545" s="1436"/>
      <c r="K5545" s="4"/>
    </row>
    <row r="5546" spans="1:11" ht="15" x14ac:dyDescent="0.2">
      <c r="A5546" s="5">
        <v>5487</v>
      </c>
      <c r="B5546" s="660"/>
      <c r="F5546" s="4" t="s">
        <v>3784</v>
      </c>
      <c r="G5546" s="1" t="b">
        <f t="shared" ca="1" si="87"/>
        <v>1</v>
      </c>
      <c r="H5546" s="1435" t="str" cm="1">
        <f t="array" aca="1" ref="H5546" ca="1">IF(I5546&lt;&gt;"",INDIRECT("'"&amp;I5546&amp;"'!"&amp;J5546),"")</f>
        <v/>
      </c>
      <c r="I5546" s="1440"/>
      <c r="J5546" s="1436"/>
      <c r="K5546" s="4"/>
    </row>
    <row r="5547" spans="1:11" ht="15" x14ac:dyDescent="0.2">
      <c r="A5547" s="5">
        <v>5488</v>
      </c>
      <c r="B5547" s="660"/>
      <c r="F5547" s="4" t="s">
        <v>3784</v>
      </c>
      <c r="G5547" s="1" t="b">
        <f t="shared" ca="1" si="87"/>
        <v>1</v>
      </c>
      <c r="H5547" s="1435" t="str" cm="1">
        <f t="array" aca="1" ref="H5547" ca="1">IF(I5547&lt;&gt;"",INDIRECT("'"&amp;I5547&amp;"'!"&amp;J5547),"")</f>
        <v/>
      </c>
      <c r="I5547" s="1440"/>
      <c r="J5547" s="1436"/>
      <c r="K5547" s="4"/>
    </row>
    <row r="5548" spans="1:11" ht="15" x14ac:dyDescent="0.2">
      <c r="A5548" s="5">
        <v>5489</v>
      </c>
      <c r="B5548" s="660"/>
      <c r="F5548" s="4" t="s">
        <v>3784</v>
      </c>
      <c r="G5548" s="1" t="b">
        <f t="shared" ca="1" si="87"/>
        <v>1</v>
      </c>
      <c r="H5548" s="1435" t="str" cm="1">
        <f t="array" aca="1" ref="H5548" ca="1">IF(I5548&lt;&gt;"",INDIRECT("'"&amp;I5548&amp;"'!"&amp;J5548),"")</f>
        <v/>
      </c>
      <c r="I5548" s="1440"/>
      <c r="J5548" s="1436"/>
      <c r="K5548" s="4"/>
    </row>
    <row r="5549" spans="1:11" ht="15" x14ac:dyDescent="0.2">
      <c r="A5549" s="5">
        <v>5490</v>
      </c>
      <c r="B5549" s="660"/>
      <c r="F5549" s="4" t="s">
        <v>3784</v>
      </c>
      <c r="G5549" s="1" t="b">
        <f t="shared" ca="1" si="87"/>
        <v>1</v>
      </c>
      <c r="H5549" s="1435" t="str" cm="1">
        <f t="array" aca="1" ref="H5549" ca="1">IF(I5549&lt;&gt;"",INDIRECT("'"&amp;I5549&amp;"'!"&amp;J5549),"")</f>
        <v/>
      </c>
      <c r="I5549" s="1440"/>
      <c r="J5549" s="1436"/>
      <c r="K5549" s="4"/>
    </row>
    <row r="5550" spans="1:11" ht="15" x14ac:dyDescent="0.2">
      <c r="A5550">
        <v>5491</v>
      </c>
      <c r="B5550" s="660">
        <f>'Revenues 10-15'!E272</f>
        <v>375946</v>
      </c>
      <c r="F5550" s="4"/>
      <c r="G5550" s="1" t="b">
        <f t="shared" ca="1" si="87"/>
        <v>1</v>
      </c>
      <c r="H5550" s="1435" cm="1">
        <f t="array" aca="1" ref="H5550" ca="1">IF(I5550&lt;&gt;"",INDIRECT("'"&amp;I5550&amp;"'!"&amp;J5550),"")</f>
        <v>375946</v>
      </c>
      <c r="I5550" s="1440" t="s">
        <v>4785</v>
      </c>
      <c r="J5550" s="1436" t="s">
        <v>5051</v>
      </c>
      <c r="K5550" s="4"/>
    </row>
    <row r="5551" spans="1:11" ht="15" x14ac:dyDescent="0.2">
      <c r="A5551">
        <v>5492</v>
      </c>
      <c r="B5551" s="660">
        <f>'Revenues 10-15'!F5</f>
        <v>181256</v>
      </c>
      <c r="F5551" s="4"/>
      <c r="G5551" s="1" t="b">
        <f t="shared" ca="1" si="87"/>
        <v>1</v>
      </c>
      <c r="H5551" s="1435" cm="1">
        <f t="array" aca="1" ref="H5551" ca="1">IF(I5551&lt;&gt;"",INDIRECT("'"&amp;I5551&amp;"'!"&amp;J5551),"")</f>
        <v>181256</v>
      </c>
      <c r="I5551" s="1440" t="s">
        <v>4785</v>
      </c>
      <c r="J5551" s="1436" t="s">
        <v>3817</v>
      </c>
      <c r="K5551" s="4"/>
    </row>
    <row r="5552" spans="1:11" ht="15" x14ac:dyDescent="0.2">
      <c r="A5552" s="5">
        <v>5493</v>
      </c>
      <c r="B5552" s="660"/>
      <c r="C5552" s="2" t="s">
        <v>490</v>
      </c>
      <c r="F5552" s="4" t="s">
        <v>3784</v>
      </c>
      <c r="G5552" s="1" t="b">
        <f t="shared" ca="1" si="87"/>
        <v>1</v>
      </c>
      <c r="H5552" s="1435" t="str" cm="1">
        <f t="array" aca="1" ref="H5552" ca="1">IF(I5552&lt;&gt;"",INDIRECT("'"&amp;I5552&amp;"'!"&amp;J5552),"")</f>
        <v/>
      </c>
      <c r="I5552" s="1440"/>
      <c r="J5552" s="1436"/>
      <c r="K5552" s="4"/>
    </row>
    <row r="5553" spans="1:11" ht="15" x14ac:dyDescent="0.2">
      <c r="A5553">
        <v>5494</v>
      </c>
      <c r="B5553" s="660">
        <f>'Revenues 10-15'!F7</f>
        <v>0</v>
      </c>
      <c r="F5553" s="4"/>
      <c r="G5553" s="1" t="b">
        <f t="shared" ca="1" si="87"/>
        <v>1</v>
      </c>
      <c r="H5553" s="1435" cm="1">
        <f t="array" aca="1" ref="H5553" ca="1">IF(I5553&lt;&gt;"",INDIRECT("'"&amp;I5553&amp;"'!"&amp;J5553),"")</f>
        <v>0</v>
      </c>
      <c r="I5553" s="1440" t="s">
        <v>4785</v>
      </c>
      <c r="J5553" s="1436" t="s">
        <v>4423</v>
      </c>
      <c r="K5553" s="4"/>
    </row>
    <row r="5554" spans="1:11" ht="15" x14ac:dyDescent="0.2">
      <c r="A5554">
        <v>5495</v>
      </c>
      <c r="B5554" s="660">
        <f>'Revenues 10-15'!F11</f>
        <v>0</v>
      </c>
      <c r="F5554" s="4"/>
      <c r="G5554" s="1" t="b">
        <f t="shared" ca="1" si="87"/>
        <v>1</v>
      </c>
      <c r="H5554" s="1435" cm="1">
        <f t="array" aca="1" ref="H5554" ca="1">IF(I5554&lt;&gt;"",INDIRECT("'"&amp;I5554&amp;"'!"&amp;J5554),"")</f>
        <v>0</v>
      </c>
      <c r="I5554" s="1440" t="s">
        <v>4785</v>
      </c>
      <c r="J5554" s="1436" t="s">
        <v>4426</v>
      </c>
      <c r="K5554" s="4"/>
    </row>
    <row r="5555" spans="1:11" ht="15" x14ac:dyDescent="0.2">
      <c r="A5555">
        <v>5496</v>
      </c>
      <c r="B5555" s="660">
        <f>'Revenues 10-15'!F12</f>
        <v>181256</v>
      </c>
      <c r="F5555" s="4"/>
      <c r="G5555" s="1" t="b">
        <f t="shared" ca="1" si="87"/>
        <v>1</v>
      </c>
      <c r="H5555" s="1435" cm="1">
        <f t="array" aca="1" ref="H5555" ca="1">IF(I5555&lt;&gt;"",INDIRECT("'"&amp;I5555&amp;"'!"&amp;J5555),"")</f>
        <v>181256</v>
      </c>
      <c r="I5555" s="1440" t="s">
        <v>4785</v>
      </c>
      <c r="J5555" s="1436" t="s">
        <v>3818</v>
      </c>
      <c r="K5555" s="4"/>
    </row>
    <row r="5556" spans="1:11" ht="15" x14ac:dyDescent="0.2">
      <c r="A5556">
        <v>5497</v>
      </c>
      <c r="B5556" s="660">
        <f>'Revenues 10-15'!F14</f>
        <v>0</v>
      </c>
      <c r="F5556" s="4"/>
      <c r="G5556" s="1" t="b">
        <f t="shared" ca="1" si="87"/>
        <v>1</v>
      </c>
      <c r="H5556" s="1435" cm="1">
        <f t="array" aca="1" ref="H5556" ca="1">IF(I5556&lt;&gt;"",INDIRECT("'"&amp;I5556&amp;"'!"&amp;J5556),"")</f>
        <v>0</v>
      </c>
      <c r="I5556" s="1440" t="s">
        <v>4785</v>
      </c>
      <c r="J5556" s="1436" t="s">
        <v>3979</v>
      </c>
      <c r="K5556" s="4"/>
    </row>
    <row r="5557" spans="1:11" ht="15" x14ac:dyDescent="0.2">
      <c r="A5557">
        <v>5498</v>
      </c>
      <c r="B5557" s="660">
        <f>'Revenues 10-15'!F15</f>
        <v>0</v>
      </c>
      <c r="C5557" s="2" t="s">
        <v>490</v>
      </c>
      <c r="F5557" s="4"/>
      <c r="G5557" s="1" t="b">
        <f t="shared" ca="1" si="87"/>
        <v>1</v>
      </c>
      <c r="H5557" s="1435" cm="1">
        <f t="array" aca="1" ref="H5557" ca="1">IF(I5557&lt;&gt;"",INDIRECT("'"&amp;I5557&amp;"'!"&amp;J5557),"")</f>
        <v>0</v>
      </c>
      <c r="I5557" s="1440" t="s">
        <v>4785</v>
      </c>
      <c r="J5557" s="1436" t="s">
        <v>3980</v>
      </c>
      <c r="K5557" s="4"/>
    </row>
    <row r="5558" spans="1:11" ht="15" x14ac:dyDescent="0.2">
      <c r="A5558">
        <v>5499</v>
      </c>
      <c r="B5558" s="660">
        <f>'Revenues 10-15'!F16</f>
        <v>0</v>
      </c>
      <c r="F5558" s="4"/>
      <c r="G5558" s="1" t="b">
        <f t="shared" ca="1" si="87"/>
        <v>1</v>
      </c>
      <c r="H5558" s="1435" cm="1">
        <f t="array" aca="1" ref="H5558" ca="1">IF(I5558&lt;&gt;"",INDIRECT("'"&amp;I5558&amp;"'!"&amp;J5558),"")</f>
        <v>0</v>
      </c>
      <c r="I5558" s="1440" t="s">
        <v>4785</v>
      </c>
      <c r="J5558" s="1436" t="s">
        <v>3977</v>
      </c>
      <c r="K5558" s="4"/>
    </row>
    <row r="5559" spans="1:11" ht="15" x14ac:dyDescent="0.2">
      <c r="A5559">
        <v>5500</v>
      </c>
      <c r="B5559" s="660">
        <f>'Revenues 10-15'!F17</f>
        <v>0</v>
      </c>
      <c r="F5559" s="4"/>
      <c r="G5559" s="1" t="b">
        <f t="shared" ca="1" si="87"/>
        <v>1</v>
      </c>
      <c r="H5559" s="1435" cm="1">
        <f t="array" aca="1" ref="H5559" ca="1">IF(I5559&lt;&gt;"",INDIRECT("'"&amp;I5559&amp;"'!"&amp;J5559),"")</f>
        <v>0</v>
      </c>
      <c r="I5559" s="1440" t="s">
        <v>4785</v>
      </c>
      <c r="J5559" s="1436" t="s">
        <v>4448</v>
      </c>
      <c r="K5559" s="4"/>
    </row>
    <row r="5560" spans="1:11" ht="15" x14ac:dyDescent="0.2">
      <c r="A5560">
        <v>5501</v>
      </c>
      <c r="B5560" s="660">
        <f>'Revenues 10-15'!F18</f>
        <v>0</v>
      </c>
      <c r="F5560" s="4"/>
      <c r="G5560" s="1" t="b">
        <f t="shared" ca="1" si="87"/>
        <v>1</v>
      </c>
      <c r="H5560" s="1435" cm="1">
        <f t="array" aca="1" ref="H5560" ca="1">IF(I5560&lt;&gt;"",INDIRECT("'"&amp;I5560&amp;"'!"&amp;J5560),"")</f>
        <v>0</v>
      </c>
      <c r="I5560" s="1440" t="s">
        <v>4785</v>
      </c>
      <c r="J5560" s="1436" t="s">
        <v>3978</v>
      </c>
      <c r="K5560" s="4"/>
    </row>
    <row r="5561" spans="1:11" ht="15" x14ac:dyDescent="0.2">
      <c r="A5561">
        <v>5502</v>
      </c>
      <c r="B5561" s="660">
        <f>'Revenues 10-15'!F42</f>
        <v>0</v>
      </c>
      <c r="F5561" s="4"/>
      <c r="G5561" s="1" t="b">
        <f t="shared" ca="1" si="87"/>
        <v>1</v>
      </c>
      <c r="H5561" s="1435" cm="1">
        <f t="array" aca="1" ref="H5561" ca="1">IF(I5561&lt;&gt;"",INDIRECT("'"&amp;I5561&amp;"'!"&amp;J5561),"")</f>
        <v>0</v>
      </c>
      <c r="I5561" s="1440" t="s">
        <v>4785</v>
      </c>
      <c r="J5561" s="1436" t="s">
        <v>3983</v>
      </c>
      <c r="K5561" s="4"/>
    </row>
    <row r="5562" spans="1:11" ht="15" x14ac:dyDescent="0.2">
      <c r="A5562">
        <v>5503</v>
      </c>
      <c r="B5562" s="660">
        <f>'Revenues 10-15'!F43</f>
        <v>0</v>
      </c>
      <c r="C5562" s="2" t="s">
        <v>490</v>
      </c>
      <c r="F5562" s="4"/>
      <c r="G5562" s="1" t="b">
        <f t="shared" ca="1" si="87"/>
        <v>1</v>
      </c>
      <c r="H5562" s="1435" cm="1">
        <f t="array" aca="1" ref="H5562" ca="1">IF(I5562&lt;&gt;"",INDIRECT("'"&amp;I5562&amp;"'!"&amp;J5562),"")</f>
        <v>0</v>
      </c>
      <c r="I5562" s="1440" t="s">
        <v>4785</v>
      </c>
      <c r="J5562" s="1436" t="s">
        <v>3984</v>
      </c>
      <c r="K5562" s="4"/>
    </row>
    <row r="5563" spans="1:11" ht="15" x14ac:dyDescent="0.2">
      <c r="A5563">
        <v>5504</v>
      </c>
      <c r="B5563" s="660">
        <f>'Revenues 10-15'!F44</f>
        <v>0</v>
      </c>
      <c r="F5563" s="4"/>
      <c r="G5563" s="1" t="b">
        <f t="shared" ca="1" si="87"/>
        <v>1</v>
      </c>
      <c r="H5563" s="1435" cm="1">
        <f t="array" aca="1" ref="H5563" ca="1">IF(I5563&lt;&gt;"",INDIRECT("'"&amp;I5563&amp;"'!"&amp;J5563),"")</f>
        <v>0</v>
      </c>
      <c r="I5563" s="1440" t="s">
        <v>4785</v>
      </c>
      <c r="J5563" s="1436" t="s">
        <v>3985</v>
      </c>
      <c r="K5563" s="4"/>
    </row>
    <row r="5564" spans="1:11" ht="15" x14ac:dyDescent="0.2">
      <c r="A5564">
        <v>5505</v>
      </c>
      <c r="B5564" s="660">
        <f>'Revenues 10-15'!F45</f>
        <v>0</v>
      </c>
      <c r="F5564" s="4"/>
      <c r="G5564" s="1" t="b">
        <f t="shared" ca="1" si="87"/>
        <v>1</v>
      </c>
      <c r="H5564" s="1435" cm="1">
        <f t="array" aca="1" ref="H5564" ca="1">IF(I5564&lt;&gt;"",INDIRECT("'"&amp;I5564&amp;"'!"&amp;J5564),"")</f>
        <v>0</v>
      </c>
      <c r="I5564" s="1440" t="s">
        <v>4785</v>
      </c>
      <c r="J5564" s="1436" t="s">
        <v>5052</v>
      </c>
      <c r="K5564" s="4"/>
    </row>
    <row r="5565" spans="1:11" ht="15" x14ac:dyDescent="0.2">
      <c r="A5565">
        <v>5506</v>
      </c>
      <c r="B5565" s="660">
        <f>'Revenues 10-15'!F47</f>
        <v>0</v>
      </c>
      <c r="F5565" s="4"/>
      <c r="G5565" s="1" t="b">
        <f t="shared" ca="1" si="87"/>
        <v>1</v>
      </c>
      <c r="H5565" s="1435" cm="1">
        <f t="array" aca="1" ref="H5565" ca="1">IF(I5565&lt;&gt;"",INDIRECT("'"&amp;I5565&amp;"'!"&amp;J5565),"")</f>
        <v>0</v>
      </c>
      <c r="I5565" s="1440" t="s">
        <v>4785</v>
      </c>
      <c r="J5565" s="1436" t="s">
        <v>3987</v>
      </c>
      <c r="K5565" s="4"/>
    </row>
    <row r="5566" spans="1:11" ht="15" x14ac:dyDescent="0.2">
      <c r="A5566">
        <v>5507</v>
      </c>
      <c r="B5566" s="660">
        <f>'Revenues 10-15'!F48</f>
        <v>0</v>
      </c>
      <c r="F5566" s="4"/>
      <c r="G5566" s="1" t="b">
        <f t="shared" ca="1" si="87"/>
        <v>1</v>
      </c>
      <c r="H5566" s="1435" cm="1">
        <f t="array" aca="1" ref="H5566" ca="1">IF(I5566&lt;&gt;"",INDIRECT("'"&amp;I5566&amp;"'!"&amp;J5566),"")</f>
        <v>0</v>
      </c>
      <c r="I5566" s="1440" t="s">
        <v>4785</v>
      </c>
      <c r="J5566" s="1436" t="s">
        <v>3988</v>
      </c>
      <c r="K5566" s="4"/>
    </row>
    <row r="5567" spans="1:11" ht="15" x14ac:dyDescent="0.2">
      <c r="A5567">
        <v>5508</v>
      </c>
      <c r="B5567" s="660">
        <f>'Revenues 10-15'!F49</f>
        <v>0</v>
      </c>
      <c r="F5567" s="4"/>
      <c r="G5567" s="1" t="b">
        <f t="shared" ca="1" si="87"/>
        <v>1</v>
      </c>
      <c r="H5567" s="1435" cm="1">
        <f t="array" aca="1" ref="H5567" ca="1">IF(I5567&lt;&gt;"",INDIRECT("'"&amp;I5567&amp;"'!"&amp;J5567),"")</f>
        <v>0</v>
      </c>
      <c r="I5567" s="1440" t="s">
        <v>4785</v>
      </c>
      <c r="J5567" s="1436" t="s">
        <v>3989</v>
      </c>
      <c r="K5567" s="4"/>
    </row>
    <row r="5568" spans="1:11" ht="15" x14ac:dyDescent="0.2">
      <c r="A5568">
        <v>5509</v>
      </c>
      <c r="B5568" s="660">
        <f>'Revenues 10-15'!F51</f>
        <v>0</v>
      </c>
      <c r="F5568" s="4"/>
      <c r="G5568" s="1" t="b">
        <f t="shared" ca="1" si="87"/>
        <v>1</v>
      </c>
      <c r="H5568" s="1435" cm="1">
        <f t="array" aca="1" ref="H5568" ca="1">IF(I5568&lt;&gt;"",INDIRECT("'"&amp;I5568&amp;"'!"&amp;J5568),"")</f>
        <v>0</v>
      </c>
      <c r="I5568" s="1440" t="s">
        <v>4785</v>
      </c>
      <c r="J5568" s="1436" t="s">
        <v>3990</v>
      </c>
      <c r="K5568" s="4"/>
    </row>
    <row r="5569" spans="1:11" ht="15" x14ac:dyDescent="0.2">
      <c r="A5569">
        <v>5510</v>
      </c>
      <c r="B5569" s="660">
        <f>'Revenues 10-15'!F52</f>
        <v>0</v>
      </c>
      <c r="F5569" s="4"/>
      <c r="G5569" s="1" t="b">
        <f t="shared" ca="1" si="87"/>
        <v>1</v>
      </c>
      <c r="H5569" s="1435" cm="1">
        <f t="array" aca="1" ref="H5569" ca="1">IF(I5569&lt;&gt;"",INDIRECT("'"&amp;I5569&amp;"'!"&amp;J5569),"")</f>
        <v>0</v>
      </c>
      <c r="I5569" s="1440" t="s">
        <v>4785</v>
      </c>
      <c r="J5569" s="1436" t="s">
        <v>3991</v>
      </c>
      <c r="K5569" s="4"/>
    </row>
    <row r="5570" spans="1:11" ht="15" x14ac:dyDescent="0.2">
      <c r="A5570">
        <v>5511</v>
      </c>
      <c r="B5570" s="660">
        <f>'Revenues 10-15'!F53</f>
        <v>0</v>
      </c>
      <c r="F5570" s="4"/>
      <c r="G5570" s="1" t="b">
        <f t="shared" ca="1" si="87"/>
        <v>1</v>
      </c>
      <c r="H5570" s="1435" cm="1">
        <f t="array" aca="1" ref="H5570" ca="1">IF(I5570&lt;&gt;"",INDIRECT("'"&amp;I5570&amp;"'!"&amp;J5570),"")</f>
        <v>0</v>
      </c>
      <c r="I5570" s="1440" t="s">
        <v>4785</v>
      </c>
      <c r="J5570" s="1436" t="s">
        <v>4521</v>
      </c>
      <c r="K5570" s="4"/>
    </row>
    <row r="5571" spans="1:11" ht="15" x14ac:dyDescent="0.2">
      <c r="A5571">
        <v>5512</v>
      </c>
      <c r="B5571" s="660">
        <f>'Revenues 10-15'!F55</f>
        <v>0</v>
      </c>
      <c r="F5571" s="4"/>
      <c r="G5571" s="1" t="b">
        <f t="shared" ca="1" si="87"/>
        <v>1</v>
      </c>
      <c r="H5571" s="1435" cm="1">
        <f t="array" aca="1" ref="H5571" ca="1">IF(I5571&lt;&gt;"",INDIRECT("'"&amp;I5571&amp;"'!"&amp;J5571),"")</f>
        <v>0</v>
      </c>
      <c r="I5571" s="1440" t="s">
        <v>4785</v>
      </c>
      <c r="J5571" s="1436" t="s">
        <v>3992</v>
      </c>
      <c r="K5571" s="4"/>
    </row>
    <row r="5572" spans="1:11" ht="15" x14ac:dyDescent="0.2">
      <c r="A5572">
        <v>5513</v>
      </c>
      <c r="B5572" s="660">
        <f>'Revenues 10-15'!F56</f>
        <v>0</v>
      </c>
      <c r="F5572" s="4"/>
      <c r="G5572" s="1" t="b">
        <f t="shared" ca="1" si="87"/>
        <v>1</v>
      </c>
      <c r="H5572" s="1435" cm="1">
        <f t="array" aca="1" ref="H5572" ca="1">IF(I5572&lt;&gt;"",INDIRECT("'"&amp;I5572&amp;"'!"&amp;J5572),"")</f>
        <v>0</v>
      </c>
      <c r="I5572" s="1440" t="s">
        <v>4785</v>
      </c>
      <c r="J5572" s="1436" t="s">
        <v>5053</v>
      </c>
      <c r="K5572" s="4"/>
    </row>
    <row r="5573" spans="1:11" ht="15" x14ac:dyDescent="0.2">
      <c r="A5573">
        <v>5514</v>
      </c>
      <c r="B5573" s="660">
        <f>'Revenues 10-15'!F57</f>
        <v>0</v>
      </c>
      <c r="F5573" s="4"/>
      <c r="G5573" s="1" t="b">
        <f t="shared" ca="1" si="87"/>
        <v>1</v>
      </c>
      <c r="H5573" s="1435" cm="1">
        <f t="array" aca="1" ref="H5573" ca="1">IF(I5573&lt;&gt;"",INDIRECT("'"&amp;I5573&amp;"'!"&amp;J5573),"")</f>
        <v>0</v>
      </c>
      <c r="I5573" s="1440" t="s">
        <v>4785</v>
      </c>
      <c r="J5573" s="1436" t="s">
        <v>3993</v>
      </c>
      <c r="K5573" s="4"/>
    </row>
    <row r="5574" spans="1:11" ht="15" x14ac:dyDescent="0.2">
      <c r="A5574">
        <v>5515</v>
      </c>
      <c r="B5574" s="660">
        <f>'Revenues 10-15'!F59</f>
        <v>0</v>
      </c>
      <c r="F5574" s="4"/>
      <c r="G5574" s="1" t="b">
        <f t="shared" ca="1" si="87"/>
        <v>1</v>
      </c>
      <c r="H5574" s="1435" cm="1">
        <f t="array" aca="1" ref="H5574" ca="1">IF(I5574&lt;&gt;"",INDIRECT("'"&amp;I5574&amp;"'!"&amp;J5574),"")</f>
        <v>0</v>
      </c>
      <c r="I5574" s="1440" t="s">
        <v>4785</v>
      </c>
      <c r="J5574" s="1436" t="s">
        <v>3995</v>
      </c>
      <c r="K5574" s="4"/>
    </row>
    <row r="5575" spans="1:11" ht="15" x14ac:dyDescent="0.2">
      <c r="A5575">
        <v>5516</v>
      </c>
      <c r="B5575" s="660">
        <f>'Revenues 10-15'!F60</f>
        <v>0</v>
      </c>
      <c r="F5575" s="4"/>
      <c r="G5575" s="1" t="b">
        <f t="shared" ca="1" si="87"/>
        <v>1</v>
      </c>
      <c r="H5575" s="1435" cm="1">
        <f t="array" aca="1" ref="H5575" ca="1">IF(I5575&lt;&gt;"",INDIRECT("'"&amp;I5575&amp;"'!"&amp;J5575),"")</f>
        <v>0</v>
      </c>
      <c r="I5575" s="1440" t="s">
        <v>4785</v>
      </c>
      <c r="J5575" s="1436" t="s">
        <v>5054</v>
      </c>
      <c r="K5575" s="4"/>
    </row>
    <row r="5576" spans="1:11" ht="15" x14ac:dyDescent="0.2">
      <c r="A5576">
        <v>5517</v>
      </c>
      <c r="B5576" s="660">
        <f>'Revenues 10-15'!F61</f>
        <v>0</v>
      </c>
      <c r="F5576" s="4"/>
      <c r="G5576" s="1" t="b">
        <f t="shared" ca="1" si="87"/>
        <v>1</v>
      </c>
      <c r="H5576" s="1435" cm="1">
        <f t="array" aca="1" ref="H5576" ca="1">IF(I5576&lt;&gt;"",INDIRECT("'"&amp;I5576&amp;"'!"&amp;J5576),"")</f>
        <v>0</v>
      </c>
      <c r="I5576" s="1440" t="s">
        <v>4785</v>
      </c>
      <c r="J5576" s="1436" t="s">
        <v>3996</v>
      </c>
      <c r="K5576" s="4"/>
    </row>
    <row r="5577" spans="1:11" ht="15" x14ac:dyDescent="0.2">
      <c r="A5577">
        <v>5518</v>
      </c>
      <c r="B5577" s="660">
        <f>'Revenues 10-15'!F63</f>
        <v>0</v>
      </c>
      <c r="F5577" s="4"/>
      <c r="G5577" s="1" t="b">
        <f t="shared" ca="1" si="87"/>
        <v>1</v>
      </c>
      <c r="H5577" s="1435" cm="1">
        <f t="array" aca="1" ref="H5577" ca="1">IF(I5577&lt;&gt;"",INDIRECT("'"&amp;I5577&amp;"'!"&amp;J5577),"")</f>
        <v>0</v>
      </c>
      <c r="I5577" s="1440" t="s">
        <v>4785</v>
      </c>
      <c r="J5577" s="1436" t="s">
        <v>3998</v>
      </c>
      <c r="K5577" s="4"/>
    </row>
    <row r="5578" spans="1:11" ht="15" x14ac:dyDescent="0.2">
      <c r="A5578">
        <v>5519</v>
      </c>
      <c r="B5578" s="660">
        <f>'Revenues 10-15'!F65</f>
        <v>0</v>
      </c>
      <c r="F5578" s="4"/>
      <c r="G5578" s="1" t="b">
        <f t="shared" ca="1" si="87"/>
        <v>1</v>
      </c>
      <c r="H5578" s="1435" cm="1">
        <f t="array" aca="1" ref="H5578" ca="1">IF(I5578&lt;&gt;"",INDIRECT("'"&amp;I5578&amp;"'!"&amp;J5578),"")</f>
        <v>0</v>
      </c>
      <c r="I5578" s="1440" t="s">
        <v>4785</v>
      </c>
      <c r="J5578" s="1436" t="s">
        <v>4000</v>
      </c>
      <c r="K5578" s="4"/>
    </row>
    <row r="5579" spans="1:11" ht="15" x14ac:dyDescent="0.2">
      <c r="A5579">
        <v>5520</v>
      </c>
      <c r="B5579" s="660">
        <f>'Revenues 10-15'!F66</f>
        <v>0</v>
      </c>
      <c r="C5579" s="2" t="s">
        <v>490</v>
      </c>
      <c r="F5579" s="4"/>
      <c r="G5579" s="1" t="b">
        <f t="shared" ca="1" si="87"/>
        <v>1</v>
      </c>
      <c r="H5579" s="1435" cm="1">
        <f t="array" aca="1" ref="H5579" ca="1">IF(I5579&lt;&gt;"",INDIRECT("'"&amp;I5579&amp;"'!"&amp;J5579),"")</f>
        <v>0</v>
      </c>
      <c r="I5579" s="1440" t="s">
        <v>4785</v>
      </c>
      <c r="J5579" s="1436" t="s">
        <v>4001</v>
      </c>
      <c r="K5579" s="4"/>
    </row>
    <row r="5580" spans="1:11" ht="15" x14ac:dyDescent="0.2">
      <c r="A5580">
        <v>5521</v>
      </c>
      <c r="B5580" s="660">
        <f>'Revenues 10-15'!F67</f>
        <v>0</v>
      </c>
      <c r="F5580" s="4"/>
      <c r="G5580" s="1" t="b">
        <f t="shared" ca="1" si="87"/>
        <v>1</v>
      </c>
      <c r="H5580" s="1435" cm="1">
        <f t="array" aca="1" ref="H5580" ca="1">IF(I5580&lt;&gt;"",INDIRECT("'"&amp;I5580&amp;"'!"&amp;J5580),"")</f>
        <v>0</v>
      </c>
      <c r="I5580" s="1440" t="s">
        <v>4785</v>
      </c>
      <c r="J5580" s="1436" t="s">
        <v>4002</v>
      </c>
      <c r="K5580" s="4"/>
    </row>
    <row r="5581" spans="1:11" ht="15" x14ac:dyDescent="0.2">
      <c r="A5581">
        <v>5522</v>
      </c>
      <c r="B5581" s="660">
        <f>'Revenues 10-15'!F98</f>
        <v>0</v>
      </c>
      <c r="F5581" s="4"/>
      <c r="G5581" s="1" t="b">
        <f t="shared" ca="1" si="87"/>
        <v>1</v>
      </c>
      <c r="H5581" s="1435" cm="1">
        <f t="array" aca="1" ref="H5581" ca="1">IF(I5581&lt;&gt;"",INDIRECT("'"&amp;I5581&amp;"'!"&amp;J5581),"")</f>
        <v>0</v>
      </c>
      <c r="I5581" s="1440" t="s">
        <v>4785</v>
      </c>
      <c r="J5581" s="1436" t="s">
        <v>5055</v>
      </c>
      <c r="K5581" s="4"/>
    </row>
    <row r="5582" spans="1:11" ht="15" x14ac:dyDescent="0.2">
      <c r="A5582">
        <v>5523</v>
      </c>
      <c r="B5582" s="660">
        <f>'Revenues 10-15'!F100</f>
        <v>0</v>
      </c>
      <c r="C5582" s="2" t="s">
        <v>490</v>
      </c>
      <c r="F5582" s="4"/>
      <c r="G5582" s="1" t="b">
        <f t="shared" ca="1" si="87"/>
        <v>1</v>
      </c>
      <c r="H5582" s="1435" cm="1">
        <f t="array" aca="1" ref="H5582" ca="1">IF(I5582&lt;&gt;"",INDIRECT("'"&amp;I5582&amp;"'!"&amp;J5582),"")</f>
        <v>0</v>
      </c>
      <c r="I5582" s="1440" t="s">
        <v>4785</v>
      </c>
      <c r="J5582" s="1436" t="s">
        <v>5056</v>
      </c>
      <c r="K5582" s="4"/>
    </row>
    <row r="5583" spans="1:11" ht="15" x14ac:dyDescent="0.2">
      <c r="A5583">
        <v>5524</v>
      </c>
      <c r="B5583" s="660">
        <f>'Revenues 10-15'!F101</f>
        <v>0</v>
      </c>
      <c r="F5583" s="4"/>
      <c r="G5583" s="1" t="b">
        <f t="shared" ca="1" si="87"/>
        <v>1</v>
      </c>
      <c r="H5583" s="1435" cm="1">
        <f t="array" aca="1" ref="H5583" ca="1">IF(I5583&lt;&gt;"",INDIRECT("'"&amp;I5583&amp;"'!"&amp;J5583),"")</f>
        <v>0</v>
      </c>
      <c r="I5583" s="1440" t="s">
        <v>4785</v>
      </c>
      <c r="J5583" s="1436" t="s">
        <v>5057</v>
      </c>
      <c r="K5583" s="4"/>
    </row>
    <row r="5584" spans="1:11" ht="15" x14ac:dyDescent="0.2">
      <c r="A5584">
        <v>5525</v>
      </c>
      <c r="B5584" s="660">
        <f>'Revenues 10-15'!F109</f>
        <v>11465</v>
      </c>
      <c r="F5584" s="4"/>
      <c r="G5584" s="1" t="b">
        <f t="shared" ca="1" si="87"/>
        <v>1</v>
      </c>
      <c r="H5584" s="1435" cm="1">
        <f t="array" aca="1" ref="H5584" ca="1">IF(I5584&lt;&gt;"",INDIRECT("'"&amp;I5584&amp;"'!"&amp;J5584),"")</f>
        <v>11465</v>
      </c>
      <c r="I5584" s="1440" t="s">
        <v>4785</v>
      </c>
      <c r="J5584" s="1436" t="s">
        <v>5058</v>
      </c>
      <c r="K5584" s="4"/>
    </row>
    <row r="5585" spans="1:11" ht="15" x14ac:dyDescent="0.2">
      <c r="A5585">
        <v>5526</v>
      </c>
      <c r="B5585" s="660">
        <f>'Revenues 10-15'!F110</f>
        <v>11465</v>
      </c>
      <c r="F5585" s="4"/>
      <c r="G5585" s="1" t="b">
        <f t="shared" ca="1" si="87"/>
        <v>1</v>
      </c>
      <c r="H5585" s="1435" cm="1">
        <f t="array" aca="1" ref="H5585" ca="1">IF(I5585&lt;&gt;"",INDIRECT("'"&amp;I5585&amp;"'!"&amp;J5585),"")</f>
        <v>11465</v>
      </c>
      <c r="I5585" s="1440" t="s">
        <v>4785</v>
      </c>
      <c r="J5585" s="1436" t="s">
        <v>5059</v>
      </c>
      <c r="K5585" s="4"/>
    </row>
    <row r="5586" spans="1:11" ht="15" x14ac:dyDescent="0.2">
      <c r="A5586">
        <v>5527</v>
      </c>
      <c r="B5586" s="660">
        <f>'Revenues 10-15'!F111</f>
        <v>192721</v>
      </c>
      <c r="F5586" s="4"/>
      <c r="G5586" s="1" t="b">
        <f t="shared" ca="1" si="87"/>
        <v>1</v>
      </c>
      <c r="H5586" s="1435" cm="1">
        <f t="array" aca="1" ref="H5586" ca="1">IF(I5586&lt;&gt;"",INDIRECT("'"&amp;I5586&amp;"'!"&amp;J5586),"")</f>
        <v>192721</v>
      </c>
      <c r="I5586" s="1440" t="s">
        <v>4785</v>
      </c>
      <c r="J5586" s="1436" t="s">
        <v>5060</v>
      </c>
      <c r="K5586" s="4"/>
    </row>
    <row r="5587" spans="1:11" ht="15" x14ac:dyDescent="0.2">
      <c r="A5587">
        <v>5528</v>
      </c>
      <c r="B5587" s="660">
        <f>'Revenues 10-15'!F114</f>
        <v>0</v>
      </c>
      <c r="C5587" s="2" t="s">
        <v>490</v>
      </c>
      <c r="F5587" s="4"/>
      <c r="G5587" s="1" t="b">
        <f t="shared" ca="1" si="87"/>
        <v>1</v>
      </c>
      <c r="H5587" s="1435" cm="1">
        <f t="array" aca="1" ref="H5587" ca="1">IF(I5587&lt;&gt;"",INDIRECT("'"&amp;I5587&amp;"'!"&amp;J5587),"")</f>
        <v>0</v>
      </c>
      <c r="I5587" s="1440" t="s">
        <v>4785</v>
      </c>
      <c r="J5587" s="1436" t="s">
        <v>5061</v>
      </c>
      <c r="K5587" s="4"/>
    </row>
    <row r="5588" spans="1:11" ht="15" x14ac:dyDescent="0.2">
      <c r="A5588">
        <v>5529</v>
      </c>
      <c r="B5588" s="660">
        <f>'Revenues 10-15'!F115</f>
        <v>0</v>
      </c>
      <c r="C5588" s="2" t="s">
        <v>490</v>
      </c>
      <c r="F5588" s="4"/>
      <c r="G5588" s="1" t="b">
        <f t="shared" ca="1" si="87"/>
        <v>1</v>
      </c>
      <c r="H5588" s="1435" cm="1">
        <f t="array" aca="1" ref="H5588" ca="1">IF(I5588&lt;&gt;"",INDIRECT("'"&amp;I5588&amp;"'!"&amp;J5588),"")</f>
        <v>0</v>
      </c>
      <c r="I5588" s="1440" t="s">
        <v>4785</v>
      </c>
      <c r="J5588" s="1436" t="s">
        <v>5062</v>
      </c>
      <c r="K5588" s="4"/>
    </row>
    <row r="5589" spans="1:11" ht="15" x14ac:dyDescent="0.2">
      <c r="A5589">
        <v>5530</v>
      </c>
      <c r="B5589" s="660">
        <f>'Revenues 10-15'!F116</f>
        <v>0</v>
      </c>
      <c r="F5589" s="4"/>
      <c r="G5589" s="1" t="b">
        <f t="shared" ca="1" si="87"/>
        <v>1</v>
      </c>
      <c r="H5589" s="1435" cm="1">
        <f t="array" aca="1" ref="H5589" ca="1">IF(I5589&lt;&gt;"",INDIRECT("'"&amp;I5589&amp;"'!"&amp;J5589),"")</f>
        <v>0</v>
      </c>
      <c r="I5589" s="1440" t="s">
        <v>4785</v>
      </c>
      <c r="J5589" s="1436" t="s">
        <v>4012</v>
      </c>
      <c r="K5589" s="4"/>
    </row>
    <row r="5590" spans="1:11" ht="15" x14ac:dyDescent="0.2">
      <c r="A5590">
        <v>5531</v>
      </c>
      <c r="B5590" s="660">
        <f>'Revenues 10-15'!F117</f>
        <v>0</v>
      </c>
      <c r="F5590" s="4"/>
      <c r="G5590" s="1" t="b">
        <f t="shared" ca="1" si="87"/>
        <v>1</v>
      </c>
      <c r="H5590" s="1435" cm="1">
        <f t="array" aca="1" ref="H5590" ca="1">IF(I5590&lt;&gt;"",INDIRECT("'"&amp;I5590&amp;"'!"&amp;J5590),"")</f>
        <v>0</v>
      </c>
      <c r="I5590" s="1440" t="s">
        <v>4785</v>
      </c>
      <c r="J5590" s="1436" t="s">
        <v>5063</v>
      </c>
      <c r="K5590" s="4"/>
    </row>
    <row r="5591" spans="1:11" ht="15" x14ac:dyDescent="0.2">
      <c r="A5591">
        <v>5532</v>
      </c>
      <c r="B5591" s="660">
        <f>'Revenues 10-15'!F120</f>
        <v>0</v>
      </c>
      <c r="F5591" s="4"/>
      <c r="G5591" s="1" t="b">
        <f t="shared" ca="1" si="87"/>
        <v>1</v>
      </c>
      <c r="H5591" s="1435" cm="1">
        <f t="array" aca="1" ref="H5591" ca="1">IF(I5591&lt;&gt;"",INDIRECT("'"&amp;I5591&amp;"'!"&amp;J5591),"")</f>
        <v>0</v>
      </c>
      <c r="I5591" s="1440" t="s">
        <v>4785</v>
      </c>
      <c r="J5591" s="1436" t="s">
        <v>5064</v>
      </c>
      <c r="K5591" s="4"/>
    </row>
    <row r="5592" spans="1:11" ht="15" x14ac:dyDescent="0.2">
      <c r="A5592">
        <v>5533</v>
      </c>
      <c r="B5592" s="660">
        <f>'Revenues 10-15'!F121</f>
        <v>0</v>
      </c>
      <c r="C5592" s="2" t="s">
        <v>490</v>
      </c>
      <c r="F5592" s="4"/>
      <c r="G5592" s="1" t="b">
        <f t="shared" ca="1" si="87"/>
        <v>1</v>
      </c>
      <c r="H5592" s="1435" cm="1">
        <f t="array" aca="1" ref="H5592" ca="1">IF(I5592&lt;&gt;"",INDIRECT("'"&amp;I5592&amp;"'!"&amp;J5592),"")</f>
        <v>0</v>
      </c>
      <c r="I5592" s="1440" t="s">
        <v>4785</v>
      </c>
      <c r="J5592" s="1436" t="s">
        <v>5065</v>
      </c>
      <c r="K5592" s="4"/>
    </row>
    <row r="5593" spans="1:11" ht="15" x14ac:dyDescent="0.2">
      <c r="A5593" s="5">
        <v>5534</v>
      </c>
      <c r="B5593" s="660"/>
      <c r="F5593" s="4" t="s">
        <v>3784</v>
      </c>
      <c r="G5593" s="1" t="b">
        <f t="shared" ca="1" si="87"/>
        <v>1</v>
      </c>
      <c r="H5593" s="1435" t="str" cm="1">
        <f t="array" aca="1" ref="H5593" ca="1">IF(I5593&lt;&gt;"",INDIRECT("'"&amp;I5593&amp;"'!"&amp;J5593),"")</f>
        <v/>
      </c>
      <c r="I5593" s="1440"/>
      <c r="J5593" s="1436"/>
      <c r="K5593" s="4"/>
    </row>
    <row r="5594" spans="1:11" ht="15" x14ac:dyDescent="0.2">
      <c r="A5594" s="5">
        <v>5535</v>
      </c>
      <c r="B5594" s="660"/>
      <c r="F5594" s="4" t="s">
        <v>3784</v>
      </c>
      <c r="G5594" s="1" t="b">
        <f t="shared" ca="1" si="87"/>
        <v>1</v>
      </c>
      <c r="H5594" s="1435" t="str" cm="1">
        <f t="array" aca="1" ref="H5594" ca="1">IF(I5594&lt;&gt;"",INDIRECT("'"&amp;I5594&amp;"'!"&amp;J5594),"")</f>
        <v/>
      </c>
      <c r="I5594" s="1440"/>
      <c r="J5594" s="1436"/>
      <c r="K5594" s="4"/>
    </row>
    <row r="5595" spans="1:11" ht="15" x14ac:dyDescent="0.2">
      <c r="A5595" s="5">
        <v>5536</v>
      </c>
      <c r="B5595" s="660"/>
      <c r="F5595" s="4" t="s">
        <v>3784</v>
      </c>
      <c r="G5595" s="1" t="b">
        <f t="shared" ca="1" si="87"/>
        <v>1</v>
      </c>
      <c r="H5595" s="1435" t="str" cm="1">
        <f t="array" aca="1" ref="H5595" ca="1">IF(I5595&lt;&gt;"",INDIRECT("'"&amp;I5595&amp;"'!"&amp;J5595),"")</f>
        <v/>
      </c>
      <c r="I5595" s="1440"/>
      <c r="J5595" s="1436"/>
      <c r="K5595" s="4"/>
    </row>
    <row r="5596" spans="1:11" ht="15" x14ac:dyDescent="0.2">
      <c r="A5596" s="5">
        <v>5537</v>
      </c>
      <c r="B5596" s="660"/>
      <c r="F5596" s="4" t="s">
        <v>3784</v>
      </c>
      <c r="G5596" s="1" t="b">
        <f t="shared" ca="1" si="87"/>
        <v>1</v>
      </c>
      <c r="H5596" s="1435" t="str" cm="1">
        <f t="array" aca="1" ref="H5596" ca="1">IF(I5596&lt;&gt;"",INDIRECT("'"&amp;I5596&amp;"'!"&amp;J5596),"")</f>
        <v/>
      </c>
      <c r="I5596" s="1440"/>
      <c r="J5596" s="1436"/>
      <c r="K5596" s="4"/>
    </row>
    <row r="5597" spans="1:11" ht="15" x14ac:dyDescent="0.2">
      <c r="A5597">
        <v>5538</v>
      </c>
      <c r="B5597" s="660">
        <f>'Revenues 10-15'!F124</f>
        <v>0</v>
      </c>
      <c r="F5597" s="4"/>
      <c r="G5597" s="1" t="b">
        <f t="shared" ca="1" si="87"/>
        <v>1</v>
      </c>
      <c r="H5597" s="1435" cm="1">
        <f t="array" aca="1" ref="H5597" ca="1">IF(I5597&lt;&gt;"",INDIRECT("'"&amp;I5597&amp;"'!"&amp;J5597),"")</f>
        <v>0</v>
      </c>
      <c r="I5597" s="1440" t="s">
        <v>4785</v>
      </c>
      <c r="J5597" s="1436" t="s">
        <v>4763</v>
      </c>
      <c r="K5597" s="4"/>
    </row>
    <row r="5598" spans="1:11" ht="15" x14ac:dyDescent="0.2">
      <c r="A5598">
        <v>5539</v>
      </c>
      <c r="B5598" s="660">
        <f>'Revenues 10-15'!F127</f>
        <v>0</v>
      </c>
      <c r="F5598" s="4"/>
      <c r="G5598" s="1" t="b">
        <f t="shared" ca="1" si="87"/>
        <v>1</v>
      </c>
      <c r="H5598" s="1435" cm="1">
        <f t="array" aca="1" ref="H5598" ca="1">IF(I5598&lt;&gt;"",INDIRECT("'"&amp;I5598&amp;"'!"&amp;J5598),"")</f>
        <v>0</v>
      </c>
      <c r="I5598" s="1440" t="s">
        <v>4785</v>
      </c>
      <c r="J5598" s="1436" t="s">
        <v>4160</v>
      </c>
      <c r="K5598" s="4"/>
    </row>
    <row r="5599" spans="1:11" ht="15" x14ac:dyDescent="0.2">
      <c r="A5599" s="1">
        <v>5540</v>
      </c>
      <c r="B5599" s="660"/>
      <c r="C5599" s="2" t="s">
        <v>490</v>
      </c>
      <c r="F5599" s="4"/>
      <c r="G5599" s="1" t="b">
        <f t="shared" ca="1" si="87"/>
        <v>1</v>
      </c>
      <c r="H5599" s="1435" t="str" cm="1">
        <f t="array" aca="1" ref="H5599" ca="1">IF(I5599&lt;&gt;"",INDIRECT("'"&amp;I5599&amp;"'!"&amp;J5599),"")</f>
        <v/>
      </c>
      <c r="I5599" s="1440"/>
      <c r="J5599" s="1436"/>
      <c r="K5599" s="4"/>
    </row>
    <row r="5600" spans="1:11" ht="15" x14ac:dyDescent="0.2">
      <c r="A5600" s="1">
        <v>5541</v>
      </c>
      <c r="B5600" s="660"/>
      <c r="F5600" s="4"/>
      <c r="G5600" s="1" t="b">
        <f t="shared" ref="G5600:G5663" ca="1" si="88">H5600=B5600</f>
        <v>1</v>
      </c>
      <c r="H5600" s="1435" t="str" cm="1">
        <f t="array" aca="1" ref="H5600" ca="1">IF(I5600&lt;&gt;"",INDIRECT("'"&amp;I5600&amp;"'!"&amp;J5600),"")</f>
        <v/>
      </c>
      <c r="I5600" s="1440"/>
      <c r="J5600" s="1436"/>
      <c r="K5600" s="4"/>
    </row>
    <row r="5601" spans="1:11" ht="15" x14ac:dyDescent="0.2">
      <c r="A5601" s="5">
        <v>5542</v>
      </c>
      <c r="B5601" s="660"/>
      <c r="F5601" s="4" t="s">
        <v>3784</v>
      </c>
      <c r="G5601" s="1" t="b">
        <f t="shared" ca="1" si="88"/>
        <v>1</v>
      </c>
      <c r="H5601" s="1435" t="str" cm="1">
        <f t="array" aca="1" ref="H5601" ca="1">IF(I5601&lt;&gt;"",INDIRECT("'"&amp;I5601&amp;"'!"&amp;J5601),"")</f>
        <v/>
      </c>
      <c r="I5601" s="1440"/>
      <c r="J5601" s="1436"/>
      <c r="K5601" s="4"/>
    </row>
    <row r="5602" spans="1:11" ht="15" x14ac:dyDescent="0.2">
      <c r="A5602">
        <v>5543</v>
      </c>
      <c r="B5602" s="660">
        <f>'Revenues 10-15'!F130</f>
        <v>0</v>
      </c>
      <c r="F5602" s="4"/>
      <c r="G5602" s="1" t="b">
        <f t="shared" ca="1" si="88"/>
        <v>1</v>
      </c>
      <c r="H5602" s="1435" cm="1">
        <f t="array" aca="1" ref="H5602" ca="1">IF(I5602&lt;&gt;"",INDIRECT("'"&amp;I5602&amp;"'!"&amp;J5602),"")</f>
        <v>0</v>
      </c>
      <c r="I5602" s="1440" t="s">
        <v>4785</v>
      </c>
      <c r="J5602" s="1436" t="s">
        <v>5066</v>
      </c>
      <c r="K5602" s="4"/>
    </row>
    <row r="5603" spans="1:11" ht="15" x14ac:dyDescent="0.2">
      <c r="A5603" s="5">
        <v>5544</v>
      </c>
      <c r="B5603" s="660"/>
      <c r="F5603" s="4" t="s">
        <v>3784</v>
      </c>
      <c r="G5603" s="1" t="b">
        <f t="shared" ca="1" si="88"/>
        <v>1</v>
      </c>
      <c r="H5603" s="1435" t="str" cm="1">
        <f t="array" aca="1" ref="H5603" ca="1">IF(I5603&lt;&gt;"",INDIRECT("'"&amp;I5603&amp;"'!"&amp;J5603),"")</f>
        <v/>
      </c>
      <c r="I5603" s="1440"/>
      <c r="J5603" s="1436"/>
      <c r="K5603" s="4"/>
    </row>
    <row r="5604" spans="1:11" ht="15" x14ac:dyDescent="0.2">
      <c r="A5604">
        <v>5545</v>
      </c>
      <c r="B5604" s="660">
        <f>'Revenues 10-15'!F131</f>
        <v>0</v>
      </c>
      <c r="F5604" s="4"/>
      <c r="G5604" s="1" t="b">
        <f t="shared" ca="1" si="88"/>
        <v>1</v>
      </c>
      <c r="H5604" s="1435" cm="1">
        <f t="array" aca="1" ref="H5604" ca="1">IF(I5604&lt;&gt;"",INDIRECT("'"&amp;I5604&amp;"'!"&amp;J5604),"")</f>
        <v>0</v>
      </c>
      <c r="I5604" s="1440" t="s">
        <v>4785</v>
      </c>
      <c r="J5604" s="1436" t="s">
        <v>4162</v>
      </c>
      <c r="K5604" s="4"/>
    </row>
    <row r="5605" spans="1:11" ht="15" x14ac:dyDescent="0.2">
      <c r="A5605" s="5">
        <v>5546</v>
      </c>
      <c r="B5605" s="660"/>
      <c r="F5605" s="4" t="s">
        <v>3784</v>
      </c>
      <c r="G5605" s="1" t="b">
        <f t="shared" ca="1" si="88"/>
        <v>1</v>
      </c>
      <c r="H5605" s="1435" t="str" cm="1">
        <f t="array" aca="1" ref="H5605" ca="1">IF(I5605&lt;&gt;"",INDIRECT("'"&amp;I5605&amp;"'!"&amp;J5605),"")</f>
        <v/>
      </c>
      <c r="I5605" s="1440"/>
      <c r="J5605" s="1436"/>
      <c r="K5605" s="4"/>
    </row>
    <row r="5606" spans="1:11" ht="15" x14ac:dyDescent="0.2">
      <c r="A5606" s="5">
        <v>5547</v>
      </c>
      <c r="B5606" s="660"/>
      <c r="F5606" s="4" t="s">
        <v>3784</v>
      </c>
      <c r="G5606" s="1" t="b">
        <f t="shared" ca="1" si="88"/>
        <v>1</v>
      </c>
      <c r="H5606" s="1435" t="str" cm="1">
        <f t="array" aca="1" ref="H5606" ca="1">IF(I5606&lt;&gt;"",INDIRECT("'"&amp;I5606&amp;"'!"&amp;J5606),"")</f>
        <v/>
      </c>
      <c r="I5606" s="1440"/>
      <c r="J5606" s="1436"/>
      <c r="K5606" s="4"/>
    </row>
    <row r="5607" spans="1:11" ht="15" x14ac:dyDescent="0.2">
      <c r="A5607" s="1">
        <v>5548</v>
      </c>
      <c r="B5607" s="660"/>
      <c r="F5607" s="4"/>
      <c r="G5607" s="1" t="b">
        <f t="shared" ca="1" si="88"/>
        <v>1</v>
      </c>
      <c r="H5607" s="1435" t="str" cm="1">
        <f t="array" aca="1" ref="H5607" ca="1">IF(I5607&lt;&gt;"",INDIRECT("'"&amp;I5607&amp;"'!"&amp;J5607),"")</f>
        <v/>
      </c>
      <c r="I5607" s="1440"/>
      <c r="J5607" s="1436"/>
      <c r="K5607" s="4"/>
    </row>
    <row r="5608" spans="1:11" ht="15" x14ac:dyDescent="0.2">
      <c r="A5608" s="5">
        <v>5549</v>
      </c>
      <c r="B5608" s="660"/>
      <c r="F5608" s="4" t="s">
        <v>3784</v>
      </c>
      <c r="G5608" s="1" t="b">
        <f t="shared" ca="1" si="88"/>
        <v>1</v>
      </c>
      <c r="H5608" s="1435" t="str" cm="1">
        <f t="array" aca="1" ref="H5608" ca="1">IF(I5608&lt;&gt;"",INDIRECT("'"&amp;I5608&amp;"'!"&amp;J5608),"")</f>
        <v/>
      </c>
      <c r="I5608" s="1440"/>
      <c r="J5608" s="1436"/>
      <c r="K5608" s="4"/>
    </row>
    <row r="5609" spans="1:11" ht="15" x14ac:dyDescent="0.2">
      <c r="A5609" s="5">
        <v>5550</v>
      </c>
      <c r="B5609" s="660"/>
      <c r="F5609" s="4" t="s">
        <v>3784</v>
      </c>
      <c r="G5609" s="1" t="b">
        <f t="shared" ca="1" si="88"/>
        <v>1</v>
      </c>
      <c r="H5609" s="1435" t="str" cm="1">
        <f t="array" aca="1" ref="H5609" ca="1">IF(I5609&lt;&gt;"",INDIRECT("'"&amp;I5609&amp;"'!"&amp;J5609),"")</f>
        <v/>
      </c>
      <c r="I5609" s="1440"/>
      <c r="J5609" s="1436"/>
      <c r="K5609" s="4"/>
    </row>
    <row r="5610" spans="1:11" ht="15" x14ac:dyDescent="0.2">
      <c r="A5610" s="5">
        <v>5551</v>
      </c>
      <c r="B5610" s="660"/>
      <c r="F5610" s="4" t="s">
        <v>3784</v>
      </c>
      <c r="G5610" s="1" t="b">
        <f t="shared" ca="1" si="88"/>
        <v>1</v>
      </c>
      <c r="H5610" s="1435" t="str" cm="1">
        <f t="array" aca="1" ref="H5610" ca="1">IF(I5610&lt;&gt;"",INDIRECT("'"&amp;I5610&amp;"'!"&amp;J5610),"")</f>
        <v/>
      </c>
      <c r="I5610" s="1440"/>
      <c r="J5610" s="1436"/>
      <c r="K5610" s="4"/>
    </row>
    <row r="5611" spans="1:11" ht="15" x14ac:dyDescent="0.2">
      <c r="A5611" s="5">
        <v>5552</v>
      </c>
      <c r="B5611" s="660"/>
      <c r="F5611" s="4" t="s">
        <v>3784</v>
      </c>
      <c r="G5611" s="1" t="b">
        <f t="shared" ca="1" si="88"/>
        <v>1</v>
      </c>
      <c r="H5611" s="1435" t="str" cm="1">
        <f t="array" aca="1" ref="H5611" ca="1">IF(I5611&lt;&gt;"",INDIRECT("'"&amp;I5611&amp;"'!"&amp;J5611),"")</f>
        <v/>
      </c>
      <c r="I5611" s="1440"/>
      <c r="J5611" s="1436"/>
      <c r="K5611" s="4"/>
    </row>
    <row r="5612" spans="1:11" ht="15" x14ac:dyDescent="0.2">
      <c r="A5612">
        <v>5553</v>
      </c>
      <c r="B5612" s="660">
        <f>'Revenues 10-15'!F134</f>
        <v>0</v>
      </c>
      <c r="F5612" s="4"/>
      <c r="G5612" s="1" t="b">
        <f t="shared" ca="1" si="88"/>
        <v>1</v>
      </c>
      <c r="H5612" s="1435" cm="1">
        <f t="array" aca="1" ref="H5612" ca="1">IF(I5612&lt;&gt;"",INDIRECT("'"&amp;I5612&amp;"'!"&amp;J5612),"")</f>
        <v>0</v>
      </c>
      <c r="I5612" s="1440" t="s">
        <v>4785</v>
      </c>
      <c r="J5612" s="1436" t="s">
        <v>4549</v>
      </c>
      <c r="K5612" s="4"/>
    </row>
    <row r="5613" spans="1:11" ht="15" x14ac:dyDescent="0.2">
      <c r="A5613">
        <v>5554</v>
      </c>
      <c r="B5613" s="660">
        <f>'Revenues 10-15'!F154</f>
        <v>0</v>
      </c>
      <c r="F5613" s="4"/>
      <c r="G5613" s="1" t="b">
        <f t="shared" ca="1" si="88"/>
        <v>1</v>
      </c>
      <c r="H5613" s="1435" cm="1">
        <f t="array" aca="1" ref="H5613" ca="1">IF(I5613&lt;&gt;"",INDIRECT("'"&amp;I5613&amp;"'!"&amp;J5613),"")</f>
        <v>0</v>
      </c>
      <c r="I5613" s="1440" t="s">
        <v>4785</v>
      </c>
      <c r="J5613" s="1436" t="s">
        <v>5067</v>
      </c>
      <c r="K5613" s="4"/>
    </row>
    <row r="5614" spans="1:11" ht="15" x14ac:dyDescent="0.2">
      <c r="A5614" s="5">
        <v>5555</v>
      </c>
      <c r="B5614" s="660"/>
      <c r="C5614" s="2" t="s">
        <v>490</v>
      </c>
      <c r="F5614" s="4" t="s">
        <v>3784</v>
      </c>
      <c r="G5614" s="1" t="b">
        <f t="shared" ca="1" si="88"/>
        <v>1</v>
      </c>
      <c r="H5614" s="1435" t="str" cm="1">
        <f t="array" aca="1" ref="H5614" ca="1">IF(I5614&lt;&gt;"",INDIRECT("'"&amp;I5614&amp;"'!"&amp;J5614),"")</f>
        <v/>
      </c>
      <c r="I5614" s="1440"/>
      <c r="J5614" s="1436"/>
      <c r="K5614" s="4"/>
    </row>
    <row r="5615" spans="1:11" ht="15" x14ac:dyDescent="0.2">
      <c r="A5615">
        <v>5556</v>
      </c>
      <c r="B5615" s="660">
        <f>'Revenues 10-15'!F155</f>
        <v>310553</v>
      </c>
      <c r="F5615" s="4"/>
      <c r="G5615" s="1" t="b">
        <f t="shared" ca="1" si="88"/>
        <v>1</v>
      </c>
      <c r="H5615" s="1435" cm="1">
        <f t="array" aca="1" ref="H5615" ca="1">IF(I5615&lt;&gt;"",INDIRECT("'"&amp;I5615&amp;"'!"&amp;J5615),"")</f>
        <v>310553</v>
      </c>
      <c r="I5615" s="1440" t="s">
        <v>4785</v>
      </c>
      <c r="J5615" s="1436" t="s">
        <v>4165</v>
      </c>
      <c r="K5615" s="4"/>
    </row>
    <row r="5616" spans="1:11" ht="15" x14ac:dyDescent="0.2">
      <c r="A5616">
        <v>5557</v>
      </c>
      <c r="B5616" s="660">
        <f>'Revenues 10-15'!F157</f>
        <v>310553</v>
      </c>
      <c r="F5616" s="4"/>
      <c r="G5616" s="1" t="b">
        <f t="shared" ca="1" si="88"/>
        <v>1</v>
      </c>
      <c r="H5616" s="1435" cm="1">
        <f t="array" aca="1" ref="H5616" ca="1">IF(I5616&lt;&gt;"",INDIRECT("'"&amp;I5616&amp;"'!"&amp;J5616),"")</f>
        <v>310553</v>
      </c>
      <c r="I5616" s="1440" t="s">
        <v>4785</v>
      </c>
      <c r="J5616" s="1436" t="s">
        <v>5068</v>
      </c>
      <c r="K5616" s="4"/>
    </row>
    <row r="5617" spans="1:11" ht="15" x14ac:dyDescent="0.2">
      <c r="A5617">
        <v>5558</v>
      </c>
      <c r="B5617" s="660">
        <f>'Revenues 10-15'!F159</f>
        <v>0</v>
      </c>
      <c r="F5617" s="4"/>
      <c r="G5617" s="1" t="b">
        <f t="shared" ca="1" si="88"/>
        <v>1</v>
      </c>
      <c r="H5617" s="1435" cm="1">
        <f t="array" aca="1" ref="H5617" ca="1">IF(I5617&lt;&gt;"",INDIRECT("'"&amp;I5617&amp;"'!"&amp;J5617),"")</f>
        <v>0</v>
      </c>
      <c r="I5617" s="1440" t="s">
        <v>4785</v>
      </c>
      <c r="J5617" s="1436" t="s">
        <v>5069</v>
      </c>
      <c r="K5617" s="4"/>
    </row>
    <row r="5618" spans="1:11" ht="15" x14ac:dyDescent="0.2">
      <c r="A5618" s="5">
        <v>5559</v>
      </c>
      <c r="B5618" s="660"/>
      <c r="C5618" s="2" t="s">
        <v>490</v>
      </c>
      <c r="F5618" s="4" t="s">
        <v>3784</v>
      </c>
      <c r="G5618" s="1" t="b">
        <f t="shared" ca="1" si="88"/>
        <v>1</v>
      </c>
      <c r="H5618" s="1435" t="str" cm="1">
        <f t="array" aca="1" ref="H5618" ca="1">IF(I5618&lt;&gt;"",INDIRECT("'"&amp;I5618&amp;"'!"&amp;J5618),"")</f>
        <v/>
      </c>
      <c r="I5618" s="1440"/>
      <c r="J5618" s="1436"/>
      <c r="K5618" s="4"/>
    </row>
    <row r="5619" spans="1:11" ht="15" x14ac:dyDescent="0.2">
      <c r="A5619" s="5">
        <v>5560</v>
      </c>
      <c r="B5619" s="660"/>
      <c r="F5619" s="4" t="s">
        <v>3784</v>
      </c>
      <c r="G5619" s="1" t="b">
        <f t="shared" ca="1" si="88"/>
        <v>1</v>
      </c>
      <c r="H5619" s="1435" t="str" cm="1">
        <f t="array" aca="1" ref="H5619" ca="1">IF(I5619&lt;&gt;"",INDIRECT("'"&amp;I5619&amp;"'!"&amp;J5619),"")</f>
        <v/>
      </c>
      <c r="I5619" s="1440"/>
      <c r="J5619" s="1436"/>
      <c r="K5619" s="4"/>
    </row>
    <row r="5620" spans="1:11" ht="15" x14ac:dyDescent="0.2">
      <c r="A5620" s="5">
        <v>5561</v>
      </c>
      <c r="B5620" s="660"/>
      <c r="F5620" s="4" t="s">
        <v>3784</v>
      </c>
      <c r="G5620" s="1" t="b">
        <f t="shared" ca="1" si="88"/>
        <v>1</v>
      </c>
      <c r="H5620" s="1435" t="str" cm="1">
        <f t="array" aca="1" ref="H5620" ca="1">IF(I5620&lt;&gt;"",INDIRECT("'"&amp;I5620&amp;"'!"&amp;J5620),"")</f>
        <v/>
      </c>
      <c r="I5620" s="1440"/>
      <c r="J5620" s="1436"/>
      <c r="K5620" s="4"/>
    </row>
    <row r="5621" spans="1:11" ht="15" x14ac:dyDescent="0.2">
      <c r="A5621" s="5">
        <v>5562</v>
      </c>
      <c r="B5621" s="660"/>
      <c r="F5621" s="4" t="s">
        <v>3784</v>
      </c>
      <c r="G5621" s="1" t="b">
        <f t="shared" ca="1" si="88"/>
        <v>1</v>
      </c>
      <c r="H5621" s="1435" t="str" cm="1">
        <f t="array" aca="1" ref="H5621" ca="1">IF(I5621&lt;&gt;"",INDIRECT("'"&amp;I5621&amp;"'!"&amp;J5621),"")</f>
        <v/>
      </c>
      <c r="I5621" s="1440"/>
      <c r="J5621" s="1436"/>
      <c r="K5621" s="4"/>
    </row>
    <row r="5622" spans="1:11" ht="15" x14ac:dyDescent="0.2">
      <c r="A5622" s="5">
        <v>5563</v>
      </c>
      <c r="B5622" s="660"/>
      <c r="F5622" s="4" t="s">
        <v>3784</v>
      </c>
      <c r="G5622" s="1" t="b">
        <f t="shared" ca="1" si="88"/>
        <v>1</v>
      </c>
      <c r="H5622" s="1435" t="str" cm="1">
        <f t="array" aca="1" ref="H5622" ca="1">IF(I5622&lt;&gt;"",INDIRECT("'"&amp;I5622&amp;"'!"&amp;J5622),"")</f>
        <v/>
      </c>
      <c r="I5622" s="1440"/>
      <c r="J5622" s="1436"/>
      <c r="K5622" s="4"/>
    </row>
    <row r="5623" spans="1:11" ht="15" x14ac:dyDescent="0.2">
      <c r="A5623">
        <v>5564</v>
      </c>
      <c r="B5623" s="660">
        <f>'Revenues 10-15'!F160</f>
        <v>0</v>
      </c>
      <c r="F5623" s="4"/>
      <c r="G5623" s="1" t="b">
        <f t="shared" ca="1" si="88"/>
        <v>1</v>
      </c>
      <c r="H5623" s="1435" cm="1">
        <f t="array" aca="1" ref="H5623" ca="1">IF(I5623&lt;&gt;"",INDIRECT("'"&amp;I5623&amp;"'!"&amp;J5623),"")</f>
        <v>0</v>
      </c>
      <c r="I5623" s="1440" t="s">
        <v>4785</v>
      </c>
      <c r="J5623" s="1436" t="s">
        <v>5070</v>
      </c>
      <c r="K5623" s="4"/>
    </row>
    <row r="5624" spans="1:11" ht="15" x14ac:dyDescent="0.2">
      <c r="A5624" s="5">
        <v>5565</v>
      </c>
      <c r="B5624" s="660"/>
      <c r="F5624" s="4" t="s">
        <v>3784</v>
      </c>
      <c r="G5624" s="1" t="b">
        <f t="shared" ca="1" si="88"/>
        <v>1</v>
      </c>
      <c r="H5624" s="1435" t="str" cm="1">
        <f t="array" aca="1" ref="H5624" ca="1">IF(I5624&lt;&gt;"",INDIRECT("'"&amp;I5624&amp;"'!"&amp;J5624),"")</f>
        <v/>
      </c>
      <c r="I5624" s="1440"/>
      <c r="J5624" s="1436"/>
      <c r="K5624" s="4"/>
    </row>
    <row r="5625" spans="1:11" ht="15" x14ac:dyDescent="0.2">
      <c r="A5625">
        <v>5566</v>
      </c>
      <c r="B5625" s="660">
        <f>'Revenues 10-15'!F161</f>
        <v>0</v>
      </c>
      <c r="F5625" s="4"/>
      <c r="G5625" s="1" t="b">
        <f t="shared" ca="1" si="88"/>
        <v>1</v>
      </c>
      <c r="H5625" s="1435" cm="1">
        <f t="array" aca="1" ref="H5625" ca="1">IF(I5625&lt;&gt;"",INDIRECT("'"&amp;I5625&amp;"'!"&amp;J5625),"")</f>
        <v>0</v>
      </c>
      <c r="I5625" s="1440" t="s">
        <v>4785</v>
      </c>
      <c r="J5625" s="1436" t="s">
        <v>5071</v>
      </c>
      <c r="K5625" s="4"/>
    </row>
    <row r="5626" spans="1:11" ht="15" x14ac:dyDescent="0.2">
      <c r="A5626" s="5">
        <v>5567</v>
      </c>
      <c r="B5626" s="660"/>
      <c r="F5626" s="4" t="s">
        <v>3784</v>
      </c>
      <c r="G5626" s="1" t="b">
        <f t="shared" ca="1" si="88"/>
        <v>1</v>
      </c>
      <c r="H5626" s="1435" t="str" cm="1">
        <f t="array" aca="1" ref="H5626" ca="1">IF(I5626&lt;&gt;"",INDIRECT("'"&amp;I5626&amp;"'!"&amp;J5626),"")</f>
        <v/>
      </c>
      <c r="I5626" s="1440"/>
      <c r="J5626" s="1436"/>
      <c r="K5626" s="4"/>
    </row>
    <row r="5627" spans="1:11" ht="15" x14ac:dyDescent="0.2">
      <c r="A5627" s="5">
        <v>5568</v>
      </c>
      <c r="B5627" s="660"/>
      <c r="F5627" s="4" t="s">
        <v>3784</v>
      </c>
      <c r="G5627" s="1" t="b">
        <f t="shared" ca="1" si="88"/>
        <v>1</v>
      </c>
      <c r="H5627" s="1435" t="str" cm="1">
        <f t="array" aca="1" ref="H5627" ca="1">IF(I5627&lt;&gt;"",INDIRECT("'"&amp;I5627&amp;"'!"&amp;J5627),"")</f>
        <v/>
      </c>
      <c r="I5627" s="1440"/>
      <c r="J5627" s="1436"/>
      <c r="K5627" s="4"/>
    </row>
    <row r="5628" spans="1:11" ht="15" x14ac:dyDescent="0.2">
      <c r="A5628" s="5">
        <v>5569</v>
      </c>
      <c r="B5628" s="660"/>
      <c r="D5628" s="4" t="s">
        <v>1314</v>
      </c>
      <c r="F5628" s="4" t="s">
        <v>3784</v>
      </c>
      <c r="G5628" s="1" t="b">
        <f t="shared" ca="1" si="88"/>
        <v>1</v>
      </c>
      <c r="H5628" s="1435" t="str" cm="1">
        <f t="array" aca="1" ref="H5628" ca="1">IF(I5628&lt;&gt;"",INDIRECT("'"&amp;I5628&amp;"'!"&amp;J5628),"")</f>
        <v/>
      </c>
      <c r="I5628" s="1440"/>
      <c r="J5628" s="1436"/>
      <c r="K5628" s="4"/>
    </row>
    <row r="5629" spans="1:11" ht="15" x14ac:dyDescent="0.2">
      <c r="A5629" s="5">
        <v>5570</v>
      </c>
      <c r="B5629" s="660"/>
      <c r="D5629" s="4" t="s">
        <v>1314</v>
      </c>
      <c r="F5629" s="4" t="s">
        <v>3784</v>
      </c>
      <c r="G5629" s="1" t="b">
        <f t="shared" ca="1" si="88"/>
        <v>1</v>
      </c>
      <c r="H5629" s="1435" t="str" cm="1">
        <f t="array" aca="1" ref="H5629" ca="1">IF(I5629&lt;&gt;"",INDIRECT("'"&amp;I5629&amp;"'!"&amp;J5629),"")</f>
        <v/>
      </c>
      <c r="I5629" s="1440"/>
      <c r="J5629" s="1436"/>
      <c r="K5629" s="4"/>
    </row>
    <row r="5630" spans="1:11" ht="15" x14ac:dyDescent="0.2">
      <c r="A5630" s="5">
        <v>5571</v>
      </c>
      <c r="B5630" s="660"/>
      <c r="F5630" s="4" t="s">
        <v>3784</v>
      </c>
      <c r="G5630" s="1" t="b">
        <f t="shared" ca="1" si="88"/>
        <v>1</v>
      </c>
      <c r="H5630" s="1435" t="str" cm="1">
        <f t="array" aca="1" ref="H5630" ca="1">IF(I5630&lt;&gt;"",INDIRECT("'"&amp;I5630&amp;"'!"&amp;J5630),"")</f>
        <v/>
      </c>
      <c r="I5630" s="1440"/>
      <c r="J5630" s="1436"/>
      <c r="K5630" s="4"/>
    </row>
    <row r="5631" spans="1:11" ht="15" x14ac:dyDescent="0.2">
      <c r="A5631" s="5">
        <v>5572</v>
      </c>
      <c r="B5631" s="660"/>
      <c r="F5631" s="4" t="s">
        <v>3784</v>
      </c>
      <c r="G5631" s="1" t="b">
        <f t="shared" ca="1" si="88"/>
        <v>1</v>
      </c>
      <c r="H5631" s="1435" t="str" cm="1">
        <f t="array" aca="1" ref="H5631" ca="1">IF(I5631&lt;&gt;"",INDIRECT("'"&amp;I5631&amp;"'!"&amp;J5631),"")</f>
        <v/>
      </c>
      <c r="I5631" s="1440"/>
      <c r="J5631" s="1436"/>
      <c r="K5631" s="4"/>
    </row>
    <row r="5632" spans="1:11" ht="15" x14ac:dyDescent="0.2">
      <c r="A5632" s="5">
        <v>5573</v>
      </c>
      <c r="B5632" s="660"/>
      <c r="F5632" s="4" t="s">
        <v>3784</v>
      </c>
      <c r="G5632" s="1" t="b">
        <f t="shared" ca="1" si="88"/>
        <v>1</v>
      </c>
      <c r="H5632" s="1435" t="str" cm="1">
        <f t="array" aca="1" ref="H5632" ca="1">IF(I5632&lt;&gt;"",INDIRECT("'"&amp;I5632&amp;"'!"&amp;J5632),"")</f>
        <v/>
      </c>
      <c r="I5632" s="1440"/>
      <c r="J5632" s="1436"/>
      <c r="K5632" s="4"/>
    </row>
    <row r="5633" spans="1:11" ht="15" x14ac:dyDescent="0.2">
      <c r="A5633" s="5">
        <v>5574</v>
      </c>
      <c r="B5633" s="660"/>
      <c r="F5633" s="4" t="s">
        <v>3784</v>
      </c>
      <c r="G5633" s="1" t="b">
        <f t="shared" ca="1" si="88"/>
        <v>1</v>
      </c>
      <c r="H5633" s="1435" t="str" cm="1">
        <f t="array" aca="1" ref="H5633" ca="1">IF(I5633&lt;&gt;"",INDIRECT("'"&amp;I5633&amp;"'!"&amp;J5633),"")</f>
        <v/>
      </c>
      <c r="I5633" s="1440"/>
      <c r="J5633" s="1436"/>
      <c r="K5633" s="4"/>
    </row>
    <row r="5634" spans="1:11" ht="15" x14ac:dyDescent="0.2">
      <c r="A5634" s="5">
        <v>5575</v>
      </c>
      <c r="B5634" s="660"/>
      <c r="F5634" s="4" t="s">
        <v>3784</v>
      </c>
      <c r="G5634" s="1" t="b">
        <f t="shared" ca="1" si="88"/>
        <v>1</v>
      </c>
      <c r="H5634" s="1435" t="str" cm="1">
        <f t="array" aca="1" ref="H5634" ca="1">IF(I5634&lt;&gt;"",INDIRECT("'"&amp;I5634&amp;"'!"&amp;J5634),"")</f>
        <v/>
      </c>
      <c r="I5634" s="1440"/>
      <c r="J5634" s="1436"/>
      <c r="K5634" s="4"/>
    </row>
    <row r="5635" spans="1:11" ht="15" x14ac:dyDescent="0.2">
      <c r="A5635" s="5">
        <v>5576</v>
      </c>
      <c r="B5635" s="660"/>
      <c r="F5635" s="4" t="s">
        <v>3784</v>
      </c>
      <c r="G5635" s="1" t="b">
        <f t="shared" ca="1" si="88"/>
        <v>1</v>
      </c>
      <c r="H5635" s="1435" t="str" cm="1">
        <f t="array" aca="1" ref="H5635" ca="1">IF(I5635&lt;&gt;"",INDIRECT("'"&amp;I5635&amp;"'!"&amp;J5635),"")</f>
        <v/>
      </c>
      <c r="I5635" s="1440"/>
      <c r="J5635" s="1436"/>
      <c r="K5635" s="4"/>
    </row>
    <row r="5636" spans="1:11" ht="15" x14ac:dyDescent="0.2">
      <c r="A5636" s="5">
        <v>5577</v>
      </c>
      <c r="B5636" s="660"/>
      <c r="F5636" s="4" t="s">
        <v>3784</v>
      </c>
      <c r="G5636" s="1" t="b">
        <f t="shared" ca="1" si="88"/>
        <v>1</v>
      </c>
      <c r="H5636" s="1435" t="str" cm="1">
        <f t="array" aca="1" ref="H5636" ca="1">IF(I5636&lt;&gt;"",INDIRECT("'"&amp;I5636&amp;"'!"&amp;J5636),"")</f>
        <v/>
      </c>
      <c r="I5636" s="1440"/>
      <c r="J5636" s="1436"/>
      <c r="K5636" s="4"/>
    </row>
    <row r="5637" spans="1:11" ht="15" x14ac:dyDescent="0.2">
      <c r="A5637" s="5">
        <v>5578</v>
      </c>
      <c r="B5637" s="660"/>
      <c r="F5637" s="4" t="s">
        <v>3784</v>
      </c>
      <c r="G5637" s="1" t="b">
        <f t="shared" ca="1" si="88"/>
        <v>1</v>
      </c>
      <c r="H5637" s="1435" t="str" cm="1">
        <f t="array" aca="1" ref="H5637" ca="1">IF(I5637&lt;&gt;"",INDIRECT("'"&amp;I5637&amp;"'!"&amp;J5637),"")</f>
        <v/>
      </c>
      <c r="I5637" s="1440"/>
      <c r="J5637" s="1436"/>
      <c r="K5637" s="4"/>
    </row>
    <row r="5638" spans="1:11" ht="15" x14ac:dyDescent="0.2">
      <c r="A5638" s="5">
        <v>5579</v>
      </c>
      <c r="B5638" s="660"/>
      <c r="F5638" s="4" t="s">
        <v>3784</v>
      </c>
      <c r="G5638" s="1" t="b">
        <f t="shared" ca="1" si="88"/>
        <v>1</v>
      </c>
      <c r="H5638" s="1435" t="str" cm="1">
        <f t="array" aca="1" ref="H5638" ca="1">IF(I5638&lt;&gt;"",INDIRECT("'"&amp;I5638&amp;"'!"&amp;J5638),"")</f>
        <v/>
      </c>
      <c r="I5638" s="1440"/>
      <c r="J5638" s="1436"/>
      <c r="K5638" s="4"/>
    </row>
    <row r="5639" spans="1:11" ht="15" x14ac:dyDescent="0.2">
      <c r="A5639" s="5">
        <v>5580</v>
      </c>
      <c r="B5639" s="660"/>
      <c r="F5639" s="4" t="s">
        <v>3784</v>
      </c>
      <c r="G5639" s="1" t="b">
        <f t="shared" ca="1" si="88"/>
        <v>1</v>
      </c>
      <c r="H5639" s="1435" t="str" cm="1">
        <f t="array" aca="1" ref="H5639" ca="1">IF(I5639&lt;&gt;"",INDIRECT("'"&amp;I5639&amp;"'!"&amp;J5639),"")</f>
        <v/>
      </c>
      <c r="I5639" s="1440"/>
      <c r="J5639" s="1436"/>
      <c r="K5639" s="4"/>
    </row>
    <row r="5640" spans="1:11" ht="15" x14ac:dyDescent="0.2">
      <c r="A5640" s="5">
        <v>5581</v>
      </c>
      <c r="B5640" s="660"/>
      <c r="F5640" s="4" t="s">
        <v>3784</v>
      </c>
      <c r="G5640" s="1" t="b">
        <f t="shared" ca="1" si="88"/>
        <v>1</v>
      </c>
      <c r="H5640" s="1435" t="str" cm="1">
        <f t="array" aca="1" ref="H5640" ca="1">IF(I5640&lt;&gt;"",INDIRECT("'"&amp;I5640&amp;"'!"&amp;J5640),"")</f>
        <v/>
      </c>
      <c r="I5640" s="1440"/>
      <c r="J5640" s="1436"/>
      <c r="K5640" s="4"/>
    </row>
    <row r="5641" spans="1:11" ht="15" x14ac:dyDescent="0.2">
      <c r="A5641" s="5">
        <v>5582</v>
      </c>
      <c r="B5641" s="660"/>
      <c r="F5641" s="4" t="s">
        <v>3784</v>
      </c>
      <c r="G5641" s="1" t="b">
        <f t="shared" ca="1" si="88"/>
        <v>1</v>
      </c>
      <c r="H5641" s="1435" t="str" cm="1">
        <f t="array" aca="1" ref="H5641" ca="1">IF(I5641&lt;&gt;"",INDIRECT("'"&amp;I5641&amp;"'!"&amp;J5641),"")</f>
        <v/>
      </c>
      <c r="I5641" s="1440"/>
      <c r="J5641" s="1436"/>
      <c r="K5641" s="4"/>
    </row>
    <row r="5642" spans="1:11" ht="15" x14ac:dyDescent="0.2">
      <c r="A5642">
        <v>5583</v>
      </c>
      <c r="B5642" s="660">
        <f>'Revenues 10-15'!F171</f>
        <v>310553</v>
      </c>
      <c r="F5642" s="4"/>
      <c r="G5642" s="1" t="b">
        <f t="shared" ca="1" si="88"/>
        <v>1</v>
      </c>
      <c r="H5642" s="1435" cm="1">
        <f t="array" aca="1" ref="H5642" ca="1">IF(I5642&lt;&gt;"",INDIRECT("'"&amp;I5642&amp;"'!"&amp;J5642),"")</f>
        <v>310553</v>
      </c>
      <c r="I5642" s="1440" t="s">
        <v>4785</v>
      </c>
      <c r="J5642" s="1436" t="s">
        <v>5072</v>
      </c>
      <c r="K5642" s="4"/>
    </row>
    <row r="5643" spans="1:11" ht="15" x14ac:dyDescent="0.2">
      <c r="A5643" s="5">
        <v>5584</v>
      </c>
      <c r="B5643" s="660"/>
      <c r="F5643" s="4" t="s">
        <v>3784</v>
      </c>
      <c r="G5643" s="1" t="b">
        <f t="shared" ca="1" si="88"/>
        <v>1</v>
      </c>
      <c r="H5643" s="1435" t="str" cm="1">
        <f t="array" aca="1" ref="H5643" ca="1">IF(I5643&lt;&gt;"",INDIRECT("'"&amp;I5643&amp;"'!"&amp;J5643),"")</f>
        <v/>
      </c>
      <c r="I5643" s="1440"/>
      <c r="J5643" s="1436"/>
      <c r="K5643" s="4"/>
    </row>
    <row r="5644" spans="1:11" ht="15" x14ac:dyDescent="0.2">
      <c r="A5644" s="5">
        <v>5585</v>
      </c>
      <c r="B5644" s="660"/>
      <c r="C5644" s="2" t="s">
        <v>490</v>
      </c>
      <c r="F5644" s="4" t="s">
        <v>3784</v>
      </c>
      <c r="G5644" s="1" t="b">
        <f t="shared" ca="1" si="88"/>
        <v>1</v>
      </c>
      <c r="H5644" s="1435" t="str" cm="1">
        <f t="array" aca="1" ref="H5644" ca="1">IF(I5644&lt;&gt;"",INDIRECT("'"&amp;I5644&amp;"'!"&amp;J5644),"")</f>
        <v/>
      </c>
      <c r="I5644" s="1440"/>
      <c r="J5644" s="1436"/>
      <c r="K5644" s="4"/>
    </row>
    <row r="5645" spans="1:11" ht="15" x14ac:dyDescent="0.2">
      <c r="A5645" s="5">
        <v>5586</v>
      </c>
      <c r="B5645" s="660"/>
      <c r="F5645" s="4" t="s">
        <v>3784</v>
      </c>
      <c r="G5645" s="1" t="b">
        <f t="shared" ca="1" si="88"/>
        <v>1</v>
      </c>
      <c r="H5645" s="1435" t="str" cm="1">
        <f t="array" aca="1" ref="H5645" ca="1">IF(I5645&lt;&gt;"",INDIRECT("'"&amp;I5645&amp;"'!"&amp;J5645),"")</f>
        <v/>
      </c>
      <c r="I5645" s="1440"/>
      <c r="J5645" s="1436"/>
      <c r="K5645" s="4"/>
    </row>
    <row r="5646" spans="1:11" ht="15" x14ac:dyDescent="0.2">
      <c r="A5646" s="5">
        <v>5587</v>
      </c>
      <c r="B5646" s="660"/>
      <c r="F5646" s="4" t="s">
        <v>3784</v>
      </c>
      <c r="G5646" s="1" t="b">
        <f t="shared" ca="1" si="88"/>
        <v>1</v>
      </c>
      <c r="H5646" s="1435" t="str" cm="1">
        <f t="array" aca="1" ref="H5646" ca="1">IF(I5646&lt;&gt;"",INDIRECT("'"&amp;I5646&amp;"'!"&amp;J5646),"")</f>
        <v/>
      </c>
      <c r="I5646" s="1440"/>
      <c r="J5646" s="1436"/>
      <c r="K5646" s="4"/>
    </row>
    <row r="5647" spans="1:11" ht="15" x14ac:dyDescent="0.2">
      <c r="A5647" s="5">
        <v>5588</v>
      </c>
      <c r="B5647" s="660"/>
      <c r="F5647" s="4" t="s">
        <v>3784</v>
      </c>
      <c r="G5647" s="1" t="b">
        <f t="shared" ca="1" si="88"/>
        <v>1</v>
      </c>
      <c r="H5647" s="1435" t="str" cm="1">
        <f t="array" aca="1" ref="H5647" ca="1">IF(I5647&lt;&gt;"",INDIRECT("'"&amp;I5647&amp;"'!"&amp;J5647),"")</f>
        <v/>
      </c>
      <c r="I5647" s="1440"/>
      <c r="J5647" s="1436"/>
      <c r="K5647" s="4"/>
    </row>
    <row r="5648" spans="1:11" ht="15" x14ac:dyDescent="0.2">
      <c r="A5648" s="5">
        <v>5589</v>
      </c>
      <c r="B5648" s="660"/>
      <c r="F5648" s="4" t="s">
        <v>3784</v>
      </c>
      <c r="G5648" s="1" t="b">
        <f t="shared" ca="1" si="88"/>
        <v>1</v>
      </c>
      <c r="H5648" s="1435" t="str" cm="1">
        <f t="array" aca="1" ref="H5648" ca="1">IF(I5648&lt;&gt;"",INDIRECT("'"&amp;I5648&amp;"'!"&amp;J5648),"")</f>
        <v/>
      </c>
      <c r="I5648" s="1440"/>
      <c r="J5648" s="1436"/>
      <c r="K5648" s="4"/>
    </row>
    <row r="5649" spans="1:11" ht="15" x14ac:dyDescent="0.2">
      <c r="A5649" s="5">
        <v>5590</v>
      </c>
      <c r="B5649" s="660"/>
      <c r="F5649" s="4" t="s">
        <v>3784</v>
      </c>
      <c r="G5649" s="1" t="b">
        <f t="shared" ca="1" si="88"/>
        <v>1</v>
      </c>
      <c r="H5649" s="1435" t="str" cm="1">
        <f t="array" aca="1" ref="H5649" ca="1">IF(I5649&lt;&gt;"",INDIRECT("'"&amp;I5649&amp;"'!"&amp;J5649),"")</f>
        <v/>
      </c>
      <c r="I5649" s="1440"/>
      <c r="J5649" s="1436"/>
      <c r="K5649" s="4"/>
    </row>
    <row r="5650" spans="1:11" ht="15" x14ac:dyDescent="0.2">
      <c r="A5650" s="5">
        <v>5591</v>
      </c>
      <c r="B5650" s="660"/>
      <c r="F5650" s="4" t="s">
        <v>3784</v>
      </c>
      <c r="G5650" s="1" t="b">
        <f t="shared" ca="1" si="88"/>
        <v>1</v>
      </c>
      <c r="H5650" s="1435" t="str" cm="1">
        <f t="array" aca="1" ref="H5650" ca="1">IF(I5650&lt;&gt;"",INDIRECT("'"&amp;I5650&amp;"'!"&amp;J5650),"")</f>
        <v/>
      </c>
      <c r="I5650" s="1440"/>
      <c r="J5650" s="1436"/>
      <c r="K5650" s="4"/>
    </row>
    <row r="5651" spans="1:11" ht="15" x14ac:dyDescent="0.2">
      <c r="A5651">
        <v>5592</v>
      </c>
      <c r="B5651" s="660">
        <f>'Revenues 10-15'!F172</f>
        <v>310553</v>
      </c>
      <c r="F5651" s="4"/>
      <c r="G5651" s="1" t="b">
        <f t="shared" ca="1" si="88"/>
        <v>1</v>
      </c>
      <c r="H5651" s="1435" cm="1">
        <f t="array" aca="1" ref="H5651" ca="1">IF(I5651&lt;&gt;"",INDIRECT("'"&amp;I5651&amp;"'!"&amp;J5651),"")</f>
        <v>310553</v>
      </c>
      <c r="I5651" s="1440" t="s">
        <v>4785</v>
      </c>
      <c r="J5651" s="1436" t="s">
        <v>5073</v>
      </c>
      <c r="K5651" s="4"/>
    </row>
    <row r="5652" spans="1:11" ht="15" x14ac:dyDescent="0.2">
      <c r="A5652">
        <v>5593</v>
      </c>
      <c r="B5652" s="660">
        <f>'Revenues 10-15'!F175</f>
        <v>0</v>
      </c>
      <c r="F5652" s="4"/>
      <c r="G5652" s="1" t="b">
        <f t="shared" ca="1" si="88"/>
        <v>1</v>
      </c>
      <c r="H5652" s="1435" cm="1">
        <f t="array" aca="1" ref="H5652" ca="1">IF(I5652&lt;&gt;"",INDIRECT("'"&amp;I5652&amp;"'!"&amp;J5652),"")</f>
        <v>0</v>
      </c>
      <c r="I5652" s="1440" t="s">
        <v>4785</v>
      </c>
      <c r="J5652" s="1436" t="s">
        <v>5074</v>
      </c>
      <c r="K5652" s="4"/>
    </row>
    <row r="5653" spans="1:11" ht="15" x14ac:dyDescent="0.2">
      <c r="A5653">
        <v>5594</v>
      </c>
      <c r="B5653" s="660">
        <f>'Revenues 10-15'!F177</f>
        <v>0</v>
      </c>
      <c r="C5653" s="2" t="s">
        <v>490</v>
      </c>
      <c r="F5653" s="4"/>
      <c r="G5653" s="1" t="b">
        <f t="shared" ca="1" si="88"/>
        <v>1</v>
      </c>
      <c r="H5653" s="1435" cm="1">
        <f t="array" aca="1" ref="H5653" ca="1">IF(I5653&lt;&gt;"",INDIRECT("'"&amp;I5653&amp;"'!"&amp;J5653),"")</f>
        <v>0</v>
      </c>
      <c r="I5653" s="1440" t="s">
        <v>4785</v>
      </c>
      <c r="J5653" s="1436" t="s">
        <v>5075</v>
      </c>
      <c r="K5653" s="4"/>
    </row>
    <row r="5654" spans="1:11" ht="15" x14ac:dyDescent="0.2">
      <c r="A5654" s="5">
        <v>5595</v>
      </c>
      <c r="B5654" s="660"/>
      <c r="F5654" s="4" t="s">
        <v>3784</v>
      </c>
      <c r="G5654" s="1" t="b">
        <f t="shared" ca="1" si="88"/>
        <v>1</v>
      </c>
      <c r="H5654" s="1435" t="str" cm="1">
        <f t="array" aca="1" ref="H5654" ca="1">IF(I5654&lt;&gt;"",INDIRECT("'"&amp;I5654&amp;"'!"&amp;J5654),"")</f>
        <v/>
      </c>
      <c r="I5654" s="1440"/>
      <c r="J5654" s="1436"/>
      <c r="K5654" s="4"/>
    </row>
    <row r="5655" spans="1:11" ht="15" x14ac:dyDescent="0.2">
      <c r="A5655" s="5">
        <v>5596</v>
      </c>
      <c r="B5655" s="660"/>
      <c r="C5655" s="2" t="s">
        <v>490</v>
      </c>
      <c r="F5655" s="4" t="s">
        <v>3784</v>
      </c>
      <c r="G5655" s="1" t="b">
        <f t="shared" ca="1" si="88"/>
        <v>1</v>
      </c>
      <c r="H5655" s="1435" t="str" cm="1">
        <f t="array" aca="1" ref="H5655" ca="1">IF(I5655&lt;&gt;"",INDIRECT("'"&amp;I5655&amp;"'!"&amp;J5655),"")</f>
        <v/>
      </c>
      <c r="I5655" s="1440"/>
      <c r="J5655" s="1436"/>
      <c r="K5655" s="4"/>
    </row>
    <row r="5656" spans="1:11" ht="15" x14ac:dyDescent="0.2">
      <c r="A5656">
        <v>5597</v>
      </c>
      <c r="B5656" s="660">
        <f>'Revenues 10-15'!F183</f>
        <v>0</v>
      </c>
      <c r="F5656" s="4"/>
      <c r="G5656" s="1" t="b">
        <f t="shared" ca="1" si="88"/>
        <v>1</v>
      </c>
      <c r="H5656" s="1435" cm="1">
        <f t="array" aca="1" ref="H5656" ca="1">IF(I5656&lt;&gt;"",INDIRECT("'"&amp;I5656&amp;"'!"&amp;J5656),"")</f>
        <v>0</v>
      </c>
      <c r="I5656" s="1440" t="s">
        <v>4785</v>
      </c>
      <c r="J5656" s="1436" t="s">
        <v>5076</v>
      </c>
      <c r="K5656" s="4"/>
    </row>
    <row r="5657" spans="1:11" ht="15" x14ac:dyDescent="0.2">
      <c r="A5657">
        <v>5598</v>
      </c>
      <c r="B5657" s="660">
        <f>'Revenues 10-15'!F186</f>
        <v>0</v>
      </c>
      <c r="F5657" s="4"/>
      <c r="G5657" s="1" t="b">
        <f t="shared" ca="1" si="88"/>
        <v>1</v>
      </c>
      <c r="H5657" s="1435" cm="1">
        <f t="array" aca="1" ref="H5657" ca="1">IF(I5657&lt;&gt;"",INDIRECT("'"&amp;I5657&amp;"'!"&amp;J5657),"")</f>
        <v>0</v>
      </c>
      <c r="I5657" s="1440" t="s">
        <v>4785</v>
      </c>
      <c r="J5657" s="1436" t="s">
        <v>4236</v>
      </c>
      <c r="K5657" s="4"/>
    </row>
    <row r="5658" spans="1:11" ht="15" x14ac:dyDescent="0.2">
      <c r="A5658" s="5">
        <v>5599</v>
      </c>
      <c r="B5658" s="660"/>
      <c r="C5658" s="2" t="s">
        <v>490</v>
      </c>
      <c r="F5658" s="4" t="s">
        <v>3784</v>
      </c>
      <c r="G5658" s="1" t="b">
        <f t="shared" ca="1" si="88"/>
        <v>1</v>
      </c>
      <c r="H5658" s="1435" t="str" cm="1">
        <f t="array" aca="1" ref="H5658" ca="1">IF(I5658&lt;&gt;"",INDIRECT("'"&amp;I5658&amp;"'!"&amp;J5658),"")</f>
        <v/>
      </c>
      <c r="I5658" s="1440"/>
      <c r="J5658" s="1436"/>
      <c r="K5658" s="4"/>
    </row>
    <row r="5659" spans="1:11" ht="15" x14ac:dyDescent="0.2">
      <c r="A5659" s="5">
        <v>5600</v>
      </c>
      <c r="B5659" s="660"/>
      <c r="F5659" s="4" t="s">
        <v>3784</v>
      </c>
      <c r="G5659" s="1" t="b">
        <f t="shared" ca="1" si="88"/>
        <v>1</v>
      </c>
      <c r="H5659" s="1435" t="str" cm="1">
        <f t="array" aca="1" ref="H5659" ca="1">IF(I5659&lt;&gt;"",INDIRECT("'"&amp;I5659&amp;"'!"&amp;J5659),"")</f>
        <v/>
      </c>
      <c r="I5659" s="1440"/>
      <c r="J5659" s="1436"/>
      <c r="K5659" s="4"/>
    </row>
    <row r="5660" spans="1:11" ht="15" x14ac:dyDescent="0.2">
      <c r="A5660" s="5">
        <v>5601</v>
      </c>
      <c r="B5660" s="660"/>
      <c r="F5660" s="4" t="s">
        <v>3784</v>
      </c>
      <c r="G5660" s="1" t="b">
        <f t="shared" ca="1" si="88"/>
        <v>1</v>
      </c>
      <c r="H5660" s="1435" t="str" cm="1">
        <f t="array" aca="1" ref="H5660" ca="1">IF(I5660&lt;&gt;"",INDIRECT("'"&amp;I5660&amp;"'!"&amp;J5660),"")</f>
        <v/>
      </c>
      <c r="I5660" s="1440"/>
      <c r="J5660" s="1436"/>
      <c r="K5660" s="4"/>
    </row>
    <row r="5661" spans="1:11" ht="15" x14ac:dyDescent="0.2">
      <c r="A5661" s="5">
        <v>5602</v>
      </c>
      <c r="B5661" s="660"/>
      <c r="F5661" s="4" t="s">
        <v>3784</v>
      </c>
      <c r="G5661" s="1" t="b">
        <f t="shared" ca="1" si="88"/>
        <v>1</v>
      </c>
      <c r="H5661" s="1435" t="str" cm="1">
        <f t="array" aca="1" ref="H5661" ca="1">IF(I5661&lt;&gt;"",INDIRECT("'"&amp;I5661&amp;"'!"&amp;J5661),"")</f>
        <v/>
      </c>
      <c r="I5661" s="1440"/>
      <c r="J5661" s="1436"/>
      <c r="K5661" s="4"/>
    </row>
    <row r="5662" spans="1:11" ht="15" x14ac:dyDescent="0.2">
      <c r="A5662">
        <v>5603</v>
      </c>
      <c r="B5662" s="660">
        <f>'Revenues 10-15'!F202</f>
        <v>0</v>
      </c>
      <c r="F5662" s="4"/>
      <c r="G5662" s="1" t="b">
        <f t="shared" ca="1" si="88"/>
        <v>1</v>
      </c>
      <c r="H5662" s="1435" cm="1">
        <f t="array" aca="1" ref="H5662" ca="1">IF(I5662&lt;&gt;"",INDIRECT("'"&amp;I5662&amp;"'!"&amp;J5662),"")</f>
        <v>0</v>
      </c>
      <c r="I5662" s="1440" t="s">
        <v>4785</v>
      </c>
      <c r="J5662" s="1436" t="s">
        <v>5077</v>
      </c>
      <c r="K5662" s="4"/>
    </row>
    <row r="5663" spans="1:11" ht="15" x14ac:dyDescent="0.2">
      <c r="A5663">
        <v>5604</v>
      </c>
      <c r="B5663" s="660">
        <f>'Revenues 10-15'!F203</f>
        <v>0</v>
      </c>
      <c r="F5663" s="4"/>
      <c r="G5663" s="1" t="b">
        <f t="shared" ca="1" si="88"/>
        <v>1</v>
      </c>
      <c r="H5663" s="1435" cm="1">
        <f t="array" aca="1" ref="H5663" ca="1">IF(I5663&lt;&gt;"",INDIRECT("'"&amp;I5663&amp;"'!"&amp;J5663),"")</f>
        <v>0</v>
      </c>
      <c r="I5663" s="1440" t="s">
        <v>4785</v>
      </c>
      <c r="J5663" s="1436" t="s">
        <v>5078</v>
      </c>
      <c r="K5663" s="4"/>
    </row>
    <row r="5664" spans="1:11" ht="15" x14ac:dyDescent="0.2">
      <c r="A5664" s="5">
        <v>5605</v>
      </c>
      <c r="B5664" s="660"/>
      <c r="F5664" s="4" t="s">
        <v>3784</v>
      </c>
      <c r="G5664" s="1" t="b">
        <f t="shared" ref="G5664:G5727" ca="1" si="89">H5664=B5664</f>
        <v>1</v>
      </c>
      <c r="H5664" s="1435" t="str" cm="1">
        <f t="array" aca="1" ref="H5664" ca="1">IF(I5664&lt;&gt;"",INDIRECT("'"&amp;I5664&amp;"'!"&amp;J5664),"")</f>
        <v/>
      </c>
      <c r="I5664" s="1440"/>
      <c r="J5664" s="1436"/>
      <c r="K5664" s="4"/>
    </row>
    <row r="5665" spans="1:11" ht="15" x14ac:dyDescent="0.2">
      <c r="A5665" s="5">
        <v>5606</v>
      </c>
      <c r="B5665" s="660"/>
      <c r="F5665" s="4" t="s">
        <v>3784</v>
      </c>
      <c r="G5665" s="1" t="b">
        <f t="shared" ca="1" si="89"/>
        <v>1</v>
      </c>
      <c r="H5665" s="1435" t="str" cm="1">
        <f t="array" aca="1" ref="H5665" ca="1">IF(I5665&lt;&gt;"",INDIRECT("'"&amp;I5665&amp;"'!"&amp;J5665),"")</f>
        <v/>
      </c>
      <c r="I5665" s="1440"/>
      <c r="J5665" s="1436"/>
      <c r="K5665" s="4"/>
    </row>
    <row r="5666" spans="1:11" ht="15" x14ac:dyDescent="0.2">
      <c r="A5666" s="5">
        <v>5607</v>
      </c>
      <c r="B5666" s="660"/>
      <c r="F5666" s="4" t="s">
        <v>3784</v>
      </c>
      <c r="G5666" s="1" t="b">
        <f t="shared" ca="1" si="89"/>
        <v>1</v>
      </c>
      <c r="H5666" s="1435" t="str" cm="1">
        <f t="array" aca="1" ref="H5666" ca="1">IF(I5666&lt;&gt;"",INDIRECT("'"&amp;I5666&amp;"'!"&amp;J5666),"")</f>
        <v/>
      </c>
      <c r="I5666" s="1440"/>
      <c r="J5666" s="1436"/>
      <c r="K5666" s="4"/>
    </row>
    <row r="5667" spans="1:11" ht="15" x14ac:dyDescent="0.2">
      <c r="A5667" s="5">
        <v>5608</v>
      </c>
      <c r="B5667" s="660"/>
      <c r="F5667" s="4" t="s">
        <v>3784</v>
      </c>
      <c r="G5667" s="1" t="b">
        <f t="shared" ca="1" si="89"/>
        <v>1</v>
      </c>
      <c r="H5667" s="1435" t="str" cm="1">
        <f t="array" aca="1" ref="H5667" ca="1">IF(I5667&lt;&gt;"",INDIRECT("'"&amp;I5667&amp;"'!"&amp;J5667),"")</f>
        <v/>
      </c>
      <c r="I5667" s="1440"/>
      <c r="J5667" s="1436"/>
      <c r="K5667" s="4"/>
    </row>
    <row r="5668" spans="1:11" ht="15" x14ac:dyDescent="0.2">
      <c r="A5668" s="5">
        <v>5609</v>
      </c>
      <c r="B5668" s="660"/>
      <c r="F5668" s="4" t="s">
        <v>3784</v>
      </c>
      <c r="G5668" s="1" t="b">
        <f t="shared" ca="1" si="89"/>
        <v>1</v>
      </c>
      <c r="H5668" s="1435" t="str" cm="1">
        <f t="array" aca="1" ref="H5668" ca="1">IF(I5668&lt;&gt;"",INDIRECT("'"&amp;I5668&amp;"'!"&amp;J5668),"")</f>
        <v/>
      </c>
      <c r="I5668" s="1440"/>
      <c r="J5668" s="1436"/>
      <c r="K5668" s="4"/>
    </row>
    <row r="5669" spans="1:11" ht="15" x14ac:dyDescent="0.2">
      <c r="A5669" s="5">
        <v>5610</v>
      </c>
      <c r="B5669" s="660"/>
      <c r="D5669" s="4" t="s">
        <v>1314</v>
      </c>
      <c r="F5669" s="4" t="s">
        <v>3784</v>
      </c>
      <c r="G5669" s="1" t="b">
        <f t="shared" ca="1" si="89"/>
        <v>1</v>
      </c>
      <c r="H5669" s="1435" t="str" cm="1">
        <f t="array" aca="1" ref="H5669" ca="1">IF(I5669&lt;&gt;"",INDIRECT("'"&amp;I5669&amp;"'!"&amp;J5669),"")</f>
        <v/>
      </c>
      <c r="I5669" s="1440"/>
      <c r="J5669" s="1436"/>
      <c r="K5669" s="4"/>
    </row>
    <row r="5670" spans="1:11" ht="15" x14ac:dyDescent="0.2">
      <c r="A5670">
        <v>5611</v>
      </c>
      <c r="B5670" s="660">
        <f>'Revenues 10-15'!F204</f>
        <v>0</v>
      </c>
      <c r="F5670" s="4"/>
      <c r="G5670" s="1" t="b">
        <f t="shared" ca="1" si="89"/>
        <v>1</v>
      </c>
      <c r="H5670" s="1435" cm="1">
        <f t="array" aca="1" ref="H5670" ca="1">IF(I5670&lt;&gt;"",INDIRECT("'"&amp;I5670&amp;"'!"&amp;J5670),"")</f>
        <v>0</v>
      </c>
      <c r="I5670" s="1440" t="s">
        <v>4785</v>
      </c>
      <c r="J5670" s="1436" t="s">
        <v>5079</v>
      </c>
      <c r="K5670" s="4"/>
    </row>
    <row r="5671" spans="1:11" ht="15" x14ac:dyDescent="0.2">
      <c r="A5671">
        <v>5612</v>
      </c>
      <c r="B5671" s="660">
        <f>'Revenues 10-15'!F208</f>
        <v>0</v>
      </c>
      <c r="F5671" s="4"/>
      <c r="G5671" s="1" t="b">
        <f t="shared" ca="1" si="89"/>
        <v>1</v>
      </c>
      <c r="H5671" s="1435" cm="1">
        <f t="array" aca="1" ref="H5671" ca="1">IF(I5671&lt;&gt;"",INDIRECT("'"&amp;I5671&amp;"'!"&amp;J5671),"")</f>
        <v>0</v>
      </c>
      <c r="I5671" s="1440" t="s">
        <v>4785</v>
      </c>
      <c r="J5671" s="1436" t="s">
        <v>5080</v>
      </c>
      <c r="K5671" s="4"/>
    </row>
    <row r="5672" spans="1:11" ht="15" x14ac:dyDescent="0.2">
      <c r="A5672" s="5">
        <v>5613</v>
      </c>
      <c r="B5672" s="660"/>
      <c r="F5672" s="4" t="s">
        <v>3784</v>
      </c>
      <c r="G5672" s="1" t="b">
        <f t="shared" ca="1" si="89"/>
        <v>1</v>
      </c>
      <c r="H5672" s="1435" t="str" cm="1">
        <f t="array" aca="1" ref="H5672" ca="1">IF(I5672&lt;&gt;"",INDIRECT("'"&amp;I5672&amp;"'!"&amp;J5672),"")</f>
        <v/>
      </c>
      <c r="I5672" s="1440"/>
      <c r="J5672" s="1436"/>
      <c r="K5672" s="4"/>
    </row>
    <row r="5673" spans="1:11" ht="15" x14ac:dyDescent="0.2">
      <c r="A5673" s="5">
        <v>5614</v>
      </c>
      <c r="B5673" s="660"/>
      <c r="F5673" s="4" t="s">
        <v>3784</v>
      </c>
      <c r="G5673" s="1" t="b">
        <f t="shared" ca="1" si="89"/>
        <v>1</v>
      </c>
      <c r="H5673" s="1435" t="str" cm="1">
        <f t="array" aca="1" ref="H5673" ca="1">IF(I5673&lt;&gt;"",INDIRECT("'"&amp;I5673&amp;"'!"&amp;J5673),"")</f>
        <v/>
      </c>
      <c r="I5673" s="1440"/>
      <c r="J5673" s="1436"/>
      <c r="K5673" s="4"/>
    </row>
    <row r="5674" spans="1:11" ht="15" x14ac:dyDescent="0.2">
      <c r="A5674" s="5">
        <v>5615</v>
      </c>
      <c r="B5674" s="660"/>
      <c r="F5674" s="4" t="s">
        <v>3784</v>
      </c>
      <c r="G5674" s="1" t="b">
        <f t="shared" ca="1" si="89"/>
        <v>1</v>
      </c>
      <c r="H5674" s="1435" t="str" cm="1">
        <f t="array" aca="1" ref="H5674" ca="1">IF(I5674&lt;&gt;"",INDIRECT("'"&amp;I5674&amp;"'!"&amp;J5674),"")</f>
        <v/>
      </c>
      <c r="I5674" s="1440"/>
      <c r="J5674" s="1436"/>
      <c r="K5674" s="4"/>
    </row>
    <row r="5675" spans="1:11" ht="15" x14ac:dyDescent="0.2">
      <c r="A5675">
        <v>5616</v>
      </c>
      <c r="B5675" s="660">
        <f>'Revenues 10-15'!F206</f>
        <v>0</v>
      </c>
      <c r="F5675" s="4"/>
      <c r="G5675" s="1" t="b">
        <f t="shared" ca="1" si="89"/>
        <v>1</v>
      </c>
      <c r="H5675" s="1435" cm="1">
        <f t="array" aca="1" ref="H5675" ca="1">IF(I5675&lt;&gt;"",INDIRECT("'"&amp;I5675&amp;"'!"&amp;J5675),"")</f>
        <v>0</v>
      </c>
      <c r="I5675" s="1440" t="s">
        <v>4785</v>
      </c>
      <c r="J5675" s="1436" t="s">
        <v>5081</v>
      </c>
      <c r="K5675" s="4"/>
    </row>
    <row r="5676" spans="1:11" ht="15" x14ac:dyDescent="0.2">
      <c r="A5676" s="5">
        <v>5617</v>
      </c>
      <c r="B5676" s="660"/>
      <c r="F5676" s="4" t="s">
        <v>3784</v>
      </c>
      <c r="G5676" s="1" t="b">
        <f t="shared" ca="1" si="89"/>
        <v>1</v>
      </c>
      <c r="H5676" s="1435" t="str" cm="1">
        <f t="array" aca="1" ref="H5676" ca="1">IF(I5676&lt;&gt;"",INDIRECT("'"&amp;I5676&amp;"'!"&amp;J5676),"")</f>
        <v/>
      </c>
      <c r="I5676" s="1440"/>
      <c r="J5676" s="1436"/>
      <c r="K5676" s="4"/>
    </row>
    <row r="5677" spans="1:11" ht="15" x14ac:dyDescent="0.2">
      <c r="A5677" s="5">
        <v>5618</v>
      </c>
      <c r="B5677" s="660"/>
      <c r="C5677" s="2" t="s">
        <v>490</v>
      </c>
      <c r="F5677" s="4" t="s">
        <v>3784</v>
      </c>
      <c r="G5677" s="1" t="b">
        <f t="shared" ca="1" si="89"/>
        <v>1</v>
      </c>
      <c r="H5677" s="1435" t="str" cm="1">
        <f t="array" aca="1" ref="H5677" ca="1">IF(I5677&lt;&gt;"",INDIRECT("'"&amp;I5677&amp;"'!"&amp;J5677),"")</f>
        <v/>
      </c>
      <c r="I5677" s="1440"/>
      <c r="J5677" s="1436"/>
      <c r="K5677" s="4"/>
    </row>
    <row r="5678" spans="1:11" ht="15" x14ac:dyDescent="0.2">
      <c r="A5678" s="5">
        <v>5619</v>
      </c>
      <c r="B5678" s="660"/>
      <c r="F5678" s="4" t="s">
        <v>3784</v>
      </c>
      <c r="G5678" s="1" t="b">
        <f t="shared" ca="1" si="89"/>
        <v>1</v>
      </c>
      <c r="H5678" s="1435" t="str" cm="1">
        <f t="array" aca="1" ref="H5678" ca="1">IF(I5678&lt;&gt;"",INDIRECT("'"&amp;I5678&amp;"'!"&amp;J5678),"")</f>
        <v/>
      </c>
      <c r="I5678" s="1440"/>
      <c r="J5678" s="1436"/>
      <c r="K5678" s="4"/>
    </row>
    <row r="5679" spans="1:11" ht="15" x14ac:dyDescent="0.2">
      <c r="A5679" s="5">
        <v>5620</v>
      </c>
      <c r="B5679" s="660"/>
      <c r="F5679" s="4" t="s">
        <v>3784</v>
      </c>
      <c r="G5679" s="1" t="b">
        <f t="shared" ca="1" si="89"/>
        <v>1</v>
      </c>
      <c r="H5679" s="1435" t="str" cm="1">
        <f t="array" aca="1" ref="H5679" ca="1">IF(I5679&lt;&gt;"",INDIRECT("'"&amp;I5679&amp;"'!"&amp;J5679),"")</f>
        <v/>
      </c>
      <c r="I5679" s="1440"/>
      <c r="J5679" s="1436"/>
      <c r="K5679" s="4"/>
    </row>
    <row r="5680" spans="1:11" ht="15" x14ac:dyDescent="0.2">
      <c r="A5680" s="5">
        <v>5621</v>
      </c>
      <c r="B5680" s="660"/>
      <c r="F5680" s="4" t="s">
        <v>3784</v>
      </c>
      <c r="G5680" s="1" t="b">
        <f t="shared" ca="1" si="89"/>
        <v>1</v>
      </c>
      <c r="H5680" s="1435" t="str" cm="1">
        <f t="array" aca="1" ref="H5680" ca="1">IF(I5680&lt;&gt;"",INDIRECT("'"&amp;I5680&amp;"'!"&amp;J5680),"")</f>
        <v/>
      </c>
      <c r="I5680" s="1440"/>
      <c r="J5680" s="1436"/>
      <c r="K5680" s="4"/>
    </row>
    <row r="5681" spans="1:11" ht="15" x14ac:dyDescent="0.2">
      <c r="A5681" s="5">
        <v>5622</v>
      </c>
      <c r="B5681" s="660"/>
      <c r="F5681" s="4" t="s">
        <v>3784</v>
      </c>
      <c r="G5681" s="1" t="b">
        <f t="shared" ca="1" si="89"/>
        <v>1</v>
      </c>
      <c r="H5681" s="1435" t="str" cm="1">
        <f t="array" aca="1" ref="H5681" ca="1">IF(I5681&lt;&gt;"",INDIRECT("'"&amp;I5681&amp;"'!"&amp;J5681),"")</f>
        <v/>
      </c>
      <c r="I5681" s="1440"/>
      <c r="J5681" s="1436"/>
      <c r="K5681" s="4"/>
    </row>
    <row r="5682" spans="1:11" ht="15" x14ac:dyDescent="0.2">
      <c r="A5682" s="5">
        <v>5623</v>
      </c>
      <c r="B5682" s="660"/>
      <c r="F5682" s="4" t="s">
        <v>3784</v>
      </c>
      <c r="G5682" s="1" t="b">
        <f t="shared" ca="1" si="89"/>
        <v>1</v>
      </c>
      <c r="H5682" s="1435" t="str" cm="1">
        <f t="array" aca="1" ref="H5682" ca="1">IF(I5682&lt;&gt;"",INDIRECT("'"&amp;I5682&amp;"'!"&amp;J5682),"")</f>
        <v/>
      </c>
      <c r="I5682" s="1440"/>
      <c r="J5682" s="1436"/>
      <c r="K5682" s="4"/>
    </row>
    <row r="5683" spans="1:11" ht="15" x14ac:dyDescent="0.2">
      <c r="A5683" s="5">
        <v>5624</v>
      </c>
      <c r="B5683" s="660"/>
      <c r="F5683" s="4" t="s">
        <v>3784</v>
      </c>
      <c r="G5683" s="1" t="b">
        <f t="shared" ca="1" si="89"/>
        <v>1</v>
      </c>
      <c r="H5683" s="1435" t="str" cm="1">
        <f t="array" aca="1" ref="H5683" ca="1">IF(I5683&lt;&gt;"",INDIRECT("'"&amp;I5683&amp;"'!"&amp;J5683),"")</f>
        <v/>
      </c>
      <c r="I5683" s="1440"/>
      <c r="J5683" s="1436"/>
      <c r="K5683" s="4"/>
    </row>
    <row r="5684" spans="1:11" ht="15" x14ac:dyDescent="0.2">
      <c r="A5684" s="5">
        <v>5625</v>
      </c>
      <c r="B5684" s="660"/>
      <c r="F5684" s="4" t="s">
        <v>3784</v>
      </c>
      <c r="G5684" s="1" t="b">
        <f t="shared" ca="1" si="89"/>
        <v>1</v>
      </c>
      <c r="H5684" s="1435" t="str" cm="1">
        <f t="array" aca="1" ref="H5684" ca="1">IF(I5684&lt;&gt;"",INDIRECT("'"&amp;I5684&amp;"'!"&amp;J5684),"")</f>
        <v/>
      </c>
      <c r="I5684" s="1440"/>
      <c r="J5684" s="1436"/>
      <c r="K5684" s="4"/>
    </row>
    <row r="5685" spans="1:11" ht="15" x14ac:dyDescent="0.2">
      <c r="A5685" s="5">
        <v>5626</v>
      </c>
      <c r="B5685" s="660"/>
      <c r="F5685" s="4" t="s">
        <v>3784</v>
      </c>
      <c r="G5685" s="1" t="b">
        <f t="shared" ca="1" si="89"/>
        <v>1</v>
      </c>
      <c r="H5685" s="1435" t="str" cm="1">
        <f t="array" aca="1" ref="H5685" ca="1">IF(I5685&lt;&gt;"",INDIRECT("'"&amp;I5685&amp;"'!"&amp;J5685),"")</f>
        <v/>
      </c>
      <c r="I5685" s="1440"/>
      <c r="J5685" s="1436"/>
      <c r="K5685" s="4"/>
    </row>
    <row r="5686" spans="1:11" ht="15" x14ac:dyDescent="0.2">
      <c r="A5686" s="5">
        <v>5627</v>
      </c>
      <c r="B5686" s="660"/>
      <c r="F5686" s="4" t="s">
        <v>3784</v>
      </c>
      <c r="G5686" s="1" t="b">
        <f t="shared" ca="1" si="89"/>
        <v>1</v>
      </c>
      <c r="H5686" s="1435" t="str" cm="1">
        <f t="array" aca="1" ref="H5686" ca="1">IF(I5686&lt;&gt;"",INDIRECT("'"&amp;I5686&amp;"'!"&amp;J5686),"")</f>
        <v/>
      </c>
      <c r="I5686" s="1440"/>
      <c r="J5686" s="1436"/>
      <c r="K5686" s="4"/>
    </row>
    <row r="5687" spans="1:11" ht="15" x14ac:dyDescent="0.2">
      <c r="A5687" s="5">
        <v>5628</v>
      </c>
      <c r="B5687" s="660"/>
      <c r="F5687" s="4" t="s">
        <v>3784</v>
      </c>
      <c r="G5687" s="1" t="b">
        <f t="shared" ca="1" si="89"/>
        <v>1</v>
      </c>
      <c r="H5687" s="1435" t="str" cm="1">
        <f t="array" aca="1" ref="H5687" ca="1">IF(I5687&lt;&gt;"",INDIRECT("'"&amp;I5687&amp;"'!"&amp;J5687),"")</f>
        <v/>
      </c>
      <c r="I5687" s="1440"/>
      <c r="J5687" s="1436"/>
      <c r="K5687" s="4"/>
    </row>
    <row r="5688" spans="1:11" ht="15" x14ac:dyDescent="0.2">
      <c r="A5688" s="5">
        <v>5629</v>
      </c>
      <c r="B5688" s="660"/>
      <c r="F5688" s="4" t="s">
        <v>3784</v>
      </c>
      <c r="G5688" s="1" t="b">
        <f t="shared" ca="1" si="89"/>
        <v>1</v>
      </c>
      <c r="H5688" s="1435" t="str" cm="1">
        <f t="array" aca="1" ref="H5688" ca="1">IF(I5688&lt;&gt;"",INDIRECT("'"&amp;I5688&amp;"'!"&amp;J5688),"")</f>
        <v/>
      </c>
      <c r="I5688" s="1440"/>
      <c r="J5688" s="1436"/>
      <c r="K5688" s="4"/>
    </row>
    <row r="5689" spans="1:11" ht="15" x14ac:dyDescent="0.2">
      <c r="A5689">
        <v>5630</v>
      </c>
      <c r="B5689" s="660">
        <f>'Revenues 10-15'!F214</f>
        <v>0</v>
      </c>
      <c r="F5689" s="4"/>
      <c r="G5689" s="1" t="b">
        <f t="shared" ca="1" si="89"/>
        <v>1</v>
      </c>
      <c r="H5689" s="1435" cm="1">
        <f t="array" aca="1" ref="H5689" ca="1">IF(I5689&lt;&gt;"",INDIRECT("'"&amp;I5689&amp;"'!"&amp;J5689),"")</f>
        <v>0</v>
      </c>
      <c r="I5689" s="1440" t="s">
        <v>4785</v>
      </c>
      <c r="J5689" s="1436" t="s">
        <v>4239</v>
      </c>
      <c r="K5689" s="4"/>
    </row>
    <row r="5690" spans="1:11" ht="15" x14ac:dyDescent="0.2">
      <c r="A5690">
        <v>5631</v>
      </c>
      <c r="B5690" s="660">
        <f>'Revenues 10-15'!F215</f>
        <v>0</v>
      </c>
      <c r="F5690" s="4"/>
      <c r="G5690" s="1" t="b">
        <f t="shared" ca="1" si="89"/>
        <v>1</v>
      </c>
      <c r="H5690" s="1435" cm="1">
        <f t="array" aca="1" ref="H5690" ca="1">IF(I5690&lt;&gt;"",INDIRECT("'"&amp;I5690&amp;"'!"&amp;J5690),"")</f>
        <v>0</v>
      </c>
      <c r="I5690" s="1440" t="s">
        <v>4785</v>
      </c>
      <c r="J5690" s="1436" t="s">
        <v>5082</v>
      </c>
      <c r="K5690" s="4"/>
    </row>
    <row r="5691" spans="1:11" ht="15" x14ac:dyDescent="0.2">
      <c r="A5691" s="5">
        <v>5632</v>
      </c>
      <c r="B5691" s="660"/>
      <c r="F5691" s="4" t="s">
        <v>3784</v>
      </c>
      <c r="G5691" s="1" t="b">
        <f t="shared" ca="1" si="89"/>
        <v>1</v>
      </c>
      <c r="H5691" s="1435" t="str" cm="1">
        <f t="array" aca="1" ref="H5691" ca="1">IF(I5691&lt;&gt;"",INDIRECT("'"&amp;I5691&amp;"'!"&amp;J5691),"")</f>
        <v/>
      </c>
      <c r="I5691" s="1440"/>
      <c r="J5691" s="1436"/>
      <c r="K5691" s="4"/>
    </row>
    <row r="5692" spans="1:11" ht="15" x14ac:dyDescent="0.2">
      <c r="A5692" s="5">
        <v>5633</v>
      </c>
      <c r="B5692" s="660"/>
      <c r="F5692" s="4" t="s">
        <v>3784</v>
      </c>
      <c r="G5692" s="1" t="b">
        <f t="shared" ca="1" si="89"/>
        <v>1</v>
      </c>
      <c r="H5692" s="1435" t="str" cm="1">
        <f t="array" aca="1" ref="H5692" ca="1">IF(I5692&lt;&gt;"",INDIRECT("'"&amp;I5692&amp;"'!"&amp;J5692),"")</f>
        <v/>
      </c>
      <c r="I5692" s="1440"/>
      <c r="J5692" s="1436"/>
      <c r="K5692" s="4"/>
    </row>
    <row r="5693" spans="1:11" ht="15" x14ac:dyDescent="0.2">
      <c r="A5693">
        <v>5634</v>
      </c>
      <c r="B5693" s="660">
        <f>'Revenues 10-15'!F216</f>
        <v>0</v>
      </c>
      <c r="F5693" s="4"/>
      <c r="G5693" s="1" t="b">
        <f t="shared" ca="1" si="89"/>
        <v>1</v>
      </c>
      <c r="H5693" s="1435" cm="1">
        <f t="array" aca="1" ref="H5693" ca="1">IF(I5693&lt;&gt;"",INDIRECT("'"&amp;I5693&amp;"'!"&amp;J5693),"")</f>
        <v>0</v>
      </c>
      <c r="I5693" s="1440" t="s">
        <v>4785</v>
      </c>
      <c r="J5693" s="1436" t="s">
        <v>5083</v>
      </c>
      <c r="K5693" s="4"/>
    </row>
    <row r="5694" spans="1:11" ht="15" x14ac:dyDescent="0.2">
      <c r="A5694">
        <v>5635</v>
      </c>
      <c r="B5694" s="660">
        <f>'Revenues 10-15'!F217</f>
        <v>0</v>
      </c>
      <c r="F5694" s="4"/>
      <c r="G5694" s="1" t="b">
        <f t="shared" ca="1" si="89"/>
        <v>1</v>
      </c>
      <c r="H5694" s="1435" cm="1">
        <f t="array" aca="1" ref="H5694" ca="1">IF(I5694&lt;&gt;"",INDIRECT("'"&amp;I5694&amp;"'!"&amp;J5694),"")</f>
        <v>0</v>
      </c>
      <c r="I5694" s="1440" t="s">
        <v>4785</v>
      </c>
      <c r="J5694" s="1436" t="s">
        <v>5084</v>
      </c>
      <c r="K5694" s="4"/>
    </row>
    <row r="5695" spans="1:11" ht="15" x14ac:dyDescent="0.2">
      <c r="A5695">
        <v>5636</v>
      </c>
      <c r="B5695" s="660">
        <f>'Revenues 10-15'!F218</f>
        <v>0</v>
      </c>
      <c r="F5695" s="4"/>
      <c r="G5695" s="1" t="b">
        <f t="shared" ca="1" si="89"/>
        <v>1</v>
      </c>
      <c r="H5695" s="1435" cm="1">
        <f t="array" aca="1" ref="H5695" ca="1">IF(I5695&lt;&gt;"",INDIRECT("'"&amp;I5695&amp;"'!"&amp;J5695),"")</f>
        <v>0</v>
      </c>
      <c r="I5695" s="1440" t="s">
        <v>4785</v>
      </c>
      <c r="J5695" s="1436" t="s">
        <v>5085</v>
      </c>
      <c r="K5695" s="4"/>
    </row>
    <row r="5696" spans="1:11" ht="15" x14ac:dyDescent="0.2">
      <c r="A5696" s="5">
        <v>5637</v>
      </c>
      <c r="B5696" s="660"/>
      <c r="F5696" s="4" t="s">
        <v>3784</v>
      </c>
      <c r="G5696" s="1" t="b">
        <f t="shared" ca="1" si="89"/>
        <v>1</v>
      </c>
      <c r="H5696" s="1435" t="str" cm="1">
        <f t="array" aca="1" ref="H5696" ca="1">IF(I5696&lt;&gt;"",INDIRECT("'"&amp;I5696&amp;"'!"&amp;J5696),"")</f>
        <v/>
      </c>
      <c r="I5696" s="1440"/>
      <c r="J5696" s="1436"/>
      <c r="K5696" s="4"/>
    </row>
    <row r="5697" spans="1:11" ht="15" x14ac:dyDescent="0.2">
      <c r="A5697" s="5">
        <v>5638</v>
      </c>
      <c r="B5697" s="660"/>
      <c r="F5697" s="4" t="s">
        <v>3784</v>
      </c>
      <c r="G5697" s="1" t="b">
        <f t="shared" ca="1" si="89"/>
        <v>1</v>
      </c>
      <c r="H5697" s="1435" t="str" cm="1">
        <f t="array" aca="1" ref="H5697" ca="1">IF(I5697&lt;&gt;"",INDIRECT("'"&amp;I5697&amp;"'!"&amp;J5697),"")</f>
        <v/>
      </c>
      <c r="I5697" s="1440"/>
      <c r="J5697" s="1436"/>
      <c r="K5697" s="4"/>
    </row>
    <row r="5698" spans="1:11" ht="15" x14ac:dyDescent="0.2">
      <c r="A5698" s="5">
        <v>5639</v>
      </c>
      <c r="B5698" s="660"/>
      <c r="F5698" s="4" t="s">
        <v>3784</v>
      </c>
      <c r="G5698" s="1" t="b">
        <f t="shared" ca="1" si="89"/>
        <v>1</v>
      </c>
      <c r="H5698" s="1435" t="str" cm="1">
        <f t="array" aca="1" ref="H5698" ca="1">IF(I5698&lt;&gt;"",INDIRECT("'"&amp;I5698&amp;"'!"&amp;J5698),"")</f>
        <v/>
      </c>
      <c r="I5698" s="1440"/>
      <c r="J5698" s="1436"/>
      <c r="K5698" s="4"/>
    </row>
    <row r="5699" spans="1:11" ht="15" x14ac:dyDescent="0.2">
      <c r="A5699" s="5">
        <v>5640</v>
      </c>
      <c r="B5699" s="660"/>
      <c r="F5699" s="4" t="s">
        <v>3784</v>
      </c>
      <c r="G5699" s="1" t="b">
        <f t="shared" ca="1" si="89"/>
        <v>1</v>
      </c>
      <c r="H5699" s="1435" t="str" cm="1">
        <f t="array" aca="1" ref="H5699" ca="1">IF(I5699&lt;&gt;"",INDIRECT("'"&amp;I5699&amp;"'!"&amp;J5699),"")</f>
        <v/>
      </c>
      <c r="I5699" s="1440"/>
      <c r="J5699" s="1436"/>
      <c r="K5699" s="4"/>
    </row>
    <row r="5700" spans="1:11" ht="15" x14ac:dyDescent="0.2">
      <c r="A5700" s="5">
        <v>5641</v>
      </c>
      <c r="B5700" s="660"/>
      <c r="F5700" s="4" t="s">
        <v>3784</v>
      </c>
      <c r="G5700" s="1" t="b">
        <f t="shared" ca="1" si="89"/>
        <v>1</v>
      </c>
      <c r="H5700" s="1435" t="str" cm="1">
        <f t="array" aca="1" ref="H5700" ca="1">IF(I5700&lt;&gt;"",INDIRECT("'"&amp;I5700&amp;"'!"&amp;J5700),"")</f>
        <v/>
      </c>
      <c r="I5700" s="1440"/>
      <c r="J5700" s="1436"/>
      <c r="K5700" s="4"/>
    </row>
    <row r="5701" spans="1:11" ht="15" x14ac:dyDescent="0.2">
      <c r="A5701">
        <v>5642</v>
      </c>
      <c r="B5701" s="660">
        <f>'Revenues 10-15'!F220</f>
        <v>0</v>
      </c>
      <c r="F5701" s="4"/>
      <c r="G5701" s="1" t="b">
        <f t="shared" ca="1" si="89"/>
        <v>1</v>
      </c>
      <c r="H5701" s="1435" cm="1">
        <f t="array" aca="1" ref="H5701" ca="1">IF(I5701&lt;&gt;"",INDIRECT("'"&amp;I5701&amp;"'!"&amp;J5701),"")</f>
        <v>0</v>
      </c>
      <c r="I5701" s="1440" t="s">
        <v>4785</v>
      </c>
      <c r="J5701" s="1436" t="s">
        <v>5086</v>
      </c>
      <c r="K5701" s="4"/>
    </row>
    <row r="5702" spans="1:11" ht="15" x14ac:dyDescent="0.2">
      <c r="A5702" s="5">
        <v>5643</v>
      </c>
      <c r="B5702" s="660"/>
      <c r="F5702" s="4" t="s">
        <v>3784</v>
      </c>
      <c r="G5702" s="1" t="b">
        <f t="shared" ca="1" si="89"/>
        <v>1</v>
      </c>
      <c r="H5702" s="1435" t="str" cm="1">
        <f t="array" aca="1" ref="H5702" ca="1">IF(I5702&lt;&gt;"",INDIRECT("'"&amp;I5702&amp;"'!"&amp;J5702),"")</f>
        <v/>
      </c>
      <c r="I5702" s="1440"/>
      <c r="J5702" s="1436"/>
      <c r="K5702" s="4"/>
    </row>
    <row r="5703" spans="1:11" ht="15" x14ac:dyDescent="0.2">
      <c r="A5703">
        <v>5644</v>
      </c>
      <c r="B5703" s="660">
        <f>'Revenues 10-15'!F258</f>
        <v>0</v>
      </c>
      <c r="C5703" s="2" t="s">
        <v>490</v>
      </c>
      <c r="F5703" s="4"/>
      <c r="G5703" s="1" t="b">
        <f t="shared" ca="1" si="89"/>
        <v>1</v>
      </c>
      <c r="H5703" s="1435" cm="1">
        <f t="array" aca="1" ref="H5703" ca="1">IF(I5703&lt;&gt;"",INDIRECT("'"&amp;I5703&amp;"'!"&amp;J5703),"")</f>
        <v>0</v>
      </c>
      <c r="I5703" s="1440" t="s">
        <v>4785</v>
      </c>
      <c r="J5703" s="1436" t="s">
        <v>5087</v>
      </c>
      <c r="K5703" s="4"/>
    </row>
    <row r="5704" spans="1:11" ht="15" x14ac:dyDescent="0.2">
      <c r="A5704" s="5">
        <v>5645</v>
      </c>
      <c r="B5704" s="660"/>
      <c r="D5704" s="4" t="s">
        <v>1314</v>
      </c>
      <c r="F5704" s="4" t="s">
        <v>3784</v>
      </c>
      <c r="G5704" s="1" t="b">
        <f t="shared" ca="1" si="89"/>
        <v>1</v>
      </c>
      <c r="H5704" s="1435" t="str" cm="1">
        <f t="array" aca="1" ref="H5704" ca="1">IF(I5704&lt;&gt;"",INDIRECT("'"&amp;I5704&amp;"'!"&amp;J5704),"")</f>
        <v/>
      </c>
      <c r="I5704" s="1440"/>
      <c r="J5704" s="1436"/>
      <c r="K5704" s="4"/>
    </row>
    <row r="5705" spans="1:11" ht="15" x14ac:dyDescent="0.2">
      <c r="A5705" s="5">
        <v>5646</v>
      </c>
      <c r="B5705" s="660"/>
      <c r="F5705" s="4" t="s">
        <v>3784</v>
      </c>
      <c r="G5705" s="1" t="b">
        <f t="shared" ca="1" si="89"/>
        <v>1</v>
      </c>
      <c r="H5705" s="1435" t="str" cm="1">
        <f t="array" aca="1" ref="H5705" ca="1">IF(I5705&lt;&gt;"",INDIRECT("'"&amp;I5705&amp;"'!"&amp;J5705),"")</f>
        <v/>
      </c>
      <c r="I5705" s="1440"/>
      <c r="J5705" s="1436"/>
      <c r="K5705" s="4"/>
    </row>
    <row r="5706" spans="1:11" ht="15" x14ac:dyDescent="0.2">
      <c r="A5706">
        <v>5647</v>
      </c>
      <c r="B5706" s="660">
        <f>'Revenues 10-15'!F260</f>
        <v>0</v>
      </c>
      <c r="F5706" s="4"/>
      <c r="G5706" s="1" t="b">
        <f t="shared" ca="1" si="89"/>
        <v>1</v>
      </c>
      <c r="H5706" s="1435" cm="1">
        <f t="array" aca="1" ref="H5706" ca="1">IF(I5706&lt;&gt;"",INDIRECT("'"&amp;I5706&amp;"'!"&amp;J5706),"")</f>
        <v>0</v>
      </c>
      <c r="I5706" s="1440" t="s">
        <v>4785</v>
      </c>
      <c r="J5706" s="1436" t="s">
        <v>5088</v>
      </c>
      <c r="K5706" s="4"/>
    </row>
    <row r="5707" spans="1:11" ht="15" x14ac:dyDescent="0.2">
      <c r="A5707" s="5">
        <v>5648</v>
      </c>
      <c r="B5707" s="660"/>
      <c r="F5707" s="4" t="s">
        <v>3784</v>
      </c>
      <c r="G5707" s="1" t="b">
        <f t="shared" ca="1" si="89"/>
        <v>1</v>
      </c>
      <c r="H5707" s="1435" t="str" cm="1">
        <f t="array" aca="1" ref="H5707" ca="1">IF(I5707&lt;&gt;"",INDIRECT("'"&amp;I5707&amp;"'!"&amp;J5707),"")</f>
        <v/>
      </c>
      <c r="I5707" s="1440"/>
      <c r="J5707" s="1436"/>
      <c r="K5707" s="4"/>
    </row>
    <row r="5708" spans="1:11" ht="15" x14ac:dyDescent="0.2">
      <c r="A5708">
        <v>5649</v>
      </c>
      <c r="B5708" s="660">
        <f>'Revenues 10-15'!F261</f>
        <v>0</v>
      </c>
      <c r="F5708" s="4"/>
      <c r="G5708" s="1" t="b">
        <f t="shared" ca="1" si="89"/>
        <v>1</v>
      </c>
      <c r="H5708" s="1435" cm="1">
        <f t="array" aca="1" ref="H5708" ca="1">IF(I5708&lt;&gt;"",INDIRECT("'"&amp;I5708&amp;"'!"&amp;J5708),"")</f>
        <v>0</v>
      </c>
      <c r="I5708" s="1440" t="s">
        <v>4785</v>
      </c>
      <c r="J5708" s="1436" t="s">
        <v>5089</v>
      </c>
      <c r="K5708" s="4"/>
    </row>
    <row r="5709" spans="1:11" ht="15" x14ac:dyDescent="0.2">
      <c r="A5709" s="5">
        <v>5650</v>
      </c>
      <c r="B5709" s="660"/>
      <c r="F5709" s="4" t="s">
        <v>3784</v>
      </c>
      <c r="G5709" s="1" t="b">
        <f t="shared" ca="1" si="89"/>
        <v>1</v>
      </c>
      <c r="H5709" s="1435" t="str" cm="1">
        <f t="array" aca="1" ref="H5709" ca="1">IF(I5709&lt;&gt;"",INDIRECT("'"&amp;I5709&amp;"'!"&amp;J5709),"")</f>
        <v/>
      </c>
      <c r="I5709" s="1440"/>
      <c r="J5709" s="1436"/>
      <c r="K5709" s="4"/>
    </row>
    <row r="5710" spans="1:11" ht="15" x14ac:dyDescent="0.2">
      <c r="A5710" s="5">
        <v>5651</v>
      </c>
      <c r="B5710" s="660"/>
      <c r="F5710" s="4" t="s">
        <v>3784</v>
      </c>
      <c r="G5710" s="1" t="b">
        <f t="shared" ca="1" si="89"/>
        <v>1</v>
      </c>
      <c r="H5710" s="1435" t="str" cm="1">
        <f t="array" aca="1" ref="H5710" ca="1">IF(I5710&lt;&gt;"",INDIRECT("'"&amp;I5710&amp;"'!"&amp;J5710),"")</f>
        <v/>
      </c>
      <c r="I5710" s="1440"/>
      <c r="J5710" s="1436"/>
      <c r="K5710" s="4"/>
    </row>
    <row r="5711" spans="1:11" ht="15" x14ac:dyDescent="0.2">
      <c r="A5711">
        <v>5652</v>
      </c>
      <c r="B5711" s="660">
        <f>'Revenues 10-15'!F270</f>
        <v>0</v>
      </c>
      <c r="F5711" s="4"/>
      <c r="G5711" s="1" t="b">
        <f t="shared" ca="1" si="89"/>
        <v>1</v>
      </c>
      <c r="H5711" s="1435" cm="1">
        <f t="array" aca="1" ref="H5711" ca="1">IF(I5711&lt;&gt;"",INDIRECT("'"&amp;I5711&amp;"'!"&amp;J5711),"")</f>
        <v>0</v>
      </c>
      <c r="I5711" s="1440" t="s">
        <v>4785</v>
      </c>
      <c r="J5711" s="1436" t="s">
        <v>5090</v>
      </c>
      <c r="K5711" s="4"/>
    </row>
    <row r="5712" spans="1:11" ht="15" x14ac:dyDescent="0.2">
      <c r="A5712" s="5">
        <v>5653</v>
      </c>
      <c r="B5712" s="660"/>
      <c r="F5712" s="4" t="s">
        <v>3784</v>
      </c>
      <c r="G5712" s="1" t="b">
        <f t="shared" ca="1" si="89"/>
        <v>1</v>
      </c>
      <c r="H5712" s="1435" t="str" cm="1">
        <f t="array" aca="1" ref="H5712" ca="1">IF(I5712&lt;&gt;"",INDIRECT("'"&amp;I5712&amp;"'!"&amp;J5712),"")</f>
        <v/>
      </c>
      <c r="I5712" s="1440"/>
      <c r="J5712" s="1436"/>
      <c r="K5712" s="4"/>
    </row>
    <row r="5713" spans="1:11" ht="15" x14ac:dyDescent="0.2">
      <c r="A5713" s="5">
        <v>5654</v>
      </c>
      <c r="B5713" s="660"/>
      <c r="C5713" s="2" t="s">
        <v>490</v>
      </c>
      <c r="F5713" s="4" t="s">
        <v>3784</v>
      </c>
      <c r="G5713" s="1" t="b">
        <f t="shared" ca="1" si="89"/>
        <v>1</v>
      </c>
      <c r="H5713" s="1435" t="str" cm="1">
        <f t="array" aca="1" ref="H5713" ca="1">IF(I5713&lt;&gt;"",INDIRECT("'"&amp;I5713&amp;"'!"&amp;J5713),"")</f>
        <v/>
      </c>
      <c r="I5713" s="1440"/>
      <c r="J5713" s="1436"/>
      <c r="K5713" s="4"/>
    </row>
    <row r="5714" spans="1:11" ht="15" x14ac:dyDescent="0.2">
      <c r="A5714" s="5">
        <v>5655</v>
      </c>
      <c r="B5714" s="660"/>
      <c r="F5714" s="4" t="s">
        <v>3784</v>
      </c>
      <c r="G5714" s="1" t="b">
        <f t="shared" ca="1" si="89"/>
        <v>1</v>
      </c>
      <c r="H5714" s="1435" t="str" cm="1">
        <f t="array" aca="1" ref="H5714" ca="1">IF(I5714&lt;&gt;"",INDIRECT("'"&amp;I5714&amp;"'!"&amp;J5714),"")</f>
        <v/>
      </c>
      <c r="I5714" s="1440"/>
      <c r="J5714" s="1436"/>
      <c r="K5714" s="4"/>
    </row>
    <row r="5715" spans="1:11" ht="15" x14ac:dyDescent="0.2">
      <c r="A5715" s="5">
        <v>5656</v>
      </c>
      <c r="B5715" s="660"/>
      <c r="F5715" s="4" t="s">
        <v>3784</v>
      </c>
      <c r="G5715" s="1" t="b">
        <f t="shared" ca="1" si="89"/>
        <v>1</v>
      </c>
      <c r="H5715" s="1435" t="str" cm="1">
        <f t="array" aca="1" ref="H5715" ca="1">IF(I5715&lt;&gt;"",INDIRECT("'"&amp;I5715&amp;"'!"&amp;J5715),"")</f>
        <v/>
      </c>
      <c r="I5715" s="1440"/>
      <c r="J5715" s="1436"/>
      <c r="K5715" s="4"/>
    </row>
    <row r="5716" spans="1:11" ht="15" x14ac:dyDescent="0.2">
      <c r="A5716" s="5">
        <v>5657</v>
      </c>
      <c r="B5716" s="660"/>
      <c r="F5716" s="4" t="s">
        <v>3784</v>
      </c>
      <c r="G5716" s="1" t="b">
        <f t="shared" ca="1" si="89"/>
        <v>1</v>
      </c>
      <c r="H5716" s="1435" t="str" cm="1">
        <f t="array" aca="1" ref="H5716" ca="1">IF(I5716&lt;&gt;"",INDIRECT("'"&amp;I5716&amp;"'!"&amp;J5716),"")</f>
        <v/>
      </c>
      <c r="I5716" s="1440"/>
      <c r="J5716" s="1436"/>
      <c r="K5716" s="4"/>
    </row>
    <row r="5717" spans="1:11" ht="15" x14ac:dyDescent="0.2">
      <c r="A5717">
        <v>5658</v>
      </c>
      <c r="B5717" s="660">
        <f>'Revenues 10-15'!F271</f>
        <v>0</v>
      </c>
      <c r="F5717" s="4"/>
      <c r="G5717" s="1" t="b">
        <f t="shared" ca="1" si="89"/>
        <v>1</v>
      </c>
      <c r="H5717" s="1435" cm="1">
        <f t="array" aca="1" ref="H5717" ca="1">IF(I5717&lt;&gt;"",INDIRECT("'"&amp;I5717&amp;"'!"&amp;J5717),"")</f>
        <v>0</v>
      </c>
      <c r="I5717" s="1440" t="s">
        <v>4785</v>
      </c>
      <c r="J5717" s="1436" t="s">
        <v>5091</v>
      </c>
      <c r="K5717" s="4"/>
    </row>
    <row r="5718" spans="1:11" ht="15" x14ac:dyDescent="0.2">
      <c r="A5718">
        <v>5659</v>
      </c>
      <c r="B5718" s="660">
        <f>'Revenues 10-15'!F272</f>
        <v>503274</v>
      </c>
      <c r="F5718" s="4"/>
      <c r="G5718" s="1" t="b">
        <f t="shared" ca="1" si="89"/>
        <v>1</v>
      </c>
      <c r="H5718" s="1435" cm="1">
        <f t="array" aca="1" ref="H5718" ca="1">IF(I5718&lt;&gt;"",INDIRECT("'"&amp;I5718&amp;"'!"&amp;J5718),"")</f>
        <v>503274</v>
      </c>
      <c r="I5718" s="1440" t="s">
        <v>4785</v>
      </c>
      <c r="J5718" s="1436" t="s">
        <v>5092</v>
      </c>
      <c r="K5718" s="4"/>
    </row>
    <row r="5719" spans="1:11" ht="15" x14ac:dyDescent="0.2">
      <c r="A5719">
        <v>5660</v>
      </c>
      <c r="B5719" s="660">
        <f>'Revenues 10-15'!G5</f>
        <v>29229</v>
      </c>
      <c r="C5719" s="2" t="s">
        <v>490</v>
      </c>
      <c r="F5719" s="4"/>
      <c r="G5719" s="1" t="b">
        <f t="shared" ca="1" si="89"/>
        <v>1</v>
      </c>
      <c r="H5719" s="1435" cm="1">
        <f t="array" aca="1" ref="H5719" ca="1">IF(I5719&lt;&gt;"",INDIRECT("'"&amp;I5719&amp;"'!"&amp;J5719),"")</f>
        <v>29229</v>
      </c>
      <c r="I5719" s="1440" t="s">
        <v>4785</v>
      </c>
      <c r="J5719" s="1436" t="s">
        <v>3826</v>
      </c>
      <c r="K5719" s="4"/>
    </row>
    <row r="5720" spans="1:11" ht="15" x14ac:dyDescent="0.2">
      <c r="A5720">
        <v>5661</v>
      </c>
      <c r="B5720" s="660">
        <f>'Revenues 10-15'!G7</f>
        <v>0</v>
      </c>
      <c r="C5720" s="2" t="s">
        <v>490</v>
      </c>
      <c r="F5720" s="4"/>
      <c r="G5720" s="1" t="b">
        <f t="shared" ca="1" si="89"/>
        <v>1</v>
      </c>
      <c r="H5720" s="1435" cm="1">
        <f t="array" aca="1" ref="H5720" ca="1">IF(I5720&lt;&gt;"",INDIRECT("'"&amp;I5720&amp;"'!"&amp;J5720),"")</f>
        <v>0</v>
      </c>
      <c r="I5720" s="1440" t="s">
        <v>4785</v>
      </c>
      <c r="J5720" s="1436" t="s">
        <v>4508</v>
      </c>
      <c r="K5720" s="4"/>
    </row>
    <row r="5721" spans="1:11" ht="15" x14ac:dyDescent="0.2">
      <c r="A5721">
        <v>5662</v>
      </c>
      <c r="B5721" s="660">
        <f>'Revenues 10-15'!G8</f>
        <v>39249</v>
      </c>
      <c r="F5721" s="4"/>
      <c r="G5721" s="1" t="b">
        <f t="shared" ca="1" si="89"/>
        <v>1</v>
      </c>
      <c r="H5721" s="1435" cm="1">
        <f t="array" aca="1" ref="H5721" ca="1">IF(I5721&lt;&gt;"",INDIRECT("'"&amp;I5721&amp;"'!"&amp;J5721),"")</f>
        <v>39249</v>
      </c>
      <c r="I5721" s="1440" t="s">
        <v>4785</v>
      </c>
      <c r="J5721" s="1436" t="s">
        <v>4454</v>
      </c>
      <c r="K5721" s="4"/>
    </row>
    <row r="5722" spans="1:11" ht="15" x14ac:dyDescent="0.2">
      <c r="A5722">
        <v>5663</v>
      </c>
      <c r="B5722" s="660">
        <f>'Revenues 10-15'!G11</f>
        <v>0</v>
      </c>
      <c r="F5722" s="4"/>
      <c r="G5722" s="1" t="b">
        <f t="shared" ca="1" si="89"/>
        <v>1</v>
      </c>
      <c r="H5722" s="1435" cm="1">
        <f t="array" aca="1" ref="H5722" ca="1">IF(I5722&lt;&gt;"",INDIRECT("'"&amp;I5722&amp;"'!"&amp;J5722),"")</f>
        <v>0</v>
      </c>
      <c r="I5722" s="1440" t="s">
        <v>4785</v>
      </c>
      <c r="J5722" s="1436" t="s">
        <v>4456</v>
      </c>
      <c r="K5722" s="4"/>
    </row>
    <row r="5723" spans="1:11" ht="15" x14ac:dyDescent="0.2">
      <c r="A5723">
        <v>5664</v>
      </c>
      <c r="B5723" s="660">
        <f>'Revenues 10-15'!G12</f>
        <v>68478</v>
      </c>
      <c r="F5723" s="4"/>
      <c r="G5723" s="1" t="b">
        <f t="shared" ca="1" si="89"/>
        <v>1</v>
      </c>
      <c r="H5723" s="1435" cm="1">
        <f t="array" aca="1" ref="H5723" ca="1">IF(I5723&lt;&gt;"",INDIRECT("'"&amp;I5723&amp;"'!"&amp;J5723),"")</f>
        <v>68478</v>
      </c>
      <c r="I5723" s="1440" t="s">
        <v>4785</v>
      </c>
      <c r="J5723" s="1436" t="s">
        <v>3827</v>
      </c>
      <c r="K5723" s="4"/>
    </row>
    <row r="5724" spans="1:11" ht="15" x14ac:dyDescent="0.2">
      <c r="A5724">
        <v>5665</v>
      </c>
      <c r="B5724" s="660">
        <f>'Revenues 10-15'!G14</f>
        <v>0</v>
      </c>
      <c r="F5724" s="4"/>
      <c r="G5724" s="1" t="b">
        <f t="shared" ca="1" si="89"/>
        <v>1</v>
      </c>
      <c r="H5724" s="1435" cm="1">
        <f t="array" aca="1" ref="H5724" ca="1">IF(I5724&lt;&gt;"",INDIRECT("'"&amp;I5724&amp;"'!"&amp;J5724),"")</f>
        <v>0</v>
      </c>
      <c r="I5724" s="1440" t="s">
        <v>4785</v>
      </c>
      <c r="J5724" s="1436" t="s">
        <v>4015</v>
      </c>
      <c r="K5724" s="4"/>
    </row>
    <row r="5725" spans="1:11" ht="15" x14ac:dyDescent="0.2">
      <c r="A5725">
        <v>5666</v>
      </c>
      <c r="B5725" s="660">
        <f>'Revenues 10-15'!G15</f>
        <v>0</v>
      </c>
      <c r="C5725" s="2" t="s">
        <v>490</v>
      </c>
      <c r="F5725" s="4"/>
      <c r="G5725" s="1" t="b">
        <f t="shared" ca="1" si="89"/>
        <v>1</v>
      </c>
      <c r="H5725" s="1435" cm="1">
        <f t="array" aca="1" ref="H5725" ca="1">IF(I5725&lt;&gt;"",INDIRECT("'"&amp;I5725&amp;"'!"&amp;J5725),"")</f>
        <v>0</v>
      </c>
      <c r="I5725" s="1440" t="s">
        <v>4785</v>
      </c>
      <c r="J5725" s="1436" t="s">
        <v>4016</v>
      </c>
      <c r="K5725" s="4"/>
    </row>
    <row r="5726" spans="1:11" ht="15" x14ac:dyDescent="0.2">
      <c r="A5726">
        <v>5667</v>
      </c>
      <c r="B5726" s="660">
        <f>'Revenues 10-15'!G16</f>
        <v>0</v>
      </c>
      <c r="F5726" s="4"/>
      <c r="G5726" s="1" t="b">
        <f t="shared" ca="1" si="89"/>
        <v>1</v>
      </c>
      <c r="H5726" s="1435" cm="1">
        <f t="array" aca="1" ref="H5726" ca="1">IF(I5726&lt;&gt;"",INDIRECT("'"&amp;I5726&amp;"'!"&amp;J5726),"")</f>
        <v>0</v>
      </c>
      <c r="I5726" s="1440" t="s">
        <v>4785</v>
      </c>
      <c r="J5726" s="1436" t="s">
        <v>4013</v>
      </c>
      <c r="K5726" s="4"/>
    </row>
    <row r="5727" spans="1:11" ht="15" x14ac:dyDescent="0.2">
      <c r="A5727">
        <v>5668</v>
      </c>
      <c r="B5727" s="660">
        <f>'Revenues 10-15'!G17</f>
        <v>0</v>
      </c>
      <c r="F5727" s="4"/>
      <c r="G5727" s="1" t="b">
        <f t="shared" ca="1" si="89"/>
        <v>1</v>
      </c>
      <c r="H5727" s="1435" cm="1">
        <f t="array" aca="1" ref="H5727" ca="1">IF(I5727&lt;&gt;"",INDIRECT("'"&amp;I5727&amp;"'!"&amp;J5727),"")</f>
        <v>0</v>
      </c>
      <c r="I5727" s="1440" t="s">
        <v>4785</v>
      </c>
      <c r="J5727" s="1436" t="s">
        <v>4509</v>
      </c>
      <c r="K5727" s="4"/>
    </row>
    <row r="5728" spans="1:11" ht="15" x14ac:dyDescent="0.2">
      <c r="A5728">
        <v>5669</v>
      </c>
      <c r="B5728" s="660">
        <f>'Revenues 10-15'!G18</f>
        <v>0</v>
      </c>
      <c r="F5728" s="4"/>
      <c r="G5728" s="1" t="b">
        <f t="shared" ref="G5728:G5791" ca="1" si="90">H5728=B5728</f>
        <v>1</v>
      </c>
      <c r="H5728" s="1435" cm="1">
        <f t="array" aca="1" ref="H5728" ca="1">IF(I5728&lt;&gt;"",INDIRECT("'"&amp;I5728&amp;"'!"&amp;J5728),"")</f>
        <v>0</v>
      </c>
      <c r="I5728" s="1440" t="s">
        <v>4785</v>
      </c>
      <c r="J5728" s="1436" t="s">
        <v>4014</v>
      </c>
      <c r="K5728" s="4"/>
    </row>
    <row r="5729" spans="1:11" ht="15" x14ac:dyDescent="0.2">
      <c r="A5729">
        <v>5670</v>
      </c>
      <c r="B5729" s="660">
        <f>'Revenues 10-15'!G65</f>
        <v>0</v>
      </c>
      <c r="F5729" s="4"/>
      <c r="G5729" s="1" t="b">
        <f t="shared" ca="1" si="90"/>
        <v>1</v>
      </c>
      <c r="H5729" s="1435" cm="1">
        <f t="array" aca="1" ref="H5729" ca="1">IF(I5729&lt;&gt;"",INDIRECT("'"&amp;I5729&amp;"'!"&amp;J5729),"")</f>
        <v>0</v>
      </c>
      <c r="I5729" s="1440" t="s">
        <v>4785</v>
      </c>
      <c r="J5729" s="1436" t="s">
        <v>4036</v>
      </c>
      <c r="K5729" s="4"/>
    </row>
    <row r="5730" spans="1:11" ht="15" x14ac:dyDescent="0.2">
      <c r="A5730">
        <v>5671</v>
      </c>
      <c r="B5730" s="660">
        <f>'Revenues 10-15'!G66</f>
        <v>0</v>
      </c>
      <c r="C5730" s="2" t="s">
        <v>490</v>
      </c>
      <c r="F5730" s="4"/>
      <c r="G5730" s="1" t="b">
        <f t="shared" ca="1" si="90"/>
        <v>1</v>
      </c>
      <c r="H5730" s="1435" cm="1">
        <f t="array" aca="1" ref="H5730" ca="1">IF(I5730&lt;&gt;"",INDIRECT("'"&amp;I5730&amp;"'!"&amp;J5730),"")</f>
        <v>0</v>
      </c>
      <c r="I5730" s="1440" t="s">
        <v>4785</v>
      </c>
      <c r="J5730" s="1436" t="s">
        <v>4037</v>
      </c>
      <c r="K5730" s="4"/>
    </row>
    <row r="5731" spans="1:11" ht="15" x14ac:dyDescent="0.2">
      <c r="A5731">
        <v>5672</v>
      </c>
      <c r="B5731" s="660">
        <f>'Revenues 10-15'!G67</f>
        <v>0</v>
      </c>
      <c r="F5731" s="4"/>
      <c r="G5731" s="1" t="b">
        <f t="shared" ca="1" si="90"/>
        <v>1</v>
      </c>
      <c r="H5731" s="1435" cm="1">
        <f t="array" aca="1" ref="H5731" ca="1">IF(I5731&lt;&gt;"",INDIRECT("'"&amp;I5731&amp;"'!"&amp;J5731),"")</f>
        <v>0</v>
      </c>
      <c r="I5731" s="1440" t="s">
        <v>4785</v>
      </c>
      <c r="J5731" s="1436" t="s">
        <v>4038</v>
      </c>
      <c r="K5731" s="4"/>
    </row>
    <row r="5732" spans="1:11" ht="15" x14ac:dyDescent="0.2">
      <c r="A5732">
        <v>5673</v>
      </c>
      <c r="B5732" s="660">
        <f>'Revenues 10-15'!G98</f>
        <v>0</v>
      </c>
      <c r="F5732" s="4"/>
      <c r="G5732" s="1" t="b">
        <f t="shared" ca="1" si="90"/>
        <v>1</v>
      </c>
      <c r="H5732" s="1435" cm="1">
        <f t="array" aca="1" ref="H5732" ca="1">IF(I5732&lt;&gt;"",INDIRECT("'"&amp;I5732&amp;"'!"&amp;J5732),"")</f>
        <v>0</v>
      </c>
      <c r="I5732" s="1440" t="s">
        <v>4785</v>
      </c>
      <c r="J5732" s="1436" t="s">
        <v>5093</v>
      </c>
      <c r="K5732" s="4"/>
    </row>
    <row r="5733" spans="1:11" ht="15" x14ac:dyDescent="0.2">
      <c r="A5733">
        <v>5674</v>
      </c>
      <c r="B5733" s="660">
        <f>'Revenues 10-15'!G101</f>
        <v>3105</v>
      </c>
      <c r="C5733" s="2" t="s">
        <v>490</v>
      </c>
      <c r="F5733" s="4"/>
      <c r="G5733" s="1" t="b">
        <f t="shared" ca="1" si="90"/>
        <v>1</v>
      </c>
      <c r="H5733" s="1435" cm="1">
        <f t="array" aca="1" ref="H5733" ca="1">IF(I5733&lt;&gt;"",INDIRECT("'"&amp;I5733&amp;"'!"&amp;J5733),"")</f>
        <v>3105</v>
      </c>
      <c r="I5733" s="1440" t="s">
        <v>4785</v>
      </c>
      <c r="J5733" s="1436" t="s">
        <v>5094</v>
      </c>
      <c r="K5733" s="4"/>
    </row>
    <row r="5734" spans="1:11" ht="15" x14ac:dyDescent="0.2">
      <c r="A5734">
        <v>5675</v>
      </c>
      <c r="B5734" s="660">
        <f>'Revenues 10-15'!G109</f>
        <v>0</v>
      </c>
      <c r="F5734" s="4"/>
      <c r="G5734" s="1" t="b">
        <f t="shared" ca="1" si="90"/>
        <v>1</v>
      </c>
      <c r="H5734" s="1435" cm="1">
        <f t="array" aca="1" ref="H5734" ca="1">IF(I5734&lt;&gt;"",INDIRECT("'"&amp;I5734&amp;"'!"&amp;J5734),"")</f>
        <v>0</v>
      </c>
      <c r="I5734" s="1440" t="s">
        <v>4785</v>
      </c>
      <c r="J5734" s="1436" t="s">
        <v>5095</v>
      </c>
      <c r="K5734" s="4"/>
    </row>
    <row r="5735" spans="1:11" ht="15" x14ac:dyDescent="0.2">
      <c r="A5735">
        <v>5676</v>
      </c>
      <c r="B5735" s="660">
        <f>'Revenues 10-15'!G110</f>
        <v>3105</v>
      </c>
      <c r="F5735" s="4"/>
      <c r="G5735" s="1" t="b">
        <f t="shared" ca="1" si="90"/>
        <v>1</v>
      </c>
      <c r="H5735" s="1435" cm="1">
        <f t="array" aca="1" ref="H5735" ca="1">IF(I5735&lt;&gt;"",INDIRECT("'"&amp;I5735&amp;"'!"&amp;J5735),"")</f>
        <v>3105</v>
      </c>
      <c r="I5735" s="1440" t="s">
        <v>4785</v>
      </c>
      <c r="J5735" s="1436" t="s">
        <v>5096</v>
      </c>
      <c r="K5735" s="4"/>
    </row>
    <row r="5736" spans="1:11" ht="15" x14ac:dyDescent="0.2">
      <c r="A5736">
        <v>5677</v>
      </c>
      <c r="B5736" s="660">
        <f>'Revenues 10-15'!G114</f>
        <v>0</v>
      </c>
      <c r="F5736" s="4"/>
      <c r="G5736" s="1" t="b">
        <f t="shared" ca="1" si="90"/>
        <v>1</v>
      </c>
      <c r="H5736" s="1435" cm="1">
        <f t="array" aca="1" ref="H5736" ca="1">IF(I5736&lt;&gt;"",INDIRECT("'"&amp;I5736&amp;"'!"&amp;J5736),"")</f>
        <v>0</v>
      </c>
      <c r="I5736" s="1440" t="s">
        <v>4785</v>
      </c>
      <c r="J5736" s="1436" t="s">
        <v>5097</v>
      </c>
      <c r="K5736" s="4"/>
    </row>
    <row r="5737" spans="1:11" ht="15" x14ac:dyDescent="0.2">
      <c r="A5737">
        <v>5678</v>
      </c>
      <c r="B5737" s="660">
        <f>'Revenues 10-15'!G115</f>
        <v>0</v>
      </c>
      <c r="C5737" s="2" t="s">
        <v>490</v>
      </c>
      <c r="F5737" s="4"/>
      <c r="G5737" s="1" t="b">
        <f t="shared" ca="1" si="90"/>
        <v>1</v>
      </c>
      <c r="H5737" s="1435" cm="1">
        <f t="array" aca="1" ref="H5737" ca="1">IF(I5737&lt;&gt;"",INDIRECT("'"&amp;I5737&amp;"'!"&amp;J5737),"")</f>
        <v>0</v>
      </c>
      <c r="I5737" s="1440" t="s">
        <v>4785</v>
      </c>
      <c r="J5737" s="1436" t="s">
        <v>5098</v>
      </c>
      <c r="K5737" s="4"/>
    </row>
    <row r="5738" spans="1:11" ht="15" x14ac:dyDescent="0.2">
      <c r="A5738">
        <v>5679</v>
      </c>
      <c r="B5738" s="660">
        <f>'Revenues 10-15'!G116</f>
        <v>0</v>
      </c>
      <c r="F5738" s="4"/>
      <c r="G5738" s="1" t="b">
        <f t="shared" ca="1" si="90"/>
        <v>1</v>
      </c>
      <c r="H5738" s="1435" cm="1">
        <f t="array" aca="1" ref="H5738" ca="1">IF(I5738&lt;&gt;"",INDIRECT("'"&amp;I5738&amp;"'!"&amp;J5738),"")</f>
        <v>0</v>
      </c>
      <c r="I5738" s="1440" t="s">
        <v>4785</v>
      </c>
      <c r="J5738" s="1436" t="s">
        <v>4048</v>
      </c>
      <c r="K5738" s="4"/>
    </row>
    <row r="5739" spans="1:11" ht="15" x14ac:dyDescent="0.2">
      <c r="A5739">
        <v>5680</v>
      </c>
      <c r="B5739" s="660">
        <f>'Revenues 10-15'!G117</f>
        <v>0</v>
      </c>
      <c r="F5739" s="4"/>
      <c r="G5739" s="1" t="b">
        <f t="shared" ca="1" si="90"/>
        <v>1</v>
      </c>
      <c r="H5739" s="1435" cm="1">
        <f t="array" aca="1" ref="H5739" ca="1">IF(I5739&lt;&gt;"",INDIRECT("'"&amp;I5739&amp;"'!"&amp;J5739),"")</f>
        <v>0</v>
      </c>
      <c r="I5739" s="1440" t="s">
        <v>4785</v>
      </c>
      <c r="J5739" s="1436" t="s">
        <v>5099</v>
      </c>
      <c r="K5739" s="4"/>
    </row>
    <row r="5740" spans="1:11" ht="15" x14ac:dyDescent="0.2">
      <c r="A5740">
        <v>5681</v>
      </c>
      <c r="B5740" s="660">
        <f>'Revenues 10-15'!G120</f>
        <v>0</v>
      </c>
      <c r="F5740" s="4"/>
      <c r="G5740" s="1" t="b">
        <f t="shared" ca="1" si="90"/>
        <v>1</v>
      </c>
      <c r="H5740" s="1435" cm="1">
        <f t="array" aca="1" ref="H5740" ca="1">IF(I5740&lt;&gt;"",INDIRECT("'"&amp;I5740&amp;"'!"&amp;J5740),"")</f>
        <v>0</v>
      </c>
      <c r="I5740" s="1440" t="s">
        <v>4785</v>
      </c>
      <c r="J5740" s="1436" t="s">
        <v>5100</v>
      </c>
      <c r="K5740" s="4"/>
    </row>
    <row r="5741" spans="1:11" ht="15" x14ac:dyDescent="0.2">
      <c r="A5741">
        <v>5682</v>
      </c>
      <c r="B5741" s="660">
        <f>'Revenues 10-15'!G121</f>
        <v>0</v>
      </c>
      <c r="C5741" s="2" t="s">
        <v>490</v>
      </c>
      <c r="F5741" s="4"/>
      <c r="G5741" s="1" t="b">
        <f t="shared" ca="1" si="90"/>
        <v>1</v>
      </c>
      <c r="H5741" s="1435" cm="1">
        <f t="array" aca="1" ref="H5741" ca="1">IF(I5741&lt;&gt;"",INDIRECT("'"&amp;I5741&amp;"'!"&amp;J5741),"")</f>
        <v>0</v>
      </c>
      <c r="I5741" s="1440" t="s">
        <v>4785</v>
      </c>
      <c r="J5741" s="1436" t="s">
        <v>5101</v>
      </c>
      <c r="K5741" s="4"/>
    </row>
    <row r="5742" spans="1:11" ht="15" x14ac:dyDescent="0.2">
      <c r="A5742" s="5">
        <v>5683</v>
      </c>
      <c r="B5742" s="660"/>
      <c r="F5742" s="4" t="s">
        <v>3784</v>
      </c>
      <c r="G5742" s="1" t="b">
        <f t="shared" ca="1" si="90"/>
        <v>1</v>
      </c>
      <c r="H5742" s="1435" t="str" cm="1">
        <f t="array" aca="1" ref="H5742" ca="1">IF(I5742&lt;&gt;"",INDIRECT("'"&amp;I5742&amp;"'!"&amp;J5742),"")</f>
        <v/>
      </c>
      <c r="I5742" s="1440"/>
      <c r="J5742" s="1436"/>
      <c r="K5742" s="4"/>
    </row>
    <row r="5743" spans="1:11" ht="15" x14ac:dyDescent="0.2">
      <c r="A5743" s="5">
        <v>5684</v>
      </c>
      <c r="B5743" s="660"/>
      <c r="F5743" s="4" t="s">
        <v>3784</v>
      </c>
      <c r="G5743" s="1" t="b">
        <f t="shared" ca="1" si="90"/>
        <v>1</v>
      </c>
      <c r="H5743" s="1435" t="str" cm="1">
        <f t="array" aca="1" ref="H5743" ca="1">IF(I5743&lt;&gt;"",INDIRECT("'"&amp;I5743&amp;"'!"&amp;J5743),"")</f>
        <v/>
      </c>
      <c r="I5743" s="1440"/>
      <c r="J5743" s="1436"/>
      <c r="K5743" s="4"/>
    </row>
    <row r="5744" spans="1:11" ht="15" x14ac:dyDescent="0.2">
      <c r="A5744" s="5">
        <v>5685</v>
      </c>
      <c r="B5744" s="660"/>
      <c r="F5744" s="4" t="s">
        <v>3784</v>
      </c>
      <c r="G5744" s="1" t="b">
        <f t="shared" ca="1" si="90"/>
        <v>1</v>
      </c>
      <c r="H5744" s="1435" t="str" cm="1">
        <f t="array" aca="1" ref="H5744" ca="1">IF(I5744&lt;&gt;"",INDIRECT("'"&amp;I5744&amp;"'!"&amp;J5744),"")</f>
        <v/>
      </c>
      <c r="I5744" s="1440"/>
      <c r="J5744" s="1436"/>
      <c r="K5744" s="4"/>
    </row>
    <row r="5745" spans="1:11" ht="15" x14ac:dyDescent="0.2">
      <c r="A5745" s="5">
        <v>5686</v>
      </c>
      <c r="B5745" s="660"/>
      <c r="F5745" s="4" t="s">
        <v>3784</v>
      </c>
      <c r="G5745" s="1" t="b">
        <f t="shared" ca="1" si="90"/>
        <v>1</v>
      </c>
      <c r="H5745" s="1435" t="str" cm="1">
        <f t="array" aca="1" ref="H5745" ca="1">IF(I5745&lt;&gt;"",INDIRECT("'"&amp;I5745&amp;"'!"&amp;J5745),"")</f>
        <v/>
      </c>
      <c r="I5745" s="1440"/>
      <c r="J5745" s="1436"/>
      <c r="K5745" s="4"/>
    </row>
    <row r="5746" spans="1:11" ht="15" x14ac:dyDescent="0.2">
      <c r="A5746">
        <v>5687</v>
      </c>
      <c r="B5746" s="660">
        <f>'Revenues 10-15'!G124</f>
        <v>0</v>
      </c>
      <c r="F5746" s="4"/>
      <c r="G5746" s="1" t="b">
        <f t="shared" ca="1" si="90"/>
        <v>1</v>
      </c>
      <c r="H5746" s="1435" cm="1">
        <f t="array" aca="1" ref="H5746" ca="1">IF(I5746&lt;&gt;"",INDIRECT("'"&amp;I5746&amp;"'!"&amp;J5746),"")</f>
        <v>0</v>
      </c>
      <c r="I5746" s="1440" t="s">
        <v>4785</v>
      </c>
      <c r="J5746" s="1436" t="s">
        <v>4764</v>
      </c>
      <c r="K5746" s="4"/>
    </row>
    <row r="5747" spans="1:11" ht="15" x14ac:dyDescent="0.2">
      <c r="A5747">
        <v>5688</v>
      </c>
      <c r="B5747" s="660">
        <f>'Revenues 10-15'!G136</f>
        <v>0</v>
      </c>
      <c r="F5747" s="4"/>
      <c r="G5747" s="1" t="b">
        <f t="shared" ca="1" si="90"/>
        <v>1</v>
      </c>
      <c r="H5747" s="1435" cm="1">
        <f t="array" aca="1" ref="H5747" ca="1">IF(I5747&lt;&gt;"",INDIRECT("'"&amp;I5747&amp;"'!"&amp;J5747),"")</f>
        <v>0</v>
      </c>
      <c r="I5747" s="1440" t="s">
        <v>4785</v>
      </c>
      <c r="J5747" s="1436" t="s">
        <v>5102</v>
      </c>
      <c r="K5747" s="4"/>
    </row>
    <row r="5748" spans="1:11" ht="15" x14ac:dyDescent="0.2">
      <c r="A5748" s="5">
        <v>5689</v>
      </c>
      <c r="B5748" s="660"/>
      <c r="C5748" s="2" t="s">
        <v>490</v>
      </c>
      <c r="F5748" s="4" t="s">
        <v>3784</v>
      </c>
      <c r="G5748" s="1" t="b">
        <f t="shared" ca="1" si="90"/>
        <v>1</v>
      </c>
      <c r="H5748" s="1435" t="str" cm="1">
        <f t="array" aca="1" ref="H5748" ca="1">IF(I5748&lt;&gt;"",INDIRECT("'"&amp;I5748&amp;"'!"&amp;J5748),"")</f>
        <v/>
      </c>
      <c r="I5748" s="1440"/>
      <c r="J5748" s="1436"/>
      <c r="K5748" s="4"/>
    </row>
    <row r="5749" spans="1:11" ht="15" x14ac:dyDescent="0.2">
      <c r="A5749" s="5">
        <v>5690</v>
      </c>
      <c r="B5749" s="660"/>
      <c r="F5749" s="4" t="s">
        <v>3784</v>
      </c>
      <c r="G5749" s="1" t="b">
        <f t="shared" ca="1" si="90"/>
        <v>1</v>
      </c>
      <c r="H5749" s="1435" t="str" cm="1">
        <f t="array" aca="1" ref="H5749" ca="1">IF(I5749&lt;&gt;"",INDIRECT("'"&amp;I5749&amp;"'!"&amp;J5749),"")</f>
        <v/>
      </c>
      <c r="I5749" s="1440"/>
      <c r="J5749" s="1436"/>
      <c r="K5749" s="4"/>
    </row>
    <row r="5750" spans="1:11" ht="15" x14ac:dyDescent="0.2">
      <c r="A5750">
        <v>5691</v>
      </c>
      <c r="B5750" s="660">
        <f>'Revenues 10-15'!G143</f>
        <v>0</v>
      </c>
      <c r="F5750" s="4"/>
      <c r="G5750" s="1" t="b">
        <f t="shared" ca="1" si="90"/>
        <v>1</v>
      </c>
      <c r="H5750" s="1435" cm="1">
        <f t="array" aca="1" ref="H5750" ca="1">IF(I5750&lt;&gt;"",INDIRECT("'"&amp;I5750&amp;"'!"&amp;J5750),"")</f>
        <v>0</v>
      </c>
      <c r="I5750" s="1440" t="s">
        <v>4785</v>
      </c>
      <c r="J5750" s="1436" t="s">
        <v>5103</v>
      </c>
      <c r="K5750" s="4"/>
    </row>
    <row r="5751" spans="1:11" ht="15" x14ac:dyDescent="0.2">
      <c r="A5751" s="5">
        <v>5692</v>
      </c>
      <c r="B5751" s="660"/>
      <c r="F5751" s="4" t="s">
        <v>3784</v>
      </c>
      <c r="G5751" s="1" t="b">
        <f t="shared" ca="1" si="90"/>
        <v>1</v>
      </c>
      <c r="H5751" s="1435" t="str" cm="1">
        <f t="array" aca="1" ref="H5751" ca="1">IF(I5751&lt;&gt;"",INDIRECT("'"&amp;I5751&amp;"'!"&amp;J5751),"")</f>
        <v/>
      </c>
      <c r="I5751" s="1440"/>
      <c r="J5751" s="1436"/>
      <c r="K5751" s="4"/>
    </row>
    <row r="5752" spans="1:11" ht="15" x14ac:dyDescent="0.2">
      <c r="A5752">
        <v>5693</v>
      </c>
      <c r="B5752" s="660">
        <f>'Revenues 10-15'!G145</f>
        <v>0</v>
      </c>
      <c r="C5752" s="2" t="s">
        <v>490</v>
      </c>
      <c r="F5752" s="4"/>
      <c r="G5752" s="1" t="b">
        <f t="shared" ca="1" si="90"/>
        <v>1</v>
      </c>
      <c r="H5752" s="1435" cm="1">
        <f t="array" aca="1" ref="H5752" ca="1">IF(I5752&lt;&gt;"",INDIRECT("'"&amp;I5752&amp;"'!"&amp;J5752),"")</f>
        <v>0</v>
      </c>
      <c r="I5752" s="1440" t="s">
        <v>4785</v>
      </c>
      <c r="J5752" s="1436" t="s">
        <v>5104</v>
      </c>
      <c r="K5752" s="4"/>
    </row>
    <row r="5753" spans="1:11" ht="15" x14ac:dyDescent="0.2">
      <c r="A5753">
        <v>5694</v>
      </c>
      <c r="B5753" s="660">
        <f>'Revenues 10-15'!G146</f>
        <v>0</v>
      </c>
      <c r="F5753" s="4"/>
      <c r="G5753" s="1" t="b">
        <f t="shared" ca="1" si="90"/>
        <v>1</v>
      </c>
      <c r="H5753" s="1435" cm="1">
        <f t="array" aca="1" ref="H5753" ca="1">IF(I5753&lt;&gt;"",INDIRECT("'"&amp;I5753&amp;"'!"&amp;J5753),"")</f>
        <v>0</v>
      </c>
      <c r="I5753" s="1440" t="s">
        <v>4785</v>
      </c>
      <c r="J5753" s="1436" t="s">
        <v>5105</v>
      </c>
      <c r="K5753" s="4"/>
    </row>
    <row r="5754" spans="1:11" ht="15" x14ac:dyDescent="0.2">
      <c r="A5754">
        <v>5695</v>
      </c>
      <c r="B5754" s="660">
        <f>'Revenues 10-15'!G147</f>
        <v>0</v>
      </c>
      <c r="F5754" s="4"/>
      <c r="G5754" s="1" t="b">
        <f t="shared" ca="1" si="90"/>
        <v>1</v>
      </c>
      <c r="H5754" s="1435" cm="1">
        <f t="array" aca="1" ref="H5754" ca="1">IF(I5754&lt;&gt;"",INDIRECT("'"&amp;I5754&amp;"'!"&amp;J5754),"")</f>
        <v>0</v>
      </c>
      <c r="I5754" s="1440" t="s">
        <v>4785</v>
      </c>
      <c r="J5754" s="1436" t="s">
        <v>5106</v>
      </c>
      <c r="K5754" s="4"/>
    </row>
    <row r="5755" spans="1:11" ht="15" x14ac:dyDescent="0.2">
      <c r="A5755">
        <v>5696</v>
      </c>
      <c r="B5755" s="660">
        <f>'Revenues 10-15'!G159</f>
        <v>0</v>
      </c>
      <c r="F5755" s="4"/>
      <c r="G5755" s="1" t="b">
        <f t="shared" ca="1" si="90"/>
        <v>1</v>
      </c>
      <c r="H5755" s="1435" cm="1">
        <f t="array" aca="1" ref="H5755" ca="1">IF(I5755&lt;&gt;"",INDIRECT("'"&amp;I5755&amp;"'!"&amp;J5755),"")</f>
        <v>0</v>
      </c>
      <c r="I5755" s="1440" t="s">
        <v>4785</v>
      </c>
      <c r="J5755" s="1436" t="s">
        <v>5107</v>
      </c>
      <c r="K5755" s="4"/>
    </row>
    <row r="5756" spans="1:11" ht="15" x14ac:dyDescent="0.2">
      <c r="A5756" s="5">
        <v>5697</v>
      </c>
      <c r="B5756" s="660"/>
      <c r="C5756" s="2" t="s">
        <v>490</v>
      </c>
      <c r="F5756" s="4" t="s">
        <v>3784</v>
      </c>
      <c r="G5756" s="1" t="b">
        <f t="shared" ca="1" si="90"/>
        <v>1</v>
      </c>
      <c r="H5756" s="1435" t="str" cm="1">
        <f t="array" aca="1" ref="H5756" ca="1">IF(I5756&lt;&gt;"",INDIRECT("'"&amp;I5756&amp;"'!"&amp;J5756),"")</f>
        <v/>
      </c>
      <c r="I5756" s="1440"/>
      <c r="J5756" s="1436"/>
      <c r="K5756" s="4"/>
    </row>
    <row r="5757" spans="1:11" ht="15" x14ac:dyDescent="0.2">
      <c r="A5757" s="5">
        <v>5698</v>
      </c>
      <c r="B5757" s="660"/>
      <c r="F5757" s="4" t="s">
        <v>3784</v>
      </c>
      <c r="G5757" s="1" t="b">
        <f t="shared" ca="1" si="90"/>
        <v>1</v>
      </c>
      <c r="H5757" s="1435" t="str" cm="1">
        <f t="array" aca="1" ref="H5757" ca="1">IF(I5757&lt;&gt;"",INDIRECT("'"&amp;I5757&amp;"'!"&amp;J5757),"")</f>
        <v/>
      </c>
      <c r="I5757" s="1440"/>
      <c r="J5757" s="1436"/>
      <c r="K5757" s="4"/>
    </row>
    <row r="5758" spans="1:11" ht="15" x14ac:dyDescent="0.2">
      <c r="A5758" s="5">
        <v>5699</v>
      </c>
      <c r="B5758" s="660"/>
      <c r="F5758" s="4" t="s">
        <v>3784</v>
      </c>
      <c r="G5758" s="1" t="b">
        <f t="shared" ca="1" si="90"/>
        <v>1</v>
      </c>
      <c r="H5758" s="1435" t="str" cm="1">
        <f t="array" aca="1" ref="H5758" ca="1">IF(I5758&lt;&gt;"",INDIRECT("'"&amp;I5758&amp;"'!"&amp;J5758),"")</f>
        <v/>
      </c>
      <c r="I5758" s="1440"/>
      <c r="J5758" s="1436"/>
      <c r="K5758" s="4"/>
    </row>
    <row r="5759" spans="1:11" ht="15" x14ac:dyDescent="0.2">
      <c r="A5759" s="5">
        <v>5700</v>
      </c>
      <c r="B5759" s="660"/>
      <c r="F5759" s="4" t="s">
        <v>3784</v>
      </c>
      <c r="G5759" s="1" t="b">
        <f t="shared" ca="1" si="90"/>
        <v>1</v>
      </c>
      <c r="H5759" s="1435" t="str" cm="1">
        <f t="array" aca="1" ref="H5759" ca="1">IF(I5759&lt;&gt;"",INDIRECT("'"&amp;I5759&amp;"'!"&amp;J5759),"")</f>
        <v/>
      </c>
      <c r="I5759" s="1440"/>
      <c r="J5759" s="1436"/>
      <c r="K5759" s="4"/>
    </row>
    <row r="5760" spans="1:11" ht="15" x14ac:dyDescent="0.2">
      <c r="A5760" s="5">
        <v>5701</v>
      </c>
      <c r="B5760" s="660"/>
      <c r="F5760" s="4" t="s">
        <v>3784</v>
      </c>
      <c r="G5760" s="1" t="b">
        <f t="shared" ca="1" si="90"/>
        <v>1</v>
      </c>
      <c r="H5760" s="1435" t="str" cm="1">
        <f t="array" aca="1" ref="H5760" ca="1">IF(I5760&lt;&gt;"",INDIRECT("'"&amp;I5760&amp;"'!"&amp;J5760),"")</f>
        <v/>
      </c>
      <c r="I5760" s="1440"/>
      <c r="J5760" s="1436"/>
      <c r="K5760" s="4"/>
    </row>
    <row r="5761" spans="1:11" ht="15" x14ac:dyDescent="0.2">
      <c r="A5761">
        <v>5702</v>
      </c>
      <c r="B5761" s="660">
        <f>'Revenues 10-15'!G160</f>
        <v>0</v>
      </c>
      <c r="F5761" s="4"/>
      <c r="G5761" s="1" t="b">
        <f t="shared" ca="1" si="90"/>
        <v>1</v>
      </c>
      <c r="H5761" s="1435" cm="1">
        <f t="array" aca="1" ref="H5761" ca="1">IF(I5761&lt;&gt;"",INDIRECT("'"&amp;I5761&amp;"'!"&amp;J5761),"")</f>
        <v>0</v>
      </c>
      <c r="I5761" s="1440" t="s">
        <v>4785</v>
      </c>
      <c r="J5761" s="1436" t="s">
        <v>5108</v>
      </c>
      <c r="K5761" s="4"/>
    </row>
    <row r="5762" spans="1:11" ht="15" x14ac:dyDescent="0.2">
      <c r="A5762" s="5">
        <v>5703</v>
      </c>
      <c r="B5762" s="660"/>
      <c r="F5762" s="4" t="s">
        <v>3784</v>
      </c>
      <c r="G5762" s="1" t="b">
        <f t="shared" ca="1" si="90"/>
        <v>1</v>
      </c>
      <c r="H5762" s="1435" t="str" cm="1">
        <f t="array" aca="1" ref="H5762" ca="1">IF(I5762&lt;&gt;"",INDIRECT("'"&amp;I5762&amp;"'!"&amp;J5762),"")</f>
        <v/>
      </c>
      <c r="I5762" s="1440"/>
      <c r="J5762" s="1436"/>
      <c r="K5762" s="4"/>
    </row>
    <row r="5763" spans="1:11" ht="15" x14ac:dyDescent="0.2">
      <c r="A5763">
        <v>5704</v>
      </c>
      <c r="B5763" s="660">
        <f>'Revenues 10-15'!G161</f>
        <v>0</v>
      </c>
      <c r="F5763" s="4"/>
      <c r="G5763" s="1" t="b">
        <f t="shared" ca="1" si="90"/>
        <v>1</v>
      </c>
      <c r="H5763" s="1435" cm="1">
        <f t="array" aca="1" ref="H5763" ca="1">IF(I5763&lt;&gt;"",INDIRECT("'"&amp;I5763&amp;"'!"&amp;J5763),"")</f>
        <v>0</v>
      </c>
      <c r="I5763" s="1440" t="s">
        <v>4785</v>
      </c>
      <c r="J5763" s="1436" t="s">
        <v>5109</v>
      </c>
      <c r="K5763" s="4"/>
    </row>
    <row r="5764" spans="1:11" ht="15" x14ac:dyDescent="0.2">
      <c r="A5764" s="5">
        <v>5705</v>
      </c>
      <c r="B5764" s="660"/>
      <c r="F5764" s="4" t="s">
        <v>3784</v>
      </c>
      <c r="G5764" s="1" t="b">
        <f t="shared" ca="1" si="90"/>
        <v>1</v>
      </c>
      <c r="H5764" s="1435" t="str" cm="1">
        <f t="array" aca="1" ref="H5764" ca="1">IF(I5764&lt;&gt;"",INDIRECT("'"&amp;I5764&amp;"'!"&amp;J5764),"")</f>
        <v/>
      </c>
      <c r="I5764" s="1440"/>
      <c r="J5764" s="1436"/>
      <c r="K5764" s="4"/>
    </row>
    <row r="5765" spans="1:11" ht="15" x14ac:dyDescent="0.2">
      <c r="A5765" s="5">
        <v>5706</v>
      </c>
      <c r="B5765" s="660"/>
      <c r="D5765" s="4" t="s">
        <v>1314</v>
      </c>
      <c r="F5765" s="4" t="s">
        <v>3784</v>
      </c>
      <c r="G5765" s="1" t="b">
        <f t="shared" ca="1" si="90"/>
        <v>1</v>
      </c>
      <c r="H5765" s="1435" t="str" cm="1">
        <f t="array" aca="1" ref="H5765" ca="1">IF(I5765&lt;&gt;"",INDIRECT("'"&amp;I5765&amp;"'!"&amp;J5765),"")</f>
        <v/>
      </c>
      <c r="I5765" s="1440"/>
      <c r="J5765" s="1436"/>
      <c r="K5765" s="4"/>
    </row>
    <row r="5766" spans="1:11" ht="15" x14ac:dyDescent="0.2">
      <c r="A5766" s="5">
        <v>5707</v>
      </c>
      <c r="B5766" s="660"/>
      <c r="D5766" s="4" t="s">
        <v>1314</v>
      </c>
      <c r="F5766" s="4" t="s">
        <v>3784</v>
      </c>
      <c r="G5766" s="1" t="b">
        <f t="shared" ca="1" si="90"/>
        <v>1</v>
      </c>
      <c r="H5766" s="1435" t="str" cm="1">
        <f t="array" aca="1" ref="H5766" ca="1">IF(I5766&lt;&gt;"",INDIRECT("'"&amp;I5766&amp;"'!"&amp;J5766),"")</f>
        <v/>
      </c>
      <c r="I5766" s="1440"/>
      <c r="J5766" s="1436"/>
      <c r="K5766" s="4"/>
    </row>
    <row r="5767" spans="1:11" ht="15" x14ac:dyDescent="0.2">
      <c r="A5767" s="5">
        <v>5708</v>
      </c>
      <c r="B5767" s="660"/>
      <c r="F5767" s="4" t="s">
        <v>3784</v>
      </c>
      <c r="G5767" s="1" t="b">
        <f t="shared" ca="1" si="90"/>
        <v>1</v>
      </c>
      <c r="H5767" s="1435" t="str" cm="1">
        <f t="array" aca="1" ref="H5767" ca="1">IF(I5767&lt;&gt;"",INDIRECT("'"&amp;I5767&amp;"'!"&amp;J5767),"")</f>
        <v/>
      </c>
      <c r="I5767" s="1440"/>
      <c r="J5767" s="1436"/>
      <c r="K5767" s="4"/>
    </row>
    <row r="5768" spans="1:11" ht="15" x14ac:dyDescent="0.2">
      <c r="A5768">
        <v>5709</v>
      </c>
      <c r="B5768" s="660">
        <f>'Revenues 10-15'!G171</f>
        <v>0</v>
      </c>
      <c r="F5768" s="4"/>
      <c r="G5768" s="1" t="b">
        <f t="shared" ca="1" si="90"/>
        <v>1</v>
      </c>
      <c r="H5768" s="1435" cm="1">
        <f t="array" aca="1" ref="H5768" ca="1">IF(I5768&lt;&gt;"",INDIRECT("'"&amp;I5768&amp;"'!"&amp;J5768),"")</f>
        <v>0</v>
      </c>
      <c r="I5768" s="1440" t="s">
        <v>4785</v>
      </c>
      <c r="J5768" s="1436" t="s">
        <v>5110</v>
      </c>
      <c r="K5768" s="4"/>
    </row>
    <row r="5769" spans="1:11" ht="15" x14ac:dyDescent="0.2">
      <c r="A5769" s="5">
        <v>5710</v>
      </c>
      <c r="B5769" s="660"/>
      <c r="F5769" s="4" t="s">
        <v>3784</v>
      </c>
      <c r="G5769" s="1" t="b">
        <f t="shared" ca="1" si="90"/>
        <v>1</v>
      </c>
      <c r="H5769" s="1435" t="str" cm="1">
        <f t="array" aca="1" ref="H5769" ca="1">IF(I5769&lt;&gt;"",INDIRECT("'"&amp;I5769&amp;"'!"&amp;J5769),"")</f>
        <v/>
      </c>
      <c r="I5769" s="1440"/>
      <c r="J5769" s="1436"/>
      <c r="K5769" s="4"/>
    </row>
    <row r="5770" spans="1:11" ht="15" x14ac:dyDescent="0.2">
      <c r="A5770" s="5">
        <v>5711</v>
      </c>
      <c r="B5770" s="660"/>
      <c r="C5770" s="2" t="s">
        <v>490</v>
      </c>
      <c r="F5770" s="4" t="s">
        <v>3784</v>
      </c>
      <c r="G5770" s="1" t="b">
        <f t="shared" ca="1" si="90"/>
        <v>1</v>
      </c>
      <c r="H5770" s="1435" t="str" cm="1">
        <f t="array" aca="1" ref="H5770" ca="1">IF(I5770&lt;&gt;"",INDIRECT("'"&amp;I5770&amp;"'!"&amp;J5770),"")</f>
        <v/>
      </c>
      <c r="I5770" s="1440"/>
      <c r="J5770" s="1436"/>
      <c r="K5770" s="4"/>
    </row>
    <row r="5771" spans="1:11" ht="15" x14ac:dyDescent="0.2">
      <c r="A5771" s="5">
        <v>5712</v>
      </c>
      <c r="B5771" s="660"/>
      <c r="F5771" s="4" t="s">
        <v>3784</v>
      </c>
      <c r="G5771" s="1" t="b">
        <f t="shared" ca="1" si="90"/>
        <v>1</v>
      </c>
      <c r="H5771" s="1435" t="str" cm="1">
        <f t="array" aca="1" ref="H5771" ca="1">IF(I5771&lt;&gt;"",INDIRECT("'"&amp;I5771&amp;"'!"&amp;J5771),"")</f>
        <v/>
      </c>
      <c r="I5771" s="1440"/>
      <c r="J5771" s="1436"/>
      <c r="K5771" s="4"/>
    </row>
    <row r="5772" spans="1:11" ht="15" x14ac:dyDescent="0.2">
      <c r="A5772" s="5">
        <v>5713</v>
      </c>
      <c r="B5772" s="660"/>
      <c r="F5772" s="4" t="s">
        <v>3784</v>
      </c>
      <c r="G5772" s="1" t="b">
        <f t="shared" ca="1" si="90"/>
        <v>1</v>
      </c>
      <c r="H5772" s="1435" t="str" cm="1">
        <f t="array" aca="1" ref="H5772" ca="1">IF(I5772&lt;&gt;"",INDIRECT("'"&amp;I5772&amp;"'!"&amp;J5772),"")</f>
        <v/>
      </c>
      <c r="I5772" s="1440"/>
      <c r="J5772" s="1436"/>
      <c r="K5772" s="4"/>
    </row>
    <row r="5773" spans="1:11" ht="15" x14ac:dyDescent="0.2">
      <c r="A5773" s="5">
        <v>5714</v>
      </c>
      <c r="B5773" s="660"/>
      <c r="F5773" s="4" t="s">
        <v>3784</v>
      </c>
      <c r="G5773" s="1" t="b">
        <f t="shared" ca="1" si="90"/>
        <v>1</v>
      </c>
      <c r="H5773" s="1435" t="str" cm="1">
        <f t="array" aca="1" ref="H5773" ca="1">IF(I5773&lt;&gt;"",INDIRECT("'"&amp;I5773&amp;"'!"&amp;J5773),"")</f>
        <v/>
      </c>
      <c r="I5773" s="1440"/>
      <c r="J5773" s="1436"/>
      <c r="K5773" s="4"/>
    </row>
    <row r="5774" spans="1:11" ht="15" x14ac:dyDescent="0.2">
      <c r="A5774" s="5">
        <v>5715</v>
      </c>
      <c r="B5774" s="660"/>
      <c r="F5774" s="4" t="s">
        <v>3784</v>
      </c>
      <c r="G5774" s="1" t="b">
        <f t="shared" ca="1" si="90"/>
        <v>1</v>
      </c>
      <c r="H5774" s="1435" t="str" cm="1">
        <f t="array" aca="1" ref="H5774" ca="1">IF(I5774&lt;&gt;"",INDIRECT("'"&amp;I5774&amp;"'!"&amp;J5774),"")</f>
        <v/>
      </c>
      <c r="I5774" s="1440"/>
      <c r="J5774" s="1436"/>
      <c r="K5774" s="4"/>
    </row>
    <row r="5775" spans="1:11" ht="15" x14ac:dyDescent="0.2">
      <c r="A5775" s="5">
        <v>5716</v>
      </c>
      <c r="B5775" s="660"/>
      <c r="F5775" s="4" t="s">
        <v>3784</v>
      </c>
      <c r="G5775" s="1" t="b">
        <f t="shared" ca="1" si="90"/>
        <v>1</v>
      </c>
      <c r="H5775" s="1435" t="str" cm="1">
        <f t="array" aca="1" ref="H5775" ca="1">IF(I5775&lt;&gt;"",INDIRECT("'"&amp;I5775&amp;"'!"&amp;J5775),"")</f>
        <v/>
      </c>
      <c r="I5775" s="1440"/>
      <c r="J5775" s="1436"/>
      <c r="K5775" s="4"/>
    </row>
    <row r="5776" spans="1:11" ht="15" x14ac:dyDescent="0.2">
      <c r="A5776">
        <v>5717</v>
      </c>
      <c r="B5776" s="660">
        <f>'Revenues 10-15'!G172</f>
        <v>0</v>
      </c>
      <c r="F5776" s="4"/>
      <c r="G5776" s="1" t="b">
        <f t="shared" ca="1" si="90"/>
        <v>1</v>
      </c>
      <c r="H5776" s="1435" cm="1">
        <f t="array" aca="1" ref="H5776" ca="1">IF(I5776&lt;&gt;"",INDIRECT("'"&amp;I5776&amp;"'!"&amp;J5776),"")</f>
        <v>0</v>
      </c>
      <c r="I5776" s="1440" t="s">
        <v>4785</v>
      </c>
      <c r="J5776" s="1436" t="s">
        <v>5111</v>
      </c>
      <c r="K5776" s="4"/>
    </row>
    <row r="5777" spans="1:11" ht="15" x14ac:dyDescent="0.2">
      <c r="A5777">
        <v>5718</v>
      </c>
      <c r="B5777" s="660">
        <f>'Revenues 10-15'!G175</f>
        <v>0</v>
      </c>
      <c r="F5777" s="4"/>
      <c r="G5777" s="1" t="b">
        <f t="shared" ca="1" si="90"/>
        <v>1</v>
      </c>
      <c r="H5777" s="1435" cm="1">
        <f t="array" aca="1" ref="H5777" ca="1">IF(I5777&lt;&gt;"",INDIRECT("'"&amp;I5777&amp;"'!"&amp;J5777),"")</f>
        <v>0</v>
      </c>
      <c r="I5777" s="1440" t="s">
        <v>4785</v>
      </c>
      <c r="J5777" s="1436" t="s">
        <v>5112</v>
      </c>
      <c r="K5777" s="4"/>
    </row>
    <row r="5778" spans="1:11" ht="15" x14ac:dyDescent="0.2">
      <c r="A5778">
        <v>5719</v>
      </c>
      <c r="B5778" s="660">
        <f>'Revenues 10-15'!G177</f>
        <v>0</v>
      </c>
      <c r="C5778" s="2" t="s">
        <v>490</v>
      </c>
      <c r="F5778" s="4"/>
      <c r="G5778" s="1" t="b">
        <f t="shared" ca="1" si="90"/>
        <v>1</v>
      </c>
      <c r="H5778" s="1435" cm="1">
        <f t="array" aca="1" ref="H5778" ca="1">IF(I5778&lt;&gt;"",INDIRECT("'"&amp;I5778&amp;"'!"&amp;J5778),"")</f>
        <v>0</v>
      </c>
      <c r="I5778" s="1440" t="s">
        <v>4785</v>
      </c>
      <c r="J5778" s="1436" t="s">
        <v>5113</v>
      </c>
      <c r="K5778" s="4"/>
    </row>
    <row r="5779" spans="1:11" ht="15" x14ac:dyDescent="0.2">
      <c r="A5779" s="5">
        <v>5720</v>
      </c>
      <c r="B5779" s="660"/>
      <c r="F5779" s="4" t="s">
        <v>3784</v>
      </c>
      <c r="G5779" s="1" t="b">
        <f t="shared" ca="1" si="90"/>
        <v>1</v>
      </c>
      <c r="H5779" s="1435" t="str" cm="1">
        <f t="array" aca="1" ref="H5779" ca="1">IF(I5779&lt;&gt;"",INDIRECT("'"&amp;I5779&amp;"'!"&amp;J5779),"")</f>
        <v/>
      </c>
      <c r="I5779" s="1440"/>
      <c r="J5779" s="1436"/>
      <c r="K5779" s="4"/>
    </row>
    <row r="5780" spans="1:11" ht="15" x14ac:dyDescent="0.2">
      <c r="A5780" s="5">
        <v>5721</v>
      </c>
      <c r="B5780" s="660"/>
      <c r="C5780" s="2" t="s">
        <v>490</v>
      </c>
      <c r="F5780" s="4" t="s">
        <v>3784</v>
      </c>
      <c r="G5780" s="1" t="b">
        <f t="shared" ca="1" si="90"/>
        <v>1</v>
      </c>
      <c r="H5780" s="1435" t="str" cm="1">
        <f t="array" aca="1" ref="H5780" ca="1">IF(I5780&lt;&gt;"",INDIRECT("'"&amp;I5780&amp;"'!"&amp;J5780),"")</f>
        <v/>
      </c>
      <c r="I5780" s="1440"/>
      <c r="J5780" s="1436"/>
      <c r="K5780" s="4"/>
    </row>
    <row r="5781" spans="1:11" ht="15" x14ac:dyDescent="0.2">
      <c r="A5781" s="5">
        <v>5722</v>
      </c>
      <c r="B5781" s="660"/>
      <c r="F5781" s="4" t="s">
        <v>3784</v>
      </c>
      <c r="G5781" s="1" t="b">
        <f t="shared" ca="1" si="90"/>
        <v>1</v>
      </c>
      <c r="H5781" s="1435" t="str" cm="1">
        <f t="array" aca="1" ref="H5781" ca="1">IF(I5781&lt;&gt;"",INDIRECT("'"&amp;I5781&amp;"'!"&amp;J5781),"")</f>
        <v/>
      </c>
      <c r="I5781" s="1440"/>
      <c r="J5781" s="1436"/>
      <c r="K5781" s="4"/>
    </row>
    <row r="5782" spans="1:11" ht="15" x14ac:dyDescent="0.2">
      <c r="A5782">
        <v>5723</v>
      </c>
      <c r="B5782" s="660">
        <f>'Revenues 10-15'!G183</f>
        <v>0</v>
      </c>
      <c r="F5782" s="4"/>
      <c r="G5782" s="1" t="b">
        <f t="shared" ca="1" si="90"/>
        <v>1</v>
      </c>
      <c r="H5782" s="1435" cm="1">
        <f t="array" aca="1" ref="H5782" ca="1">IF(I5782&lt;&gt;"",INDIRECT("'"&amp;I5782&amp;"'!"&amp;J5782),"")</f>
        <v>0</v>
      </c>
      <c r="I5782" s="1440" t="s">
        <v>4785</v>
      </c>
      <c r="J5782" s="1436" t="s">
        <v>5114</v>
      </c>
      <c r="K5782" s="4"/>
    </row>
    <row r="5783" spans="1:11" ht="15" x14ac:dyDescent="0.2">
      <c r="A5783">
        <v>5724</v>
      </c>
      <c r="B5783" s="660">
        <f>'Revenues 10-15'!G186</f>
        <v>0</v>
      </c>
      <c r="F5783" s="4"/>
      <c r="G5783" s="1" t="b">
        <f t="shared" ca="1" si="90"/>
        <v>1</v>
      </c>
      <c r="H5783" s="1435" cm="1">
        <f t="array" aca="1" ref="H5783" ca="1">IF(I5783&lt;&gt;"",INDIRECT("'"&amp;I5783&amp;"'!"&amp;J5783),"")</f>
        <v>0</v>
      </c>
      <c r="I5783" s="1440" t="s">
        <v>4785</v>
      </c>
      <c r="J5783" s="1436" t="s">
        <v>4240</v>
      </c>
      <c r="K5783" s="4"/>
    </row>
    <row r="5784" spans="1:11" ht="15" x14ac:dyDescent="0.2">
      <c r="A5784" s="5">
        <v>5725</v>
      </c>
      <c r="B5784" s="660"/>
      <c r="C5784" s="2" t="s">
        <v>490</v>
      </c>
      <c r="F5784" s="4" t="s">
        <v>3784</v>
      </c>
      <c r="G5784" s="1" t="b">
        <f t="shared" ca="1" si="90"/>
        <v>1</v>
      </c>
      <c r="H5784" s="1435" t="str" cm="1">
        <f t="array" aca="1" ref="H5784" ca="1">IF(I5784&lt;&gt;"",INDIRECT("'"&amp;I5784&amp;"'!"&amp;J5784),"")</f>
        <v/>
      </c>
      <c r="I5784" s="1440"/>
      <c r="J5784" s="1436"/>
      <c r="K5784" s="4"/>
    </row>
    <row r="5785" spans="1:11" ht="15" x14ac:dyDescent="0.2">
      <c r="A5785" s="5">
        <v>5726</v>
      </c>
      <c r="B5785" s="660"/>
      <c r="F5785" s="4" t="s">
        <v>3784</v>
      </c>
      <c r="G5785" s="1" t="b">
        <f t="shared" ca="1" si="90"/>
        <v>1</v>
      </c>
      <c r="H5785" s="1435" t="str" cm="1">
        <f t="array" aca="1" ref="H5785" ca="1">IF(I5785&lt;&gt;"",INDIRECT("'"&amp;I5785&amp;"'!"&amp;J5785),"")</f>
        <v/>
      </c>
      <c r="I5785" s="1440"/>
      <c r="J5785" s="1436"/>
      <c r="K5785" s="4"/>
    </row>
    <row r="5786" spans="1:11" ht="15" x14ac:dyDescent="0.2">
      <c r="A5786" s="5">
        <v>5727</v>
      </c>
      <c r="B5786" s="660"/>
      <c r="F5786" s="4" t="s">
        <v>3784</v>
      </c>
      <c r="G5786" s="1" t="b">
        <f t="shared" ca="1" si="90"/>
        <v>1</v>
      </c>
      <c r="H5786" s="1435" t="str" cm="1">
        <f t="array" aca="1" ref="H5786" ca="1">IF(I5786&lt;&gt;"",INDIRECT("'"&amp;I5786&amp;"'!"&amp;J5786),"")</f>
        <v/>
      </c>
      <c r="I5786" s="1440"/>
      <c r="J5786" s="1436"/>
      <c r="K5786" s="4"/>
    </row>
    <row r="5787" spans="1:11" ht="15" x14ac:dyDescent="0.2">
      <c r="A5787" s="5">
        <v>5728</v>
      </c>
      <c r="B5787" s="660"/>
      <c r="F5787" s="4" t="s">
        <v>3784</v>
      </c>
      <c r="G5787" s="1" t="b">
        <f t="shared" ca="1" si="90"/>
        <v>1</v>
      </c>
      <c r="H5787" s="1435" t="str" cm="1">
        <f t="array" aca="1" ref="H5787" ca="1">IF(I5787&lt;&gt;"",INDIRECT("'"&amp;I5787&amp;"'!"&amp;J5787),"")</f>
        <v/>
      </c>
      <c r="I5787" s="1440"/>
      <c r="J5787" s="1436"/>
      <c r="K5787" s="4"/>
    </row>
    <row r="5788" spans="1:11" ht="15" x14ac:dyDescent="0.2">
      <c r="A5788">
        <v>5729</v>
      </c>
      <c r="B5788" s="660">
        <f>'Revenues 10-15'!G202</f>
        <v>0</v>
      </c>
      <c r="F5788" s="4"/>
      <c r="G5788" s="1" t="b">
        <f t="shared" ca="1" si="90"/>
        <v>1</v>
      </c>
      <c r="H5788" s="1435" cm="1">
        <f t="array" aca="1" ref="H5788" ca="1">IF(I5788&lt;&gt;"",INDIRECT("'"&amp;I5788&amp;"'!"&amp;J5788),"")</f>
        <v>0</v>
      </c>
      <c r="I5788" s="1440" t="s">
        <v>4785</v>
      </c>
      <c r="J5788" s="1436" t="s">
        <v>5115</v>
      </c>
      <c r="K5788" s="4"/>
    </row>
    <row r="5789" spans="1:11" ht="15" x14ac:dyDescent="0.2">
      <c r="A5789">
        <v>5730</v>
      </c>
      <c r="B5789" s="660">
        <f>'Revenues 10-15'!G203</f>
        <v>0</v>
      </c>
      <c r="F5789" s="4"/>
      <c r="G5789" s="1" t="b">
        <f t="shared" ca="1" si="90"/>
        <v>1</v>
      </c>
      <c r="H5789" s="1435" cm="1">
        <f t="array" aca="1" ref="H5789" ca="1">IF(I5789&lt;&gt;"",INDIRECT("'"&amp;I5789&amp;"'!"&amp;J5789),"")</f>
        <v>0</v>
      </c>
      <c r="I5789" s="1440" t="s">
        <v>4785</v>
      </c>
      <c r="J5789" s="1436" t="s">
        <v>5116</v>
      </c>
      <c r="K5789" s="4"/>
    </row>
    <row r="5790" spans="1:11" ht="15" x14ac:dyDescent="0.2">
      <c r="A5790" s="5">
        <v>5731</v>
      </c>
      <c r="B5790" s="660"/>
      <c r="F5790" s="4" t="s">
        <v>3784</v>
      </c>
      <c r="G5790" s="1" t="b">
        <f t="shared" ca="1" si="90"/>
        <v>1</v>
      </c>
      <c r="H5790" s="1435" t="str" cm="1">
        <f t="array" aca="1" ref="H5790" ca="1">IF(I5790&lt;&gt;"",INDIRECT("'"&amp;I5790&amp;"'!"&amp;J5790),"")</f>
        <v/>
      </c>
      <c r="I5790" s="1440"/>
      <c r="J5790" s="1436"/>
      <c r="K5790" s="4"/>
    </row>
    <row r="5791" spans="1:11" ht="15" x14ac:dyDescent="0.2">
      <c r="A5791" s="5">
        <v>5732</v>
      </c>
      <c r="B5791" s="660"/>
      <c r="F5791" s="4" t="s">
        <v>3784</v>
      </c>
      <c r="G5791" s="1" t="b">
        <f t="shared" ca="1" si="90"/>
        <v>1</v>
      </c>
      <c r="H5791" s="1435" t="str" cm="1">
        <f t="array" aca="1" ref="H5791" ca="1">IF(I5791&lt;&gt;"",INDIRECT("'"&amp;I5791&amp;"'!"&amp;J5791),"")</f>
        <v/>
      </c>
      <c r="I5791" s="1440"/>
      <c r="J5791" s="1436"/>
      <c r="K5791" s="4"/>
    </row>
    <row r="5792" spans="1:11" ht="15" x14ac:dyDescent="0.2">
      <c r="A5792" s="5">
        <v>5733</v>
      </c>
      <c r="B5792" s="660"/>
      <c r="F5792" s="4" t="s">
        <v>3784</v>
      </c>
      <c r="G5792" s="1" t="b">
        <f t="shared" ref="G5792:G5855" ca="1" si="91">H5792=B5792</f>
        <v>1</v>
      </c>
      <c r="H5792" s="1435" t="str" cm="1">
        <f t="array" aca="1" ref="H5792" ca="1">IF(I5792&lt;&gt;"",INDIRECT("'"&amp;I5792&amp;"'!"&amp;J5792),"")</f>
        <v/>
      </c>
      <c r="I5792" s="1440"/>
      <c r="J5792" s="1436"/>
      <c r="K5792" s="4"/>
    </row>
    <row r="5793" spans="1:11" ht="15" x14ac:dyDescent="0.2">
      <c r="A5793" s="5">
        <v>5734</v>
      </c>
      <c r="B5793" s="660"/>
      <c r="F5793" s="4" t="s">
        <v>3784</v>
      </c>
      <c r="G5793" s="1" t="b">
        <f t="shared" ca="1" si="91"/>
        <v>1</v>
      </c>
      <c r="H5793" s="1435" t="str" cm="1">
        <f t="array" aca="1" ref="H5793" ca="1">IF(I5793&lt;&gt;"",INDIRECT("'"&amp;I5793&amp;"'!"&amp;J5793),"")</f>
        <v/>
      </c>
      <c r="I5793" s="1440"/>
      <c r="J5793" s="1436"/>
      <c r="K5793" s="4"/>
    </row>
    <row r="5794" spans="1:11" ht="15" x14ac:dyDescent="0.2">
      <c r="A5794" s="5">
        <v>5735</v>
      </c>
      <c r="B5794" s="660"/>
      <c r="F5794" s="4" t="s">
        <v>3784</v>
      </c>
      <c r="G5794" s="1" t="b">
        <f t="shared" ca="1" si="91"/>
        <v>1</v>
      </c>
      <c r="H5794" s="1435" t="str" cm="1">
        <f t="array" aca="1" ref="H5794" ca="1">IF(I5794&lt;&gt;"",INDIRECT("'"&amp;I5794&amp;"'!"&amp;J5794),"")</f>
        <v/>
      </c>
      <c r="I5794" s="1440"/>
      <c r="J5794" s="1436"/>
      <c r="K5794" s="4"/>
    </row>
    <row r="5795" spans="1:11" ht="15" x14ac:dyDescent="0.2">
      <c r="A5795" s="5">
        <v>5736</v>
      </c>
      <c r="B5795" s="660"/>
      <c r="D5795" s="4" t="s">
        <v>1314</v>
      </c>
      <c r="F5795" s="4" t="s">
        <v>3784</v>
      </c>
      <c r="G5795" s="1" t="b">
        <f t="shared" ca="1" si="91"/>
        <v>1</v>
      </c>
      <c r="H5795" s="1435" t="str" cm="1">
        <f t="array" aca="1" ref="H5795" ca="1">IF(I5795&lt;&gt;"",INDIRECT("'"&amp;I5795&amp;"'!"&amp;J5795),"")</f>
        <v/>
      </c>
      <c r="I5795" s="1440"/>
      <c r="J5795" s="1436"/>
      <c r="K5795" s="4"/>
    </row>
    <row r="5796" spans="1:11" ht="15" x14ac:dyDescent="0.2">
      <c r="A5796">
        <v>5737</v>
      </c>
      <c r="B5796" s="660">
        <f>'Revenues 10-15'!G204</f>
        <v>0</v>
      </c>
      <c r="F5796" s="4"/>
      <c r="G5796" s="1" t="b">
        <f t="shared" ca="1" si="91"/>
        <v>1</v>
      </c>
      <c r="H5796" s="1435" cm="1">
        <f t="array" aca="1" ref="H5796" ca="1">IF(I5796&lt;&gt;"",INDIRECT("'"&amp;I5796&amp;"'!"&amp;J5796),"")</f>
        <v>0</v>
      </c>
      <c r="I5796" s="1440" t="s">
        <v>4785</v>
      </c>
      <c r="J5796" s="1436" t="s">
        <v>5117</v>
      </c>
      <c r="K5796" s="4"/>
    </row>
    <row r="5797" spans="1:11" ht="15" x14ac:dyDescent="0.2">
      <c r="A5797">
        <v>5738</v>
      </c>
      <c r="B5797" s="660">
        <f>'Revenues 10-15'!G208</f>
        <v>0</v>
      </c>
      <c r="F5797" s="4"/>
      <c r="G5797" s="1" t="b">
        <f t="shared" ca="1" si="91"/>
        <v>1</v>
      </c>
      <c r="H5797" s="1435" cm="1">
        <f t="array" aca="1" ref="H5797" ca="1">IF(I5797&lt;&gt;"",INDIRECT("'"&amp;I5797&amp;"'!"&amp;J5797),"")</f>
        <v>0</v>
      </c>
      <c r="I5797" s="1440" t="s">
        <v>4785</v>
      </c>
      <c r="J5797" s="1436" t="s">
        <v>5118</v>
      </c>
      <c r="K5797" s="4"/>
    </row>
    <row r="5798" spans="1:11" ht="15" x14ac:dyDescent="0.2">
      <c r="A5798" s="5">
        <v>5739</v>
      </c>
      <c r="B5798" s="660"/>
      <c r="F5798" s="4" t="s">
        <v>3784</v>
      </c>
      <c r="G5798" s="1" t="b">
        <f t="shared" ca="1" si="91"/>
        <v>1</v>
      </c>
      <c r="H5798" s="1435" t="str" cm="1">
        <f t="array" aca="1" ref="H5798" ca="1">IF(I5798&lt;&gt;"",INDIRECT("'"&amp;I5798&amp;"'!"&amp;J5798),"")</f>
        <v/>
      </c>
      <c r="I5798" s="1440"/>
      <c r="J5798" s="1436"/>
      <c r="K5798" s="4"/>
    </row>
    <row r="5799" spans="1:11" ht="15" x14ac:dyDescent="0.2">
      <c r="A5799" s="5">
        <v>5740</v>
      </c>
      <c r="B5799" s="660"/>
      <c r="F5799" s="4" t="s">
        <v>3784</v>
      </c>
      <c r="G5799" s="1" t="b">
        <f t="shared" ca="1" si="91"/>
        <v>1</v>
      </c>
      <c r="H5799" s="1435" t="str" cm="1">
        <f t="array" aca="1" ref="H5799" ca="1">IF(I5799&lt;&gt;"",INDIRECT("'"&amp;I5799&amp;"'!"&amp;J5799),"")</f>
        <v/>
      </c>
      <c r="I5799" s="1440"/>
      <c r="J5799" s="1436"/>
      <c r="K5799" s="4"/>
    </row>
    <row r="5800" spans="1:11" ht="15" x14ac:dyDescent="0.2">
      <c r="A5800" s="5">
        <v>5741</v>
      </c>
      <c r="B5800" s="660"/>
      <c r="F5800" s="4" t="s">
        <v>3784</v>
      </c>
      <c r="G5800" s="1" t="b">
        <f t="shared" ca="1" si="91"/>
        <v>1</v>
      </c>
      <c r="H5800" s="1435" t="str" cm="1">
        <f t="array" aca="1" ref="H5800" ca="1">IF(I5800&lt;&gt;"",INDIRECT("'"&amp;I5800&amp;"'!"&amp;J5800),"")</f>
        <v/>
      </c>
      <c r="I5800" s="1440"/>
      <c r="J5800" s="1436"/>
      <c r="K5800" s="4"/>
    </row>
    <row r="5801" spans="1:11" ht="15" x14ac:dyDescent="0.2">
      <c r="A5801">
        <v>5742</v>
      </c>
      <c r="B5801" s="660">
        <f>'Revenues 10-15'!G206</f>
        <v>0</v>
      </c>
      <c r="F5801" s="4"/>
      <c r="G5801" s="1" t="b">
        <f t="shared" ca="1" si="91"/>
        <v>1</v>
      </c>
      <c r="H5801" s="1435" cm="1">
        <f t="array" aca="1" ref="H5801" ca="1">IF(I5801&lt;&gt;"",INDIRECT("'"&amp;I5801&amp;"'!"&amp;J5801),"")</f>
        <v>0</v>
      </c>
      <c r="I5801" s="1440" t="s">
        <v>4785</v>
      </c>
      <c r="J5801" s="1436" t="s">
        <v>5119</v>
      </c>
      <c r="K5801" s="4"/>
    </row>
    <row r="5802" spans="1:11" ht="15" x14ac:dyDescent="0.2">
      <c r="A5802" s="5">
        <v>5743</v>
      </c>
      <c r="B5802" s="660"/>
      <c r="F5802" s="4" t="s">
        <v>3784</v>
      </c>
      <c r="G5802" s="1" t="b">
        <f t="shared" ca="1" si="91"/>
        <v>1</v>
      </c>
      <c r="H5802" s="1435" t="str" cm="1">
        <f t="array" aca="1" ref="H5802" ca="1">IF(I5802&lt;&gt;"",INDIRECT("'"&amp;I5802&amp;"'!"&amp;J5802),"")</f>
        <v/>
      </c>
      <c r="I5802" s="1440"/>
      <c r="J5802" s="1436"/>
      <c r="K5802" s="4"/>
    </row>
    <row r="5803" spans="1:11" ht="15" x14ac:dyDescent="0.2">
      <c r="A5803" s="5">
        <v>5744</v>
      </c>
      <c r="B5803" s="660"/>
      <c r="C5803" s="2" t="s">
        <v>490</v>
      </c>
      <c r="F5803" s="4" t="s">
        <v>3784</v>
      </c>
      <c r="G5803" s="1" t="b">
        <f t="shared" ca="1" si="91"/>
        <v>1</v>
      </c>
      <c r="H5803" s="1435" t="str" cm="1">
        <f t="array" aca="1" ref="H5803" ca="1">IF(I5803&lt;&gt;"",INDIRECT("'"&amp;I5803&amp;"'!"&amp;J5803),"")</f>
        <v/>
      </c>
      <c r="I5803" s="1440"/>
      <c r="J5803" s="1436"/>
      <c r="K5803" s="4"/>
    </row>
    <row r="5804" spans="1:11" ht="15" x14ac:dyDescent="0.2">
      <c r="A5804" s="5">
        <v>5745</v>
      </c>
      <c r="B5804" s="660"/>
      <c r="F5804" s="4" t="s">
        <v>3784</v>
      </c>
      <c r="G5804" s="1" t="b">
        <f t="shared" ca="1" si="91"/>
        <v>1</v>
      </c>
      <c r="H5804" s="1435" t="str" cm="1">
        <f t="array" aca="1" ref="H5804" ca="1">IF(I5804&lt;&gt;"",INDIRECT("'"&amp;I5804&amp;"'!"&amp;J5804),"")</f>
        <v/>
      </c>
      <c r="I5804" s="1440"/>
      <c r="J5804" s="1436"/>
      <c r="K5804" s="4"/>
    </row>
    <row r="5805" spans="1:11" ht="15" x14ac:dyDescent="0.2">
      <c r="A5805" s="5">
        <v>5746</v>
      </c>
      <c r="B5805" s="660"/>
      <c r="F5805" s="4" t="s">
        <v>3784</v>
      </c>
      <c r="G5805" s="1" t="b">
        <f t="shared" ca="1" si="91"/>
        <v>1</v>
      </c>
      <c r="H5805" s="1435" t="str" cm="1">
        <f t="array" aca="1" ref="H5805" ca="1">IF(I5805&lt;&gt;"",INDIRECT("'"&amp;I5805&amp;"'!"&amp;J5805),"")</f>
        <v/>
      </c>
      <c r="I5805" s="1440"/>
      <c r="J5805" s="1436"/>
      <c r="K5805" s="4"/>
    </row>
    <row r="5806" spans="1:11" ht="15" x14ac:dyDescent="0.2">
      <c r="A5806" s="5">
        <v>5747</v>
      </c>
      <c r="B5806" s="660"/>
      <c r="F5806" s="4" t="s">
        <v>3784</v>
      </c>
      <c r="G5806" s="1" t="b">
        <f t="shared" ca="1" si="91"/>
        <v>1</v>
      </c>
      <c r="H5806" s="1435" t="str" cm="1">
        <f t="array" aca="1" ref="H5806" ca="1">IF(I5806&lt;&gt;"",INDIRECT("'"&amp;I5806&amp;"'!"&amp;J5806),"")</f>
        <v/>
      </c>
      <c r="I5806" s="1440"/>
      <c r="J5806" s="1436"/>
      <c r="K5806" s="4"/>
    </row>
    <row r="5807" spans="1:11" ht="15" x14ac:dyDescent="0.2">
      <c r="A5807" s="5">
        <v>5748</v>
      </c>
      <c r="B5807" s="660"/>
      <c r="F5807" s="4" t="s">
        <v>3784</v>
      </c>
      <c r="G5807" s="1" t="b">
        <f t="shared" ca="1" si="91"/>
        <v>1</v>
      </c>
      <c r="H5807" s="1435" t="str" cm="1">
        <f t="array" aca="1" ref="H5807" ca="1">IF(I5807&lt;&gt;"",INDIRECT("'"&amp;I5807&amp;"'!"&amp;J5807),"")</f>
        <v/>
      </c>
      <c r="I5807" s="1440"/>
      <c r="J5807" s="1436"/>
      <c r="K5807" s="4"/>
    </row>
    <row r="5808" spans="1:11" ht="15" x14ac:dyDescent="0.2">
      <c r="A5808" s="5">
        <v>5749</v>
      </c>
      <c r="B5808" s="660"/>
      <c r="F5808" s="4" t="s">
        <v>3784</v>
      </c>
      <c r="G5808" s="1" t="b">
        <f t="shared" ca="1" si="91"/>
        <v>1</v>
      </c>
      <c r="H5808" s="1435" t="str" cm="1">
        <f t="array" aca="1" ref="H5808" ca="1">IF(I5808&lt;&gt;"",INDIRECT("'"&amp;I5808&amp;"'!"&amp;J5808),"")</f>
        <v/>
      </c>
      <c r="I5808" s="1440"/>
      <c r="J5808" s="1436"/>
      <c r="K5808" s="4"/>
    </row>
    <row r="5809" spans="1:11" ht="15" x14ac:dyDescent="0.2">
      <c r="A5809" s="5">
        <v>5750</v>
      </c>
      <c r="B5809" s="660"/>
      <c r="F5809" s="4" t="s">
        <v>3784</v>
      </c>
      <c r="G5809" s="1" t="b">
        <f t="shared" ca="1" si="91"/>
        <v>1</v>
      </c>
      <c r="H5809" s="1435" t="str" cm="1">
        <f t="array" aca="1" ref="H5809" ca="1">IF(I5809&lt;&gt;"",INDIRECT("'"&amp;I5809&amp;"'!"&amp;J5809),"")</f>
        <v/>
      </c>
      <c r="I5809" s="1440"/>
      <c r="J5809" s="1436"/>
      <c r="K5809" s="4"/>
    </row>
    <row r="5810" spans="1:11" ht="15" x14ac:dyDescent="0.2">
      <c r="A5810" s="5">
        <v>5751</v>
      </c>
      <c r="B5810" s="660"/>
      <c r="F5810" s="4" t="s">
        <v>3784</v>
      </c>
      <c r="G5810" s="1" t="b">
        <f t="shared" ca="1" si="91"/>
        <v>1</v>
      </c>
      <c r="H5810" s="1435" t="str" cm="1">
        <f t="array" aca="1" ref="H5810" ca="1">IF(I5810&lt;&gt;"",INDIRECT("'"&amp;I5810&amp;"'!"&amp;J5810),"")</f>
        <v/>
      </c>
      <c r="I5810" s="1440"/>
      <c r="J5810" s="1436"/>
      <c r="K5810" s="4"/>
    </row>
    <row r="5811" spans="1:11" ht="15" x14ac:dyDescent="0.2">
      <c r="A5811" s="5">
        <v>5752</v>
      </c>
      <c r="B5811" s="660"/>
      <c r="F5811" s="4" t="s">
        <v>3784</v>
      </c>
      <c r="G5811" s="1" t="b">
        <f t="shared" ca="1" si="91"/>
        <v>1</v>
      </c>
      <c r="H5811" s="1435" t="str" cm="1">
        <f t="array" aca="1" ref="H5811" ca="1">IF(I5811&lt;&gt;"",INDIRECT("'"&amp;I5811&amp;"'!"&amp;J5811),"")</f>
        <v/>
      </c>
      <c r="I5811" s="1440"/>
      <c r="J5811" s="1436"/>
      <c r="K5811" s="4"/>
    </row>
    <row r="5812" spans="1:11" ht="15" x14ac:dyDescent="0.2">
      <c r="A5812" s="5">
        <v>5753</v>
      </c>
      <c r="B5812" s="660"/>
      <c r="F5812" s="4" t="s">
        <v>3784</v>
      </c>
      <c r="G5812" s="1" t="b">
        <f t="shared" ca="1" si="91"/>
        <v>1</v>
      </c>
      <c r="H5812" s="1435" t="str" cm="1">
        <f t="array" aca="1" ref="H5812" ca="1">IF(I5812&lt;&gt;"",INDIRECT("'"&amp;I5812&amp;"'!"&amp;J5812),"")</f>
        <v/>
      </c>
      <c r="I5812" s="1440"/>
      <c r="J5812" s="1436"/>
      <c r="K5812" s="4"/>
    </row>
    <row r="5813" spans="1:11" ht="15" x14ac:dyDescent="0.2">
      <c r="A5813" s="5">
        <v>5754</v>
      </c>
      <c r="B5813" s="660"/>
      <c r="F5813" s="4" t="s">
        <v>3784</v>
      </c>
      <c r="G5813" s="1" t="b">
        <f t="shared" ca="1" si="91"/>
        <v>1</v>
      </c>
      <c r="H5813" s="1435" t="str" cm="1">
        <f t="array" aca="1" ref="H5813" ca="1">IF(I5813&lt;&gt;"",INDIRECT("'"&amp;I5813&amp;"'!"&amp;J5813),"")</f>
        <v/>
      </c>
      <c r="I5813" s="1440"/>
      <c r="J5813" s="1436"/>
      <c r="K5813" s="4"/>
    </row>
    <row r="5814" spans="1:11" ht="15" x14ac:dyDescent="0.2">
      <c r="A5814" s="5">
        <v>5755</v>
      </c>
      <c r="B5814" s="660"/>
      <c r="F5814" s="4" t="s">
        <v>3784</v>
      </c>
      <c r="G5814" s="1" t="b">
        <f t="shared" ca="1" si="91"/>
        <v>1</v>
      </c>
      <c r="H5814" s="1435" t="str" cm="1">
        <f t="array" aca="1" ref="H5814" ca="1">IF(I5814&lt;&gt;"",INDIRECT("'"&amp;I5814&amp;"'!"&amp;J5814),"")</f>
        <v/>
      </c>
      <c r="I5814" s="1440"/>
      <c r="J5814" s="1436"/>
      <c r="K5814" s="4"/>
    </row>
    <row r="5815" spans="1:11" ht="15" x14ac:dyDescent="0.2">
      <c r="A5815">
        <v>5756</v>
      </c>
      <c r="B5815" s="660">
        <f>'Revenues 10-15'!G214</f>
        <v>0</v>
      </c>
      <c r="F5815" s="4"/>
      <c r="G5815" s="1" t="b">
        <f t="shared" ca="1" si="91"/>
        <v>1</v>
      </c>
      <c r="H5815" s="1435" cm="1">
        <f t="array" aca="1" ref="H5815" ca="1">IF(I5815&lt;&gt;"",INDIRECT("'"&amp;I5815&amp;"'!"&amp;J5815),"")</f>
        <v>0</v>
      </c>
      <c r="I5815" s="1440" t="s">
        <v>4785</v>
      </c>
      <c r="J5815" s="1436" t="s">
        <v>4243</v>
      </c>
      <c r="K5815" s="4"/>
    </row>
    <row r="5816" spans="1:11" ht="15" x14ac:dyDescent="0.2">
      <c r="A5816">
        <v>5757</v>
      </c>
      <c r="B5816" s="660">
        <f>'Revenues 10-15'!G215</f>
        <v>0</v>
      </c>
      <c r="F5816" s="4"/>
      <c r="G5816" s="1" t="b">
        <f t="shared" ca="1" si="91"/>
        <v>1</v>
      </c>
      <c r="H5816" s="1435" cm="1">
        <f t="array" aca="1" ref="H5816" ca="1">IF(I5816&lt;&gt;"",INDIRECT("'"&amp;I5816&amp;"'!"&amp;J5816),"")</f>
        <v>0</v>
      </c>
      <c r="I5816" s="1440" t="s">
        <v>4785</v>
      </c>
      <c r="J5816" s="1436" t="s">
        <v>5120</v>
      </c>
      <c r="K5816" s="4"/>
    </row>
    <row r="5817" spans="1:11" ht="15" x14ac:dyDescent="0.2">
      <c r="A5817" s="5">
        <v>5758</v>
      </c>
      <c r="B5817" s="660"/>
      <c r="F5817" s="4" t="s">
        <v>3784</v>
      </c>
      <c r="G5817" s="1" t="b">
        <f t="shared" ca="1" si="91"/>
        <v>1</v>
      </c>
      <c r="H5817" s="1435" t="str" cm="1">
        <f t="array" aca="1" ref="H5817" ca="1">IF(I5817&lt;&gt;"",INDIRECT("'"&amp;I5817&amp;"'!"&amp;J5817),"")</f>
        <v/>
      </c>
      <c r="I5817" s="1440"/>
      <c r="J5817" s="1436"/>
      <c r="K5817" s="4"/>
    </row>
    <row r="5818" spans="1:11" ht="15" x14ac:dyDescent="0.2">
      <c r="A5818" s="5">
        <v>5759</v>
      </c>
      <c r="B5818" s="660"/>
      <c r="F5818" s="4" t="s">
        <v>3784</v>
      </c>
      <c r="G5818" s="1" t="b">
        <f t="shared" ca="1" si="91"/>
        <v>1</v>
      </c>
      <c r="H5818" s="1435" t="str" cm="1">
        <f t="array" aca="1" ref="H5818" ca="1">IF(I5818&lt;&gt;"",INDIRECT("'"&amp;I5818&amp;"'!"&amp;J5818),"")</f>
        <v/>
      </c>
      <c r="I5818" s="1440"/>
      <c r="J5818" s="1436"/>
      <c r="K5818" s="4"/>
    </row>
    <row r="5819" spans="1:11" ht="15" x14ac:dyDescent="0.2">
      <c r="A5819">
        <v>5760</v>
      </c>
      <c r="B5819" s="660">
        <f>'Revenues 10-15'!G216</f>
        <v>0</v>
      </c>
      <c r="F5819" s="4"/>
      <c r="G5819" s="1" t="b">
        <f t="shared" ca="1" si="91"/>
        <v>1</v>
      </c>
      <c r="H5819" s="1435" cm="1">
        <f t="array" aca="1" ref="H5819" ca="1">IF(I5819&lt;&gt;"",INDIRECT("'"&amp;I5819&amp;"'!"&amp;J5819),"")</f>
        <v>0</v>
      </c>
      <c r="I5819" s="1440" t="s">
        <v>4785</v>
      </c>
      <c r="J5819" s="1436" t="s">
        <v>5121</v>
      </c>
      <c r="K5819" s="4"/>
    </row>
    <row r="5820" spans="1:11" ht="15" x14ac:dyDescent="0.2">
      <c r="A5820">
        <v>5761</v>
      </c>
      <c r="B5820" s="660">
        <f>'Revenues 10-15'!G217</f>
        <v>0</v>
      </c>
      <c r="F5820" s="4"/>
      <c r="G5820" s="1" t="b">
        <f t="shared" ca="1" si="91"/>
        <v>1</v>
      </c>
      <c r="H5820" s="1435" cm="1">
        <f t="array" aca="1" ref="H5820" ca="1">IF(I5820&lt;&gt;"",INDIRECT("'"&amp;I5820&amp;"'!"&amp;J5820),"")</f>
        <v>0</v>
      </c>
      <c r="I5820" s="1440" t="s">
        <v>4785</v>
      </c>
      <c r="J5820" s="1436" t="s">
        <v>5122</v>
      </c>
      <c r="K5820" s="4"/>
    </row>
    <row r="5821" spans="1:11" ht="15" x14ac:dyDescent="0.2">
      <c r="A5821">
        <v>5762</v>
      </c>
      <c r="B5821" s="660">
        <f>'Revenues 10-15'!G218</f>
        <v>0</v>
      </c>
      <c r="F5821" s="4"/>
      <c r="G5821" s="1" t="b">
        <f t="shared" ca="1" si="91"/>
        <v>1</v>
      </c>
      <c r="H5821" s="1435" cm="1">
        <f t="array" aca="1" ref="H5821" ca="1">IF(I5821&lt;&gt;"",INDIRECT("'"&amp;I5821&amp;"'!"&amp;J5821),"")</f>
        <v>0</v>
      </c>
      <c r="I5821" s="1440" t="s">
        <v>4785</v>
      </c>
      <c r="J5821" s="1436" t="s">
        <v>5123</v>
      </c>
      <c r="K5821" s="4"/>
    </row>
    <row r="5822" spans="1:11" ht="15" x14ac:dyDescent="0.2">
      <c r="A5822" s="5">
        <v>5763</v>
      </c>
      <c r="B5822" s="660"/>
      <c r="F5822" s="4" t="s">
        <v>3784</v>
      </c>
      <c r="G5822" s="1" t="b">
        <f t="shared" ca="1" si="91"/>
        <v>1</v>
      </c>
      <c r="H5822" s="1435" t="str" cm="1">
        <f t="array" aca="1" ref="H5822" ca="1">IF(I5822&lt;&gt;"",INDIRECT("'"&amp;I5822&amp;"'!"&amp;J5822),"")</f>
        <v/>
      </c>
      <c r="I5822" s="1440"/>
      <c r="J5822" s="1436"/>
      <c r="K5822" s="4"/>
    </row>
    <row r="5823" spans="1:11" ht="15" x14ac:dyDescent="0.2">
      <c r="A5823" s="5">
        <v>5764</v>
      </c>
      <c r="B5823" s="660"/>
      <c r="F5823" s="4" t="s">
        <v>3784</v>
      </c>
      <c r="G5823" s="1" t="b">
        <f t="shared" ca="1" si="91"/>
        <v>1</v>
      </c>
      <c r="H5823" s="1435" t="str" cm="1">
        <f t="array" aca="1" ref="H5823" ca="1">IF(I5823&lt;&gt;"",INDIRECT("'"&amp;I5823&amp;"'!"&amp;J5823),"")</f>
        <v/>
      </c>
      <c r="I5823" s="1440"/>
      <c r="J5823" s="1436"/>
      <c r="K5823" s="4"/>
    </row>
    <row r="5824" spans="1:11" ht="15" x14ac:dyDescent="0.2">
      <c r="A5824" s="5">
        <v>5765</v>
      </c>
      <c r="B5824" s="660"/>
      <c r="F5824" s="4" t="s">
        <v>3784</v>
      </c>
      <c r="G5824" s="1" t="b">
        <f t="shared" ca="1" si="91"/>
        <v>1</v>
      </c>
      <c r="H5824" s="1435" t="str" cm="1">
        <f t="array" aca="1" ref="H5824" ca="1">IF(I5824&lt;&gt;"",INDIRECT("'"&amp;I5824&amp;"'!"&amp;J5824),"")</f>
        <v/>
      </c>
      <c r="I5824" s="1440"/>
      <c r="J5824" s="1436"/>
      <c r="K5824" s="4"/>
    </row>
    <row r="5825" spans="1:11" ht="15" x14ac:dyDescent="0.2">
      <c r="A5825" s="5">
        <v>5766</v>
      </c>
      <c r="B5825" s="660"/>
      <c r="F5825" s="4" t="s">
        <v>3784</v>
      </c>
      <c r="G5825" s="1" t="b">
        <f t="shared" ca="1" si="91"/>
        <v>1</v>
      </c>
      <c r="H5825" s="1435" t="str" cm="1">
        <f t="array" aca="1" ref="H5825" ca="1">IF(I5825&lt;&gt;"",INDIRECT("'"&amp;I5825&amp;"'!"&amp;J5825),"")</f>
        <v/>
      </c>
      <c r="I5825" s="1440"/>
      <c r="J5825" s="1436"/>
      <c r="K5825" s="4"/>
    </row>
    <row r="5826" spans="1:11" ht="15" x14ac:dyDescent="0.2">
      <c r="A5826" s="5">
        <v>5767</v>
      </c>
      <c r="B5826" s="660"/>
      <c r="F5826" s="4" t="s">
        <v>3784</v>
      </c>
      <c r="G5826" s="1" t="b">
        <f t="shared" ca="1" si="91"/>
        <v>1</v>
      </c>
      <c r="H5826" s="1435" t="str" cm="1">
        <f t="array" aca="1" ref="H5826" ca="1">IF(I5826&lt;&gt;"",INDIRECT("'"&amp;I5826&amp;"'!"&amp;J5826),"")</f>
        <v/>
      </c>
      <c r="I5826" s="1440"/>
      <c r="J5826" s="1436"/>
      <c r="K5826" s="4"/>
    </row>
    <row r="5827" spans="1:11" ht="15" x14ac:dyDescent="0.2">
      <c r="A5827">
        <v>5768</v>
      </c>
      <c r="B5827" s="660">
        <f>'Revenues 10-15'!G220</f>
        <v>0</v>
      </c>
      <c r="F5827" s="4"/>
      <c r="G5827" s="1" t="b">
        <f t="shared" ca="1" si="91"/>
        <v>1</v>
      </c>
      <c r="H5827" s="1435" cm="1">
        <f t="array" aca="1" ref="H5827" ca="1">IF(I5827&lt;&gt;"",INDIRECT("'"&amp;I5827&amp;"'!"&amp;J5827),"")</f>
        <v>0</v>
      </c>
      <c r="I5827" s="1440" t="s">
        <v>4785</v>
      </c>
      <c r="J5827" s="1436" t="s">
        <v>5124</v>
      </c>
      <c r="K5827" s="4"/>
    </row>
    <row r="5828" spans="1:11" ht="15" x14ac:dyDescent="0.2">
      <c r="A5828" s="5">
        <v>5769</v>
      </c>
      <c r="B5828" s="660"/>
      <c r="F5828" s="4" t="s">
        <v>3784</v>
      </c>
      <c r="G5828" s="1" t="b">
        <f t="shared" ca="1" si="91"/>
        <v>1</v>
      </c>
      <c r="H5828" s="1435" t="str" cm="1">
        <f t="array" aca="1" ref="H5828" ca="1">IF(I5828&lt;&gt;"",INDIRECT("'"&amp;I5828&amp;"'!"&amp;J5828),"")</f>
        <v/>
      </c>
      <c r="I5828" s="1440"/>
      <c r="J5828" s="1436"/>
      <c r="K5828" s="4"/>
    </row>
    <row r="5829" spans="1:11" ht="15" x14ac:dyDescent="0.2">
      <c r="A5829" s="5">
        <v>5770</v>
      </c>
      <c r="B5829" s="660"/>
      <c r="C5829" s="2" t="s">
        <v>490</v>
      </c>
      <c r="F5829" s="4" t="s">
        <v>3784</v>
      </c>
      <c r="G5829" s="1" t="b">
        <f t="shared" ca="1" si="91"/>
        <v>1</v>
      </c>
      <c r="H5829" s="1435" t="str" cm="1">
        <f t="array" aca="1" ref="H5829" ca="1">IF(I5829&lt;&gt;"",INDIRECT("'"&amp;I5829&amp;"'!"&amp;J5829),"")</f>
        <v/>
      </c>
      <c r="I5829" s="1440"/>
      <c r="J5829" s="1436"/>
      <c r="K5829" s="4"/>
    </row>
    <row r="5830" spans="1:11" ht="15" x14ac:dyDescent="0.2">
      <c r="A5830" s="5">
        <v>5771</v>
      </c>
      <c r="B5830" s="660"/>
      <c r="F5830" s="4" t="s">
        <v>3784</v>
      </c>
      <c r="G5830" s="1" t="b">
        <f t="shared" ca="1" si="91"/>
        <v>1</v>
      </c>
      <c r="H5830" s="1435" t="str" cm="1">
        <f t="array" aca="1" ref="H5830" ca="1">IF(I5830&lt;&gt;"",INDIRECT("'"&amp;I5830&amp;"'!"&amp;J5830),"")</f>
        <v/>
      </c>
      <c r="I5830" s="1440"/>
      <c r="J5830" s="1436"/>
      <c r="K5830" s="4"/>
    </row>
    <row r="5831" spans="1:11" ht="15" x14ac:dyDescent="0.2">
      <c r="A5831" s="5">
        <v>5772</v>
      </c>
      <c r="B5831" s="660"/>
      <c r="F5831" s="4" t="s">
        <v>3784</v>
      </c>
      <c r="G5831" s="1" t="b">
        <f t="shared" ca="1" si="91"/>
        <v>1</v>
      </c>
      <c r="H5831" s="1435" t="str" cm="1">
        <f t="array" aca="1" ref="H5831" ca="1">IF(I5831&lt;&gt;"",INDIRECT("'"&amp;I5831&amp;"'!"&amp;J5831),"")</f>
        <v/>
      </c>
      <c r="I5831" s="1440"/>
      <c r="J5831" s="1436"/>
      <c r="K5831" s="4"/>
    </row>
    <row r="5832" spans="1:11" ht="15" x14ac:dyDescent="0.2">
      <c r="A5832" s="5">
        <v>5773</v>
      </c>
      <c r="B5832" s="660"/>
      <c r="F5832" s="4" t="s">
        <v>3784</v>
      </c>
      <c r="G5832" s="1" t="b">
        <f t="shared" ca="1" si="91"/>
        <v>1</v>
      </c>
      <c r="H5832" s="1435" t="str" cm="1">
        <f t="array" aca="1" ref="H5832" ca="1">IF(I5832&lt;&gt;"",INDIRECT("'"&amp;I5832&amp;"'!"&amp;J5832),"")</f>
        <v/>
      </c>
      <c r="I5832" s="1440"/>
      <c r="J5832" s="1436"/>
      <c r="K5832" s="4"/>
    </row>
    <row r="5833" spans="1:11" ht="15" x14ac:dyDescent="0.2">
      <c r="A5833" s="5">
        <v>5774</v>
      </c>
      <c r="B5833" s="660"/>
      <c r="F5833" s="4" t="s">
        <v>3784</v>
      </c>
      <c r="G5833" s="1" t="b">
        <f t="shared" ca="1" si="91"/>
        <v>1</v>
      </c>
      <c r="H5833" s="1435" t="str" cm="1">
        <f t="array" aca="1" ref="H5833" ca="1">IF(I5833&lt;&gt;"",INDIRECT("'"&amp;I5833&amp;"'!"&amp;J5833),"")</f>
        <v/>
      </c>
      <c r="I5833" s="1440"/>
      <c r="J5833" s="1436"/>
      <c r="K5833" s="4"/>
    </row>
    <row r="5834" spans="1:11" ht="15" x14ac:dyDescent="0.2">
      <c r="A5834" s="5">
        <v>5775</v>
      </c>
      <c r="B5834" s="660"/>
      <c r="F5834" s="4" t="s">
        <v>3784</v>
      </c>
      <c r="G5834" s="1" t="b">
        <f t="shared" ca="1" si="91"/>
        <v>1</v>
      </c>
      <c r="H5834" s="1435" t="str" cm="1">
        <f t="array" aca="1" ref="H5834" ca="1">IF(I5834&lt;&gt;"",INDIRECT("'"&amp;I5834&amp;"'!"&amp;J5834),"")</f>
        <v/>
      </c>
      <c r="I5834" s="1440"/>
      <c r="J5834" s="1436"/>
      <c r="K5834" s="4"/>
    </row>
    <row r="5835" spans="1:11" ht="15" x14ac:dyDescent="0.2">
      <c r="A5835" s="5">
        <v>5776</v>
      </c>
      <c r="B5835" s="660"/>
      <c r="F5835" s="4" t="s">
        <v>3784</v>
      </c>
      <c r="G5835" s="1" t="b">
        <f t="shared" ca="1" si="91"/>
        <v>1</v>
      </c>
      <c r="H5835" s="1435" t="str" cm="1">
        <f t="array" aca="1" ref="H5835" ca="1">IF(I5835&lt;&gt;"",INDIRECT("'"&amp;I5835&amp;"'!"&amp;J5835),"")</f>
        <v/>
      </c>
      <c r="I5835" s="1440"/>
      <c r="J5835" s="1436"/>
      <c r="K5835" s="4"/>
    </row>
    <row r="5836" spans="1:11" ht="15" x14ac:dyDescent="0.2">
      <c r="A5836" s="5">
        <v>5777</v>
      </c>
      <c r="B5836" s="660"/>
      <c r="F5836" s="4" t="s">
        <v>3784</v>
      </c>
      <c r="G5836" s="1" t="b">
        <f t="shared" ca="1" si="91"/>
        <v>1</v>
      </c>
      <c r="H5836" s="1435" t="str" cm="1">
        <f t="array" aca="1" ref="H5836" ca="1">IF(I5836&lt;&gt;"",INDIRECT("'"&amp;I5836&amp;"'!"&amp;J5836),"")</f>
        <v/>
      </c>
      <c r="I5836" s="1440"/>
      <c r="J5836" s="1436"/>
      <c r="K5836" s="4"/>
    </row>
    <row r="5837" spans="1:11" ht="15" x14ac:dyDescent="0.2">
      <c r="A5837" s="5">
        <v>5778</v>
      </c>
      <c r="B5837" s="660"/>
      <c r="F5837" s="4" t="s">
        <v>3784</v>
      </c>
      <c r="G5837" s="1" t="b">
        <f t="shared" ca="1" si="91"/>
        <v>1</v>
      </c>
      <c r="H5837" s="1435" t="str" cm="1">
        <f t="array" aca="1" ref="H5837" ca="1">IF(I5837&lt;&gt;"",INDIRECT("'"&amp;I5837&amp;"'!"&amp;J5837),"")</f>
        <v/>
      </c>
      <c r="I5837" s="1440"/>
      <c r="J5837" s="1436"/>
      <c r="K5837" s="4"/>
    </row>
    <row r="5838" spans="1:11" ht="15" x14ac:dyDescent="0.2">
      <c r="A5838" s="5">
        <v>5779</v>
      </c>
      <c r="B5838" s="660"/>
      <c r="F5838" s="4" t="s">
        <v>3784</v>
      </c>
      <c r="G5838" s="1" t="b">
        <f t="shared" ca="1" si="91"/>
        <v>1</v>
      </c>
      <c r="H5838" s="1435" t="str" cm="1">
        <f t="array" aca="1" ref="H5838" ca="1">IF(I5838&lt;&gt;"",INDIRECT("'"&amp;I5838&amp;"'!"&amp;J5838),"")</f>
        <v/>
      </c>
      <c r="I5838" s="1440"/>
      <c r="J5838" s="1436"/>
      <c r="K5838" s="4"/>
    </row>
    <row r="5839" spans="1:11" ht="15" x14ac:dyDescent="0.2">
      <c r="A5839" s="5">
        <v>5780</v>
      </c>
      <c r="B5839" s="660"/>
      <c r="F5839" s="4" t="s">
        <v>3784</v>
      </c>
      <c r="G5839" s="1" t="b">
        <f t="shared" ca="1" si="91"/>
        <v>1</v>
      </c>
      <c r="H5839" s="1435" t="str" cm="1">
        <f t="array" aca="1" ref="H5839" ca="1">IF(I5839&lt;&gt;"",INDIRECT("'"&amp;I5839&amp;"'!"&amp;J5839),"")</f>
        <v/>
      </c>
      <c r="I5839" s="1440"/>
      <c r="J5839" s="1436"/>
      <c r="K5839" s="4"/>
    </row>
    <row r="5840" spans="1:11" ht="15" x14ac:dyDescent="0.2">
      <c r="A5840" s="5">
        <v>5781</v>
      </c>
      <c r="B5840" s="660"/>
      <c r="F5840" s="4" t="s">
        <v>3784</v>
      </c>
      <c r="G5840" s="1" t="b">
        <f t="shared" ca="1" si="91"/>
        <v>1</v>
      </c>
      <c r="H5840" s="1435" t="str" cm="1">
        <f t="array" aca="1" ref="H5840" ca="1">IF(I5840&lt;&gt;"",INDIRECT("'"&amp;I5840&amp;"'!"&amp;J5840),"")</f>
        <v/>
      </c>
      <c r="I5840" s="1440"/>
      <c r="J5840" s="1436"/>
      <c r="K5840" s="4"/>
    </row>
    <row r="5841" spans="1:11" ht="15" x14ac:dyDescent="0.2">
      <c r="A5841" s="5">
        <v>5782</v>
      </c>
      <c r="B5841" s="660"/>
      <c r="F5841" s="4" t="s">
        <v>3784</v>
      </c>
      <c r="G5841" s="1" t="b">
        <f t="shared" ca="1" si="91"/>
        <v>1</v>
      </c>
      <c r="H5841" s="1435" t="str" cm="1">
        <f t="array" aca="1" ref="H5841" ca="1">IF(I5841&lt;&gt;"",INDIRECT("'"&amp;I5841&amp;"'!"&amp;J5841),"")</f>
        <v/>
      </c>
      <c r="I5841" s="1440"/>
      <c r="J5841" s="1436"/>
      <c r="K5841" s="4"/>
    </row>
    <row r="5842" spans="1:11" ht="15" x14ac:dyDescent="0.2">
      <c r="A5842">
        <v>5783</v>
      </c>
      <c r="B5842" s="660">
        <f>'Revenues 10-15'!G222</f>
        <v>0</v>
      </c>
      <c r="F5842" s="4"/>
      <c r="G5842" s="1" t="b">
        <f t="shared" ca="1" si="91"/>
        <v>1</v>
      </c>
      <c r="H5842" s="1435" cm="1">
        <f t="array" aca="1" ref="H5842" ca="1">IF(I5842&lt;&gt;"",INDIRECT("'"&amp;I5842&amp;"'!"&amp;J5842),"")</f>
        <v>0</v>
      </c>
      <c r="I5842" s="1440" t="s">
        <v>4785</v>
      </c>
      <c r="J5842" s="1436" t="s">
        <v>5125</v>
      </c>
      <c r="K5842" s="4"/>
    </row>
    <row r="5843" spans="1:11" ht="15" x14ac:dyDescent="0.2">
      <c r="A5843" s="5">
        <v>5784</v>
      </c>
      <c r="B5843" s="660"/>
      <c r="F5843" s="4" t="s">
        <v>3784</v>
      </c>
      <c r="G5843" s="1" t="b">
        <f t="shared" ca="1" si="91"/>
        <v>1</v>
      </c>
      <c r="H5843" s="1435" t="str" cm="1">
        <f t="array" aca="1" ref="H5843" ca="1">IF(I5843&lt;&gt;"",INDIRECT("'"&amp;I5843&amp;"'!"&amp;J5843),"")</f>
        <v/>
      </c>
      <c r="I5843" s="1440"/>
      <c r="J5843" s="1436"/>
      <c r="K5843" s="4"/>
    </row>
    <row r="5844" spans="1:11" ht="15" x14ac:dyDescent="0.2">
      <c r="A5844" s="5">
        <v>5785</v>
      </c>
      <c r="B5844" s="660"/>
      <c r="F5844" s="4" t="s">
        <v>3784</v>
      </c>
      <c r="G5844" s="1" t="b">
        <f t="shared" ca="1" si="91"/>
        <v>1</v>
      </c>
      <c r="H5844" s="1435" t="str" cm="1">
        <f t="array" aca="1" ref="H5844" ca="1">IF(I5844&lt;&gt;"",INDIRECT("'"&amp;I5844&amp;"'!"&amp;J5844),"")</f>
        <v/>
      </c>
      <c r="I5844" s="1440"/>
      <c r="J5844" s="1436"/>
      <c r="K5844" s="4"/>
    </row>
    <row r="5845" spans="1:11" ht="15" x14ac:dyDescent="0.2">
      <c r="A5845">
        <v>5786</v>
      </c>
      <c r="B5845" s="660">
        <f>'Revenues 10-15'!G224</f>
        <v>0</v>
      </c>
      <c r="F5845" s="4"/>
      <c r="G5845" s="1" t="b">
        <f t="shared" ca="1" si="91"/>
        <v>1</v>
      </c>
      <c r="H5845" s="1435" cm="1">
        <f t="array" aca="1" ref="H5845" ca="1">IF(I5845&lt;&gt;"",INDIRECT("'"&amp;I5845&amp;"'!"&amp;J5845),"")</f>
        <v>0</v>
      </c>
      <c r="I5845" s="1440" t="s">
        <v>4785</v>
      </c>
      <c r="J5845" s="1436" t="s">
        <v>5126</v>
      </c>
      <c r="K5845" s="4"/>
    </row>
    <row r="5846" spans="1:11" ht="15" x14ac:dyDescent="0.2">
      <c r="A5846" s="5">
        <v>5787</v>
      </c>
      <c r="B5846" s="660"/>
      <c r="F5846" s="4" t="s">
        <v>3784</v>
      </c>
      <c r="G5846" s="1" t="b">
        <f t="shared" ca="1" si="91"/>
        <v>1</v>
      </c>
      <c r="H5846" s="1435" t="str" cm="1">
        <f t="array" aca="1" ref="H5846" ca="1">IF(I5846&lt;&gt;"",INDIRECT("'"&amp;I5846&amp;"'!"&amp;J5846),"")</f>
        <v/>
      </c>
      <c r="I5846" s="1440"/>
      <c r="J5846" s="1436"/>
      <c r="K5846" s="4"/>
    </row>
    <row r="5847" spans="1:11" ht="15" x14ac:dyDescent="0.2">
      <c r="A5847" s="5">
        <v>5788</v>
      </c>
      <c r="B5847" s="660"/>
      <c r="C5847" s="2" t="s">
        <v>490</v>
      </c>
      <c r="F5847" s="4" t="s">
        <v>3784</v>
      </c>
      <c r="G5847" s="1" t="b">
        <f t="shared" ca="1" si="91"/>
        <v>1</v>
      </c>
      <c r="H5847" s="1435" t="str" cm="1">
        <f t="array" aca="1" ref="H5847" ca="1">IF(I5847&lt;&gt;"",INDIRECT("'"&amp;I5847&amp;"'!"&amp;J5847),"")</f>
        <v/>
      </c>
      <c r="I5847" s="1440"/>
      <c r="J5847" s="1436"/>
      <c r="K5847" s="4"/>
    </row>
    <row r="5848" spans="1:11" ht="15" x14ac:dyDescent="0.2">
      <c r="A5848" s="5">
        <v>5789</v>
      </c>
      <c r="B5848" s="660"/>
      <c r="F5848" s="4" t="s">
        <v>3784</v>
      </c>
      <c r="G5848" s="1" t="b">
        <f t="shared" ca="1" si="91"/>
        <v>1</v>
      </c>
      <c r="H5848" s="1435" t="str" cm="1">
        <f t="array" aca="1" ref="H5848" ca="1">IF(I5848&lt;&gt;"",INDIRECT("'"&amp;I5848&amp;"'!"&amp;J5848),"")</f>
        <v/>
      </c>
      <c r="I5848" s="1440"/>
      <c r="J5848" s="1436"/>
      <c r="K5848" s="4"/>
    </row>
    <row r="5849" spans="1:11" ht="15" x14ac:dyDescent="0.2">
      <c r="A5849" s="5">
        <v>5790</v>
      </c>
      <c r="B5849" s="660"/>
      <c r="F5849" s="4" t="s">
        <v>3784</v>
      </c>
      <c r="G5849" s="1" t="b">
        <f t="shared" ca="1" si="91"/>
        <v>1</v>
      </c>
      <c r="H5849" s="1435" t="str" cm="1">
        <f t="array" aca="1" ref="H5849" ca="1">IF(I5849&lt;&gt;"",INDIRECT("'"&amp;I5849&amp;"'!"&amp;J5849),"")</f>
        <v/>
      </c>
      <c r="I5849" s="1440"/>
      <c r="J5849" s="1436"/>
      <c r="K5849" s="4"/>
    </row>
    <row r="5850" spans="1:11" ht="15" x14ac:dyDescent="0.2">
      <c r="A5850" s="5">
        <v>5791</v>
      </c>
      <c r="B5850" s="660"/>
      <c r="F5850" s="4" t="s">
        <v>3784</v>
      </c>
      <c r="G5850" s="1" t="b">
        <f t="shared" ca="1" si="91"/>
        <v>1</v>
      </c>
      <c r="H5850" s="1435" t="str" cm="1">
        <f t="array" aca="1" ref="H5850" ca="1">IF(I5850&lt;&gt;"",INDIRECT("'"&amp;I5850&amp;"'!"&amp;J5850),"")</f>
        <v/>
      </c>
      <c r="I5850" s="1440"/>
      <c r="J5850" s="1436"/>
      <c r="K5850" s="4"/>
    </row>
    <row r="5851" spans="1:11" ht="15" x14ac:dyDescent="0.2">
      <c r="A5851">
        <v>5792</v>
      </c>
      <c r="B5851" s="660">
        <f>'Revenues 10-15'!G225</f>
        <v>0</v>
      </c>
      <c r="F5851" s="4"/>
      <c r="G5851" s="1" t="b">
        <f t="shared" ca="1" si="91"/>
        <v>1</v>
      </c>
      <c r="H5851" s="1435" cm="1">
        <f t="array" aca="1" ref="H5851" ca="1">IF(I5851&lt;&gt;"",INDIRECT("'"&amp;I5851&amp;"'!"&amp;J5851),"")</f>
        <v>0</v>
      </c>
      <c r="I5851" s="1440" t="s">
        <v>4785</v>
      </c>
      <c r="J5851" s="1436" t="s">
        <v>5127</v>
      </c>
      <c r="K5851" s="4"/>
    </row>
    <row r="5852" spans="1:11" ht="15" x14ac:dyDescent="0.2">
      <c r="A5852" s="5">
        <v>5793</v>
      </c>
      <c r="B5852" s="660"/>
      <c r="F5852" s="4" t="s">
        <v>3784</v>
      </c>
      <c r="G5852" s="1" t="b">
        <f t="shared" ca="1" si="91"/>
        <v>1</v>
      </c>
      <c r="H5852" s="1435" t="str" cm="1">
        <f t="array" aca="1" ref="H5852" ca="1">IF(I5852&lt;&gt;"",INDIRECT("'"&amp;I5852&amp;"'!"&amp;J5852),"")</f>
        <v/>
      </c>
      <c r="I5852" s="1440"/>
      <c r="J5852" s="1436"/>
      <c r="K5852" s="4"/>
    </row>
    <row r="5853" spans="1:11" ht="15" x14ac:dyDescent="0.2">
      <c r="A5853">
        <v>5794</v>
      </c>
      <c r="B5853" s="660">
        <f>'Revenues 10-15'!G258</f>
        <v>0</v>
      </c>
      <c r="F5853" s="4"/>
      <c r="G5853" s="1" t="b">
        <f t="shared" ca="1" si="91"/>
        <v>1</v>
      </c>
      <c r="H5853" s="1435" cm="1">
        <f t="array" aca="1" ref="H5853" ca="1">IF(I5853&lt;&gt;"",INDIRECT("'"&amp;I5853&amp;"'!"&amp;J5853),"")</f>
        <v>0</v>
      </c>
      <c r="I5853" s="1440" t="s">
        <v>4785</v>
      </c>
      <c r="J5853" s="1436" t="s">
        <v>5128</v>
      </c>
      <c r="K5853" s="4"/>
    </row>
    <row r="5854" spans="1:11" ht="15" x14ac:dyDescent="0.2">
      <c r="A5854" s="5">
        <v>5795</v>
      </c>
      <c r="B5854" s="660"/>
      <c r="D5854" s="4" t="s">
        <v>1314</v>
      </c>
      <c r="F5854" s="4" t="s">
        <v>3784</v>
      </c>
      <c r="G5854" s="1" t="b">
        <f t="shared" ca="1" si="91"/>
        <v>1</v>
      </c>
      <c r="H5854" s="1435" t="str" cm="1">
        <f t="array" aca="1" ref="H5854" ca="1">IF(I5854&lt;&gt;"",INDIRECT("'"&amp;I5854&amp;"'!"&amp;J5854),"")</f>
        <v/>
      </c>
      <c r="I5854" s="1440"/>
      <c r="J5854" s="1436"/>
      <c r="K5854" s="4"/>
    </row>
    <row r="5855" spans="1:11" ht="15" x14ac:dyDescent="0.2">
      <c r="A5855" s="5">
        <v>5796</v>
      </c>
      <c r="B5855" s="660"/>
      <c r="F5855" s="4" t="s">
        <v>3784</v>
      </c>
      <c r="G5855" s="1" t="b">
        <f t="shared" ca="1" si="91"/>
        <v>1</v>
      </c>
      <c r="H5855" s="1435" t="str" cm="1">
        <f t="array" aca="1" ref="H5855" ca="1">IF(I5855&lt;&gt;"",INDIRECT("'"&amp;I5855&amp;"'!"&amp;J5855),"")</f>
        <v/>
      </c>
      <c r="I5855" s="1440"/>
      <c r="J5855" s="1436"/>
      <c r="K5855" s="4"/>
    </row>
    <row r="5856" spans="1:11" ht="15" x14ac:dyDescent="0.2">
      <c r="A5856">
        <v>5797</v>
      </c>
      <c r="B5856" s="660">
        <f>'Revenues 10-15'!G260</f>
        <v>0</v>
      </c>
      <c r="F5856" s="4"/>
      <c r="G5856" s="1" t="b">
        <f t="shared" ref="G5856:G5919" ca="1" si="92">H5856=B5856</f>
        <v>1</v>
      </c>
      <c r="H5856" s="1435" cm="1">
        <f t="array" aca="1" ref="H5856" ca="1">IF(I5856&lt;&gt;"",INDIRECT("'"&amp;I5856&amp;"'!"&amp;J5856),"")</f>
        <v>0</v>
      </c>
      <c r="I5856" s="1440" t="s">
        <v>4785</v>
      </c>
      <c r="J5856" s="1436" t="s">
        <v>5129</v>
      </c>
      <c r="K5856" s="4"/>
    </row>
    <row r="5857" spans="1:11" ht="15" x14ac:dyDescent="0.2">
      <c r="A5857" s="5">
        <v>5798</v>
      </c>
      <c r="B5857" s="660"/>
      <c r="F5857" s="4" t="s">
        <v>3784</v>
      </c>
      <c r="G5857" s="1" t="b">
        <f t="shared" ca="1" si="92"/>
        <v>1</v>
      </c>
      <c r="H5857" s="1435" t="str" cm="1">
        <f t="array" aca="1" ref="H5857" ca="1">IF(I5857&lt;&gt;"",INDIRECT("'"&amp;I5857&amp;"'!"&amp;J5857),"")</f>
        <v/>
      </c>
      <c r="I5857" s="1440"/>
      <c r="J5857" s="1436"/>
      <c r="K5857" s="4"/>
    </row>
    <row r="5858" spans="1:11" ht="15" x14ac:dyDescent="0.2">
      <c r="A5858">
        <v>5799</v>
      </c>
      <c r="B5858" s="660">
        <f>'Revenues 10-15'!G261</f>
        <v>0</v>
      </c>
      <c r="F5858" s="4"/>
      <c r="G5858" s="1" t="b">
        <f t="shared" ca="1" si="92"/>
        <v>1</v>
      </c>
      <c r="H5858" s="1435" cm="1">
        <f t="array" aca="1" ref="H5858" ca="1">IF(I5858&lt;&gt;"",INDIRECT("'"&amp;I5858&amp;"'!"&amp;J5858),"")</f>
        <v>0</v>
      </c>
      <c r="I5858" s="1440" t="s">
        <v>4785</v>
      </c>
      <c r="J5858" s="1436" t="s">
        <v>5130</v>
      </c>
      <c r="K5858" s="4"/>
    </row>
    <row r="5859" spans="1:11" ht="15" x14ac:dyDescent="0.2">
      <c r="A5859" s="5">
        <v>5800</v>
      </c>
      <c r="B5859" s="660"/>
      <c r="F5859" s="4" t="s">
        <v>3784</v>
      </c>
      <c r="G5859" s="1" t="b">
        <f t="shared" ca="1" si="92"/>
        <v>1</v>
      </c>
      <c r="H5859" s="1435" t="str" cm="1">
        <f t="array" aca="1" ref="H5859" ca="1">IF(I5859&lt;&gt;"",INDIRECT("'"&amp;I5859&amp;"'!"&amp;J5859),"")</f>
        <v/>
      </c>
      <c r="I5859" s="1440"/>
      <c r="J5859" s="1436"/>
      <c r="K5859" s="4"/>
    </row>
    <row r="5860" spans="1:11" ht="15" x14ac:dyDescent="0.2">
      <c r="A5860" s="5">
        <v>5801</v>
      </c>
      <c r="B5860" s="660"/>
      <c r="F5860" s="4" t="s">
        <v>3784</v>
      </c>
      <c r="G5860" s="1" t="b">
        <f t="shared" ca="1" si="92"/>
        <v>1</v>
      </c>
      <c r="H5860" s="1435" t="str" cm="1">
        <f t="array" aca="1" ref="H5860" ca="1">IF(I5860&lt;&gt;"",INDIRECT("'"&amp;I5860&amp;"'!"&amp;J5860),"")</f>
        <v/>
      </c>
      <c r="I5860" s="1440"/>
      <c r="J5860" s="1436"/>
      <c r="K5860" s="4"/>
    </row>
    <row r="5861" spans="1:11" ht="15" x14ac:dyDescent="0.2">
      <c r="A5861">
        <v>5802</v>
      </c>
      <c r="B5861" s="660">
        <f>'Revenues 10-15'!G270</f>
        <v>0</v>
      </c>
      <c r="F5861" s="4"/>
      <c r="G5861" s="1" t="b">
        <f t="shared" ca="1" si="92"/>
        <v>1</v>
      </c>
      <c r="H5861" s="1435" cm="1">
        <f t="array" aca="1" ref="H5861" ca="1">IF(I5861&lt;&gt;"",INDIRECT("'"&amp;I5861&amp;"'!"&amp;J5861),"")</f>
        <v>0</v>
      </c>
      <c r="I5861" s="1440" t="s">
        <v>4785</v>
      </c>
      <c r="J5861" s="1436" t="s">
        <v>5131</v>
      </c>
      <c r="K5861" s="4"/>
    </row>
    <row r="5862" spans="1:11" ht="15" x14ac:dyDescent="0.2">
      <c r="A5862" s="5">
        <v>5803</v>
      </c>
      <c r="B5862" s="660"/>
      <c r="F5862" s="4" t="s">
        <v>3784</v>
      </c>
      <c r="G5862" s="1" t="b">
        <f t="shared" ca="1" si="92"/>
        <v>1</v>
      </c>
      <c r="H5862" s="1435" t="str" cm="1">
        <f t="array" aca="1" ref="H5862" ca="1">IF(I5862&lt;&gt;"",INDIRECT("'"&amp;I5862&amp;"'!"&amp;J5862),"")</f>
        <v/>
      </c>
      <c r="I5862" s="1440"/>
      <c r="J5862" s="1436"/>
      <c r="K5862" s="4"/>
    </row>
    <row r="5863" spans="1:11" ht="15" x14ac:dyDescent="0.2">
      <c r="A5863" s="5">
        <v>5804</v>
      </c>
      <c r="B5863" s="660"/>
      <c r="C5863" s="2" t="s">
        <v>490</v>
      </c>
      <c r="F5863" s="4" t="s">
        <v>3784</v>
      </c>
      <c r="G5863" s="1" t="b">
        <f t="shared" ca="1" si="92"/>
        <v>1</v>
      </c>
      <c r="H5863" s="1435" t="str" cm="1">
        <f t="array" aca="1" ref="H5863" ca="1">IF(I5863&lt;&gt;"",INDIRECT("'"&amp;I5863&amp;"'!"&amp;J5863),"")</f>
        <v/>
      </c>
      <c r="I5863" s="1440"/>
      <c r="J5863" s="1436"/>
      <c r="K5863" s="4"/>
    </row>
    <row r="5864" spans="1:11" ht="15" x14ac:dyDescent="0.2">
      <c r="A5864" s="5">
        <v>5805</v>
      </c>
      <c r="B5864" s="660"/>
      <c r="F5864" s="4" t="s">
        <v>3784</v>
      </c>
      <c r="G5864" s="1" t="b">
        <f t="shared" ca="1" si="92"/>
        <v>1</v>
      </c>
      <c r="H5864" s="1435" t="str" cm="1">
        <f t="array" aca="1" ref="H5864" ca="1">IF(I5864&lt;&gt;"",INDIRECT("'"&amp;I5864&amp;"'!"&amp;J5864),"")</f>
        <v/>
      </c>
      <c r="I5864" s="1440"/>
      <c r="J5864" s="1436"/>
      <c r="K5864" s="4"/>
    </row>
    <row r="5865" spans="1:11" ht="15" x14ac:dyDescent="0.2">
      <c r="A5865" s="5">
        <v>5806</v>
      </c>
      <c r="B5865" s="660"/>
      <c r="F5865" s="4" t="s">
        <v>3784</v>
      </c>
      <c r="G5865" s="1" t="b">
        <f t="shared" ca="1" si="92"/>
        <v>1</v>
      </c>
      <c r="H5865" s="1435" t="str" cm="1">
        <f t="array" aca="1" ref="H5865" ca="1">IF(I5865&lt;&gt;"",INDIRECT("'"&amp;I5865&amp;"'!"&amp;J5865),"")</f>
        <v/>
      </c>
      <c r="I5865" s="1440"/>
      <c r="J5865" s="1436"/>
      <c r="K5865" s="4"/>
    </row>
    <row r="5866" spans="1:11" ht="15" x14ac:dyDescent="0.2">
      <c r="A5866" s="5">
        <v>5807</v>
      </c>
      <c r="B5866" s="660"/>
      <c r="F5866" s="4" t="s">
        <v>3784</v>
      </c>
      <c r="G5866" s="1" t="b">
        <f t="shared" ca="1" si="92"/>
        <v>1</v>
      </c>
      <c r="H5866" s="1435" t="str" cm="1">
        <f t="array" aca="1" ref="H5866" ca="1">IF(I5866&lt;&gt;"",INDIRECT("'"&amp;I5866&amp;"'!"&amp;J5866),"")</f>
        <v/>
      </c>
      <c r="I5866" s="1440"/>
      <c r="J5866" s="1436"/>
      <c r="K5866" s="4"/>
    </row>
    <row r="5867" spans="1:11" ht="15" x14ac:dyDescent="0.2">
      <c r="A5867">
        <v>5808</v>
      </c>
      <c r="B5867" s="660">
        <f>'Revenues 10-15'!G271</f>
        <v>0</v>
      </c>
      <c r="F5867" s="4"/>
      <c r="G5867" s="1" t="b">
        <f t="shared" ca="1" si="92"/>
        <v>1</v>
      </c>
      <c r="H5867" s="1435" cm="1">
        <f t="array" aca="1" ref="H5867" ca="1">IF(I5867&lt;&gt;"",INDIRECT("'"&amp;I5867&amp;"'!"&amp;J5867),"")</f>
        <v>0</v>
      </c>
      <c r="I5867" s="1440" t="s">
        <v>4785</v>
      </c>
      <c r="J5867" s="1436" t="s">
        <v>5132</v>
      </c>
      <c r="K5867" s="4"/>
    </row>
    <row r="5868" spans="1:11" ht="15" x14ac:dyDescent="0.2">
      <c r="A5868">
        <v>5809</v>
      </c>
      <c r="B5868" s="660">
        <f>'Revenues 10-15'!G272</f>
        <v>71583</v>
      </c>
      <c r="F5868" s="4"/>
      <c r="G5868" s="1" t="b">
        <f t="shared" ca="1" si="92"/>
        <v>1</v>
      </c>
      <c r="H5868" s="1435" cm="1">
        <f t="array" aca="1" ref="H5868" ca="1">IF(I5868&lt;&gt;"",INDIRECT("'"&amp;I5868&amp;"'!"&amp;J5868),"")</f>
        <v>71583</v>
      </c>
      <c r="I5868" s="1440" t="s">
        <v>4785</v>
      </c>
      <c r="J5868" s="1436" t="s">
        <v>5133</v>
      </c>
      <c r="K5868" s="4"/>
    </row>
    <row r="5869" spans="1:11" ht="15" x14ac:dyDescent="0.2">
      <c r="A5869">
        <v>5810</v>
      </c>
      <c r="B5869" s="660">
        <f>'Revenues 10-15'!H5</f>
        <v>0</v>
      </c>
      <c r="C5869" s="2" t="s">
        <v>490</v>
      </c>
      <c r="F5869" s="4"/>
      <c r="G5869" s="1" t="b">
        <f t="shared" ca="1" si="92"/>
        <v>1</v>
      </c>
      <c r="H5869" s="1435" cm="1">
        <f t="array" aca="1" ref="H5869" ca="1">IF(I5869&lt;&gt;"",INDIRECT("'"&amp;I5869&amp;"'!"&amp;J5869),"")</f>
        <v>0</v>
      </c>
      <c r="I5869" s="1440" t="s">
        <v>4785</v>
      </c>
      <c r="J5869" s="1436" t="s">
        <v>3835</v>
      </c>
      <c r="K5869" s="4"/>
    </row>
    <row r="5870" spans="1:11" ht="15" x14ac:dyDescent="0.2">
      <c r="A5870">
        <v>5811</v>
      </c>
      <c r="B5870" s="660">
        <f>'Revenues 10-15'!H11</f>
        <v>0</v>
      </c>
      <c r="C5870" s="2" t="s">
        <v>490</v>
      </c>
      <c r="F5870" s="4"/>
      <c r="G5870" s="1" t="b">
        <f t="shared" ca="1" si="92"/>
        <v>1</v>
      </c>
      <c r="H5870" s="1435" cm="1">
        <f t="array" aca="1" ref="H5870" ca="1">IF(I5870&lt;&gt;"",INDIRECT("'"&amp;I5870&amp;"'!"&amp;J5870),"")</f>
        <v>0</v>
      </c>
      <c r="I5870" s="1440" t="s">
        <v>4785</v>
      </c>
      <c r="J5870" s="1436" t="s">
        <v>4503</v>
      </c>
      <c r="K5870" s="4"/>
    </row>
    <row r="5871" spans="1:11" ht="15" x14ac:dyDescent="0.2">
      <c r="A5871">
        <v>5812</v>
      </c>
      <c r="B5871" s="660">
        <f>'Revenues 10-15'!H12</f>
        <v>0</v>
      </c>
      <c r="F5871" s="4"/>
      <c r="G5871" s="1" t="b">
        <f t="shared" ca="1" si="92"/>
        <v>1</v>
      </c>
      <c r="H5871" s="1435" cm="1">
        <f t="array" aca="1" ref="H5871" ca="1">IF(I5871&lt;&gt;"",INDIRECT("'"&amp;I5871&amp;"'!"&amp;J5871),"")</f>
        <v>0</v>
      </c>
      <c r="I5871" s="1440" t="s">
        <v>4785</v>
      </c>
      <c r="J5871" s="1436" t="s">
        <v>3836</v>
      </c>
      <c r="K5871" s="4"/>
    </row>
    <row r="5872" spans="1:11" ht="15" x14ac:dyDescent="0.2">
      <c r="A5872">
        <v>5813</v>
      </c>
      <c r="B5872" s="660">
        <f>'Revenues 10-15'!H14</f>
        <v>0</v>
      </c>
      <c r="F5872" s="4"/>
      <c r="G5872" s="1" t="b">
        <f t="shared" ca="1" si="92"/>
        <v>1</v>
      </c>
      <c r="H5872" s="1435" cm="1">
        <f t="array" aca="1" ref="H5872" ca="1">IF(I5872&lt;&gt;"",INDIRECT("'"&amp;I5872&amp;"'!"&amp;J5872),"")</f>
        <v>0</v>
      </c>
      <c r="I5872" s="1440" t="s">
        <v>4785</v>
      </c>
      <c r="J5872" s="1436" t="s">
        <v>4051</v>
      </c>
      <c r="K5872" s="4"/>
    </row>
    <row r="5873" spans="1:11" ht="15" x14ac:dyDescent="0.2">
      <c r="A5873">
        <v>5814</v>
      </c>
      <c r="B5873" s="660">
        <f>'Revenues 10-15'!H15</f>
        <v>0</v>
      </c>
      <c r="C5873" s="2" t="s">
        <v>490</v>
      </c>
      <c r="F5873" s="4"/>
      <c r="G5873" s="1" t="b">
        <f t="shared" ca="1" si="92"/>
        <v>1</v>
      </c>
      <c r="H5873" s="1435" cm="1">
        <f t="array" aca="1" ref="H5873" ca="1">IF(I5873&lt;&gt;"",INDIRECT("'"&amp;I5873&amp;"'!"&amp;J5873),"")</f>
        <v>0</v>
      </c>
      <c r="I5873" s="1440" t="s">
        <v>4785</v>
      </c>
      <c r="J5873" s="1436" t="s">
        <v>4052</v>
      </c>
      <c r="K5873" s="4"/>
    </row>
    <row r="5874" spans="1:11" ht="15" x14ac:dyDescent="0.2">
      <c r="A5874">
        <v>5815</v>
      </c>
      <c r="B5874" s="660">
        <f>'Revenues 10-15'!H16</f>
        <v>0</v>
      </c>
      <c r="F5874" s="4"/>
      <c r="G5874" s="1" t="b">
        <f t="shared" ca="1" si="92"/>
        <v>1</v>
      </c>
      <c r="H5874" s="1435" cm="1">
        <f t="array" aca="1" ref="H5874" ca="1">IF(I5874&lt;&gt;"",INDIRECT("'"&amp;I5874&amp;"'!"&amp;J5874),"")</f>
        <v>0</v>
      </c>
      <c r="I5874" s="1440" t="s">
        <v>4785</v>
      </c>
      <c r="J5874" s="1436" t="s">
        <v>4049</v>
      </c>
      <c r="K5874" s="4"/>
    </row>
    <row r="5875" spans="1:11" ht="15" x14ac:dyDescent="0.2">
      <c r="A5875">
        <v>5816</v>
      </c>
      <c r="B5875" s="660">
        <f>'Revenues 10-15'!H17</f>
        <v>0</v>
      </c>
      <c r="F5875" s="4"/>
      <c r="G5875" s="1" t="b">
        <f t="shared" ca="1" si="92"/>
        <v>1</v>
      </c>
      <c r="H5875" s="1435" cm="1">
        <f t="array" aca="1" ref="H5875" ca="1">IF(I5875&lt;&gt;"",INDIRECT("'"&amp;I5875&amp;"'!"&amp;J5875),"")</f>
        <v>0</v>
      </c>
      <c r="I5875" s="1440" t="s">
        <v>4785</v>
      </c>
      <c r="J5875" s="1436" t="s">
        <v>4515</v>
      </c>
      <c r="K5875" s="4"/>
    </row>
    <row r="5876" spans="1:11" ht="15" x14ac:dyDescent="0.2">
      <c r="A5876">
        <v>5817</v>
      </c>
      <c r="B5876" s="660">
        <f>'Revenues 10-15'!H18</f>
        <v>0</v>
      </c>
      <c r="F5876" s="4"/>
      <c r="G5876" s="1" t="b">
        <f t="shared" ca="1" si="92"/>
        <v>1</v>
      </c>
      <c r="H5876" s="1435" cm="1">
        <f t="array" aca="1" ref="H5876" ca="1">IF(I5876&lt;&gt;"",INDIRECT("'"&amp;I5876&amp;"'!"&amp;J5876),"")</f>
        <v>0</v>
      </c>
      <c r="I5876" s="1440" t="s">
        <v>4785</v>
      </c>
      <c r="J5876" s="1436" t="s">
        <v>4050</v>
      </c>
      <c r="K5876" s="4"/>
    </row>
    <row r="5877" spans="1:11" ht="15" x14ac:dyDescent="0.2">
      <c r="A5877">
        <v>5818</v>
      </c>
      <c r="B5877" s="660">
        <f>'Revenues 10-15'!H65</f>
        <v>0</v>
      </c>
      <c r="F5877" s="4"/>
      <c r="G5877" s="1" t="b">
        <f t="shared" ca="1" si="92"/>
        <v>1</v>
      </c>
      <c r="H5877" s="1435" cm="1">
        <f t="array" aca="1" ref="H5877" ca="1">IF(I5877&lt;&gt;"",INDIRECT("'"&amp;I5877&amp;"'!"&amp;J5877),"")</f>
        <v>0</v>
      </c>
      <c r="I5877" s="1440" t="s">
        <v>4785</v>
      </c>
      <c r="J5877" s="1436" t="s">
        <v>4072</v>
      </c>
      <c r="K5877" s="4"/>
    </row>
    <row r="5878" spans="1:11" ht="15" x14ac:dyDescent="0.2">
      <c r="A5878">
        <v>5819</v>
      </c>
      <c r="B5878" s="660">
        <f>'Revenues 10-15'!H66</f>
        <v>0</v>
      </c>
      <c r="C5878" s="2" t="s">
        <v>490</v>
      </c>
      <c r="F5878" s="4"/>
      <c r="G5878" s="1" t="b">
        <f t="shared" ca="1" si="92"/>
        <v>1</v>
      </c>
      <c r="H5878" s="1435" cm="1">
        <f t="array" aca="1" ref="H5878" ca="1">IF(I5878&lt;&gt;"",INDIRECT("'"&amp;I5878&amp;"'!"&amp;J5878),"")</f>
        <v>0</v>
      </c>
      <c r="I5878" s="1440" t="s">
        <v>4785</v>
      </c>
      <c r="J5878" s="1436" t="s">
        <v>4073</v>
      </c>
      <c r="K5878" s="4"/>
    </row>
    <row r="5879" spans="1:11" ht="15" x14ac:dyDescent="0.2">
      <c r="A5879">
        <v>5820</v>
      </c>
      <c r="B5879" s="660">
        <f>'Revenues 10-15'!H67</f>
        <v>0</v>
      </c>
      <c r="F5879" s="4"/>
      <c r="G5879" s="1" t="b">
        <f t="shared" ca="1" si="92"/>
        <v>1</v>
      </c>
      <c r="H5879" s="1435" cm="1">
        <f t="array" aca="1" ref="H5879" ca="1">IF(I5879&lt;&gt;"",INDIRECT("'"&amp;I5879&amp;"'!"&amp;J5879),"")</f>
        <v>0</v>
      </c>
      <c r="I5879" s="1440" t="s">
        <v>4785</v>
      </c>
      <c r="J5879" s="1436" t="s">
        <v>4074</v>
      </c>
      <c r="K5879" s="4"/>
    </row>
    <row r="5880" spans="1:11" ht="15" x14ac:dyDescent="0.2">
      <c r="A5880">
        <v>5821</v>
      </c>
      <c r="B5880" s="660">
        <f>'Revenues 10-15'!H98</f>
        <v>0</v>
      </c>
      <c r="F5880" s="4"/>
      <c r="G5880" s="1" t="b">
        <f t="shared" ca="1" si="92"/>
        <v>1</v>
      </c>
      <c r="H5880" s="1435" cm="1">
        <f t="array" aca="1" ref="H5880" ca="1">IF(I5880&lt;&gt;"",INDIRECT("'"&amp;I5880&amp;"'!"&amp;J5880),"")</f>
        <v>0</v>
      </c>
      <c r="I5880" s="1440" t="s">
        <v>4785</v>
      </c>
      <c r="J5880" s="1436" t="s">
        <v>5134</v>
      </c>
      <c r="K5880" s="4"/>
    </row>
    <row r="5881" spans="1:11" ht="15" x14ac:dyDescent="0.2">
      <c r="A5881">
        <v>5822</v>
      </c>
      <c r="B5881" s="660">
        <f>'Revenues 10-15'!H101</f>
        <v>0</v>
      </c>
      <c r="C5881" s="2" t="s">
        <v>490</v>
      </c>
      <c r="F5881" s="4"/>
      <c r="G5881" s="1" t="b">
        <f t="shared" ca="1" si="92"/>
        <v>1</v>
      </c>
      <c r="H5881" s="1435" cm="1">
        <f t="array" aca="1" ref="H5881" ca="1">IF(I5881&lt;&gt;"",INDIRECT("'"&amp;I5881&amp;"'!"&amp;J5881),"")</f>
        <v>0</v>
      </c>
      <c r="I5881" s="1440" t="s">
        <v>4785</v>
      </c>
      <c r="J5881" s="1436" t="s">
        <v>5135</v>
      </c>
      <c r="K5881" s="4"/>
    </row>
    <row r="5882" spans="1:11" ht="15" x14ac:dyDescent="0.2">
      <c r="A5882">
        <v>5823</v>
      </c>
      <c r="B5882" s="660">
        <f>'Revenues 10-15'!H106</f>
        <v>0</v>
      </c>
      <c r="F5882" s="4"/>
      <c r="G5882" s="1" t="b">
        <f t="shared" ca="1" si="92"/>
        <v>1</v>
      </c>
      <c r="H5882" s="1435" cm="1">
        <f t="array" aca="1" ref="H5882" ca="1">IF(I5882&lt;&gt;"",INDIRECT("'"&amp;I5882&amp;"'!"&amp;J5882),"")</f>
        <v>0</v>
      </c>
      <c r="I5882" s="1440" t="s">
        <v>4785</v>
      </c>
      <c r="J5882" s="1436" t="s">
        <v>5136</v>
      </c>
      <c r="K5882" s="4"/>
    </row>
    <row r="5883" spans="1:11" ht="15" x14ac:dyDescent="0.2">
      <c r="A5883">
        <v>5824</v>
      </c>
      <c r="B5883" s="660">
        <f>'Revenues 10-15'!H109</f>
        <v>0</v>
      </c>
      <c r="F5883" s="4"/>
      <c r="G5883" s="1" t="b">
        <f t="shared" ca="1" si="92"/>
        <v>1</v>
      </c>
      <c r="H5883" s="1435" cm="1">
        <f t="array" aca="1" ref="H5883" ca="1">IF(I5883&lt;&gt;"",INDIRECT("'"&amp;I5883&amp;"'!"&amp;J5883),"")</f>
        <v>0</v>
      </c>
      <c r="I5883" s="1440" t="s">
        <v>4785</v>
      </c>
      <c r="J5883" s="1436" t="s">
        <v>4541</v>
      </c>
      <c r="K5883" s="4"/>
    </row>
    <row r="5884" spans="1:11" ht="15" x14ac:dyDescent="0.2">
      <c r="A5884">
        <v>5825</v>
      </c>
      <c r="B5884" s="660">
        <f>'Revenues 10-15'!H110</f>
        <v>0</v>
      </c>
      <c r="F5884" s="4"/>
      <c r="G5884" s="1" t="b">
        <f t="shared" ca="1" si="92"/>
        <v>1</v>
      </c>
      <c r="H5884" s="1435" cm="1">
        <f t="array" aca="1" ref="H5884" ca="1">IF(I5884&lt;&gt;"",INDIRECT("'"&amp;I5884&amp;"'!"&amp;J5884),"")</f>
        <v>0</v>
      </c>
      <c r="I5884" s="1440" t="s">
        <v>4785</v>
      </c>
      <c r="J5884" s="1436" t="s">
        <v>4542</v>
      </c>
      <c r="K5884" s="4"/>
    </row>
    <row r="5885" spans="1:11" ht="15" x14ac:dyDescent="0.2">
      <c r="A5885" s="5">
        <v>5826</v>
      </c>
      <c r="B5885" s="660"/>
      <c r="F5885" s="4" t="s">
        <v>3784</v>
      </c>
      <c r="G5885" s="1" t="b">
        <f t="shared" ca="1" si="92"/>
        <v>1</v>
      </c>
      <c r="H5885" s="1435" t="str" cm="1">
        <f t="array" aca="1" ref="H5885" ca="1">IF(I5885&lt;&gt;"",INDIRECT("'"&amp;I5885&amp;"'!"&amp;J5885),"")</f>
        <v/>
      </c>
      <c r="I5885" s="1440"/>
      <c r="J5885" s="1436"/>
      <c r="K5885" s="4"/>
    </row>
    <row r="5886" spans="1:11" ht="15" x14ac:dyDescent="0.2">
      <c r="A5886" s="5">
        <v>5827</v>
      </c>
      <c r="B5886" s="660"/>
      <c r="C5886" s="2" t="s">
        <v>490</v>
      </c>
      <c r="F5886" s="4" t="s">
        <v>3784</v>
      </c>
      <c r="G5886" s="1" t="b">
        <f t="shared" ca="1" si="92"/>
        <v>1</v>
      </c>
      <c r="H5886" s="1435" t="str" cm="1">
        <f t="array" aca="1" ref="H5886" ca="1">IF(I5886&lt;&gt;"",INDIRECT("'"&amp;I5886&amp;"'!"&amp;J5886),"")</f>
        <v/>
      </c>
      <c r="I5886" s="1440"/>
      <c r="J5886" s="1436"/>
      <c r="K5886" s="4"/>
    </row>
    <row r="5887" spans="1:11" ht="15" x14ac:dyDescent="0.2">
      <c r="A5887" s="5">
        <v>5828</v>
      </c>
      <c r="B5887" s="660"/>
      <c r="F5887" s="4" t="s">
        <v>3784</v>
      </c>
      <c r="G5887" s="1" t="b">
        <f t="shared" ca="1" si="92"/>
        <v>1</v>
      </c>
      <c r="H5887" s="1435" t="str" cm="1">
        <f t="array" aca="1" ref="H5887" ca="1">IF(I5887&lt;&gt;"",INDIRECT("'"&amp;I5887&amp;"'!"&amp;J5887),"")</f>
        <v/>
      </c>
      <c r="I5887" s="1440"/>
      <c r="J5887" s="1436"/>
      <c r="K5887" s="4"/>
    </row>
    <row r="5888" spans="1:11" ht="15" x14ac:dyDescent="0.2">
      <c r="A5888" s="5">
        <v>5829</v>
      </c>
      <c r="B5888" s="660"/>
      <c r="F5888" s="4" t="s">
        <v>3784</v>
      </c>
      <c r="G5888" s="1" t="b">
        <f t="shared" ca="1" si="92"/>
        <v>1</v>
      </c>
      <c r="H5888" s="1435" t="str" cm="1">
        <f t="array" aca="1" ref="H5888" ca="1">IF(I5888&lt;&gt;"",INDIRECT("'"&amp;I5888&amp;"'!"&amp;J5888),"")</f>
        <v/>
      </c>
      <c r="I5888" s="1440"/>
      <c r="J5888" s="1436"/>
      <c r="K5888" s="4"/>
    </row>
    <row r="5889" spans="1:11" ht="15" x14ac:dyDescent="0.2">
      <c r="A5889" s="5">
        <v>5830</v>
      </c>
      <c r="B5889" s="660"/>
      <c r="F5889" s="4" t="s">
        <v>3784</v>
      </c>
      <c r="G5889" s="1" t="b">
        <f t="shared" ca="1" si="92"/>
        <v>1</v>
      </c>
      <c r="H5889" s="1435" t="str" cm="1">
        <f t="array" aca="1" ref="H5889" ca="1">IF(I5889&lt;&gt;"",INDIRECT("'"&amp;I5889&amp;"'!"&amp;J5889),"")</f>
        <v/>
      </c>
      <c r="I5889" s="1440"/>
      <c r="J5889" s="1436"/>
      <c r="K5889" s="4"/>
    </row>
    <row r="5890" spans="1:11" ht="15" x14ac:dyDescent="0.2">
      <c r="A5890" s="5">
        <v>5831</v>
      </c>
      <c r="B5890" s="660"/>
      <c r="F5890" s="4" t="s">
        <v>3784</v>
      </c>
      <c r="G5890" s="1" t="b">
        <f t="shared" ca="1" si="92"/>
        <v>1</v>
      </c>
      <c r="H5890" s="1435" t="str" cm="1">
        <f t="array" aca="1" ref="H5890" ca="1">IF(I5890&lt;&gt;"",INDIRECT("'"&amp;I5890&amp;"'!"&amp;J5890),"")</f>
        <v/>
      </c>
      <c r="I5890" s="1440"/>
      <c r="J5890" s="1436"/>
      <c r="K5890" s="4"/>
    </row>
    <row r="5891" spans="1:11" ht="15" x14ac:dyDescent="0.2">
      <c r="A5891">
        <v>5832</v>
      </c>
      <c r="B5891" s="660">
        <f>'Revenues 10-15'!H124</f>
        <v>0</v>
      </c>
      <c r="F5891" s="4"/>
      <c r="G5891" s="1" t="b">
        <f t="shared" ca="1" si="92"/>
        <v>1</v>
      </c>
      <c r="H5891" s="1435" cm="1">
        <f t="array" aca="1" ref="H5891" ca="1">IF(I5891&lt;&gt;"",INDIRECT("'"&amp;I5891&amp;"'!"&amp;J5891),"")</f>
        <v>0</v>
      </c>
      <c r="I5891" s="1440" t="s">
        <v>4785</v>
      </c>
      <c r="J5891" s="1436" t="s">
        <v>4765</v>
      </c>
      <c r="K5891" s="4"/>
    </row>
    <row r="5892" spans="1:11" ht="15" x14ac:dyDescent="0.2">
      <c r="A5892" s="5">
        <v>5833</v>
      </c>
      <c r="B5892" s="660"/>
      <c r="F5892" s="4" t="s">
        <v>3784</v>
      </c>
      <c r="G5892" s="1" t="b">
        <f t="shared" ca="1" si="92"/>
        <v>1</v>
      </c>
      <c r="H5892" s="1435" t="str" cm="1">
        <f t="array" aca="1" ref="H5892" ca="1">IF(I5892&lt;&gt;"",INDIRECT("'"&amp;I5892&amp;"'!"&amp;J5892),"")</f>
        <v/>
      </c>
      <c r="I5892" s="1440"/>
      <c r="J5892" s="1436"/>
      <c r="K5892" s="4"/>
    </row>
    <row r="5893" spans="1:11" ht="15" x14ac:dyDescent="0.2">
      <c r="A5893" s="5">
        <v>5834</v>
      </c>
      <c r="B5893" s="660"/>
      <c r="C5893" s="2" t="s">
        <v>490</v>
      </c>
      <c r="F5893" s="4" t="s">
        <v>3784</v>
      </c>
      <c r="G5893" s="1" t="b">
        <f t="shared" ca="1" si="92"/>
        <v>1</v>
      </c>
      <c r="H5893" s="1435" t="str" cm="1">
        <f t="array" aca="1" ref="H5893" ca="1">IF(I5893&lt;&gt;"",INDIRECT("'"&amp;I5893&amp;"'!"&amp;J5893),"")</f>
        <v/>
      </c>
      <c r="I5893" s="1440"/>
      <c r="J5893" s="1436"/>
      <c r="K5893" s="4"/>
    </row>
    <row r="5894" spans="1:11" ht="15" x14ac:dyDescent="0.2">
      <c r="A5894" s="5">
        <v>5835</v>
      </c>
      <c r="B5894" s="660"/>
      <c r="F5894" s="4" t="s">
        <v>3784</v>
      </c>
      <c r="G5894" s="1" t="b">
        <f t="shared" ca="1" si="92"/>
        <v>1</v>
      </c>
      <c r="H5894" s="1435" t="str" cm="1">
        <f t="array" aca="1" ref="H5894" ca="1">IF(I5894&lt;&gt;"",INDIRECT("'"&amp;I5894&amp;"'!"&amp;J5894),"")</f>
        <v/>
      </c>
      <c r="I5894" s="1440"/>
      <c r="J5894" s="1436"/>
      <c r="K5894" s="4"/>
    </row>
    <row r="5895" spans="1:11" ht="15" x14ac:dyDescent="0.2">
      <c r="A5895" s="5">
        <v>5836</v>
      </c>
      <c r="B5895" s="660"/>
      <c r="F5895" s="4" t="s">
        <v>3784</v>
      </c>
      <c r="G5895" s="1" t="b">
        <f t="shared" ca="1" si="92"/>
        <v>1</v>
      </c>
      <c r="H5895" s="1435" t="str" cm="1">
        <f t="array" aca="1" ref="H5895" ca="1">IF(I5895&lt;&gt;"",INDIRECT("'"&amp;I5895&amp;"'!"&amp;J5895),"")</f>
        <v/>
      </c>
      <c r="I5895" s="1440"/>
      <c r="J5895" s="1436"/>
      <c r="K5895" s="4"/>
    </row>
    <row r="5896" spans="1:11" ht="15" x14ac:dyDescent="0.2">
      <c r="A5896" s="5">
        <v>5837</v>
      </c>
      <c r="B5896" s="660"/>
      <c r="F5896" s="4" t="s">
        <v>3784</v>
      </c>
      <c r="G5896" s="1" t="b">
        <f t="shared" ca="1" si="92"/>
        <v>1</v>
      </c>
      <c r="H5896" s="1435" t="str" cm="1">
        <f t="array" aca="1" ref="H5896" ca="1">IF(I5896&lt;&gt;"",INDIRECT("'"&amp;I5896&amp;"'!"&amp;J5896),"")</f>
        <v/>
      </c>
      <c r="I5896" s="1440"/>
      <c r="J5896" s="1436"/>
      <c r="K5896" s="4"/>
    </row>
    <row r="5897" spans="1:11" ht="15" x14ac:dyDescent="0.2">
      <c r="A5897">
        <v>5838</v>
      </c>
      <c r="B5897" s="660">
        <f>'Revenues 10-15'!H171</f>
        <v>0</v>
      </c>
      <c r="F5897" s="4"/>
      <c r="G5897" s="1" t="b">
        <f t="shared" ca="1" si="92"/>
        <v>1</v>
      </c>
      <c r="H5897" s="1435" cm="1">
        <f t="array" aca="1" ref="H5897" ca="1">IF(I5897&lt;&gt;"",INDIRECT("'"&amp;I5897&amp;"'!"&amp;J5897),"")</f>
        <v>0</v>
      </c>
      <c r="I5897" s="1440" t="s">
        <v>4785</v>
      </c>
      <c r="J5897" s="1436" t="s">
        <v>4206</v>
      </c>
      <c r="K5897" s="4"/>
    </row>
    <row r="5898" spans="1:11" ht="15" x14ac:dyDescent="0.2">
      <c r="A5898" s="5">
        <v>5839</v>
      </c>
      <c r="B5898" s="660"/>
      <c r="F5898" s="4" t="s">
        <v>3784</v>
      </c>
      <c r="G5898" s="1" t="b">
        <f t="shared" ca="1" si="92"/>
        <v>1</v>
      </c>
      <c r="H5898" s="1435" t="str" cm="1">
        <f t="array" aca="1" ref="H5898" ca="1">IF(I5898&lt;&gt;"",INDIRECT("'"&amp;I5898&amp;"'!"&amp;J5898),"")</f>
        <v/>
      </c>
      <c r="I5898" s="1440"/>
      <c r="J5898" s="1436"/>
      <c r="K5898" s="4"/>
    </row>
    <row r="5899" spans="1:11" ht="15" x14ac:dyDescent="0.2">
      <c r="A5899" s="5">
        <v>5840</v>
      </c>
      <c r="B5899" s="660"/>
      <c r="C5899" s="2" t="s">
        <v>490</v>
      </c>
      <c r="F5899" s="4" t="s">
        <v>3784</v>
      </c>
      <c r="G5899" s="1" t="b">
        <f t="shared" ca="1" si="92"/>
        <v>1</v>
      </c>
      <c r="H5899" s="1435" t="str" cm="1">
        <f t="array" aca="1" ref="H5899" ca="1">IF(I5899&lt;&gt;"",INDIRECT("'"&amp;I5899&amp;"'!"&amp;J5899),"")</f>
        <v/>
      </c>
      <c r="I5899" s="1440"/>
      <c r="J5899" s="1436"/>
      <c r="K5899" s="4"/>
    </row>
    <row r="5900" spans="1:11" ht="15" x14ac:dyDescent="0.2">
      <c r="A5900" s="5">
        <v>5841</v>
      </c>
      <c r="B5900" s="660"/>
      <c r="F5900" s="4" t="s">
        <v>3784</v>
      </c>
      <c r="G5900" s="1" t="b">
        <f t="shared" ca="1" si="92"/>
        <v>1</v>
      </c>
      <c r="H5900" s="1435" t="str" cm="1">
        <f t="array" aca="1" ref="H5900" ca="1">IF(I5900&lt;&gt;"",INDIRECT("'"&amp;I5900&amp;"'!"&amp;J5900),"")</f>
        <v/>
      </c>
      <c r="I5900" s="1440"/>
      <c r="J5900" s="1436"/>
      <c r="K5900" s="4"/>
    </row>
    <row r="5901" spans="1:11" ht="15" x14ac:dyDescent="0.2">
      <c r="A5901" s="5">
        <v>5842</v>
      </c>
      <c r="B5901" s="660"/>
      <c r="F5901" s="4" t="s">
        <v>3784</v>
      </c>
      <c r="G5901" s="1" t="b">
        <f t="shared" ca="1" si="92"/>
        <v>1</v>
      </c>
      <c r="H5901" s="1435" t="str" cm="1">
        <f t="array" aca="1" ref="H5901" ca="1">IF(I5901&lt;&gt;"",INDIRECT("'"&amp;I5901&amp;"'!"&amp;J5901),"")</f>
        <v/>
      </c>
      <c r="I5901" s="1440"/>
      <c r="J5901" s="1436"/>
      <c r="K5901" s="4"/>
    </row>
    <row r="5902" spans="1:11" ht="15" x14ac:dyDescent="0.2">
      <c r="A5902" s="5">
        <v>5843</v>
      </c>
      <c r="B5902" s="660"/>
      <c r="F5902" s="4" t="s">
        <v>3784</v>
      </c>
      <c r="G5902" s="1" t="b">
        <f t="shared" ca="1" si="92"/>
        <v>1</v>
      </c>
      <c r="H5902" s="1435" t="str" cm="1">
        <f t="array" aca="1" ref="H5902" ca="1">IF(I5902&lt;&gt;"",INDIRECT("'"&amp;I5902&amp;"'!"&amp;J5902),"")</f>
        <v/>
      </c>
      <c r="I5902" s="1440"/>
      <c r="J5902" s="1436"/>
      <c r="K5902" s="4"/>
    </row>
    <row r="5903" spans="1:11" ht="15" x14ac:dyDescent="0.2">
      <c r="A5903" s="5">
        <v>5844</v>
      </c>
      <c r="B5903" s="660"/>
      <c r="F5903" s="4" t="s">
        <v>3784</v>
      </c>
      <c r="G5903" s="1" t="b">
        <f t="shared" ca="1" si="92"/>
        <v>1</v>
      </c>
      <c r="H5903" s="1435" t="str" cm="1">
        <f t="array" aca="1" ref="H5903" ca="1">IF(I5903&lt;&gt;"",INDIRECT("'"&amp;I5903&amp;"'!"&amp;J5903),"")</f>
        <v/>
      </c>
      <c r="I5903" s="1440"/>
      <c r="J5903" s="1436"/>
      <c r="K5903" s="4"/>
    </row>
    <row r="5904" spans="1:11" ht="15" x14ac:dyDescent="0.2">
      <c r="A5904">
        <v>5845</v>
      </c>
      <c r="B5904" s="660">
        <f>'Revenues 10-15'!H172</f>
        <v>0</v>
      </c>
      <c r="F5904" s="4"/>
      <c r="G5904" s="1" t="b">
        <f t="shared" ca="1" si="92"/>
        <v>1</v>
      </c>
      <c r="H5904" s="1435" cm="1">
        <f t="array" aca="1" ref="H5904" ca="1">IF(I5904&lt;&gt;"",INDIRECT("'"&amp;I5904&amp;"'!"&amp;J5904),"")</f>
        <v>0</v>
      </c>
      <c r="I5904" s="1440" t="s">
        <v>4785</v>
      </c>
      <c r="J5904" s="1436" t="s">
        <v>4207</v>
      </c>
      <c r="K5904" s="4"/>
    </row>
    <row r="5905" spans="1:11" ht="15" x14ac:dyDescent="0.2">
      <c r="A5905">
        <v>5846</v>
      </c>
      <c r="B5905" s="660">
        <f>'Revenues 10-15'!H180</f>
        <v>0</v>
      </c>
      <c r="F5905" s="4"/>
      <c r="G5905" s="1" t="b">
        <f t="shared" ca="1" si="92"/>
        <v>1</v>
      </c>
      <c r="H5905" s="1435" cm="1">
        <f t="array" aca="1" ref="H5905" ca="1">IF(I5905&lt;&gt;"",INDIRECT("'"&amp;I5905&amp;"'!"&amp;J5905),"")</f>
        <v>0</v>
      </c>
      <c r="I5905" s="1440" t="s">
        <v>4785</v>
      </c>
      <c r="J5905" s="1436" t="s">
        <v>5137</v>
      </c>
      <c r="K5905" s="4"/>
    </row>
    <row r="5906" spans="1:11" ht="15" x14ac:dyDescent="0.2">
      <c r="A5906">
        <v>5847</v>
      </c>
      <c r="B5906" s="660">
        <f>'Revenues 10-15'!H183</f>
        <v>0</v>
      </c>
      <c r="C5906" s="2" t="s">
        <v>490</v>
      </c>
      <c r="F5906" s="4"/>
      <c r="G5906" s="1" t="b">
        <f t="shared" ca="1" si="92"/>
        <v>1</v>
      </c>
      <c r="H5906" s="1435" cm="1">
        <f t="array" aca="1" ref="H5906" ca="1">IF(I5906&lt;&gt;"",INDIRECT("'"&amp;I5906&amp;"'!"&amp;J5906),"")</f>
        <v>0</v>
      </c>
      <c r="I5906" s="1440" t="s">
        <v>4785</v>
      </c>
      <c r="J5906" s="1436" t="s">
        <v>5138</v>
      </c>
      <c r="K5906" s="4"/>
    </row>
    <row r="5907" spans="1:11" ht="15" x14ac:dyDescent="0.2">
      <c r="A5907" s="5">
        <v>5848</v>
      </c>
      <c r="B5907" s="660"/>
      <c r="F5907" s="4" t="s">
        <v>3784</v>
      </c>
      <c r="G5907" s="1" t="b">
        <f t="shared" ca="1" si="92"/>
        <v>1</v>
      </c>
      <c r="H5907" s="1435" t="str" cm="1">
        <f t="array" aca="1" ref="H5907" ca="1">IF(I5907&lt;&gt;"",INDIRECT("'"&amp;I5907&amp;"'!"&amp;J5907),"")</f>
        <v/>
      </c>
      <c r="I5907" s="1440"/>
      <c r="J5907" s="1436"/>
      <c r="K5907" s="4"/>
    </row>
    <row r="5908" spans="1:11" ht="15" x14ac:dyDescent="0.2">
      <c r="A5908" s="5">
        <v>5849</v>
      </c>
      <c r="B5908" s="660"/>
      <c r="C5908" s="2" t="s">
        <v>490</v>
      </c>
      <c r="F5908" s="4" t="s">
        <v>3784</v>
      </c>
      <c r="G5908" s="1" t="b">
        <f t="shared" ca="1" si="92"/>
        <v>1</v>
      </c>
      <c r="H5908" s="1435" t="str" cm="1">
        <f t="array" aca="1" ref="H5908" ca="1">IF(I5908&lt;&gt;"",INDIRECT("'"&amp;I5908&amp;"'!"&amp;J5908),"")</f>
        <v/>
      </c>
      <c r="I5908" s="1440"/>
      <c r="J5908" s="1436"/>
      <c r="K5908" s="4"/>
    </row>
    <row r="5909" spans="1:11" ht="15" x14ac:dyDescent="0.2">
      <c r="A5909" s="5">
        <v>5850</v>
      </c>
      <c r="B5909" s="660"/>
      <c r="F5909" s="4" t="s">
        <v>3784</v>
      </c>
      <c r="G5909" s="1" t="b">
        <f t="shared" ca="1" si="92"/>
        <v>1</v>
      </c>
      <c r="H5909" s="1435" t="str" cm="1">
        <f t="array" aca="1" ref="H5909" ca="1">IF(I5909&lt;&gt;"",INDIRECT("'"&amp;I5909&amp;"'!"&amp;J5909),"")</f>
        <v/>
      </c>
      <c r="I5909" s="1440"/>
      <c r="J5909" s="1436"/>
      <c r="K5909" s="4"/>
    </row>
    <row r="5910" spans="1:11" ht="15" x14ac:dyDescent="0.2">
      <c r="A5910" s="5">
        <v>5851</v>
      </c>
      <c r="B5910" s="660"/>
      <c r="F5910" s="4" t="s">
        <v>3784</v>
      </c>
      <c r="G5910" s="1" t="b">
        <f t="shared" ca="1" si="92"/>
        <v>1</v>
      </c>
      <c r="H5910" s="1435" t="str" cm="1">
        <f t="array" aca="1" ref="H5910" ca="1">IF(I5910&lt;&gt;"",INDIRECT("'"&amp;I5910&amp;"'!"&amp;J5910),"")</f>
        <v/>
      </c>
      <c r="I5910" s="1440"/>
      <c r="J5910" s="1436"/>
      <c r="K5910" s="4"/>
    </row>
    <row r="5911" spans="1:11" ht="15" x14ac:dyDescent="0.2">
      <c r="A5911" s="5">
        <v>5852</v>
      </c>
      <c r="B5911" s="660"/>
      <c r="F5911" s="4" t="s">
        <v>3784</v>
      </c>
      <c r="G5911" s="1" t="b">
        <f t="shared" ca="1" si="92"/>
        <v>1</v>
      </c>
      <c r="H5911" s="1435" t="str" cm="1">
        <f t="array" aca="1" ref="H5911" ca="1">IF(I5911&lt;&gt;"",INDIRECT("'"&amp;I5911&amp;"'!"&amp;J5911),"")</f>
        <v/>
      </c>
      <c r="I5911" s="1440"/>
      <c r="J5911" s="1436"/>
      <c r="K5911" s="4"/>
    </row>
    <row r="5912" spans="1:11" ht="15" x14ac:dyDescent="0.2">
      <c r="A5912">
        <v>5853</v>
      </c>
      <c r="B5912" s="660">
        <f>'Revenues 10-15'!H271</f>
        <v>0</v>
      </c>
      <c r="F5912" s="4"/>
      <c r="G5912" s="1" t="b">
        <f t="shared" ca="1" si="92"/>
        <v>1</v>
      </c>
      <c r="H5912" s="1435" cm="1">
        <f t="array" aca="1" ref="H5912" ca="1">IF(I5912&lt;&gt;"",INDIRECT("'"&amp;I5912&amp;"'!"&amp;J5912),"")</f>
        <v>0</v>
      </c>
      <c r="I5912" s="1440" t="s">
        <v>4785</v>
      </c>
      <c r="J5912" s="1436" t="s">
        <v>5139</v>
      </c>
      <c r="K5912" s="4"/>
    </row>
    <row r="5913" spans="1:11" ht="15" x14ac:dyDescent="0.2">
      <c r="A5913">
        <v>5854</v>
      </c>
      <c r="B5913" s="660">
        <f>'Revenues 10-15'!H272</f>
        <v>0</v>
      </c>
      <c r="F5913" s="4"/>
      <c r="G5913" s="1" t="b">
        <f t="shared" ca="1" si="92"/>
        <v>1</v>
      </c>
      <c r="H5913" s="1435" cm="1">
        <f t="array" aca="1" ref="H5913" ca="1">IF(I5913&lt;&gt;"",INDIRECT("'"&amp;I5913&amp;"'!"&amp;J5913),"")</f>
        <v>0</v>
      </c>
      <c r="I5913" s="1440" t="s">
        <v>4785</v>
      </c>
      <c r="J5913" s="1436" t="s">
        <v>5140</v>
      </c>
      <c r="K5913" s="4"/>
    </row>
    <row r="5914" spans="1:11" ht="15" x14ac:dyDescent="0.2">
      <c r="A5914">
        <v>5855</v>
      </c>
      <c r="B5914" s="660">
        <f>'Revenues 10-15'!I5</f>
        <v>2631</v>
      </c>
      <c r="C5914" s="2" t="s">
        <v>490</v>
      </c>
      <c r="F5914" s="4"/>
      <c r="G5914" s="1" t="b">
        <f t="shared" ca="1" si="92"/>
        <v>1</v>
      </c>
      <c r="H5914" s="1435" cm="1">
        <f t="array" aca="1" ref="H5914" ca="1">IF(I5914&lt;&gt;"",INDIRECT("'"&amp;I5914&amp;"'!"&amp;J5914),"")</f>
        <v>2631</v>
      </c>
      <c r="I5914" s="1440" t="s">
        <v>4785</v>
      </c>
      <c r="J5914" s="1436" t="s">
        <v>4466</v>
      </c>
      <c r="K5914" s="4"/>
    </row>
    <row r="5915" spans="1:11" ht="15" x14ac:dyDescent="0.2">
      <c r="A5915">
        <v>5856</v>
      </c>
      <c r="B5915" s="660">
        <f>'Revenues 10-15'!I11</f>
        <v>0</v>
      </c>
      <c r="C5915" s="2" t="s">
        <v>490</v>
      </c>
      <c r="F5915" s="4"/>
      <c r="G5915" s="1" t="b">
        <f t="shared" ca="1" si="92"/>
        <v>1</v>
      </c>
      <c r="H5915" s="1435" cm="1">
        <f t="array" aca="1" ref="H5915" ca="1">IF(I5915&lt;&gt;"",INDIRECT("'"&amp;I5915&amp;"'!"&amp;J5915),"")</f>
        <v>0</v>
      </c>
      <c r="I5915" s="1440" t="s">
        <v>4785</v>
      </c>
      <c r="J5915" s="1436" t="s">
        <v>4468</v>
      </c>
      <c r="K5915" s="4"/>
    </row>
    <row r="5916" spans="1:11" ht="15" x14ac:dyDescent="0.2">
      <c r="A5916">
        <v>5857</v>
      </c>
      <c r="B5916" s="660">
        <f>'Revenues 10-15'!I12</f>
        <v>2631</v>
      </c>
      <c r="F5916" s="4"/>
      <c r="G5916" s="1" t="b">
        <f t="shared" ca="1" si="92"/>
        <v>1</v>
      </c>
      <c r="H5916" s="1435" cm="1">
        <f t="array" aca="1" ref="H5916" ca="1">IF(I5916&lt;&gt;"",INDIRECT("'"&amp;I5916&amp;"'!"&amp;J5916),"")</f>
        <v>2631</v>
      </c>
      <c r="I5916" s="1440" t="s">
        <v>4785</v>
      </c>
      <c r="J5916" s="1436" t="s">
        <v>4470</v>
      </c>
      <c r="K5916" s="4"/>
    </row>
    <row r="5917" spans="1:11" ht="15" x14ac:dyDescent="0.2">
      <c r="A5917">
        <v>5858</v>
      </c>
      <c r="B5917" s="660">
        <f>'Revenues 10-15'!I14</f>
        <v>0</v>
      </c>
      <c r="F5917" s="4"/>
      <c r="G5917" s="1" t="b">
        <f t="shared" ca="1" si="92"/>
        <v>1</v>
      </c>
      <c r="H5917" s="1435" cm="1">
        <f t="array" aca="1" ref="H5917" ca="1">IF(I5917&lt;&gt;"",INDIRECT("'"&amp;I5917&amp;"'!"&amp;J5917),"")</f>
        <v>0</v>
      </c>
      <c r="I5917" s="1440" t="s">
        <v>4785</v>
      </c>
      <c r="J5917" s="1436" t="s">
        <v>5141</v>
      </c>
      <c r="K5917" s="4"/>
    </row>
    <row r="5918" spans="1:11" ht="15" x14ac:dyDescent="0.2">
      <c r="A5918">
        <v>5859</v>
      </c>
      <c r="B5918" s="660">
        <f>'Revenues 10-15'!I15</f>
        <v>0</v>
      </c>
      <c r="C5918" s="2" t="s">
        <v>490</v>
      </c>
      <c r="F5918" s="4"/>
      <c r="G5918" s="1" t="b">
        <f t="shared" ca="1" si="92"/>
        <v>1</v>
      </c>
      <c r="H5918" s="1435" cm="1">
        <f t="array" aca="1" ref="H5918" ca="1">IF(I5918&lt;&gt;"",INDIRECT("'"&amp;I5918&amp;"'!"&amp;J5918),"")</f>
        <v>0</v>
      </c>
      <c r="I5918" s="1440" t="s">
        <v>4785</v>
      </c>
      <c r="J5918" s="1436" t="s">
        <v>4471</v>
      </c>
      <c r="K5918" s="4"/>
    </row>
    <row r="5919" spans="1:11" ht="15" x14ac:dyDescent="0.2">
      <c r="A5919">
        <v>5860</v>
      </c>
      <c r="B5919" s="660">
        <f>'Revenues 10-15'!I16</f>
        <v>0</v>
      </c>
      <c r="F5919" s="4"/>
      <c r="G5919" s="1" t="b">
        <f t="shared" ca="1" si="92"/>
        <v>1</v>
      </c>
      <c r="H5919" s="1435" cm="1">
        <f t="array" aca="1" ref="H5919" ca="1">IF(I5919&lt;&gt;"",INDIRECT("'"&amp;I5919&amp;"'!"&amp;J5919),"")</f>
        <v>0</v>
      </c>
      <c r="I5919" s="1440" t="s">
        <v>4785</v>
      </c>
      <c r="J5919" s="1436" t="s">
        <v>4479</v>
      </c>
      <c r="K5919" s="4"/>
    </row>
    <row r="5920" spans="1:11" ht="15" x14ac:dyDescent="0.2">
      <c r="A5920">
        <v>5861</v>
      </c>
      <c r="B5920" s="660">
        <f>'Revenues 10-15'!I17</f>
        <v>0</v>
      </c>
      <c r="F5920" s="4"/>
      <c r="G5920" s="1" t="b">
        <f t="shared" ref="G5920:G5983" ca="1" si="93">H5920=B5920</f>
        <v>1</v>
      </c>
      <c r="H5920" s="1435" cm="1">
        <f t="array" aca="1" ref="H5920" ca="1">IF(I5920&lt;&gt;"",INDIRECT("'"&amp;I5920&amp;"'!"&amp;J5920),"")</f>
        <v>0</v>
      </c>
      <c r="I5920" s="1440" t="s">
        <v>4785</v>
      </c>
      <c r="J5920" s="1436" t="s">
        <v>5142</v>
      </c>
      <c r="K5920" s="4"/>
    </row>
    <row r="5921" spans="1:11" ht="15" x14ac:dyDescent="0.2">
      <c r="A5921">
        <v>5862</v>
      </c>
      <c r="B5921" s="660">
        <f>'Revenues 10-15'!I18</f>
        <v>0</v>
      </c>
      <c r="F5921" s="4"/>
      <c r="G5921" s="1" t="b">
        <f t="shared" ca="1" si="93"/>
        <v>1</v>
      </c>
      <c r="H5921" s="1435" cm="1">
        <f t="array" aca="1" ref="H5921" ca="1">IF(I5921&lt;&gt;"",INDIRECT("'"&amp;I5921&amp;"'!"&amp;J5921),"")</f>
        <v>0</v>
      </c>
      <c r="I5921" s="1440" t="s">
        <v>4785</v>
      </c>
      <c r="J5921" s="1436" t="s">
        <v>5143</v>
      </c>
      <c r="K5921" s="4"/>
    </row>
    <row r="5922" spans="1:11" ht="15" x14ac:dyDescent="0.2">
      <c r="A5922">
        <v>5863</v>
      </c>
      <c r="B5922" s="660">
        <f>'Revenues 10-15'!I65</f>
        <v>0</v>
      </c>
      <c r="F5922" s="4"/>
      <c r="G5922" s="1" t="b">
        <f t="shared" ca="1" si="93"/>
        <v>1</v>
      </c>
      <c r="H5922" s="1435" cm="1">
        <f t="array" aca="1" ref="H5922" ca="1">IF(I5922&lt;&gt;"",INDIRECT("'"&amp;I5922&amp;"'!"&amp;J5922),"")</f>
        <v>0</v>
      </c>
      <c r="I5922" s="1440" t="s">
        <v>4785</v>
      </c>
      <c r="J5922" s="1436" t="s">
        <v>5144</v>
      </c>
      <c r="K5922" s="4"/>
    </row>
    <row r="5923" spans="1:11" ht="15" x14ac:dyDescent="0.2">
      <c r="A5923">
        <v>5864</v>
      </c>
      <c r="B5923" s="660">
        <f>'Revenues 10-15'!I66</f>
        <v>0</v>
      </c>
      <c r="C5923" s="2" t="s">
        <v>490</v>
      </c>
      <c r="F5923" s="4"/>
      <c r="G5923" s="1" t="b">
        <f t="shared" ca="1" si="93"/>
        <v>1</v>
      </c>
      <c r="H5923" s="1435" cm="1">
        <f t="array" aca="1" ref="H5923" ca="1">IF(I5923&lt;&gt;"",INDIRECT("'"&amp;I5923&amp;"'!"&amp;J5923),"")</f>
        <v>0</v>
      </c>
      <c r="I5923" s="1440" t="s">
        <v>4785</v>
      </c>
      <c r="J5923" s="1436" t="s">
        <v>5145</v>
      </c>
      <c r="K5923" s="4"/>
    </row>
    <row r="5924" spans="1:11" ht="15" x14ac:dyDescent="0.2">
      <c r="A5924">
        <v>5865</v>
      </c>
      <c r="B5924" s="660">
        <f>'Revenues 10-15'!I67</f>
        <v>0</v>
      </c>
      <c r="F5924" s="4"/>
      <c r="G5924" s="1" t="b">
        <f t="shared" ca="1" si="93"/>
        <v>1</v>
      </c>
      <c r="H5924" s="1435" cm="1">
        <f t="array" aca="1" ref="H5924" ca="1">IF(I5924&lt;&gt;"",INDIRECT("'"&amp;I5924&amp;"'!"&amp;J5924),"")</f>
        <v>0</v>
      </c>
      <c r="I5924" s="1440" t="s">
        <v>4785</v>
      </c>
      <c r="J5924" s="1436" t="s">
        <v>5146</v>
      </c>
      <c r="K5924" s="4"/>
    </row>
    <row r="5925" spans="1:11" ht="15" x14ac:dyDescent="0.2">
      <c r="A5925">
        <v>5866</v>
      </c>
      <c r="B5925" s="660">
        <f>'Revenues 10-15'!I98</f>
        <v>0</v>
      </c>
      <c r="F5925" s="4"/>
      <c r="G5925" s="1" t="b">
        <f t="shared" ca="1" si="93"/>
        <v>1</v>
      </c>
      <c r="H5925" s="1435" cm="1">
        <f t="array" aca="1" ref="H5925" ca="1">IF(I5925&lt;&gt;"",INDIRECT("'"&amp;I5925&amp;"'!"&amp;J5925),"")</f>
        <v>0</v>
      </c>
      <c r="I5925" s="1440" t="s">
        <v>4785</v>
      </c>
      <c r="J5925" s="1436" t="s">
        <v>5147</v>
      </c>
      <c r="K5925" s="4"/>
    </row>
    <row r="5926" spans="1:11" ht="15" x14ac:dyDescent="0.2">
      <c r="A5926" s="5">
        <v>5867</v>
      </c>
      <c r="B5926" s="660"/>
      <c r="C5926" s="2" t="s">
        <v>490</v>
      </c>
      <c r="F5926" s="4" t="s">
        <v>3784</v>
      </c>
      <c r="G5926" s="1" t="b">
        <f t="shared" ca="1" si="93"/>
        <v>1</v>
      </c>
      <c r="H5926" s="1435" t="str" cm="1">
        <f t="array" aca="1" ref="H5926" ca="1">IF(I5926&lt;&gt;"",INDIRECT("'"&amp;I5926&amp;"'!"&amp;J5926),"")</f>
        <v/>
      </c>
      <c r="I5926" s="1440"/>
      <c r="J5926" s="1436"/>
      <c r="K5926" s="4"/>
    </row>
    <row r="5927" spans="1:11" ht="15" x14ac:dyDescent="0.2">
      <c r="A5927">
        <v>5868</v>
      </c>
      <c r="B5927" s="660">
        <f>'Revenues 10-15'!I109</f>
        <v>0</v>
      </c>
      <c r="F5927" s="4"/>
      <c r="G5927" s="1" t="b">
        <f t="shared" ca="1" si="93"/>
        <v>1</v>
      </c>
      <c r="H5927" s="1435" cm="1">
        <f t="array" aca="1" ref="H5927" ca="1">IF(I5927&lt;&gt;"",INDIRECT("'"&amp;I5927&amp;"'!"&amp;J5927),"")</f>
        <v>0</v>
      </c>
      <c r="I5927" s="1440" t="s">
        <v>4785</v>
      </c>
      <c r="J5927" s="1436" t="s">
        <v>5148</v>
      </c>
      <c r="K5927" s="4"/>
    </row>
    <row r="5928" spans="1:11" ht="15" x14ac:dyDescent="0.2">
      <c r="A5928">
        <v>5869</v>
      </c>
      <c r="B5928" s="660">
        <f>'Revenues 10-15'!I110</f>
        <v>0</v>
      </c>
      <c r="F5928" s="4"/>
      <c r="G5928" s="1" t="b">
        <f t="shared" ca="1" si="93"/>
        <v>1</v>
      </c>
      <c r="H5928" s="1435" cm="1">
        <f t="array" aca="1" ref="H5928" ca="1">IF(I5928&lt;&gt;"",INDIRECT("'"&amp;I5928&amp;"'!"&amp;J5928),"")</f>
        <v>0</v>
      </c>
      <c r="I5928" s="1440" t="s">
        <v>4785</v>
      </c>
      <c r="J5928" s="1436" t="s">
        <v>5149</v>
      </c>
      <c r="K5928" s="4"/>
    </row>
    <row r="5929" spans="1:11" ht="15" x14ac:dyDescent="0.2">
      <c r="A5929" s="5">
        <v>5870</v>
      </c>
      <c r="B5929" s="660"/>
      <c r="F5929" s="4" t="s">
        <v>3784</v>
      </c>
      <c r="G5929" s="1" t="b">
        <f t="shared" ca="1" si="93"/>
        <v>1</v>
      </c>
      <c r="H5929" s="1435" t="str" cm="1">
        <f t="array" aca="1" ref="H5929" ca="1">IF(I5929&lt;&gt;"",INDIRECT("'"&amp;I5929&amp;"'!"&amp;J5929),"")</f>
        <v/>
      </c>
      <c r="I5929" s="1440"/>
      <c r="J5929" s="1436"/>
      <c r="K5929" s="4"/>
    </row>
    <row r="5930" spans="1:11" ht="15" x14ac:dyDescent="0.2">
      <c r="A5930" s="5">
        <v>5871</v>
      </c>
      <c r="B5930" s="660"/>
      <c r="C5930" s="2" t="s">
        <v>490</v>
      </c>
      <c r="F5930" s="4" t="s">
        <v>3784</v>
      </c>
      <c r="G5930" s="1" t="b">
        <f t="shared" ca="1" si="93"/>
        <v>1</v>
      </c>
      <c r="H5930" s="1435" t="str" cm="1">
        <f t="array" aca="1" ref="H5930" ca="1">IF(I5930&lt;&gt;"",INDIRECT("'"&amp;I5930&amp;"'!"&amp;J5930),"")</f>
        <v/>
      </c>
      <c r="I5930" s="1440"/>
      <c r="J5930" s="1436"/>
      <c r="K5930" s="4"/>
    </row>
    <row r="5931" spans="1:11" ht="15" x14ac:dyDescent="0.2">
      <c r="A5931" s="5">
        <v>5872</v>
      </c>
      <c r="B5931" s="660"/>
      <c r="F5931" s="4" t="s">
        <v>3784</v>
      </c>
      <c r="G5931" s="1" t="b">
        <f t="shared" ca="1" si="93"/>
        <v>1</v>
      </c>
      <c r="H5931" s="1435" t="str" cm="1">
        <f t="array" aca="1" ref="H5931" ca="1">IF(I5931&lt;&gt;"",INDIRECT("'"&amp;I5931&amp;"'!"&amp;J5931),"")</f>
        <v/>
      </c>
      <c r="I5931" s="1440"/>
      <c r="J5931" s="1436"/>
      <c r="K5931" s="4"/>
    </row>
    <row r="5932" spans="1:11" ht="15" x14ac:dyDescent="0.2">
      <c r="A5932" s="5">
        <v>5873</v>
      </c>
      <c r="B5932" s="660"/>
      <c r="F5932" s="4" t="s">
        <v>3784</v>
      </c>
      <c r="G5932" s="1" t="b">
        <f t="shared" ca="1" si="93"/>
        <v>1</v>
      </c>
      <c r="H5932" s="1435" t="str" cm="1">
        <f t="array" aca="1" ref="H5932" ca="1">IF(I5932&lt;&gt;"",INDIRECT("'"&amp;I5932&amp;"'!"&amp;J5932),"")</f>
        <v/>
      </c>
      <c r="I5932" s="1440"/>
      <c r="J5932" s="1436"/>
      <c r="K5932" s="4"/>
    </row>
    <row r="5933" spans="1:11" ht="15" x14ac:dyDescent="0.2">
      <c r="A5933" s="5">
        <v>5874</v>
      </c>
      <c r="B5933" s="660"/>
      <c r="F5933" s="4" t="s">
        <v>3784</v>
      </c>
      <c r="G5933" s="1" t="b">
        <f t="shared" ca="1" si="93"/>
        <v>1</v>
      </c>
      <c r="H5933" s="1435" t="str" cm="1">
        <f t="array" aca="1" ref="H5933" ca="1">IF(I5933&lt;&gt;"",INDIRECT("'"&amp;I5933&amp;"'!"&amp;J5933),"")</f>
        <v/>
      </c>
      <c r="I5933" s="1440"/>
      <c r="J5933" s="1436"/>
      <c r="K5933" s="4"/>
    </row>
    <row r="5934" spans="1:11" ht="15" x14ac:dyDescent="0.2">
      <c r="A5934" s="5">
        <v>5875</v>
      </c>
      <c r="B5934" s="660"/>
      <c r="F5934" s="4" t="s">
        <v>3784</v>
      </c>
      <c r="G5934" s="1" t="b">
        <f t="shared" ca="1" si="93"/>
        <v>1</v>
      </c>
      <c r="H5934" s="1435" t="str" cm="1">
        <f t="array" aca="1" ref="H5934" ca="1">IF(I5934&lt;&gt;"",INDIRECT("'"&amp;I5934&amp;"'!"&amp;J5934),"")</f>
        <v/>
      </c>
      <c r="I5934" s="1440"/>
      <c r="J5934" s="1436"/>
      <c r="K5934" s="4"/>
    </row>
    <row r="5935" spans="1:11" ht="15" x14ac:dyDescent="0.2">
      <c r="A5935" s="5">
        <v>5876</v>
      </c>
      <c r="B5935" s="660"/>
      <c r="F5935" s="4" t="s">
        <v>3784</v>
      </c>
      <c r="G5935" s="1" t="b">
        <f t="shared" ca="1" si="93"/>
        <v>1</v>
      </c>
      <c r="H5935" s="1435" t="str" cm="1">
        <f t="array" aca="1" ref="H5935" ca="1">IF(I5935&lt;&gt;"",INDIRECT("'"&amp;I5935&amp;"'!"&amp;J5935),"")</f>
        <v/>
      </c>
      <c r="I5935" s="1440"/>
      <c r="J5935" s="1436"/>
      <c r="K5935" s="4"/>
    </row>
    <row r="5936" spans="1:11" ht="15" x14ac:dyDescent="0.2">
      <c r="A5936" s="5">
        <v>5877</v>
      </c>
      <c r="B5936" s="660"/>
      <c r="F5936" s="4" t="s">
        <v>3784</v>
      </c>
      <c r="G5936" s="1" t="b">
        <f t="shared" ca="1" si="93"/>
        <v>1</v>
      </c>
      <c r="H5936" s="1435" t="str" cm="1">
        <f t="array" aca="1" ref="H5936" ca="1">IF(I5936&lt;&gt;"",INDIRECT("'"&amp;I5936&amp;"'!"&amp;J5936),"")</f>
        <v/>
      </c>
      <c r="I5936" s="1440"/>
      <c r="J5936" s="1436"/>
      <c r="K5936" s="4"/>
    </row>
    <row r="5937" spans="1:11" ht="15" x14ac:dyDescent="0.2">
      <c r="A5937" s="5">
        <v>5878</v>
      </c>
      <c r="B5937" s="660"/>
      <c r="F5937" s="4" t="s">
        <v>3784</v>
      </c>
      <c r="G5937" s="1" t="b">
        <f t="shared" ca="1" si="93"/>
        <v>1</v>
      </c>
      <c r="H5937" s="1435" t="str" cm="1">
        <f t="array" aca="1" ref="H5937" ca="1">IF(I5937&lt;&gt;"",INDIRECT("'"&amp;I5937&amp;"'!"&amp;J5937),"")</f>
        <v/>
      </c>
      <c r="I5937" s="1440"/>
      <c r="J5937" s="1436"/>
      <c r="K5937" s="4"/>
    </row>
    <row r="5938" spans="1:11" ht="15" x14ac:dyDescent="0.2">
      <c r="A5938" s="5">
        <v>5879</v>
      </c>
      <c r="B5938" s="660"/>
      <c r="F5938" s="4" t="s">
        <v>3784</v>
      </c>
      <c r="G5938" s="1" t="b">
        <f t="shared" ca="1" si="93"/>
        <v>1</v>
      </c>
      <c r="H5938" s="1435" t="str" cm="1">
        <f t="array" aca="1" ref="H5938" ca="1">IF(I5938&lt;&gt;"",INDIRECT("'"&amp;I5938&amp;"'!"&amp;J5938),"")</f>
        <v/>
      </c>
      <c r="I5938" s="1440"/>
      <c r="J5938" s="1436"/>
      <c r="K5938" s="4"/>
    </row>
    <row r="5939" spans="1:11" ht="15" x14ac:dyDescent="0.2">
      <c r="A5939" s="5">
        <v>5880</v>
      </c>
      <c r="B5939" s="660"/>
      <c r="F5939" s="4" t="s">
        <v>3784</v>
      </c>
      <c r="G5939" s="1" t="b">
        <f t="shared" ca="1" si="93"/>
        <v>1</v>
      </c>
      <c r="H5939" s="1435" t="str" cm="1">
        <f t="array" aca="1" ref="H5939" ca="1">IF(I5939&lt;&gt;"",INDIRECT("'"&amp;I5939&amp;"'!"&amp;J5939),"")</f>
        <v/>
      </c>
      <c r="I5939" s="1440"/>
      <c r="J5939" s="1436"/>
      <c r="K5939" s="4"/>
    </row>
    <row r="5940" spans="1:11" ht="15" x14ac:dyDescent="0.2">
      <c r="A5940" s="5">
        <v>5881</v>
      </c>
      <c r="B5940" s="660"/>
      <c r="F5940" s="4" t="s">
        <v>3784</v>
      </c>
      <c r="G5940" s="1" t="b">
        <f t="shared" ca="1" si="93"/>
        <v>1</v>
      </c>
      <c r="H5940" s="1435" t="str" cm="1">
        <f t="array" aca="1" ref="H5940" ca="1">IF(I5940&lt;&gt;"",INDIRECT("'"&amp;I5940&amp;"'!"&amp;J5940),"")</f>
        <v/>
      </c>
      <c r="I5940" s="1440"/>
      <c r="J5940" s="1436"/>
      <c r="K5940" s="4"/>
    </row>
    <row r="5941" spans="1:11" ht="15" x14ac:dyDescent="0.2">
      <c r="A5941" s="5">
        <v>5882</v>
      </c>
      <c r="B5941" s="660"/>
      <c r="F5941" s="4" t="s">
        <v>3784</v>
      </c>
      <c r="G5941" s="1" t="b">
        <f t="shared" ca="1" si="93"/>
        <v>1</v>
      </c>
      <c r="H5941" s="1435" t="str" cm="1">
        <f t="array" aca="1" ref="H5941" ca="1">IF(I5941&lt;&gt;"",INDIRECT("'"&amp;I5941&amp;"'!"&amp;J5941),"")</f>
        <v/>
      </c>
      <c r="I5941" s="1440"/>
      <c r="J5941" s="1436"/>
      <c r="K5941" s="4"/>
    </row>
    <row r="5942" spans="1:11" ht="15" x14ac:dyDescent="0.2">
      <c r="A5942" s="5">
        <v>5883</v>
      </c>
      <c r="B5942" s="660"/>
      <c r="F5942" s="4" t="s">
        <v>3784</v>
      </c>
      <c r="G5942" s="1" t="b">
        <f t="shared" ca="1" si="93"/>
        <v>1</v>
      </c>
      <c r="H5942" s="1435" t="str" cm="1">
        <f t="array" aca="1" ref="H5942" ca="1">IF(I5942&lt;&gt;"",INDIRECT("'"&amp;I5942&amp;"'!"&amp;J5942),"")</f>
        <v/>
      </c>
      <c r="I5942" s="1440"/>
      <c r="J5942" s="1436"/>
      <c r="K5942" s="4"/>
    </row>
    <row r="5943" spans="1:11" ht="15" x14ac:dyDescent="0.2">
      <c r="A5943" s="5">
        <v>5884</v>
      </c>
      <c r="B5943" s="660"/>
      <c r="F5943" s="4" t="s">
        <v>3784</v>
      </c>
      <c r="G5943" s="1" t="b">
        <f t="shared" ca="1" si="93"/>
        <v>1</v>
      </c>
      <c r="H5943" s="1435" t="str" cm="1">
        <f t="array" aca="1" ref="H5943" ca="1">IF(I5943&lt;&gt;"",INDIRECT("'"&amp;I5943&amp;"'!"&amp;J5943),"")</f>
        <v/>
      </c>
      <c r="I5943" s="1440"/>
      <c r="J5943" s="1436"/>
      <c r="K5943" s="4"/>
    </row>
    <row r="5944" spans="1:11" ht="15" x14ac:dyDescent="0.2">
      <c r="A5944">
        <v>5885</v>
      </c>
      <c r="B5944" s="660">
        <f>'Revenues 10-15'!I272</f>
        <v>2631</v>
      </c>
      <c r="F5944" s="4"/>
      <c r="G5944" s="1" t="b">
        <f t="shared" ca="1" si="93"/>
        <v>1</v>
      </c>
      <c r="H5944" s="1435" cm="1">
        <f t="array" aca="1" ref="H5944" ca="1">IF(I5944&lt;&gt;"",INDIRECT("'"&amp;I5944&amp;"'!"&amp;J5944),"")</f>
        <v>2631</v>
      </c>
      <c r="I5944" s="1440" t="s">
        <v>4785</v>
      </c>
      <c r="J5944" s="1436" t="s">
        <v>5150</v>
      </c>
      <c r="K5944" s="4"/>
    </row>
    <row r="5945" spans="1:11" ht="15" x14ac:dyDescent="0.2">
      <c r="A5945" s="5">
        <v>5886</v>
      </c>
      <c r="B5945" s="660"/>
      <c r="F5945" s="4" t="s">
        <v>3784</v>
      </c>
      <c r="G5945" s="1" t="b">
        <f t="shared" ca="1" si="93"/>
        <v>1</v>
      </c>
      <c r="H5945" s="1435" t="str" cm="1">
        <f t="array" aca="1" ref="H5945" ca="1">IF(I5945&lt;&gt;"",INDIRECT("'"&amp;I5945&amp;"'!"&amp;J5945),"")</f>
        <v/>
      </c>
      <c r="I5945" s="1440"/>
      <c r="J5945" s="1436"/>
      <c r="K5945" s="4"/>
    </row>
    <row r="5946" spans="1:11" ht="15" x14ac:dyDescent="0.2">
      <c r="A5946" s="5">
        <v>5887</v>
      </c>
      <c r="B5946" s="660"/>
      <c r="C5946" s="2" t="s">
        <v>490</v>
      </c>
      <c r="F5946" s="4" t="s">
        <v>3784</v>
      </c>
      <c r="G5946" s="1" t="b">
        <f t="shared" ca="1" si="93"/>
        <v>1</v>
      </c>
      <c r="H5946" s="1435" t="str" cm="1">
        <f t="array" aca="1" ref="H5946" ca="1">IF(I5946&lt;&gt;"",INDIRECT("'"&amp;I5946&amp;"'!"&amp;J5946),"")</f>
        <v/>
      </c>
      <c r="I5946" s="1440"/>
      <c r="J5946" s="1436"/>
      <c r="K5946" s="4"/>
    </row>
    <row r="5947" spans="1:11" ht="15" x14ac:dyDescent="0.2">
      <c r="A5947" s="5">
        <v>5888</v>
      </c>
      <c r="B5947" s="660"/>
      <c r="F5947" s="4" t="s">
        <v>3784</v>
      </c>
      <c r="G5947" s="1" t="b">
        <f t="shared" ca="1" si="93"/>
        <v>1</v>
      </c>
      <c r="H5947" s="1435" t="str" cm="1">
        <f t="array" aca="1" ref="H5947" ca="1">IF(I5947&lt;&gt;"",INDIRECT("'"&amp;I5947&amp;"'!"&amp;J5947),"")</f>
        <v/>
      </c>
      <c r="I5947" s="1440"/>
      <c r="J5947" s="1436"/>
      <c r="K5947" s="4"/>
    </row>
    <row r="5948" spans="1:11" ht="15" x14ac:dyDescent="0.2">
      <c r="A5948" s="5">
        <v>5889</v>
      </c>
      <c r="B5948" s="660"/>
      <c r="F5948" s="4" t="s">
        <v>3784</v>
      </c>
      <c r="G5948" s="1" t="b">
        <f t="shared" ca="1" si="93"/>
        <v>1</v>
      </c>
      <c r="H5948" s="1435" t="str" cm="1">
        <f t="array" aca="1" ref="H5948" ca="1">IF(I5948&lt;&gt;"",INDIRECT("'"&amp;I5948&amp;"'!"&amp;J5948),"")</f>
        <v/>
      </c>
      <c r="I5948" s="1440"/>
      <c r="J5948" s="1436"/>
      <c r="K5948" s="4"/>
    </row>
    <row r="5949" spans="1:11" ht="15" x14ac:dyDescent="0.2">
      <c r="A5949" s="5">
        <v>5890</v>
      </c>
      <c r="B5949" s="660"/>
      <c r="C5949" s="2" t="s">
        <v>490</v>
      </c>
      <c r="F5949" s="4" t="s">
        <v>3784</v>
      </c>
      <c r="G5949" s="1" t="b">
        <f t="shared" ca="1" si="93"/>
        <v>1</v>
      </c>
      <c r="H5949" s="1435" t="str" cm="1">
        <f t="array" aca="1" ref="H5949" ca="1">IF(I5949&lt;&gt;"",INDIRECT("'"&amp;I5949&amp;"'!"&amp;J5949),"")</f>
        <v/>
      </c>
      <c r="I5949" s="1440"/>
      <c r="J5949" s="1436"/>
      <c r="K5949" s="4"/>
    </row>
    <row r="5950" spans="1:11" ht="15" x14ac:dyDescent="0.2">
      <c r="A5950" s="5">
        <v>5891</v>
      </c>
      <c r="B5950" s="660"/>
      <c r="F5950" s="4" t="s">
        <v>3784</v>
      </c>
      <c r="G5950" s="1" t="b">
        <f t="shared" ca="1" si="93"/>
        <v>1</v>
      </c>
      <c r="H5950" s="1435" t="str" cm="1">
        <f t="array" aca="1" ref="H5950" ca="1">IF(I5950&lt;&gt;"",INDIRECT("'"&amp;I5950&amp;"'!"&amp;J5950),"")</f>
        <v/>
      </c>
      <c r="I5950" s="1440"/>
      <c r="J5950" s="1436"/>
      <c r="K5950" s="4"/>
    </row>
    <row r="5951" spans="1:11" ht="15" x14ac:dyDescent="0.2">
      <c r="A5951" s="5">
        <v>5892</v>
      </c>
      <c r="B5951" s="660"/>
      <c r="F5951" s="4" t="s">
        <v>3784</v>
      </c>
      <c r="G5951" s="1" t="b">
        <f t="shared" ca="1" si="93"/>
        <v>1</v>
      </c>
      <c r="H5951" s="1435" t="str" cm="1">
        <f t="array" aca="1" ref="H5951" ca="1">IF(I5951&lt;&gt;"",INDIRECT("'"&amp;I5951&amp;"'!"&amp;J5951),"")</f>
        <v/>
      </c>
      <c r="I5951" s="1440"/>
      <c r="J5951" s="1436"/>
      <c r="K5951" s="4"/>
    </row>
    <row r="5952" spans="1:11" ht="15" x14ac:dyDescent="0.2">
      <c r="A5952" s="5">
        <v>5893</v>
      </c>
      <c r="B5952" s="660"/>
      <c r="F5952" s="4" t="s">
        <v>3784</v>
      </c>
      <c r="G5952" s="1" t="b">
        <f t="shared" ca="1" si="93"/>
        <v>1</v>
      </c>
      <c r="H5952" s="1435" t="str" cm="1">
        <f t="array" aca="1" ref="H5952" ca="1">IF(I5952&lt;&gt;"",INDIRECT("'"&amp;I5952&amp;"'!"&amp;J5952),"")</f>
        <v/>
      </c>
      <c r="I5952" s="1440"/>
      <c r="J5952" s="1436"/>
      <c r="K5952" s="4"/>
    </row>
    <row r="5953" spans="1:11" ht="15" x14ac:dyDescent="0.2">
      <c r="A5953" s="5">
        <v>5894</v>
      </c>
      <c r="B5953" s="660"/>
      <c r="F5953" s="4" t="s">
        <v>3784</v>
      </c>
      <c r="G5953" s="1" t="b">
        <f t="shared" ca="1" si="93"/>
        <v>1</v>
      </c>
      <c r="H5953" s="1435" t="str" cm="1">
        <f t="array" aca="1" ref="H5953" ca="1">IF(I5953&lt;&gt;"",INDIRECT("'"&amp;I5953&amp;"'!"&amp;J5953),"")</f>
        <v/>
      </c>
      <c r="I5953" s="1440"/>
      <c r="J5953" s="1436"/>
      <c r="K5953" s="4"/>
    </row>
    <row r="5954" spans="1:11" ht="15" x14ac:dyDescent="0.2">
      <c r="A5954" s="5">
        <v>5895</v>
      </c>
      <c r="B5954" s="660"/>
      <c r="C5954" s="2" t="s">
        <v>490</v>
      </c>
      <c r="F5954" s="4" t="s">
        <v>3784</v>
      </c>
      <c r="G5954" s="1" t="b">
        <f t="shared" ca="1" si="93"/>
        <v>1</v>
      </c>
      <c r="H5954" s="1435" t="str" cm="1">
        <f t="array" aca="1" ref="H5954" ca="1">IF(I5954&lt;&gt;"",INDIRECT("'"&amp;I5954&amp;"'!"&amp;J5954),"")</f>
        <v/>
      </c>
      <c r="I5954" s="1440"/>
      <c r="J5954" s="1436"/>
      <c r="K5954" s="4"/>
    </row>
    <row r="5955" spans="1:11" ht="15" x14ac:dyDescent="0.2">
      <c r="A5955" s="5">
        <v>5896</v>
      </c>
      <c r="B5955" s="660"/>
      <c r="F5955" s="4" t="s">
        <v>3784</v>
      </c>
      <c r="G5955" s="1" t="b">
        <f t="shared" ca="1" si="93"/>
        <v>1</v>
      </c>
      <c r="H5955" s="1435" t="str" cm="1">
        <f t="array" aca="1" ref="H5955" ca="1">IF(I5955&lt;&gt;"",INDIRECT("'"&amp;I5955&amp;"'!"&amp;J5955),"")</f>
        <v/>
      </c>
      <c r="I5955" s="1440"/>
      <c r="J5955" s="1436"/>
      <c r="K5955" s="4"/>
    </row>
    <row r="5956" spans="1:11" ht="15" x14ac:dyDescent="0.2">
      <c r="A5956" s="5">
        <v>5897</v>
      </c>
      <c r="B5956" s="660"/>
      <c r="F5956" s="4" t="s">
        <v>3784</v>
      </c>
      <c r="G5956" s="1" t="b">
        <f t="shared" ca="1" si="93"/>
        <v>1</v>
      </c>
      <c r="H5956" s="1435" t="str" cm="1">
        <f t="array" aca="1" ref="H5956" ca="1">IF(I5956&lt;&gt;"",INDIRECT("'"&amp;I5956&amp;"'!"&amp;J5956),"")</f>
        <v/>
      </c>
      <c r="I5956" s="1440"/>
      <c r="J5956" s="1436"/>
      <c r="K5956" s="4"/>
    </row>
    <row r="5957" spans="1:11" ht="15" x14ac:dyDescent="0.2">
      <c r="A5957" s="5">
        <v>5898</v>
      </c>
      <c r="B5957" s="660"/>
      <c r="C5957" s="2" t="s">
        <v>490</v>
      </c>
      <c r="F5957" s="4" t="s">
        <v>3784</v>
      </c>
      <c r="G5957" s="1" t="b">
        <f t="shared" ca="1" si="93"/>
        <v>1</v>
      </c>
      <c r="H5957" s="1435" t="str" cm="1">
        <f t="array" aca="1" ref="H5957" ca="1">IF(I5957&lt;&gt;"",INDIRECT("'"&amp;I5957&amp;"'!"&amp;J5957),"")</f>
        <v/>
      </c>
      <c r="I5957" s="1440"/>
      <c r="J5957" s="1436"/>
      <c r="K5957" s="4"/>
    </row>
    <row r="5958" spans="1:11" ht="15" x14ac:dyDescent="0.2">
      <c r="A5958" s="5">
        <v>5899</v>
      </c>
      <c r="B5958" s="660"/>
      <c r="F5958" s="4" t="s">
        <v>3784</v>
      </c>
      <c r="G5958" s="1" t="b">
        <f t="shared" ca="1" si="93"/>
        <v>1</v>
      </c>
      <c r="H5958" s="1435" t="str" cm="1">
        <f t="array" aca="1" ref="H5958" ca="1">IF(I5958&lt;&gt;"",INDIRECT("'"&amp;I5958&amp;"'!"&amp;J5958),"")</f>
        <v/>
      </c>
      <c r="I5958" s="1440"/>
      <c r="J5958" s="1436"/>
      <c r="K5958" s="4"/>
    </row>
    <row r="5959" spans="1:11" ht="15" x14ac:dyDescent="0.2">
      <c r="A5959" s="5">
        <v>5900</v>
      </c>
      <c r="B5959" s="660"/>
      <c r="F5959" s="4" t="s">
        <v>3784</v>
      </c>
      <c r="G5959" s="1" t="b">
        <f t="shared" ca="1" si="93"/>
        <v>1</v>
      </c>
      <c r="H5959" s="1435" t="str" cm="1">
        <f t="array" aca="1" ref="H5959" ca="1">IF(I5959&lt;&gt;"",INDIRECT("'"&amp;I5959&amp;"'!"&amp;J5959),"")</f>
        <v/>
      </c>
      <c r="I5959" s="1440"/>
      <c r="J5959" s="1436"/>
      <c r="K5959" s="4"/>
    </row>
    <row r="5960" spans="1:11" ht="15" x14ac:dyDescent="0.2">
      <c r="A5960" s="5">
        <v>5901</v>
      </c>
      <c r="B5960" s="660"/>
      <c r="F5960" s="4" t="s">
        <v>3784</v>
      </c>
      <c r="G5960" s="1" t="b">
        <f t="shared" ca="1" si="93"/>
        <v>1</v>
      </c>
      <c r="H5960" s="1435" t="str" cm="1">
        <f t="array" aca="1" ref="H5960" ca="1">IF(I5960&lt;&gt;"",INDIRECT("'"&amp;I5960&amp;"'!"&amp;J5960),"")</f>
        <v/>
      </c>
      <c r="I5960" s="1440"/>
      <c r="J5960" s="1436"/>
      <c r="K5960" s="4"/>
    </row>
    <row r="5961" spans="1:11" ht="15" x14ac:dyDescent="0.2">
      <c r="A5961" s="5">
        <v>5902</v>
      </c>
      <c r="B5961" s="660"/>
      <c r="C5961" s="2" t="s">
        <v>490</v>
      </c>
      <c r="F5961" s="4" t="s">
        <v>3784</v>
      </c>
      <c r="G5961" s="1" t="b">
        <f t="shared" ca="1" si="93"/>
        <v>1</v>
      </c>
      <c r="H5961" s="1435" t="str" cm="1">
        <f t="array" aca="1" ref="H5961" ca="1">IF(I5961&lt;&gt;"",INDIRECT("'"&amp;I5961&amp;"'!"&amp;J5961),"")</f>
        <v/>
      </c>
      <c r="I5961" s="1440"/>
      <c r="J5961" s="1436"/>
      <c r="K5961" s="4"/>
    </row>
    <row r="5962" spans="1:11" ht="15" x14ac:dyDescent="0.2">
      <c r="A5962" s="5">
        <v>5903</v>
      </c>
      <c r="B5962" s="660"/>
      <c r="F5962" s="4" t="s">
        <v>3784</v>
      </c>
      <c r="G5962" s="1" t="b">
        <f t="shared" ca="1" si="93"/>
        <v>1</v>
      </c>
      <c r="H5962" s="1435" t="str" cm="1">
        <f t="array" aca="1" ref="H5962" ca="1">IF(I5962&lt;&gt;"",INDIRECT("'"&amp;I5962&amp;"'!"&amp;J5962),"")</f>
        <v/>
      </c>
      <c r="I5962" s="1440"/>
      <c r="J5962" s="1436"/>
      <c r="K5962" s="4"/>
    </row>
    <row r="5963" spans="1:11" ht="15" x14ac:dyDescent="0.2">
      <c r="A5963" s="5">
        <v>5904</v>
      </c>
      <c r="B5963" s="660"/>
      <c r="F5963" s="4" t="s">
        <v>3784</v>
      </c>
      <c r="G5963" s="1" t="b">
        <f t="shared" ca="1" si="93"/>
        <v>1</v>
      </c>
      <c r="H5963" s="1435" t="str" cm="1">
        <f t="array" aca="1" ref="H5963" ca="1">IF(I5963&lt;&gt;"",INDIRECT("'"&amp;I5963&amp;"'!"&amp;J5963),"")</f>
        <v/>
      </c>
      <c r="I5963" s="1440"/>
      <c r="J5963" s="1436"/>
      <c r="K5963" s="4"/>
    </row>
    <row r="5964" spans="1:11" ht="15" x14ac:dyDescent="0.2">
      <c r="A5964" s="5">
        <v>5905</v>
      </c>
      <c r="B5964" s="660"/>
      <c r="F5964" s="4" t="s">
        <v>3784</v>
      </c>
      <c r="G5964" s="1" t="b">
        <f t="shared" ca="1" si="93"/>
        <v>1</v>
      </c>
      <c r="H5964" s="1435" t="str" cm="1">
        <f t="array" aca="1" ref="H5964" ca="1">IF(I5964&lt;&gt;"",INDIRECT("'"&amp;I5964&amp;"'!"&amp;J5964),"")</f>
        <v/>
      </c>
      <c r="I5964" s="1440"/>
      <c r="J5964" s="1436"/>
      <c r="K5964" s="4"/>
    </row>
    <row r="5965" spans="1:11" ht="15" x14ac:dyDescent="0.2">
      <c r="A5965" s="5">
        <v>5906</v>
      </c>
      <c r="B5965" s="660"/>
      <c r="F5965" s="4" t="s">
        <v>3784</v>
      </c>
      <c r="G5965" s="1" t="b">
        <f t="shared" ca="1" si="93"/>
        <v>1</v>
      </c>
      <c r="H5965" s="1435" t="str" cm="1">
        <f t="array" aca="1" ref="H5965" ca="1">IF(I5965&lt;&gt;"",INDIRECT("'"&amp;I5965&amp;"'!"&amp;J5965),"")</f>
        <v/>
      </c>
      <c r="I5965" s="1440"/>
      <c r="J5965" s="1436"/>
      <c r="K5965" s="4"/>
    </row>
    <row r="5966" spans="1:11" ht="15" x14ac:dyDescent="0.2">
      <c r="A5966" s="5">
        <v>5907</v>
      </c>
      <c r="B5966" s="660"/>
      <c r="F5966" s="4" t="s">
        <v>3784</v>
      </c>
      <c r="G5966" s="1" t="b">
        <f t="shared" ca="1" si="93"/>
        <v>1</v>
      </c>
      <c r="H5966" s="1435" t="str" cm="1">
        <f t="array" aca="1" ref="H5966" ca="1">IF(I5966&lt;&gt;"",INDIRECT("'"&amp;I5966&amp;"'!"&amp;J5966),"")</f>
        <v/>
      </c>
      <c r="I5966" s="1440"/>
      <c r="J5966" s="1436"/>
      <c r="K5966" s="4"/>
    </row>
    <row r="5967" spans="1:11" ht="15" x14ac:dyDescent="0.2">
      <c r="A5967" s="5">
        <v>5908</v>
      </c>
      <c r="B5967" s="660"/>
      <c r="F5967" s="4" t="s">
        <v>3784</v>
      </c>
      <c r="G5967" s="1" t="b">
        <f t="shared" ca="1" si="93"/>
        <v>1</v>
      </c>
      <c r="H5967" s="1435" t="str" cm="1">
        <f t="array" aca="1" ref="H5967" ca="1">IF(I5967&lt;&gt;"",INDIRECT("'"&amp;I5967&amp;"'!"&amp;J5967),"")</f>
        <v/>
      </c>
      <c r="I5967" s="1440"/>
      <c r="J5967" s="1436"/>
      <c r="K5967" s="4"/>
    </row>
    <row r="5968" spans="1:11" ht="15" x14ac:dyDescent="0.2">
      <c r="A5968" s="5">
        <v>5909</v>
      </c>
      <c r="B5968" s="660"/>
      <c r="C5968" s="2" t="s">
        <v>490</v>
      </c>
      <c r="F5968" s="4" t="s">
        <v>3784</v>
      </c>
      <c r="G5968" s="1" t="b">
        <f t="shared" ca="1" si="93"/>
        <v>1</v>
      </c>
      <c r="H5968" s="1435" t="str" cm="1">
        <f t="array" aca="1" ref="H5968" ca="1">IF(I5968&lt;&gt;"",INDIRECT("'"&amp;I5968&amp;"'!"&amp;J5968),"")</f>
        <v/>
      </c>
      <c r="I5968" s="1440"/>
      <c r="J5968" s="1436"/>
      <c r="K5968" s="4"/>
    </row>
    <row r="5969" spans="1:11" ht="15" x14ac:dyDescent="0.2">
      <c r="A5969" s="5">
        <v>5910</v>
      </c>
      <c r="B5969" s="660"/>
      <c r="F5969" s="4" t="s">
        <v>3784</v>
      </c>
      <c r="G5969" s="1" t="b">
        <f t="shared" ca="1" si="93"/>
        <v>1</v>
      </c>
      <c r="H5969" s="1435" t="str" cm="1">
        <f t="array" aca="1" ref="H5969" ca="1">IF(I5969&lt;&gt;"",INDIRECT("'"&amp;I5969&amp;"'!"&amp;J5969),"")</f>
        <v/>
      </c>
      <c r="I5969" s="1440"/>
      <c r="J5969" s="1436"/>
      <c r="K5969" s="4"/>
    </row>
    <row r="5970" spans="1:11" ht="15" x14ac:dyDescent="0.2">
      <c r="A5970" s="5">
        <v>5911</v>
      </c>
      <c r="B5970" s="660"/>
      <c r="F5970" s="4" t="s">
        <v>3784</v>
      </c>
      <c r="G5970" s="1" t="b">
        <f t="shared" ca="1" si="93"/>
        <v>1</v>
      </c>
      <c r="H5970" s="1435" t="str" cm="1">
        <f t="array" aca="1" ref="H5970" ca="1">IF(I5970&lt;&gt;"",INDIRECT("'"&amp;I5970&amp;"'!"&amp;J5970),"")</f>
        <v/>
      </c>
      <c r="I5970" s="1440"/>
      <c r="J5970" s="1436"/>
      <c r="K5970" s="4"/>
    </row>
    <row r="5971" spans="1:11" ht="15" x14ac:dyDescent="0.2">
      <c r="A5971" s="5">
        <v>5912</v>
      </c>
      <c r="B5971" s="660"/>
      <c r="F5971" s="4" t="s">
        <v>3784</v>
      </c>
      <c r="G5971" s="1" t="b">
        <f t="shared" ca="1" si="93"/>
        <v>1</v>
      </c>
      <c r="H5971" s="1435" t="str" cm="1">
        <f t="array" aca="1" ref="H5971" ca="1">IF(I5971&lt;&gt;"",INDIRECT("'"&amp;I5971&amp;"'!"&amp;J5971),"")</f>
        <v/>
      </c>
      <c r="I5971" s="1440"/>
      <c r="J5971" s="1436"/>
      <c r="K5971" s="4"/>
    </row>
    <row r="5972" spans="1:11" ht="15" x14ac:dyDescent="0.2">
      <c r="A5972" s="5">
        <v>5913</v>
      </c>
      <c r="B5972" s="660"/>
      <c r="F5972" s="4" t="s">
        <v>3784</v>
      </c>
      <c r="G5972" s="1" t="b">
        <f t="shared" ca="1" si="93"/>
        <v>1</v>
      </c>
      <c r="H5972" s="1435" t="str" cm="1">
        <f t="array" aca="1" ref="H5972" ca="1">IF(I5972&lt;&gt;"",INDIRECT("'"&amp;I5972&amp;"'!"&amp;J5972),"")</f>
        <v/>
      </c>
      <c r="I5972" s="1440"/>
      <c r="J5972" s="1436"/>
      <c r="K5972" s="4"/>
    </row>
    <row r="5973" spans="1:11" ht="15" x14ac:dyDescent="0.2">
      <c r="A5973" s="5">
        <v>5914</v>
      </c>
      <c r="B5973" s="660"/>
      <c r="F5973" s="4" t="s">
        <v>3784</v>
      </c>
      <c r="G5973" s="1" t="b">
        <f t="shared" ca="1" si="93"/>
        <v>1</v>
      </c>
      <c r="H5973" s="1435" t="str" cm="1">
        <f t="array" aca="1" ref="H5973" ca="1">IF(I5973&lt;&gt;"",INDIRECT("'"&amp;I5973&amp;"'!"&amp;J5973),"")</f>
        <v/>
      </c>
      <c r="I5973" s="1440"/>
      <c r="J5973" s="1436"/>
      <c r="K5973" s="4"/>
    </row>
    <row r="5974" spans="1:11" ht="15" x14ac:dyDescent="0.2">
      <c r="A5974" s="5">
        <v>5915</v>
      </c>
      <c r="B5974" s="660"/>
      <c r="F5974" s="4" t="s">
        <v>3784</v>
      </c>
      <c r="G5974" s="1" t="b">
        <f t="shared" ca="1" si="93"/>
        <v>1</v>
      </c>
      <c r="H5974" s="1435" t="str" cm="1">
        <f t="array" aca="1" ref="H5974" ca="1">IF(I5974&lt;&gt;"",INDIRECT("'"&amp;I5974&amp;"'!"&amp;J5974),"")</f>
        <v/>
      </c>
      <c r="I5974" s="1440"/>
      <c r="J5974" s="1436"/>
      <c r="K5974" s="4"/>
    </row>
    <row r="5975" spans="1:11" ht="15" x14ac:dyDescent="0.2">
      <c r="A5975" s="5">
        <v>5916</v>
      </c>
      <c r="B5975" s="660"/>
      <c r="F5975" s="4" t="s">
        <v>3784</v>
      </c>
      <c r="G5975" s="1" t="b">
        <f t="shared" ca="1" si="93"/>
        <v>1</v>
      </c>
      <c r="H5975" s="1435" t="str" cm="1">
        <f t="array" aca="1" ref="H5975" ca="1">IF(I5975&lt;&gt;"",INDIRECT("'"&amp;I5975&amp;"'!"&amp;J5975),"")</f>
        <v/>
      </c>
      <c r="I5975" s="1440"/>
      <c r="J5975" s="1436"/>
      <c r="K5975" s="4"/>
    </row>
    <row r="5976" spans="1:11" ht="15" x14ac:dyDescent="0.2">
      <c r="A5976" s="5">
        <v>5917</v>
      </c>
      <c r="B5976" s="660"/>
      <c r="C5976" s="2" t="s">
        <v>490</v>
      </c>
      <c r="F5976" s="4" t="s">
        <v>3784</v>
      </c>
      <c r="G5976" s="1" t="b">
        <f t="shared" ca="1" si="93"/>
        <v>1</v>
      </c>
      <c r="H5976" s="1435" t="str" cm="1">
        <f t="array" aca="1" ref="H5976" ca="1">IF(I5976&lt;&gt;"",INDIRECT("'"&amp;I5976&amp;"'!"&amp;J5976),"")</f>
        <v/>
      </c>
      <c r="I5976" s="1440"/>
      <c r="J5976" s="1436"/>
      <c r="K5976" s="4"/>
    </row>
    <row r="5977" spans="1:11" ht="15" x14ac:dyDescent="0.2">
      <c r="A5977" s="5">
        <v>5918</v>
      </c>
      <c r="B5977" s="660"/>
      <c r="F5977" s="4" t="s">
        <v>3784</v>
      </c>
      <c r="G5977" s="1" t="b">
        <f t="shared" ca="1" si="93"/>
        <v>1</v>
      </c>
      <c r="H5977" s="1435" t="str" cm="1">
        <f t="array" aca="1" ref="H5977" ca="1">IF(I5977&lt;&gt;"",INDIRECT("'"&amp;I5977&amp;"'!"&amp;J5977),"")</f>
        <v/>
      </c>
      <c r="I5977" s="1440"/>
      <c r="J5977" s="1436"/>
      <c r="K5977" s="4"/>
    </row>
    <row r="5978" spans="1:11" ht="15" x14ac:dyDescent="0.2">
      <c r="A5978" s="5">
        <v>5919</v>
      </c>
      <c r="B5978" s="660"/>
      <c r="F5978" s="4" t="s">
        <v>3784</v>
      </c>
      <c r="G5978" s="1" t="b">
        <f t="shared" ca="1" si="93"/>
        <v>1</v>
      </c>
      <c r="H5978" s="1435" t="str" cm="1">
        <f t="array" aca="1" ref="H5978" ca="1">IF(I5978&lt;&gt;"",INDIRECT("'"&amp;I5978&amp;"'!"&amp;J5978),"")</f>
        <v/>
      </c>
      <c r="I5978" s="1440"/>
      <c r="J5978" s="1436"/>
      <c r="K5978" s="4"/>
    </row>
    <row r="5979" spans="1:11" ht="15" x14ac:dyDescent="0.2">
      <c r="A5979" s="5">
        <v>5920</v>
      </c>
      <c r="B5979" s="660"/>
      <c r="F5979" s="4" t="s">
        <v>3784</v>
      </c>
      <c r="G5979" s="1" t="b">
        <f t="shared" ca="1" si="93"/>
        <v>1</v>
      </c>
      <c r="H5979" s="1435" t="str" cm="1">
        <f t="array" aca="1" ref="H5979" ca="1">IF(I5979&lt;&gt;"",INDIRECT("'"&amp;I5979&amp;"'!"&amp;J5979),"")</f>
        <v/>
      </c>
      <c r="I5979" s="1440"/>
      <c r="J5979" s="1436"/>
      <c r="K5979" s="4"/>
    </row>
    <row r="5980" spans="1:11" ht="15" x14ac:dyDescent="0.2">
      <c r="A5980" s="5">
        <v>5921</v>
      </c>
      <c r="B5980" s="660"/>
      <c r="F5980" s="4" t="s">
        <v>3784</v>
      </c>
      <c r="G5980" s="1" t="b">
        <f t="shared" ca="1" si="93"/>
        <v>1</v>
      </c>
      <c r="H5980" s="1435" t="str" cm="1">
        <f t="array" aca="1" ref="H5980" ca="1">IF(I5980&lt;&gt;"",INDIRECT("'"&amp;I5980&amp;"'!"&amp;J5980),"")</f>
        <v/>
      </c>
      <c r="I5980" s="1440"/>
      <c r="J5980" s="1436"/>
      <c r="K5980" s="4"/>
    </row>
    <row r="5981" spans="1:11" ht="15" x14ac:dyDescent="0.2">
      <c r="A5981" s="5">
        <v>5922</v>
      </c>
      <c r="B5981" s="660"/>
      <c r="F5981" s="4" t="s">
        <v>3784</v>
      </c>
      <c r="G5981" s="1" t="b">
        <f t="shared" ca="1" si="93"/>
        <v>1</v>
      </c>
      <c r="H5981" s="1435" t="str" cm="1">
        <f t="array" aca="1" ref="H5981" ca="1">IF(I5981&lt;&gt;"",INDIRECT("'"&amp;I5981&amp;"'!"&amp;J5981),"")</f>
        <v/>
      </c>
      <c r="I5981" s="1440"/>
      <c r="J5981" s="1436"/>
      <c r="K5981" s="4"/>
    </row>
    <row r="5982" spans="1:11" ht="15" x14ac:dyDescent="0.2">
      <c r="A5982" s="5">
        <v>5923</v>
      </c>
      <c r="B5982" s="660"/>
      <c r="F5982" s="4" t="s">
        <v>3784</v>
      </c>
      <c r="G5982" s="1" t="b">
        <f t="shared" ca="1" si="93"/>
        <v>1</v>
      </c>
      <c r="H5982" s="1435" t="str" cm="1">
        <f t="array" aca="1" ref="H5982" ca="1">IF(I5982&lt;&gt;"",INDIRECT("'"&amp;I5982&amp;"'!"&amp;J5982),"")</f>
        <v/>
      </c>
      <c r="I5982" s="1440"/>
      <c r="J5982" s="1436"/>
      <c r="K5982" s="4"/>
    </row>
    <row r="5983" spans="1:11" ht="15" x14ac:dyDescent="0.2">
      <c r="A5983">
        <v>5924</v>
      </c>
      <c r="B5983" s="660">
        <f>'Revenues 10-15'!K5</f>
        <v>0</v>
      </c>
      <c r="F5983" s="4"/>
      <c r="G5983" s="1" t="b">
        <f t="shared" ca="1" si="93"/>
        <v>1</v>
      </c>
      <c r="H5983" s="1435" cm="1">
        <f t="array" aca="1" ref="H5983" ca="1">IF(I5983&lt;&gt;"",INDIRECT("'"&amp;I5983&amp;"'!"&amp;J5983),"")</f>
        <v>0</v>
      </c>
      <c r="I5983" s="1440" t="s">
        <v>4785</v>
      </c>
      <c r="J5983" s="1436" t="s">
        <v>4090</v>
      </c>
      <c r="K5983" s="4"/>
    </row>
    <row r="5984" spans="1:11" ht="15" x14ac:dyDescent="0.2">
      <c r="A5984">
        <v>5925</v>
      </c>
      <c r="B5984" s="660">
        <f>'Revenues 10-15'!K11</f>
        <v>0</v>
      </c>
      <c r="C5984" s="2" t="s">
        <v>490</v>
      </c>
      <c r="F5984" s="4"/>
      <c r="G5984" s="1" t="b">
        <f t="shared" ref="G5984:G6047" ca="1" si="94">H5984=B5984</f>
        <v>1</v>
      </c>
      <c r="H5984" s="1435" cm="1">
        <f t="array" aca="1" ref="H5984" ca="1">IF(I5984&lt;&gt;"",INDIRECT("'"&amp;I5984&amp;"'!"&amp;J5984),"")</f>
        <v>0</v>
      </c>
      <c r="I5984" s="1440" t="s">
        <v>4785</v>
      </c>
      <c r="J5984" s="1436" t="s">
        <v>5151</v>
      </c>
      <c r="K5984" s="4"/>
    </row>
    <row r="5985" spans="1:11" ht="15" x14ac:dyDescent="0.2">
      <c r="A5985">
        <v>5926</v>
      </c>
      <c r="B5985" s="660">
        <f>'Revenues 10-15'!K12</f>
        <v>0</v>
      </c>
      <c r="F5985" s="4"/>
      <c r="G5985" s="1" t="b">
        <f t="shared" ca="1" si="94"/>
        <v>1</v>
      </c>
      <c r="H5985" s="1435" cm="1">
        <f t="array" aca="1" ref="H5985" ca="1">IF(I5985&lt;&gt;"",INDIRECT("'"&amp;I5985&amp;"'!"&amp;J5985),"")</f>
        <v>0</v>
      </c>
      <c r="I5985" s="1440" t="s">
        <v>4785</v>
      </c>
      <c r="J5985" s="1436" t="s">
        <v>4093</v>
      </c>
      <c r="K5985" s="4"/>
    </row>
    <row r="5986" spans="1:11" ht="15" x14ac:dyDescent="0.2">
      <c r="A5986">
        <v>5927</v>
      </c>
      <c r="B5986" s="660">
        <f>'Revenues 10-15'!K14</f>
        <v>0</v>
      </c>
      <c r="F5986" s="4"/>
      <c r="G5986" s="1" t="b">
        <f t="shared" ca="1" si="94"/>
        <v>1</v>
      </c>
      <c r="H5986" s="1435" cm="1">
        <f t="array" aca="1" ref="H5986" ca="1">IF(I5986&lt;&gt;"",INDIRECT("'"&amp;I5986&amp;"'!"&amp;J5986),"")</f>
        <v>0</v>
      </c>
      <c r="I5986" s="1440" t="s">
        <v>4785</v>
      </c>
      <c r="J5986" s="1436" t="s">
        <v>4095</v>
      </c>
      <c r="K5986" s="4"/>
    </row>
    <row r="5987" spans="1:11" ht="15" x14ac:dyDescent="0.2">
      <c r="A5987">
        <v>5928</v>
      </c>
      <c r="B5987" s="660">
        <f>'Revenues 10-15'!K15</f>
        <v>0</v>
      </c>
      <c r="C5987" s="2" t="s">
        <v>490</v>
      </c>
      <c r="F5987" s="4"/>
      <c r="G5987" s="1" t="b">
        <f t="shared" ca="1" si="94"/>
        <v>1</v>
      </c>
      <c r="H5987" s="1435" cm="1">
        <f t="array" aca="1" ref="H5987" ca="1">IF(I5987&lt;&gt;"",INDIRECT("'"&amp;I5987&amp;"'!"&amp;J5987),"")</f>
        <v>0</v>
      </c>
      <c r="I5987" s="1440" t="s">
        <v>4785</v>
      </c>
      <c r="J5987" s="1436" t="s">
        <v>4096</v>
      </c>
      <c r="K5987" s="4"/>
    </row>
    <row r="5988" spans="1:11" ht="15" x14ac:dyDescent="0.2">
      <c r="A5988">
        <v>5929</v>
      </c>
      <c r="B5988" s="660">
        <f>'Revenues 10-15'!K16</f>
        <v>0</v>
      </c>
      <c r="F5988" s="4"/>
      <c r="G5988" s="1" t="b">
        <f t="shared" ca="1" si="94"/>
        <v>1</v>
      </c>
      <c r="H5988" s="1435" cm="1">
        <f t="array" aca="1" ref="H5988" ca="1">IF(I5988&lt;&gt;"",INDIRECT("'"&amp;I5988&amp;"'!"&amp;J5988),"")</f>
        <v>0</v>
      </c>
      <c r="I5988" s="1440" t="s">
        <v>4785</v>
      </c>
      <c r="J5988" s="1436" t="s">
        <v>4091</v>
      </c>
      <c r="K5988" s="4"/>
    </row>
    <row r="5989" spans="1:11" ht="15" x14ac:dyDescent="0.2">
      <c r="A5989">
        <v>5930</v>
      </c>
      <c r="B5989" s="660">
        <f>'Revenues 10-15'!K17</f>
        <v>0</v>
      </c>
      <c r="F5989" s="4"/>
      <c r="G5989" s="1" t="b">
        <f t="shared" ca="1" si="94"/>
        <v>1</v>
      </c>
      <c r="H5989" s="1435" cm="1">
        <f t="array" aca="1" ref="H5989" ca="1">IF(I5989&lt;&gt;"",INDIRECT("'"&amp;I5989&amp;"'!"&amp;J5989),"")</f>
        <v>0</v>
      </c>
      <c r="I5989" s="1440" t="s">
        <v>4785</v>
      </c>
      <c r="J5989" s="1436" t="s">
        <v>4693</v>
      </c>
      <c r="K5989" s="4"/>
    </row>
    <row r="5990" spans="1:11" ht="15" x14ac:dyDescent="0.2">
      <c r="A5990">
        <v>5931</v>
      </c>
      <c r="B5990" s="660">
        <f>'Revenues 10-15'!K18</f>
        <v>0</v>
      </c>
      <c r="F5990" s="4"/>
      <c r="G5990" s="1" t="b">
        <f t="shared" ca="1" si="94"/>
        <v>1</v>
      </c>
      <c r="H5990" s="1435" cm="1">
        <f t="array" aca="1" ref="H5990" ca="1">IF(I5990&lt;&gt;"",INDIRECT("'"&amp;I5990&amp;"'!"&amp;J5990),"")</f>
        <v>0</v>
      </c>
      <c r="I5990" s="1440" t="s">
        <v>4785</v>
      </c>
      <c r="J5990" s="1436" t="s">
        <v>4092</v>
      </c>
      <c r="K5990" s="4"/>
    </row>
    <row r="5991" spans="1:11" ht="15" x14ac:dyDescent="0.2">
      <c r="A5991">
        <v>5932</v>
      </c>
      <c r="B5991" s="660">
        <f>'Revenues 10-15'!K65</f>
        <v>0</v>
      </c>
      <c r="F5991" s="4"/>
      <c r="G5991" s="1" t="b">
        <f t="shared" ca="1" si="94"/>
        <v>1</v>
      </c>
      <c r="H5991" s="1435" cm="1">
        <f t="array" aca="1" ref="H5991" ca="1">IF(I5991&lt;&gt;"",INDIRECT("'"&amp;I5991&amp;"'!"&amp;J5991),"")</f>
        <v>0</v>
      </c>
      <c r="I5991" s="1440" t="s">
        <v>4785</v>
      </c>
      <c r="J5991" s="1436" t="s">
        <v>4119</v>
      </c>
      <c r="K5991" s="4"/>
    </row>
    <row r="5992" spans="1:11" ht="15" x14ac:dyDescent="0.2">
      <c r="A5992">
        <v>5933</v>
      </c>
      <c r="B5992" s="660">
        <f>'Revenues 10-15'!K66</f>
        <v>0</v>
      </c>
      <c r="C5992" s="2" t="s">
        <v>490</v>
      </c>
      <c r="F5992" s="4"/>
      <c r="G5992" s="1" t="b">
        <f t="shared" ca="1" si="94"/>
        <v>1</v>
      </c>
      <c r="H5992" s="1435" cm="1">
        <f t="array" aca="1" ref="H5992" ca="1">IF(I5992&lt;&gt;"",INDIRECT("'"&amp;I5992&amp;"'!"&amp;J5992),"")</f>
        <v>0</v>
      </c>
      <c r="I5992" s="1440" t="s">
        <v>4785</v>
      </c>
      <c r="J5992" s="1436" t="s">
        <v>4120</v>
      </c>
      <c r="K5992" s="4"/>
    </row>
    <row r="5993" spans="1:11" ht="15" x14ac:dyDescent="0.2">
      <c r="A5993">
        <v>5934</v>
      </c>
      <c r="B5993" s="660">
        <f>'Revenues 10-15'!K67</f>
        <v>0</v>
      </c>
      <c r="F5993" s="4"/>
      <c r="G5993" s="1" t="b">
        <f t="shared" ca="1" si="94"/>
        <v>1</v>
      </c>
      <c r="H5993" s="1435" cm="1">
        <f t="array" aca="1" ref="H5993" ca="1">IF(I5993&lt;&gt;"",INDIRECT("'"&amp;I5993&amp;"'!"&amp;J5993),"")</f>
        <v>0</v>
      </c>
      <c r="I5993" s="1440" t="s">
        <v>4785</v>
      </c>
      <c r="J5993" s="1436" t="s">
        <v>4121</v>
      </c>
      <c r="K5993" s="4"/>
    </row>
    <row r="5994" spans="1:11" ht="15" x14ac:dyDescent="0.2">
      <c r="A5994">
        <v>5935</v>
      </c>
      <c r="B5994" s="660">
        <f>'Revenues 10-15'!K98</f>
        <v>0</v>
      </c>
      <c r="F5994" s="4"/>
      <c r="G5994" s="1" t="b">
        <f t="shared" ca="1" si="94"/>
        <v>1</v>
      </c>
      <c r="H5994" s="1435" cm="1">
        <f t="array" aca="1" ref="H5994" ca="1">IF(I5994&lt;&gt;"",INDIRECT("'"&amp;I5994&amp;"'!"&amp;J5994),"")</f>
        <v>0</v>
      </c>
      <c r="I5994" s="1440" t="s">
        <v>4785</v>
      </c>
      <c r="J5994" s="1436" t="s">
        <v>5152</v>
      </c>
      <c r="K5994" s="4"/>
    </row>
    <row r="5995" spans="1:11" ht="15" x14ac:dyDescent="0.2">
      <c r="A5995">
        <v>5936</v>
      </c>
      <c r="B5995" s="660">
        <f>'Revenues 10-15'!K101</f>
        <v>0</v>
      </c>
      <c r="C5995" s="2" t="s">
        <v>490</v>
      </c>
      <c r="F5995" s="4"/>
      <c r="G5995" s="1" t="b">
        <f t="shared" ca="1" si="94"/>
        <v>1</v>
      </c>
      <c r="H5995" s="1435" cm="1">
        <f t="array" aca="1" ref="H5995" ca="1">IF(I5995&lt;&gt;"",INDIRECT("'"&amp;I5995&amp;"'!"&amp;J5995),"")</f>
        <v>0</v>
      </c>
      <c r="I5995" s="1440" t="s">
        <v>4785</v>
      </c>
      <c r="J5995" s="1436" t="s">
        <v>5153</v>
      </c>
      <c r="K5995" s="4"/>
    </row>
    <row r="5996" spans="1:11" ht="15" x14ac:dyDescent="0.2">
      <c r="A5996">
        <v>5937</v>
      </c>
      <c r="B5996" s="660">
        <f>'Revenues 10-15'!K109</f>
        <v>0</v>
      </c>
      <c r="F5996" s="4"/>
      <c r="G5996" s="1" t="b">
        <f t="shared" ca="1" si="94"/>
        <v>1</v>
      </c>
      <c r="H5996" s="1435" cm="1">
        <f t="array" aca="1" ref="H5996" ca="1">IF(I5996&lt;&gt;"",INDIRECT("'"&amp;I5996&amp;"'!"&amp;J5996),"")</f>
        <v>0</v>
      </c>
      <c r="I5996" s="1440" t="s">
        <v>4785</v>
      </c>
      <c r="J5996" s="1436" t="s">
        <v>4544</v>
      </c>
      <c r="K5996" s="4"/>
    </row>
    <row r="5997" spans="1:11" ht="15" x14ac:dyDescent="0.2">
      <c r="A5997">
        <v>5938</v>
      </c>
      <c r="B5997" s="660">
        <f>'Revenues 10-15'!K110</f>
        <v>0</v>
      </c>
      <c r="F5997" s="4"/>
      <c r="G5997" s="1" t="b">
        <f t="shared" ca="1" si="94"/>
        <v>1</v>
      </c>
      <c r="H5997" s="1435" cm="1">
        <f t="array" aca="1" ref="H5997" ca="1">IF(I5997&lt;&gt;"",INDIRECT("'"&amp;I5997&amp;"'!"&amp;J5997),"")</f>
        <v>0</v>
      </c>
      <c r="I5997" s="1440" t="s">
        <v>4785</v>
      </c>
      <c r="J5997" s="1436" t="s">
        <v>4545</v>
      </c>
      <c r="K5997" s="4"/>
    </row>
    <row r="5998" spans="1:11" ht="15" x14ac:dyDescent="0.2">
      <c r="A5998">
        <v>5939</v>
      </c>
      <c r="B5998" s="660">
        <f>'Revenues 10-15'!K120</f>
        <v>0</v>
      </c>
      <c r="F5998" s="4"/>
      <c r="G5998" s="1" t="b">
        <f t="shared" ca="1" si="94"/>
        <v>1</v>
      </c>
      <c r="H5998" s="1435" cm="1">
        <f t="array" aca="1" ref="H5998" ca="1">IF(I5998&lt;&gt;"",INDIRECT("'"&amp;I5998&amp;"'!"&amp;J5998),"")</f>
        <v>0</v>
      </c>
      <c r="I5998" s="1440" t="s">
        <v>4785</v>
      </c>
      <c r="J5998" s="1436" t="s">
        <v>5154</v>
      </c>
      <c r="K5998" s="4"/>
    </row>
    <row r="5999" spans="1:11" ht="15" x14ac:dyDescent="0.2">
      <c r="A5999">
        <v>5940</v>
      </c>
      <c r="B5999" s="660">
        <f>'Revenues 10-15'!K121</f>
        <v>0</v>
      </c>
      <c r="C5999" s="2" t="s">
        <v>490</v>
      </c>
      <c r="F5999" s="4"/>
      <c r="G5999" s="1" t="b">
        <f t="shared" ca="1" si="94"/>
        <v>1</v>
      </c>
      <c r="H5999" s="1435" cm="1">
        <f t="array" aca="1" ref="H5999" ca="1">IF(I5999&lt;&gt;"",INDIRECT("'"&amp;I5999&amp;"'!"&amp;J5999),"")</f>
        <v>0</v>
      </c>
      <c r="I5999" s="1440" t="s">
        <v>4785</v>
      </c>
      <c r="J5999" s="1436" t="s">
        <v>5155</v>
      </c>
      <c r="K5999" s="4"/>
    </row>
    <row r="6000" spans="1:11" ht="15" x14ac:dyDescent="0.2">
      <c r="A6000" s="5">
        <v>5941</v>
      </c>
      <c r="B6000" s="660"/>
      <c r="F6000" s="4" t="s">
        <v>3784</v>
      </c>
      <c r="G6000" s="1" t="b">
        <f t="shared" ca="1" si="94"/>
        <v>1</v>
      </c>
      <c r="H6000" s="1435" t="str" cm="1">
        <f t="array" aca="1" ref="H6000" ca="1">IF(I6000&lt;&gt;"",INDIRECT("'"&amp;I6000&amp;"'!"&amp;J6000),"")</f>
        <v/>
      </c>
      <c r="I6000" s="1440"/>
      <c r="J6000" s="1436"/>
      <c r="K6000" s="4"/>
    </row>
    <row r="6001" spans="1:11" ht="15" x14ac:dyDescent="0.2">
      <c r="A6001" s="5">
        <v>5942</v>
      </c>
      <c r="B6001" s="660"/>
      <c r="F6001" s="4" t="s">
        <v>3784</v>
      </c>
      <c r="G6001" s="1" t="b">
        <f t="shared" ca="1" si="94"/>
        <v>1</v>
      </c>
      <c r="H6001" s="1435" t="str" cm="1">
        <f t="array" aca="1" ref="H6001" ca="1">IF(I6001&lt;&gt;"",INDIRECT("'"&amp;I6001&amp;"'!"&amp;J6001),"")</f>
        <v/>
      </c>
      <c r="I6001" s="1440"/>
      <c r="J6001" s="1436"/>
      <c r="K6001" s="4"/>
    </row>
    <row r="6002" spans="1:11" ht="15" x14ac:dyDescent="0.2">
      <c r="A6002" s="5">
        <v>5943</v>
      </c>
      <c r="B6002" s="660"/>
      <c r="F6002" s="4" t="s">
        <v>3784</v>
      </c>
      <c r="G6002" s="1" t="b">
        <f t="shared" ca="1" si="94"/>
        <v>1</v>
      </c>
      <c r="H6002" s="1435" t="str" cm="1">
        <f t="array" aca="1" ref="H6002" ca="1">IF(I6002&lt;&gt;"",INDIRECT("'"&amp;I6002&amp;"'!"&amp;J6002),"")</f>
        <v/>
      </c>
      <c r="I6002" s="1440"/>
      <c r="J6002" s="1436"/>
      <c r="K6002" s="4"/>
    </row>
    <row r="6003" spans="1:11" ht="15" x14ac:dyDescent="0.2">
      <c r="A6003" s="5">
        <v>5944</v>
      </c>
      <c r="B6003" s="660"/>
      <c r="F6003" s="4" t="s">
        <v>3784</v>
      </c>
      <c r="G6003" s="1" t="b">
        <f t="shared" ca="1" si="94"/>
        <v>1</v>
      </c>
      <c r="H6003" s="1435" t="str" cm="1">
        <f t="array" aca="1" ref="H6003" ca="1">IF(I6003&lt;&gt;"",INDIRECT("'"&amp;I6003&amp;"'!"&amp;J6003),"")</f>
        <v/>
      </c>
      <c r="I6003" s="1440"/>
      <c r="J6003" s="1436"/>
      <c r="K6003" s="4"/>
    </row>
    <row r="6004" spans="1:11" ht="15" x14ac:dyDescent="0.2">
      <c r="A6004">
        <v>5945</v>
      </c>
      <c r="B6004" s="660">
        <f>'Revenues 10-15'!K124</f>
        <v>0</v>
      </c>
      <c r="F6004" s="4"/>
      <c r="G6004" s="1" t="b">
        <f t="shared" ca="1" si="94"/>
        <v>1</v>
      </c>
      <c r="H6004" s="1435" cm="1">
        <f t="array" aca="1" ref="H6004" ca="1">IF(I6004&lt;&gt;"",INDIRECT("'"&amp;I6004&amp;"'!"&amp;J6004),"")</f>
        <v>0</v>
      </c>
      <c r="I6004" s="1440" t="s">
        <v>4785</v>
      </c>
      <c r="J6004" s="1436" t="s">
        <v>4766</v>
      </c>
      <c r="K6004" s="4"/>
    </row>
    <row r="6005" spans="1:11" ht="15" x14ac:dyDescent="0.2">
      <c r="A6005" s="5">
        <v>5946</v>
      </c>
      <c r="B6005" s="660"/>
      <c r="F6005" s="4" t="s">
        <v>3784</v>
      </c>
      <c r="G6005" s="1" t="b">
        <f t="shared" ca="1" si="94"/>
        <v>1</v>
      </c>
      <c r="H6005" s="1435" t="str" cm="1">
        <f t="array" aca="1" ref="H6005" ca="1">IF(I6005&lt;&gt;"",INDIRECT("'"&amp;I6005&amp;"'!"&amp;J6005),"")</f>
        <v/>
      </c>
      <c r="I6005" s="1440"/>
      <c r="J6005" s="1436"/>
      <c r="K6005" s="4"/>
    </row>
    <row r="6006" spans="1:11" ht="15" x14ac:dyDescent="0.2">
      <c r="A6006" s="5">
        <v>5947</v>
      </c>
      <c r="B6006" s="660"/>
      <c r="C6006" s="2" t="s">
        <v>490</v>
      </c>
      <c r="F6006" s="4" t="s">
        <v>3784</v>
      </c>
      <c r="G6006" s="1" t="b">
        <f t="shared" ca="1" si="94"/>
        <v>1</v>
      </c>
      <c r="H6006" s="1435" t="str" cm="1">
        <f t="array" aca="1" ref="H6006" ca="1">IF(I6006&lt;&gt;"",INDIRECT("'"&amp;I6006&amp;"'!"&amp;J6006),"")</f>
        <v/>
      </c>
      <c r="I6006" s="1440"/>
      <c r="J6006" s="1436"/>
      <c r="K6006" s="4"/>
    </row>
    <row r="6007" spans="1:11" ht="15" x14ac:dyDescent="0.2">
      <c r="A6007" s="5">
        <v>5948</v>
      </c>
      <c r="B6007" s="660"/>
      <c r="F6007" s="4" t="s">
        <v>3784</v>
      </c>
      <c r="G6007" s="1" t="b">
        <f t="shared" ca="1" si="94"/>
        <v>1</v>
      </c>
      <c r="H6007" s="1435" t="str" cm="1">
        <f t="array" aca="1" ref="H6007" ca="1">IF(I6007&lt;&gt;"",INDIRECT("'"&amp;I6007&amp;"'!"&amp;J6007),"")</f>
        <v/>
      </c>
      <c r="I6007" s="1440"/>
      <c r="J6007" s="1436"/>
      <c r="K6007" s="4"/>
    </row>
    <row r="6008" spans="1:11" ht="15" x14ac:dyDescent="0.2">
      <c r="A6008" s="5">
        <v>5949</v>
      </c>
      <c r="B6008" s="660"/>
      <c r="F6008" s="4" t="s">
        <v>3784</v>
      </c>
      <c r="G6008" s="1" t="b">
        <f t="shared" ca="1" si="94"/>
        <v>1</v>
      </c>
      <c r="H6008" s="1435" t="str" cm="1">
        <f t="array" aca="1" ref="H6008" ca="1">IF(I6008&lt;&gt;"",INDIRECT("'"&amp;I6008&amp;"'!"&amp;J6008),"")</f>
        <v/>
      </c>
      <c r="I6008" s="1440"/>
      <c r="J6008" s="1436"/>
      <c r="K6008" s="4"/>
    </row>
    <row r="6009" spans="1:11" ht="15" x14ac:dyDescent="0.2">
      <c r="A6009" s="5">
        <v>5950</v>
      </c>
      <c r="B6009" s="660"/>
      <c r="F6009" s="4" t="s">
        <v>3784</v>
      </c>
      <c r="G6009" s="1" t="b">
        <f t="shared" ca="1" si="94"/>
        <v>1</v>
      </c>
      <c r="H6009" s="1435" t="str" cm="1">
        <f t="array" aca="1" ref="H6009" ca="1">IF(I6009&lt;&gt;"",INDIRECT("'"&amp;I6009&amp;"'!"&amp;J6009),"")</f>
        <v/>
      </c>
      <c r="I6009" s="1440"/>
      <c r="J6009" s="1436"/>
      <c r="K6009" s="4"/>
    </row>
    <row r="6010" spans="1:11" ht="15" x14ac:dyDescent="0.2">
      <c r="A6010" s="5">
        <v>5951</v>
      </c>
      <c r="B6010" s="660"/>
      <c r="F6010" s="4" t="s">
        <v>3784</v>
      </c>
      <c r="G6010" s="1" t="b">
        <f t="shared" ca="1" si="94"/>
        <v>1</v>
      </c>
      <c r="H6010" s="1435" t="str" cm="1">
        <f t="array" aca="1" ref="H6010" ca="1">IF(I6010&lt;&gt;"",INDIRECT("'"&amp;I6010&amp;"'!"&amp;J6010),"")</f>
        <v/>
      </c>
      <c r="I6010" s="1440"/>
      <c r="J6010" s="1436"/>
      <c r="K6010" s="4"/>
    </row>
    <row r="6011" spans="1:11" ht="15" x14ac:dyDescent="0.2">
      <c r="A6011" s="5">
        <v>5952</v>
      </c>
      <c r="B6011" s="660"/>
      <c r="F6011" s="4" t="s">
        <v>3784</v>
      </c>
      <c r="G6011" s="1" t="b">
        <f t="shared" ca="1" si="94"/>
        <v>1</v>
      </c>
      <c r="H6011" s="1435" t="str" cm="1">
        <f t="array" aca="1" ref="H6011" ca="1">IF(I6011&lt;&gt;"",INDIRECT("'"&amp;I6011&amp;"'!"&amp;J6011),"")</f>
        <v/>
      </c>
      <c r="I6011" s="1440"/>
      <c r="J6011" s="1436"/>
      <c r="K6011" s="4"/>
    </row>
    <row r="6012" spans="1:11" ht="15" x14ac:dyDescent="0.2">
      <c r="A6012">
        <v>5953</v>
      </c>
      <c r="B6012" s="660">
        <f>'Revenues 10-15'!K172</f>
        <v>0</v>
      </c>
      <c r="F6012" s="4"/>
      <c r="G6012" s="1" t="b">
        <f t="shared" ca="1" si="94"/>
        <v>1</v>
      </c>
      <c r="H6012" s="1435" cm="1">
        <f t="array" aca="1" ref="H6012" ca="1">IF(I6012&lt;&gt;"",INDIRECT("'"&amp;I6012&amp;"'!"&amp;J6012),"")</f>
        <v>0</v>
      </c>
      <c r="I6012" s="1440" t="s">
        <v>4785</v>
      </c>
      <c r="J6012" s="1436" t="s">
        <v>4217</v>
      </c>
      <c r="K6012" s="4"/>
    </row>
    <row r="6013" spans="1:11" ht="15" x14ac:dyDescent="0.2">
      <c r="A6013" s="5">
        <v>5954</v>
      </c>
      <c r="B6013" s="660"/>
      <c r="F6013" s="4" t="s">
        <v>3784</v>
      </c>
      <c r="G6013" s="1" t="b">
        <f t="shared" ca="1" si="94"/>
        <v>1</v>
      </c>
      <c r="H6013" s="1435" t="str" cm="1">
        <f t="array" aca="1" ref="H6013" ca="1">IF(I6013&lt;&gt;"",INDIRECT("'"&amp;I6013&amp;"'!"&amp;J6013),"")</f>
        <v/>
      </c>
      <c r="I6013" s="1440"/>
      <c r="J6013" s="1436"/>
      <c r="K6013" s="4"/>
    </row>
    <row r="6014" spans="1:11" ht="15" x14ac:dyDescent="0.2">
      <c r="A6014">
        <v>5955</v>
      </c>
      <c r="B6014" s="660">
        <f>'Revenues 10-15'!K183</f>
        <v>0</v>
      </c>
      <c r="C6014" s="2" t="s">
        <v>490</v>
      </c>
      <c r="F6014" s="4"/>
      <c r="G6014" s="1" t="b">
        <f t="shared" ca="1" si="94"/>
        <v>1</v>
      </c>
      <c r="H6014" s="1435" cm="1">
        <f t="array" aca="1" ref="H6014" ca="1">IF(I6014&lt;&gt;"",INDIRECT("'"&amp;I6014&amp;"'!"&amp;J6014),"")</f>
        <v>0</v>
      </c>
      <c r="I6014" s="1440" t="s">
        <v>4785</v>
      </c>
      <c r="J6014" s="1436" t="s">
        <v>5156</v>
      </c>
      <c r="K6014" s="4"/>
    </row>
    <row r="6015" spans="1:11" ht="15" x14ac:dyDescent="0.2">
      <c r="A6015" s="5">
        <v>5956</v>
      </c>
      <c r="B6015" s="660"/>
      <c r="F6015" s="4" t="s">
        <v>3784</v>
      </c>
      <c r="G6015" s="1" t="b">
        <f t="shared" ca="1" si="94"/>
        <v>1</v>
      </c>
      <c r="H6015" s="1435" t="str" cm="1">
        <f t="array" aca="1" ref="H6015" ca="1">IF(I6015&lt;&gt;"",INDIRECT("'"&amp;I6015&amp;"'!"&amp;J6015),"")</f>
        <v/>
      </c>
      <c r="I6015" s="1440"/>
      <c r="J6015" s="1436"/>
      <c r="K6015" s="4"/>
    </row>
    <row r="6016" spans="1:11" ht="15" x14ac:dyDescent="0.2">
      <c r="A6016" s="5">
        <v>5957</v>
      </c>
      <c r="B6016" s="660"/>
      <c r="C6016" s="2" t="s">
        <v>490</v>
      </c>
      <c r="F6016" s="4" t="s">
        <v>3784</v>
      </c>
      <c r="G6016" s="1" t="b">
        <f t="shared" ca="1" si="94"/>
        <v>1</v>
      </c>
      <c r="H6016" s="1435" t="str" cm="1">
        <f t="array" aca="1" ref="H6016" ca="1">IF(I6016&lt;&gt;"",INDIRECT("'"&amp;I6016&amp;"'!"&amp;J6016),"")</f>
        <v/>
      </c>
      <c r="I6016" s="1440"/>
      <c r="J6016" s="1436"/>
      <c r="K6016" s="4"/>
    </row>
    <row r="6017" spans="1:11" ht="15" x14ac:dyDescent="0.2">
      <c r="A6017" s="5">
        <v>5958</v>
      </c>
      <c r="B6017" s="660"/>
      <c r="F6017" s="4" t="s">
        <v>3784</v>
      </c>
      <c r="G6017" s="1" t="b">
        <f t="shared" ca="1" si="94"/>
        <v>1</v>
      </c>
      <c r="H6017" s="1435" t="str" cm="1">
        <f t="array" aca="1" ref="H6017" ca="1">IF(I6017&lt;&gt;"",INDIRECT("'"&amp;I6017&amp;"'!"&amp;J6017),"")</f>
        <v/>
      </c>
      <c r="I6017" s="1440"/>
      <c r="J6017" s="1436"/>
      <c r="K6017" s="4"/>
    </row>
    <row r="6018" spans="1:11" ht="15" x14ac:dyDescent="0.2">
      <c r="A6018" s="5">
        <v>5959</v>
      </c>
      <c r="B6018" s="660"/>
      <c r="F6018" s="4" t="s">
        <v>3784</v>
      </c>
      <c r="G6018" s="1" t="b">
        <f t="shared" ca="1" si="94"/>
        <v>1</v>
      </c>
      <c r="H6018" s="1435" t="str" cm="1">
        <f t="array" aca="1" ref="H6018" ca="1">IF(I6018&lt;&gt;"",INDIRECT("'"&amp;I6018&amp;"'!"&amp;J6018),"")</f>
        <v/>
      </c>
      <c r="I6018" s="1440"/>
      <c r="J6018" s="1436"/>
      <c r="K6018" s="4"/>
    </row>
    <row r="6019" spans="1:11" ht="15" x14ac:dyDescent="0.2">
      <c r="A6019" s="5">
        <v>5960</v>
      </c>
      <c r="B6019" s="660"/>
      <c r="F6019" s="4" t="s">
        <v>3784</v>
      </c>
      <c r="G6019" s="1" t="b">
        <f t="shared" ca="1" si="94"/>
        <v>1</v>
      </c>
      <c r="H6019" s="1435" t="str" cm="1">
        <f t="array" aca="1" ref="H6019" ca="1">IF(I6019&lt;&gt;"",INDIRECT("'"&amp;I6019&amp;"'!"&amp;J6019),"")</f>
        <v/>
      </c>
      <c r="I6019" s="1440"/>
      <c r="J6019" s="1436"/>
      <c r="K6019" s="4"/>
    </row>
    <row r="6020" spans="1:11" ht="15" x14ac:dyDescent="0.2">
      <c r="A6020">
        <v>5961</v>
      </c>
      <c r="B6020" s="660">
        <f>'Revenues 10-15'!K271</f>
        <v>0</v>
      </c>
      <c r="F6020" s="4"/>
      <c r="G6020" s="1" t="b">
        <f t="shared" ca="1" si="94"/>
        <v>1</v>
      </c>
      <c r="H6020" s="1435" cm="1">
        <f t="array" aca="1" ref="H6020" ca="1">IF(I6020&lt;&gt;"",INDIRECT("'"&amp;I6020&amp;"'!"&amp;J6020),"")</f>
        <v>0</v>
      </c>
      <c r="I6020" s="1440" t="s">
        <v>4785</v>
      </c>
      <c r="J6020" s="1436" t="s">
        <v>4343</v>
      </c>
      <c r="K6020" s="4"/>
    </row>
    <row r="6021" spans="1:11" ht="15" x14ac:dyDescent="0.2">
      <c r="A6021">
        <v>5962</v>
      </c>
      <c r="B6021" s="660">
        <f>'Revenues 10-15'!K272</f>
        <v>0</v>
      </c>
      <c r="F6021" s="4"/>
      <c r="G6021" s="1" t="b">
        <f t="shared" ca="1" si="94"/>
        <v>1</v>
      </c>
      <c r="H6021" s="1435" cm="1">
        <f t="array" aca="1" ref="H6021" ca="1">IF(I6021&lt;&gt;"",INDIRECT("'"&amp;I6021&amp;"'!"&amp;J6021),"")</f>
        <v>0</v>
      </c>
      <c r="I6021" s="1440" t="s">
        <v>4785</v>
      </c>
      <c r="J6021" s="1436" t="s">
        <v>4344</v>
      </c>
      <c r="K6021" s="4"/>
    </row>
    <row r="6022" spans="1:11" ht="15" x14ac:dyDescent="0.2">
      <c r="A6022">
        <v>5963</v>
      </c>
      <c r="B6022" s="660">
        <f>'Revenues 10-15'!G111</f>
        <v>71583</v>
      </c>
      <c r="C6022" s="2" t="s">
        <v>490</v>
      </c>
      <c r="F6022" s="4"/>
      <c r="G6022" s="1" t="b">
        <f t="shared" ca="1" si="94"/>
        <v>1</v>
      </c>
      <c r="H6022" s="1435" cm="1">
        <f t="array" aca="1" ref="H6022" ca="1">IF(I6022&lt;&gt;"",INDIRECT("'"&amp;I6022&amp;"'!"&amp;J6022),"")</f>
        <v>71583</v>
      </c>
      <c r="I6022" s="1440" t="s">
        <v>4785</v>
      </c>
      <c r="J6022" s="1436" t="s">
        <v>5157</v>
      </c>
      <c r="K6022" s="4"/>
    </row>
    <row r="6023" spans="1:11" ht="15" x14ac:dyDescent="0.2">
      <c r="A6023">
        <v>5964</v>
      </c>
      <c r="B6023" s="660">
        <f>'Revenues 10-15'!H111</f>
        <v>0</v>
      </c>
      <c r="C6023" s="2" t="s">
        <v>490</v>
      </c>
      <c r="F6023" s="4"/>
      <c r="G6023" s="1" t="b">
        <f t="shared" ca="1" si="94"/>
        <v>1</v>
      </c>
      <c r="H6023" s="1435" cm="1">
        <f t="array" aca="1" ref="H6023" ca="1">IF(I6023&lt;&gt;"",INDIRECT("'"&amp;I6023&amp;"'!"&amp;J6023),"")</f>
        <v>0</v>
      </c>
      <c r="I6023" s="1440" t="s">
        <v>4785</v>
      </c>
      <c r="J6023" s="1436" t="s">
        <v>4087</v>
      </c>
      <c r="K6023" s="4"/>
    </row>
    <row r="6024" spans="1:11" ht="15" x14ac:dyDescent="0.2">
      <c r="A6024">
        <v>5965</v>
      </c>
      <c r="B6024" s="660">
        <f>'Revenues 10-15'!I111</f>
        <v>2631</v>
      </c>
      <c r="C6024" s="2" t="s">
        <v>490</v>
      </c>
      <c r="F6024" s="4"/>
      <c r="G6024" s="1" t="b">
        <f t="shared" ca="1" si="94"/>
        <v>1</v>
      </c>
      <c r="H6024" s="1435" cm="1">
        <f t="array" aca="1" ref="H6024" ca="1">IF(I6024&lt;&gt;"",INDIRECT("'"&amp;I6024&amp;"'!"&amp;J6024),"")</f>
        <v>2631</v>
      </c>
      <c r="I6024" s="1440" t="s">
        <v>4785</v>
      </c>
      <c r="J6024" s="1436" t="s">
        <v>5158</v>
      </c>
      <c r="K6024" s="4"/>
    </row>
    <row r="6025" spans="1:11" ht="15" x14ac:dyDescent="0.2">
      <c r="A6025" s="5">
        <v>5966</v>
      </c>
      <c r="B6025" s="660"/>
      <c r="C6025" s="2" t="s">
        <v>490</v>
      </c>
      <c r="F6025" s="4" t="s">
        <v>3784</v>
      </c>
      <c r="G6025" s="1" t="b">
        <f t="shared" ca="1" si="94"/>
        <v>1</v>
      </c>
      <c r="H6025" s="1435" t="str" cm="1">
        <f t="array" aca="1" ref="H6025" ca="1">IF(I6025&lt;&gt;"",INDIRECT("'"&amp;I6025&amp;"'!"&amp;J6025),"")</f>
        <v/>
      </c>
      <c r="I6025" s="1440"/>
      <c r="J6025" s="1436"/>
      <c r="K6025" s="4"/>
    </row>
    <row r="6026" spans="1:11" ht="15" x14ac:dyDescent="0.2">
      <c r="A6026">
        <v>5967</v>
      </c>
      <c r="B6026" s="660">
        <f>'Revenues 10-15'!K111</f>
        <v>0</v>
      </c>
      <c r="C6026" s="2" t="s">
        <v>490</v>
      </c>
      <c r="F6026" s="4"/>
      <c r="G6026" s="1" t="b">
        <f t="shared" ca="1" si="94"/>
        <v>1</v>
      </c>
      <c r="H6026" s="1435" cm="1">
        <f t="array" aca="1" ref="H6026" ca="1">IF(I6026&lt;&gt;"",INDIRECT("'"&amp;I6026&amp;"'!"&amp;J6026),"")</f>
        <v>0</v>
      </c>
      <c r="I6026" s="1440" t="s">
        <v>4785</v>
      </c>
      <c r="J6026" s="1436" t="s">
        <v>4134</v>
      </c>
      <c r="K6026" s="4"/>
    </row>
    <row r="6027" spans="1:11" ht="15" x14ac:dyDescent="0.2">
      <c r="A6027" s="5">
        <v>5968</v>
      </c>
      <c r="B6027" s="660"/>
      <c r="C6027" s="2" t="s">
        <v>490</v>
      </c>
      <c r="F6027" s="4" t="s">
        <v>3784</v>
      </c>
      <c r="G6027" s="1" t="b">
        <f t="shared" ca="1" si="94"/>
        <v>1</v>
      </c>
      <c r="H6027" s="1435" t="str" cm="1">
        <f t="array" aca="1" ref="H6027" ca="1">IF(I6027&lt;&gt;"",INDIRECT("'"&amp;I6027&amp;"'!"&amp;J6027),"")</f>
        <v/>
      </c>
      <c r="I6027" s="1440"/>
      <c r="J6027" s="1436"/>
      <c r="K6027" s="4"/>
    </row>
    <row r="6028" spans="1:11" ht="15" x14ac:dyDescent="0.2">
      <c r="A6028" s="5">
        <v>5969</v>
      </c>
      <c r="B6028" s="660"/>
      <c r="C6028" s="2" t="s">
        <v>490</v>
      </c>
      <c r="F6028" s="4" t="s">
        <v>3784</v>
      </c>
      <c r="G6028" s="1" t="b">
        <f t="shared" ca="1" si="94"/>
        <v>1</v>
      </c>
      <c r="H6028" s="1435" t="str" cm="1">
        <f t="array" aca="1" ref="H6028" ca="1">IF(I6028&lt;&gt;"",INDIRECT("'"&amp;I6028&amp;"'!"&amp;J6028),"")</f>
        <v/>
      </c>
      <c r="I6028" s="1440"/>
      <c r="J6028" s="1436"/>
      <c r="K6028" s="4"/>
    </row>
    <row r="6029" spans="1:11" ht="15" x14ac:dyDescent="0.2">
      <c r="A6029">
        <v>5970</v>
      </c>
      <c r="B6029" s="660">
        <f>'Revenues 10-15'!C69</f>
        <v>20030</v>
      </c>
      <c r="F6029" s="4"/>
      <c r="G6029" s="1" t="b">
        <f t="shared" ca="1" si="94"/>
        <v>1</v>
      </c>
      <c r="H6029" s="1435" cm="1">
        <f t="array" aca="1" ref="H6029" ca="1">IF(I6029&lt;&gt;"",INDIRECT("'"&amp;I6029&amp;"'!"&amp;J6029),"")</f>
        <v>20030</v>
      </c>
      <c r="I6029" s="1440" t="s">
        <v>4785</v>
      </c>
      <c r="J6029" s="1436" t="s">
        <v>3895</v>
      </c>
      <c r="K6029" s="4"/>
    </row>
    <row r="6030" spans="1:11" ht="15" x14ac:dyDescent="0.2">
      <c r="A6030">
        <v>5971</v>
      </c>
      <c r="B6030" s="660">
        <f>'Acct Summary 7-9'!G15</f>
        <v>0</v>
      </c>
      <c r="D6030" s="2" t="s">
        <v>99</v>
      </c>
      <c r="F6030" s="4"/>
      <c r="G6030" s="1" t="b">
        <f t="shared" ca="1" si="94"/>
        <v>1</v>
      </c>
      <c r="H6030" s="1435" cm="1">
        <f t="array" aca="1" ref="H6030" ca="1">IF(I6030&lt;&gt;"",INDIRECT("'"&amp;I6030&amp;"'!"&amp;J6030),"")</f>
        <v>0</v>
      </c>
      <c r="I6030" s="1440" t="s">
        <v>3856</v>
      </c>
      <c r="J6030" s="1436" t="s">
        <v>4016</v>
      </c>
      <c r="K6030" s="4"/>
    </row>
    <row r="6031" spans="1:11" ht="15" x14ac:dyDescent="0.2">
      <c r="A6031" s="5">
        <v>5972</v>
      </c>
      <c r="B6031" s="660"/>
      <c r="D6031" s="2" t="s">
        <v>99</v>
      </c>
      <c r="F6031" s="4" t="s">
        <v>3784</v>
      </c>
      <c r="G6031" s="1" t="b">
        <f t="shared" ca="1" si="94"/>
        <v>1</v>
      </c>
      <c r="H6031" s="1435" t="str" cm="1">
        <f t="array" aca="1" ref="H6031" ca="1">IF(I6031&lt;&gt;"",INDIRECT("'"&amp;I6031&amp;"'!"&amp;J6031),"")</f>
        <v/>
      </c>
      <c r="I6031" s="1440"/>
      <c r="J6031" s="1436"/>
      <c r="K6031" s="4"/>
    </row>
    <row r="6032" spans="1:11" ht="15" x14ac:dyDescent="0.2">
      <c r="A6032" s="5">
        <v>5973</v>
      </c>
      <c r="B6032" s="660"/>
      <c r="C6032" s="2" t="s">
        <v>490</v>
      </c>
      <c r="D6032" s="2" t="s">
        <v>652</v>
      </c>
      <c r="F6032" s="4" t="s">
        <v>3784</v>
      </c>
      <c r="G6032" s="1" t="b">
        <f t="shared" ca="1" si="94"/>
        <v>1</v>
      </c>
      <c r="H6032" s="1435" t="str" cm="1">
        <f t="array" aca="1" ref="H6032" ca="1">IF(I6032&lt;&gt;"",INDIRECT("'"&amp;I6032&amp;"'!"&amp;J6032),"")</f>
        <v/>
      </c>
      <c r="I6032" s="1440"/>
      <c r="J6032" s="1436"/>
      <c r="K6032" s="4"/>
    </row>
    <row r="6033" spans="1:11" ht="15" x14ac:dyDescent="0.2">
      <c r="A6033">
        <v>5974</v>
      </c>
      <c r="B6033" s="660">
        <f>'ICR Computation 41'!E11</f>
        <v>7631</v>
      </c>
      <c r="C6033" s="2" t="s">
        <v>490</v>
      </c>
      <c r="D6033" s="2" t="s">
        <v>790</v>
      </c>
      <c r="F6033" s="4"/>
      <c r="G6033" s="1" t="b">
        <f t="shared" ca="1" si="94"/>
        <v>1</v>
      </c>
      <c r="H6033" s="1435" cm="1">
        <f t="array" aca="1" ref="H6033" ca="1">IF(I6033&lt;&gt;"",INDIRECT("'"&amp;I6033&amp;"'!"&amp;J6033),"")</f>
        <v>7631</v>
      </c>
      <c r="I6033" s="1440" t="s">
        <v>6634</v>
      </c>
      <c r="J6033" s="1436" t="s">
        <v>4433</v>
      </c>
      <c r="K6033" s="4"/>
    </row>
    <row r="6034" spans="1:11" ht="15" x14ac:dyDescent="0.2">
      <c r="A6034" s="5">
        <v>5975</v>
      </c>
      <c r="B6034" s="660"/>
      <c r="C6034" s="2" t="s">
        <v>490</v>
      </c>
      <c r="D6034" s="2" t="s">
        <v>790</v>
      </c>
      <c r="F6034" s="4" t="s">
        <v>3784</v>
      </c>
      <c r="G6034" s="1" t="b">
        <f t="shared" ca="1" si="94"/>
        <v>1</v>
      </c>
      <c r="H6034" s="1435" t="str" cm="1">
        <f t="array" aca="1" ref="H6034" ca="1">IF(I6034&lt;&gt;"",INDIRECT("'"&amp;I6034&amp;"'!"&amp;J6034),"")</f>
        <v/>
      </c>
      <c r="I6034" s="1440"/>
      <c r="J6034" s="1436"/>
      <c r="K6034" s="4"/>
    </row>
    <row r="6035" spans="1:11" ht="15" x14ac:dyDescent="0.2">
      <c r="A6035" s="5">
        <v>5976</v>
      </c>
      <c r="B6035" s="660"/>
      <c r="C6035" s="2" t="s">
        <v>490</v>
      </c>
      <c r="D6035" s="2" t="s">
        <v>790</v>
      </c>
      <c r="F6035" s="4" t="s">
        <v>3784</v>
      </c>
      <c r="G6035" s="1" t="b">
        <f t="shared" ca="1" si="94"/>
        <v>1</v>
      </c>
      <c r="H6035" s="1435" t="str" cm="1">
        <f t="array" aca="1" ref="H6035" ca="1">IF(I6035&lt;&gt;"",INDIRECT("'"&amp;I6035&amp;"'!"&amp;J6035),"")</f>
        <v/>
      </c>
      <c r="I6035" s="1440"/>
      <c r="J6035" s="1436"/>
      <c r="K6035" s="4"/>
    </row>
    <row r="6036" spans="1:11" ht="15" x14ac:dyDescent="0.2">
      <c r="A6036" s="5">
        <v>5977</v>
      </c>
      <c r="B6036" s="660"/>
      <c r="D6036" s="2" t="s">
        <v>790</v>
      </c>
      <c r="F6036" s="4" t="s">
        <v>3784</v>
      </c>
      <c r="G6036" s="1" t="b">
        <f t="shared" ca="1" si="94"/>
        <v>1</v>
      </c>
      <c r="H6036" s="1435" t="str" cm="1">
        <f t="array" aca="1" ref="H6036" ca="1">IF(I6036&lt;&gt;"",INDIRECT("'"&amp;I6036&amp;"'!"&amp;J6036),"")</f>
        <v/>
      </c>
      <c r="I6036" s="1440"/>
      <c r="J6036" s="1436"/>
      <c r="K6036" s="4"/>
    </row>
    <row r="6037" spans="1:11" ht="15" x14ac:dyDescent="0.2">
      <c r="A6037" s="5">
        <v>5978</v>
      </c>
      <c r="B6037" s="660"/>
      <c r="D6037" s="2" t="s">
        <v>790</v>
      </c>
      <c r="F6037" s="4" t="s">
        <v>3784</v>
      </c>
      <c r="G6037" s="1" t="b">
        <f t="shared" ca="1" si="94"/>
        <v>1</v>
      </c>
      <c r="H6037" s="1435" t="str" cm="1">
        <f t="array" aca="1" ref="H6037" ca="1">IF(I6037&lt;&gt;"",INDIRECT("'"&amp;I6037&amp;"'!"&amp;J6037),"")</f>
        <v/>
      </c>
      <c r="I6037" s="1440"/>
      <c r="J6037" s="1436"/>
      <c r="K6037" s="4"/>
    </row>
    <row r="6038" spans="1:11" ht="15" x14ac:dyDescent="0.2">
      <c r="A6038" s="5">
        <v>5979</v>
      </c>
      <c r="B6038" s="660"/>
      <c r="D6038" s="2" t="s">
        <v>790</v>
      </c>
      <c r="F6038" s="4" t="s">
        <v>3784</v>
      </c>
      <c r="G6038" s="1" t="b">
        <f t="shared" ca="1" si="94"/>
        <v>1</v>
      </c>
      <c r="H6038" s="1435" t="str" cm="1">
        <f t="array" aca="1" ref="H6038" ca="1">IF(I6038&lt;&gt;"",INDIRECT("'"&amp;I6038&amp;"'!"&amp;J6038),"")</f>
        <v/>
      </c>
      <c r="I6038" s="1440"/>
      <c r="J6038" s="1436"/>
      <c r="K6038" s="4"/>
    </row>
    <row r="6039" spans="1:11" ht="15" x14ac:dyDescent="0.2">
      <c r="A6039" s="5">
        <v>5980</v>
      </c>
      <c r="B6039" s="660"/>
      <c r="D6039" s="2" t="s">
        <v>790</v>
      </c>
      <c r="F6039" s="4" t="s">
        <v>3784</v>
      </c>
      <c r="G6039" s="1" t="b">
        <f t="shared" ca="1" si="94"/>
        <v>1</v>
      </c>
      <c r="H6039" s="1435" t="str" cm="1">
        <f t="array" aca="1" ref="H6039" ca="1">IF(I6039&lt;&gt;"",INDIRECT("'"&amp;I6039&amp;"'!"&amp;J6039),"")</f>
        <v/>
      </c>
      <c r="I6039" s="1440"/>
      <c r="J6039" s="1436"/>
      <c r="K6039" s="4"/>
    </row>
    <row r="6040" spans="1:11" ht="15" x14ac:dyDescent="0.2">
      <c r="A6040" s="5">
        <v>5981</v>
      </c>
      <c r="B6040" s="660"/>
      <c r="D6040" s="2" t="s">
        <v>790</v>
      </c>
      <c r="F6040" s="4" t="s">
        <v>3784</v>
      </c>
      <c r="G6040" s="1" t="b">
        <f t="shared" ca="1" si="94"/>
        <v>1</v>
      </c>
      <c r="H6040" s="1435" t="str" cm="1">
        <f t="array" aca="1" ref="H6040" ca="1">IF(I6040&lt;&gt;"",INDIRECT("'"&amp;I6040&amp;"'!"&amp;J6040),"")</f>
        <v/>
      </c>
      <c r="I6040" s="1440"/>
      <c r="J6040" s="1436"/>
      <c r="K6040" s="4"/>
    </row>
    <row r="6041" spans="1:11" ht="15" x14ac:dyDescent="0.2">
      <c r="A6041" s="5">
        <v>5982</v>
      </c>
      <c r="B6041" s="660"/>
      <c r="D6041" s="2" t="s">
        <v>790</v>
      </c>
      <c r="F6041" s="4" t="s">
        <v>3784</v>
      </c>
      <c r="G6041" s="1" t="b">
        <f t="shared" ca="1" si="94"/>
        <v>1</v>
      </c>
      <c r="H6041" s="1435" t="str" cm="1">
        <f t="array" aca="1" ref="H6041" ca="1">IF(I6041&lt;&gt;"",INDIRECT("'"&amp;I6041&amp;"'!"&amp;J6041),"")</f>
        <v/>
      </c>
      <c r="I6041" s="1440"/>
      <c r="J6041" s="1436"/>
      <c r="K6041" s="4"/>
    </row>
    <row r="6042" spans="1:11" ht="15" x14ac:dyDescent="0.2">
      <c r="A6042" s="5">
        <v>5983</v>
      </c>
      <c r="B6042" s="660"/>
      <c r="D6042" s="2" t="s">
        <v>790</v>
      </c>
      <c r="F6042" s="4" t="s">
        <v>3784</v>
      </c>
      <c r="G6042" s="1" t="b">
        <f t="shared" ca="1" si="94"/>
        <v>1</v>
      </c>
      <c r="H6042" s="1435" t="str" cm="1">
        <f t="array" aca="1" ref="H6042" ca="1">IF(I6042&lt;&gt;"",INDIRECT("'"&amp;I6042&amp;"'!"&amp;J6042),"")</f>
        <v/>
      </c>
      <c r="I6042" s="1440"/>
      <c r="J6042" s="1436"/>
      <c r="K6042" s="4"/>
    </row>
    <row r="6043" spans="1:11" ht="15" x14ac:dyDescent="0.2">
      <c r="A6043" s="5">
        <v>5984</v>
      </c>
      <c r="B6043" s="660"/>
      <c r="D6043" s="2" t="s">
        <v>790</v>
      </c>
      <c r="F6043" s="4" t="s">
        <v>3784</v>
      </c>
      <c r="G6043" s="1" t="b">
        <f t="shared" ca="1" si="94"/>
        <v>1</v>
      </c>
      <c r="H6043" s="1435" t="str" cm="1">
        <f t="array" aca="1" ref="H6043" ca="1">IF(I6043&lt;&gt;"",INDIRECT("'"&amp;I6043&amp;"'!"&amp;J6043),"")</f>
        <v/>
      </c>
      <c r="I6043" s="1440"/>
      <c r="J6043" s="1436"/>
      <c r="K6043" s="4"/>
    </row>
    <row r="6044" spans="1:11" ht="15" x14ac:dyDescent="0.2">
      <c r="A6044" s="5">
        <v>5985</v>
      </c>
      <c r="B6044" s="660"/>
      <c r="D6044" s="2" t="s">
        <v>790</v>
      </c>
      <c r="F6044" s="4" t="s">
        <v>3784</v>
      </c>
      <c r="G6044" s="1" t="b">
        <f t="shared" ca="1" si="94"/>
        <v>1</v>
      </c>
      <c r="H6044" s="1435" t="str" cm="1">
        <f t="array" aca="1" ref="H6044" ca="1">IF(I6044&lt;&gt;"",INDIRECT("'"&amp;I6044&amp;"'!"&amp;J6044),"")</f>
        <v/>
      </c>
      <c r="I6044" s="1440"/>
      <c r="J6044" s="1436"/>
      <c r="K6044" s="4"/>
    </row>
    <row r="6045" spans="1:11" ht="15" x14ac:dyDescent="0.2">
      <c r="A6045" s="5">
        <v>5986</v>
      </c>
      <c r="B6045" s="660"/>
      <c r="D6045" s="2" t="s">
        <v>790</v>
      </c>
      <c r="F6045" s="4" t="s">
        <v>3784</v>
      </c>
      <c r="G6045" s="1" t="b">
        <f t="shared" ca="1" si="94"/>
        <v>1</v>
      </c>
      <c r="H6045" s="1435" t="str" cm="1">
        <f t="array" aca="1" ref="H6045" ca="1">IF(I6045&lt;&gt;"",INDIRECT("'"&amp;I6045&amp;"'!"&amp;J6045),"")</f>
        <v/>
      </c>
      <c r="I6045" s="1440"/>
      <c r="J6045" s="1436"/>
      <c r="K6045" s="4"/>
    </row>
    <row r="6046" spans="1:11" ht="15" x14ac:dyDescent="0.2">
      <c r="A6046" s="5">
        <v>5987</v>
      </c>
      <c r="B6046" s="660"/>
      <c r="D6046" s="2" t="s">
        <v>790</v>
      </c>
      <c r="F6046" s="4" t="s">
        <v>3784</v>
      </c>
      <c r="G6046" s="1" t="b">
        <f t="shared" ca="1" si="94"/>
        <v>1</v>
      </c>
      <c r="H6046" s="1435" t="str" cm="1">
        <f t="array" aca="1" ref="H6046" ca="1">IF(I6046&lt;&gt;"",INDIRECT("'"&amp;I6046&amp;"'!"&amp;J6046),"")</f>
        <v/>
      </c>
      <c r="I6046" s="1440"/>
      <c r="J6046" s="1436"/>
      <c r="K6046" s="4"/>
    </row>
    <row r="6047" spans="1:11" ht="15" x14ac:dyDescent="0.2">
      <c r="A6047" s="5">
        <v>5988</v>
      </c>
      <c r="B6047" s="660"/>
      <c r="D6047" s="2" t="s">
        <v>790</v>
      </c>
      <c r="F6047" s="4" t="s">
        <v>3784</v>
      </c>
      <c r="G6047" s="1" t="b">
        <f t="shared" ca="1" si="94"/>
        <v>1</v>
      </c>
      <c r="H6047" s="1435" t="str" cm="1">
        <f t="array" aca="1" ref="H6047" ca="1">IF(I6047&lt;&gt;"",INDIRECT("'"&amp;I6047&amp;"'!"&amp;J6047),"")</f>
        <v/>
      </c>
      <c r="I6047" s="1440"/>
      <c r="J6047" s="1436"/>
      <c r="K6047" s="4"/>
    </row>
    <row r="6048" spans="1:11" ht="15" x14ac:dyDescent="0.2">
      <c r="A6048" s="5">
        <v>5989</v>
      </c>
      <c r="B6048" s="660"/>
      <c r="D6048" s="2" t="s">
        <v>790</v>
      </c>
      <c r="F6048" s="4" t="s">
        <v>3784</v>
      </c>
      <c r="G6048" s="1" t="b">
        <f t="shared" ref="G6048:G6111" ca="1" si="95">H6048=B6048</f>
        <v>1</v>
      </c>
      <c r="H6048" s="1435" t="str" cm="1">
        <f t="array" aca="1" ref="H6048" ca="1">IF(I6048&lt;&gt;"",INDIRECT("'"&amp;I6048&amp;"'!"&amp;J6048),"")</f>
        <v/>
      </c>
      <c r="I6048" s="1440"/>
      <c r="J6048" s="1436"/>
      <c r="K6048" s="4"/>
    </row>
    <row r="6049" spans="1:11" ht="15" x14ac:dyDescent="0.2">
      <c r="A6049" s="5">
        <v>5990</v>
      </c>
      <c r="B6049" s="660"/>
      <c r="D6049" s="2" t="s">
        <v>790</v>
      </c>
      <c r="F6049" s="4" t="s">
        <v>3784</v>
      </c>
      <c r="G6049" s="1" t="b">
        <f t="shared" ca="1" si="95"/>
        <v>1</v>
      </c>
      <c r="H6049" s="1435" t="str" cm="1">
        <f t="array" aca="1" ref="H6049" ca="1">IF(I6049&lt;&gt;"",INDIRECT("'"&amp;I6049&amp;"'!"&amp;J6049),"")</f>
        <v/>
      </c>
      <c r="I6049" s="1440"/>
      <c r="J6049" s="1436"/>
      <c r="K6049" s="4"/>
    </row>
    <row r="6050" spans="1:11" ht="15" x14ac:dyDescent="0.2">
      <c r="A6050" s="5">
        <v>5991</v>
      </c>
      <c r="B6050" s="660"/>
      <c r="D6050" s="2" t="s">
        <v>790</v>
      </c>
      <c r="F6050" s="4" t="s">
        <v>3784</v>
      </c>
      <c r="G6050" s="1" t="b">
        <f t="shared" ca="1" si="95"/>
        <v>1</v>
      </c>
      <c r="H6050" s="1435" t="str" cm="1">
        <f t="array" aca="1" ref="H6050" ca="1">IF(I6050&lt;&gt;"",INDIRECT("'"&amp;I6050&amp;"'!"&amp;J6050),"")</f>
        <v/>
      </c>
      <c r="I6050" s="1440"/>
      <c r="J6050" s="1436"/>
      <c r="K6050" s="4"/>
    </row>
    <row r="6051" spans="1:11" ht="15" x14ac:dyDescent="0.2">
      <c r="A6051" s="5">
        <v>5992</v>
      </c>
      <c r="B6051" s="660"/>
      <c r="D6051" s="2" t="s">
        <v>790</v>
      </c>
      <c r="F6051" s="4" t="s">
        <v>3784</v>
      </c>
      <c r="G6051" s="1" t="b">
        <f t="shared" ca="1" si="95"/>
        <v>1</v>
      </c>
      <c r="H6051" s="1435" t="str" cm="1">
        <f t="array" aca="1" ref="H6051" ca="1">IF(I6051&lt;&gt;"",INDIRECT("'"&amp;I6051&amp;"'!"&amp;J6051),"")</f>
        <v/>
      </c>
      <c r="I6051" s="1440"/>
      <c r="J6051" s="1436"/>
      <c r="K6051" s="4"/>
    </row>
    <row r="6052" spans="1:11" ht="15" x14ac:dyDescent="0.2">
      <c r="A6052" s="5">
        <v>5993</v>
      </c>
      <c r="B6052" s="660"/>
      <c r="D6052" s="2" t="s">
        <v>790</v>
      </c>
      <c r="F6052" s="4" t="s">
        <v>3784</v>
      </c>
      <c r="G6052" s="1" t="b">
        <f t="shared" ca="1" si="95"/>
        <v>1</v>
      </c>
      <c r="H6052" s="1435" t="str" cm="1">
        <f t="array" aca="1" ref="H6052" ca="1">IF(I6052&lt;&gt;"",INDIRECT("'"&amp;I6052&amp;"'!"&amp;J6052),"")</f>
        <v/>
      </c>
      <c r="I6052" s="1440"/>
      <c r="J6052" s="1436"/>
      <c r="K6052" s="4"/>
    </row>
    <row r="6053" spans="1:11" ht="15" x14ac:dyDescent="0.2">
      <c r="A6053" s="5">
        <v>5994</v>
      </c>
      <c r="B6053" s="660"/>
      <c r="D6053" s="2" t="s">
        <v>790</v>
      </c>
      <c r="F6053" s="4" t="s">
        <v>3784</v>
      </c>
      <c r="G6053" s="1" t="b">
        <f t="shared" ca="1" si="95"/>
        <v>1</v>
      </c>
      <c r="H6053" s="1435" t="str" cm="1">
        <f t="array" aca="1" ref="H6053" ca="1">IF(I6053&lt;&gt;"",INDIRECT("'"&amp;I6053&amp;"'!"&amp;J6053),"")</f>
        <v/>
      </c>
      <c r="I6053" s="1440"/>
      <c r="J6053" s="1436"/>
      <c r="K6053" s="4"/>
    </row>
    <row r="6054" spans="1:11" ht="15" x14ac:dyDescent="0.2">
      <c r="A6054" s="5">
        <v>5995</v>
      </c>
      <c r="B6054" s="660"/>
      <c r="C6054" s="2" t="s">
        <v>490</v>
      </c>
      <c r="D6054" s="2" t="s">
        <v>790</v>
      </c>
      <c r="F6054" s="4" t="s">
        <v>3784</v>
      </c>
      <c r="G6054" s="1" t="b">
        <f t="shared" ca="1" si="95"/>
        <v>1</v>
      </c>
      <c r="H6054" s="1435" t="str" cm="1">
        <f t="array" aca="1" ref="H6054" ca="1">IF(I6054&lt;&gt;"",INDIRECT("'"&amp;I6054&amp;"'!"&amp;J6054),"")</f>
        <v/>
      </c>
      <c r="I6054" s="1440"/>
      <c r="J6054" s="1436"/>
      <c r="K6054" s="4"/>
    </row>
    <row r="6055" spans="1:11" ht="15" x14ac:dyDescent="0.2">
      <c r="A6055" s="5">
        <v>5996</v>
      </c>
      <c r="B6055" s="660"/>
      <c r="D6055" s="2" t="s">
        <v>790</v>
      </c>
      <c r="F6055" s="4" t="s">
        <v>3784</v>
      </c>
      <c r="G6055" s="1" t="b">
        <f t="shared" ca="1" si="95"/>
        <v>1</v>
      </c>
      <c r="H6055" s="1435" t="str" cm="1">
        <f t="array" aca="1" ref="H6055" ca="1">IF(I6055&lt;&gt;"",INDIRECT("'"&amp;I6055&amp;"'!"&amp;J6055),"")</f>
        <v/>
      </c>
      <c r="I6055" s="1440"/>
      <c r="J6055" s="1436"/>
      <c r="K6055" s="4"/>
    </row>
    <row r="6056" spans="1:11" ht="15" x14ac:dyDescent="0.2">
      <c r="A6056" s="5">
        <v>5997</v>
      </c>
      <c r="B6056" s="660"/>
      <c r="D6056" s="2" t="s">
        <v>790</v>
      </c>
      <c r="F6056" s="4" t="s">
        <v>3784</v>
      </c>
      <c r="G6056" s="1" t="b">
        <f t="shared" ca="1" si="95"/>
        <v>1</v>
      </c>
      <c r="H6056" s="1435" t="str" cm="1">
        <f t="array" aca="1" ref="H6056" ca="1">IF(I6056&lt;&gt;"",INDIRECT("'"&amp;I6056&amp;"'!"&amp;J6056),"")</f>
        <v/>
      </c>
      <c r="I6056" s="1440"/>
      <c r="J6056" s="1436"/>
      <c r="K6056" s="4"/>
    </row>
    <row r="6057" spans="1:11" ht="15" x14ac:dyDescent="0.2">
      <c r="A6057" s="5">
        <v>5998</v>
      </c>
      <c r="B6057" s="660"/>
      <c r="D6057" s="2" t="s">
        <v>790</v>
      </c>
      <c r="F6057" s="4" t="s">
        <v>3784</v>
      </c>
      <c r="G6057" s="1" t="b">
        <f t="shared" ca="1" si="95"/>
        <v>1</v>
      </c>
      <c r="H6057" s="1435" t="str" cm="1">
        <f t="array" aca="1" ref="H6057" ca="1">IF(I6057&lt;&gt;"",INDIRECT("'"&amp;I6057&amp;"'!"&amp;J6057),"")</f>
        <v/>
      </c>
      <c r="I6057" s="1440"/>
      <c r="J6057" s="1436"/>
      <c r="K6057" s="4"/>
    </row>
    <row r="6058" spans="1:11" ht="15" x14ac:dyDescent="0.2">
      <c r="A6058" s="5">
        <v>5999</v>
      </c>
      <c r="B6058" s="660"/>
      <c r="D6058" s="2" t="s">
        <v>790</v>
      </c>
      <c r="F6058" s="4" t="s">
        <v>3784</v>
      </c>
      <c r="G6058" s="1" t="b">
        <f t="shared" ca="1" si="95"/>
        <v>1</v>
      </c>
      <c r="H6058" s="1435" t="str" cm="1">
        <f t="array" aca="1" ref="H6058" ca="1">IF(I6058&lt;&gt;"",INDIRECT("'"&amp;I6058&amp;"'!"&amp;J6058),"")</f>
        <v/>
      </c>
      <c r="I6058" s="1440"/>
      <c r="J6058" s="1436"/>
      <c r="K6058" s="4"/>
    </row>
    <row r="6059" spans="1:11" ht="15" x14ac:dyDescent="0.2">
      <c r="A6059" s="5">
        <v>6000</v>
      </c>
      <c r="B6059" s="660"/>
      <c r="D6059" s="2" t="s">
        <v>790</v>
      </c>
      <c r="F6059" s="4" t="s">
        <v>3784</v>
      </c>
      <c r="G6059" s="1" t="b">
        <f t="shared" ca="1" si="95"/>
        <v>1</v>
      </c>
      <c r="H6059" s="1435" t="str" cm="1">
        <f t="array" aca="1" ref="H6059" ca="1">IF(I6059&lt;&gt;"",INDIRECT("'"&amp;I6059&amp;"'!"&amp;J6059),"")</f>
        <v/>
      </c>
      <c r="I6059" s="1440"/>
      <c r="J6059" s="1436"/>
      <c r="K6059" s="4"/>
    </row>
    <row r="6060" spans="1:11" ht="15" x14ac:dyDescent="0.2">
      <c r="A6060" s="5">
        <v>6001</v>
      </c>
      <c r="B6060" s="660"/>
      <c r="D6060" s="2" t="s">
        <v>790</v>
      </c>
      <c r="F6060" s="4" t="s">
        <v>3784</v>
      </c>
      <c r="G6060" s="1" t="b">
        <f t="shared" ca="1" si="95"/>
        <v>1</v>
      </c>
      <c r="H6060" s="1435" t="str" cm="1">
        <f t="array" aca="1" ref="H6060" ca="1">IF(I6060&lt;&gt;"",INDIRECT("'"&amp;I6060&amp;"'!"&amp;J6060),"")</f>
        <v/>
      </c>
      <c r="I6060" s="1440"/>
      <c r="J6060" s="1436"/>
      <c r="K6060" s="4"/>
    </row>
    <row r="6061" spans="1:11" ht="15" x14ac:dyDescent="0.2">
      <c r="A6061" s="5">
        <v>6002</v>
      </c>
      <c r="B6061" s="660"/>
      <c r="D6061" s="2" t="s">
        <v>790</v>
      </c>
      <c r="F6061" s="4" t="s">
        <v>3784</v>
      </c>
      <c r="G6061" s="1" t="b">
        <f t="shared" ca="1" si="95"/>
        <v>1</v>
      </c>
      <c r="H6061" s="1435" t="str" cm="1">
        <f t="array" aca="1" ref="H6061" ca="1">IF(I6061&lt;&gt;"",INDIRECT("'"&amp;I6061&amp;"'!"&amp;J6061),"")</f>
        <v/>
      </c>
      <c r="I6061" s="1440"/>
      <c r="J6061" s="1436"/>
      <c r="K6061" s="4"/>
    </row>
    <row r="6062" spans="1:11" ht="15" x14ac:dyDescent="0.2">
      <c r="A6062" s="5">
        <v>6003</v>
      </c>
      <c r="B6062" s="660"/>
      <c r="D6062" s="2" t="s">
        <v>790</v>
      </c>
      <c r="F6062" s="4" t="s">
        <v>3784</v>
      </c>
      <c r="G6062" s="1" t="b">
        <f t="shared" ca="1" si="95"/>
        <v>1</v>
      </c>
      <c r="H6062" s="1435" t="str" cm="1">
        <f t="array" aca="1" ref="H6062" ca="1">IF(I6062&lt;&gt;"",INDIRECT("'"&amp;I6062&amp;"'!"&amp;J6062),"")</f>
        <v/>
      </c>
      <c r="I6062" s="1440"/>
      <c r="J6062" s="1436"/>
      <c r="K6062" s="4"/>
    </row>
    <row r="6063" spans="1:11" ht="15" x14ac:dyDescent="0.2">
      <c r="A6063" s="5">
        <v>6004</v>
      </c>
      <c r="B6063" s="660"/>
      <c r="D6063" s="2" t="s">
        <v>790</v>
      </c>
      <c r="F6063" s="4" t="s">
        <v>3784</v>
      </c>
      <c r="G6063" s="1" t="b">
        <f t="shared" ca="1" si="95"/>
        <v>1</v>
      </c>
      <c r="H6063" s="1435" t="str" cm="1">
        <f t="array" aca="1" ref="H6063" ca="1">IF(I6063&lt;&gt;"",INDIRECT("'"&amp;I6063&amp;"'!"&amp;J6063),"")</f>
        <v/>
      </c>
      <c r="I6063" s="1440"/>
      <c r="J6063" s="1436"/>
      <c r="K6063" s="4"/>
    </row>
    <row r="6064" spans="1:11" ht="15" x14ac:dyDescent="0.2">
      <c r="A6064" s="5">
        <v>6005</v>
      </c>
      <c r="B6064" s="660"/>
      <c r="D6064" s="2" t="s">
        <v>790</v>
      </c>
      <c r="F6064" s="4" t="s">
        <v>3784</v>
      </c>
      <c r="G6064" s="1" t="b">
        <f t="shared" ca="1" si="95"/>
        <v>1</v>
      </c>
      <c r="H6064" s="1435" t="str" cm="1">
        <f t="array" aca="1" ref="H6064" ca="1">IF(I6064&lt;&gt;"",INDIRECT("'"&amp;I6064&amp;"'!"&amp;J6064),"")</f>
        <v/>
      </c>
      <c r="I6064" s="1440"/>
      <c r="J6064" s="1436"/>
      <c r="K6064" s="4"/>
    </row>
    <row r="6065" spans="1:11" ht="15" x14ac:dyDescent="0.2">
      <c r="A6065" s="5">
        <v>6006</v>
      </c>
      <c r="B6065" s="660"/>
      <c r="D6065" s="2" t="s">
        <v>790</v>
      </c>
      <c r="F6065" s="4" t="s">
        <v>3784</v>
      </c>
      <c r="G6065" s="1" t="b">
        <f t="shared" ca="1" si="95"/>
        <v>1</v>
      </c>
      <c r="H6065" s="1435" t="str" cm="1">
        <f t="array" aca="1" ref="H6065" ca="1">IF(I6065&lt;&gt;"",INDIRECT("'"&amp;I6065&amp;"'!"&amp;J6065),"")</f>
        <v/>
      </c>
      <c r="I6065" s="1440"/>
      <c r="J6065" s="1436"/>
      <c r="K6065" s="4"/>
    </row>
    <row r="6066" spans="1:11" ht="15" x14ac:dyDescent="0.2">
      <c r="A6066" s="5">
        <v>6007</v>
      </c>
      <c r="B6066" s="660"/>
      <c r="D6066" s="2" t="s">
        <v>790</v>
      </c>
      <c r="F6066" s="4" t="s">
        <v>3784</v>
      </c>
      <c r="G6066" s="1" t="b">
        <f t="shared" ca="1" si="95"/>
        <v>1</v>
      </c>
      <c r="H6066" s="1435" t="str" cm="1">
        <f t="array" aca="1" ref="H6066" ca="1">IF(I6066&lt;&gt;"",INDIRECT("'"&amp;I6066&amp;"'!"&amp;J6066),"")</f>
        <v/>
      </c>
      <c r="I6066" s="1440"/>
      <c r="J6066" s="1436"/>
      <c r="K6066" s="4"/>
    </row>
    <row r="6067" spans="1:11" ht="15" x14ac:dyDescent="0.2">
      <c r="A6067" s="5">
        <v>6008</v>
      </c>
      <c r="B6067" s="660"/>
      <c r="D6067" s="2" t="s">
        <v>790</v>
      </c>
      <c r="F6067" s="4" t="s">
        <v>3784</v>
      </c>
      <c r="G6067" s="1" t="b">
        <f t="shared" ca="1" si="95"/>
        <v>1</v>
      </c>
      <c r="H6067" s="1435" t="str" cm="1">
        <f t="array" aca="1" ref="H6067" ca="1">IF(I6067&lt;&gt;"",INDIRECT("'"&amp;I6067&amp;"'!"&amp;J6067),"")</f>
        <v/>
      </c>
      <c r="I6067" s="1440"/>
      <c r="J6067" s="1436"/>
      <c r="K6067" s="4"/>
    </row>
    <row r="6068" spans="1:11" ht="15" x14ac:dyDescent="0.2">
      <c r="A6068" s="5">
        <v>6009</v>
      </c>
      <c r="B6068" s="660"/>
      <c r="D6068" s="2" t="s">
        <v>790</v>
      </c>
      <c r="F6068" s="4" t="s">
        <v>3784</v>
      </c>
      <c r="G6068" s="1" t="b">
        <f t="shared" ca="1" si="95"/>
        <v>1</v>
      </c>
      <c r="H6068" s="1435" t="str" cm="1">
        <f t="array" aca="1" ref="H6068" ca="1">IF(I6068&lt;&gt;"",INDIRECT("'"&amp;I6068&amp;"'!"&amp;J6068),"")</f>
        <v/>
      </c>
      <c r="I6068" s="1440"/>
      <c r="J6068" s="1436"/>
      <c r="K6068" s="4"/>
    </row>
    <row r="6069" spans="1:11" ht="15" x14ac:dyDescent="0.2">
      <c r="A6069" s="5">
        <v>6010</v>
      </c>
      <c r="B6069" s="660"/>
      <c r="D6069" s="2" t="s">
        <v>790</v>
      </c>
      <c r="F6069" s="4" t="s">
        <v>3784</v>
      </c>
      <c r="G6069" s="1" t="b">
        <f t="shared" ca="1" si="95"/>
        <v>1</v>
      </c>
      <c r="H6069" s="1435" t="str" cm="1">
        <f t="array" aca="1" ref="H6069" ca="1">IF(I6069&lt;&gt;"",INDIRECT("'"&amp;I6069&amp;"'!"&amp;J6069),"")</f>
        <v/>
      </c>
      <c r="I6069" s="1440"/>
      <c r="J6069" s="1436"/>
      <c r="K6069" s="4"/>
    </row>
    <row r="6070" spans="1:11" ht="15" x14ac:dyDescent="0.2">
      <c r="A6070" s="5">
        <v>6011</v>
      </c>
      <c r="B6070" s="660"/>
      <c r="D6070" s="2" t="s">
        <v>790</v>
      </c>
      <c r="F6070" s="4" t="s">
        <v>3784</v>
      </c>
      <c r="G6070" s="1" t="b">
        <f t="shared" ca="1" si="95"/>
        <v>1</v>
      </c>
      <c r="H6070" s="1435" t="str" cm="1">
        <f t="array" aca="1" ref="H6070" ca="1">IF(I6070&lt;&gt;"",INDIRECT("'"&amp;I6070&amp;"'!"&amp;J6070),"")</f>
        <v/>
      </c>
      <c r="I6070" s="1440"/>
      <c r="J6070" s="1436"/>
      <c r="K6070" s="4"/>
    </row>
    <row r="6071" spans="1:11" ht="15" x14ac:dyDescent="0.2">
      <c r="A6071" s="5">
        <v>6012</v>
      </c>
      <c r="B6071" s="660"/>
      <c r="D6071" s="2" t="s">
        <v>790</v>
      </c>
      <c r="F6071" s="4" t="s">
        <v>3784</v>
      </c>
      <c r="G6071" s="1" t="b">
        <f t="shared" ca="1" si="95"/>
        <v>1</v>
      </c>
      <c r="H6071" s="1435" t="str" cm="1">
        <f t="array" aca="1" ref="H6071" ca="1">IF(I6071&lt;&gt;"",INDIRECT("'"&amp;I6071&amp;"'!"&amp;J6071),"")</f>
        <v/>
      </c>
      <c r="I6071" s="1440"/>
      <c r="J6071" s="1436"/>
      <c r="K6071" s="4"/>
    </row>
    <row r="6072" spans="1:11" ht="15" x14ac:dyDescent="0.2">
      <c r="A6072">
        <v>6013</v>
      </c>
      <c r="B6072" s="660">
        <f>'PCTC-OEPP 37-39'!F98</f>
        <v>223.74</v>
      </c>
      <c r="D6072" s="2" t="s">
        <v>799</v>
      </c>
      <c r="F6072" s="4"/>
      <c r="G6072" s="1" t="b">
        <f t="shared" ca="1" si="95"/>
        <v>1</v>
      </c>
      <c r="H6072" s="1435" cm="1">
        <f t="array" aca="1" ref="H6072" ca="1">IF(I6072&lt;&gt;"",INDIRECT("'"&amp;I6072&amp;"'!"&amp;J6072),"")</f>
        <v>223.74</v>
      </c>
      <c r="I6072" s="1440" t="s">
        <v>5159</v>
      </c>
      <c r="J6072" s="1436" t="s">
        <v>5055</v>
      </c>
      <c r="K6072" s="4"/>
    </row>
    <row r="6073" spans="1:11" ht="15" x14ac:dyDescent="0.2">
      <c r="A6073" s="5">
        <v>6014</v>
      </c>
      <c r="B6073" s="660"/>
      <c r="C6073" s="2" t="s">
        <v>490</v>
      </c>
      <c r="D6073" s="2" t="s">
        <v>799</v>
      </c>
      <c r="F6073" s="4" t="s">
        <v>3784</v>
      </c>
      <c r="G6073" s="1" t="b">
        <f t="shared" ca="1" si="95"/>
        <v>1</v>
      </c>
      <c r="H6073" s="1435" t="str" cm="1">
        <f t="array" aca="1" ref="H6073" ca="1">IF(I6073&lt;&gt;"",INDIRECT("'"&amp;I6073&amp;"'!"&amp;J6073),"")</f>
        <v/>
      </c>
      <c r="I6073" s="1440"/>
      <c r="J6073" s="1436"/>
      <c r="K6073" s="4"/>
    </row>
    <row r="6074" spans="1:11" ht="15" x14ac:dyDescent="0.2">
      <c r="A6074">
        <v>6015</v>
      </c>
      <c r="B6074" s="660">
        <f>'Short-Term Long-Term Debt 26'!C27</f>
        <v>0</v>
      </c>
      <c r="D6074" s="2" t="s">
        <v>799</v>
      </c>
      <c r="F6074" s="4"/>
      <c r="G6074" s="1" t="b">
        <f t="shared" ca="1" si="95"/>
        <v>1</v>
      </c>
      <c r="H6074" s="1435" cm="1">
        <f t="array" aca="1" ref="H6074" ca="1">IF(I6074&lt;&gt;"",INDIRECT("'"&amp;I6074&amp;"'!"&amp;J6074),"")</f>
        <v>0</v>
      </c>
      <c r="I6074" s="1440" t="s">
        <v>4435</v>
      </c>
      <c r="J6074" s="1436" t="s">
        <v>4912</v>
      </c>
      <c r="K6074" s="4"/>
    </row>
    <row r="6075" spans="1:11" ht="15" x14ac:dyDescent="0.2">
      <c r="A6075">
        <v>6016</v>
      </c>
      <c r="B6075" s="660">
        <f>'Short-Term Long-Term Debt 26'!D27</f>
        <v>0</v>
      </c>
      <c r="D6075" s="2" t="s">
        <v>799</v>
      </c>
      <c r="F6075" s="4"/>
      <c r="G6075" s="1" t="b">
        <f t="shared" ca="1" si="95"/>
        <v>1</v>
      </c>
      <c r="H6075" s="1435" cm="1">
        <f t="array" aca="1" ref="H6075" ca="1">IF(I6075&lt;&gt;"",INDIRECT("'"&amp;I6075&amp;"'!"&amp;J6075),"")</f>
        <v>0</v>
      </c>
      <c r="I6075" s="1440" t="s">
        <v>4435</v>
      </c>
      <c r="J6075" s="1436" t="s">
        <v>4913</v>
      </c>
      <c r="K6075" s="4"/>
    </row>
    <row r="6076" spans="1:11" ht="15" x14ac:dyDescent="0.2">
      <c r="A6076">
        <v>6017</v>
      </c>
      <c r="B6076" s="660">
        <f>'Short-Term Long-Term Debt 26'!E27</f>
        <v>0</v>
      </c>
      <c r="D6076" s="2" t="s">
        <v>799</v>
      </c>
      <c r="F6076" s="4"/>
      <c r="G6076" s="1" t="b">
        <f t="shared" ca="1" si="95"/>
        <v>1</v>
      </c>
      <c r="H6076" s="1435" cm="1">
        <f t="array" aca="1" ref="H6076" ca="1">IF(I6076&lt;&gt;"",INDIRECT("'"&amp;I6076&amp;"'!"&amp;J6076),"")</f>
        <v>0</v>
      </c>
      <c r="I6076" s="1440" t="s">
        <v>4435</v>
      </c>
      <c r="J6076" s="1436" t="s">
        <v>5160</v>
      </c>
      <c r="K6076" s="4"/>
    </row>
    <row r="6077" spans="1:11" ht="15" x14ac:dyDescent="0.2">
      <c r="A6077">
        <v>6018</v>
      </c>
      <c r="B6077" s="660">
        <f>'Short-Term Long-Term Debt 26'!F27</f>
        <v>0</v>
      </c>
      <c r="D6077" s="2" t="s">
        <v>132</v>
      </c>
      <c r="F6077" s="4"/>
      <c r="G6077" s="1" t="b">
        <f t="shared" ca="1" si="95"/>
        <v>1</v>
      </c>
      <c r="H6077" s="1435" cm="1">
        <f t="array" aca="1" ref="H6077" ca="1">IF(I6077&lt;&gt;"",INDIRECT("'"&amp;I6077&amp;"'!"&amp;J6077),"")</f>
        <v>0</v>
      </c>
      <c r="I6077" s="1440" t="s">
        <v>4435</v>
      </c>
      <c r="J6077" s="1436" t="s">
        <v>4914</v>
      </c>
      <c r="K6077" s="4"/>
    </row>
    <row r="6078" spans="1:11" ht="15" x14ac:dyDescent="0.2">
      <c r="A6078" s="5">
        <v>6019</v>
      </c>
      <c r="B6078" s="660"/>
      <c r="D6078" s="2" t="s">
        <v>404</v>
      </c>
      <c r="F6078" s="4" t="s">
        <v>3784</v>
      </c>
      <c r="G6078" s="1" t="b">
        <f t="shared" ca="1" si="95"/>
        <v>1</v>
      </c>
      <c r="H6078" s="1435" t="str" cm="1">
        <f t="array" aca="1" ref="H6078" ca="1">IF(I6078&lt;&gt;"",INDIRECT("'"&amp;I6078&amp;"'!"&amp;J6078),"")</f>
        <v/>
      </c>
      <c r="I6078" s="1440"/>
      <c r="J6078" s="1436"/>
      <c r="K6078" s="4"/>
    </row>
    <row r="6079" spans="1:11" ht="15" x14ac:dyDescent="0.2">
      <c r="A6079">
        <v>6020</v>
      </c>
      <c r="B6079" s="660">
        <f>'Assets-Liab 5-6'!C7</f>
        <v>0</v>
      </c>
      <c r="D6079" s="2" t="s">
        <v>150</v>
      </c>
      <c r="F6079" s="4"/>
      <c r="G6079" s="1" t="b">
        <f t="shared" ca="1" si="95"/>
        <v>1</v>
      </c>
      <c r="H6079" s="1435" cm="1">
        <f t="array" aca="1" ref="H6079" ca="1">IF(I6079&lt;&gt;"",INDIRECT("'"&amp;I6079&amp;"'!"&amp;J6079),"")</f>
        <v>0</v>
      </c>
      <c r="I6079" s="1440" t="s">
        <v>3786</v>
      </c>
      <c r="J6079" s="1436" t="s">
        <v>4417</v>
      </c>
      <c r="K6079" s="4"/>
    </row>
    <row r="6080" spans="1:11" ht="15" x14ac:dyDescent="0.2">
      <c r="A6080">
        <v>6021</v>
      </c>
      <c r="B6080" s="660">
        <f>'Assets-Liab 5-6'!D7</f>
        <v>0</v>
      </c>
      <c r="D6080" s="2" t="s">
        <v>150</v>
      </c>
      <c r="F6080" s="4"/>
      <c r="G6080" s="1" t="b">
        <f t="shared" ca="1" si="95"/>
        <v>1</v>
      </c>
      <c r="H6080" s="1435" cm="1">
        <f t="array" aca="1" ref="H6080" ca="1">IF(I6080&lt;&gt;"",INDIRECT("'"&amp;I6080&amp;"'!"&amp;J6080),"")</f>
        <v>0</v>
      </c>
      <c r="I6080" s="1440" t="s">
        <v>3786</v>
      </c>
      <c r="J6080" s="1436" t="s">
        <v>4411</v>
      </c>
      <c r="K6080" s="4"/>
    </row>
    <row r="6081" spans="1:11" ht="15" x14ac:dyDescent="0.2">
      <c r="A6081">
        <v>6022</v>
      </c>
      <c r="B6081" s="660">
        <f>'Assets-Liab 5-6'!E7</f>
        <v>0</v>
      </c>
      <c r="D6081" s="2" t="s">
        <v>150</v>
      </c>
      <c r="F6081" s="4"/>
      <c r="G6081" s="1" t="b">
        <f t="shared" ca="1" si="95"/>
        <v>1</v>
      </c>
      <c r="H6081" s="1435" cm="1">
        <f t="array" aca="1" ref="H6081" ca="1">IF(I6081&lt;&gt;"",INDIRECT("'"&amp;I6081&amp;"'!"&amp;J6081),"")</f>
        <v>0</v>
      </c>
      <c r="I6081" s="1440" t="s">
        <v>3786</v>
      </c>
      <c r="J6081" s="1436" t="s">
        <v>4429</v>
      </c>
      <c r="K6081" s="4"/>
    </row>
    <row r="6082" spans="1:11" ht="15" x14ac:dyDescent="0.2">
      <c r="A6082">
        <v>6023</v>
      </c>
      <c r="B6082" s="660">
        <f>'Assets-Liab 5-6'!F7</f>
        <v>0</v>
      </c>
      <c r="D6082" s="2" t="s">
        <v>150</v>
      </c>
      <c r="F6082" s="4"/>
      <c r="G6082" s="1" t="b">
        <f t="shared" ca="1" si="95"/>
        <v>1</v>
      </c>
      <c r="H6082" s="1435" cm="1">
        <f t="array" aca="1" ref="H6082" ca="1">IF(I6082&lt;&gt;"",INDIRECT("'"&amp;I6082&amp;"'!"&amp;J6082),"")</f>
        <v>0</v>
      </c>
      <c r="I6082" s="1440" t="s">
        <v>3786</v>
      </c>
      <c r="J6082" s="1436" t="s">
        <v>4423</v>
      </c>
      <c r="K6082" s="4"/>
    </row>
    <row r="6083" spans="1:11" ht="15" x14ac:dyDescent="0.2">
      <c r="A6083">
        <v>6024</v>
      </c>
      <c r="B6083" s="660">
        <f>'Assets-Liab 5-6'!G7</f>
        <v>0</v>
      </c>
      <c r="D6083" s="2" t="s">
        <v>150</v>
      </c>
      <c r="F6083" s="4"/>
      <c r="G6083" s="1" t="b">
        <f t="shared" ca="1" si="95"/>
        <v>1</v>
      </c>
      <c r="H6083" s="1435" cm="1">
        <f t="array" aca="1" ref="H6083" ca="1">IF(I6083&lt;&gt;"",INDIRECT("'"&amp;I6083&amp;"'!"&amp;J6083),"")</f>
        <v>0</v>
      </c>
      <c r="I6083" s="1440" t="s">
        <v>3786</v>
      </c>
      <c r="J6083" s="1436" t="s">
        <v>4508</v>
      </c>
      <c r="K6083" s="4"/>
    </row>
    <row r="6084" spans="1:11" ht="15" x14ac:dyDescent="0.2">
      <c r="A6084">
        <v>6025</v>
      </c>
      <c r="B6084" s="660">
        <f>'Assets-Liab 5-6'!H7</f>
        <v>0</v>
      </c>
      <c r="D6084" s="2" t="s">
        <v>150</v>
      </c>
      <c r="F6084" s="4"/>
      <c r="G6084" s="1" t="b">
        <f t="shared" ca="1" si="95"/>
        <v>1</v>
      </c>
      <c r="H6084" s="1435" cm="1">
        <f t="array" aca="1" ref="H6084" ca="1">IF(I6084&lt;&gt;"",INDIRECT("'"&amp;I6084&amp;"'!"&amp;J6084),"")</f>
        <v>0</v>
      </c>
      <c r="I6084" s="1440" t="s">
        <v>3786</v>
      </c>
      <c r="J6084" s="1436" t="s">
        <v>4514</v>
      </c>
      <c r="K6084" s="4"/>
    </row>
    <row r="6085" spans="1:11" ht="15" x14ac:dyDescent="0.2">
      <c r="A6085">
        <v>6026</v>
      </c>
      <c r="B6085" s="660">
        <f>'Assets-Liab 5-6'!I7</f>
        <v>0</v>
      </c>
      <c r="D6085" s="2" t="s">
        <v>150</v>
      </c>
      <c r="F6085" s="4"/>
      <c r="G6085" s="1" t="b">
        <f t="shared" ca="1" si="95"/>
        <v>1</v>
      </c>
      <c r="H6085" s="1435" cm="1">
        <f t="array" aca="1" ref="H6085" ca="1">IF(I6085&lt;&gt;"",INDIRECT("'"&amp;I6085&amp;"'!"&amp;J6085),"")</f>
        <v>0</v>
      </c>
      <c r="I6085" s="1440" t="s">
        <v>3786</v>
      </c>
      <c r="J6085" s="1436" t="s">
        <v>4868</v>
      </c>
      <c r="K6085" s="4"/>
    </row>
    <row r="6086" spans="1:11" ht="15" x14ac:dyDescent="0.2">
      <c r="A6086">
        <v>6027</v>
      </c>
      <c r="B6086" s="660">
        <f>'Assets-Liab 5-6'!J7</f>
        <v>0</v>
      </c>
      <c r="D6086" s="2" t="s">
        <v>150</v>
      </c>
      <c r="F6086" s="4"/>
      <c r="G6086" s="1" t="b">
        <f t="shared" ca="1" si="95"/>
        <v>1</v>
      </c>
      <c r="H6086" s="1435" cm="1">
        <f t="array" aca="1" ref="H6086" ca="1">IF(I6086&lt;&gt;"",INDIRECT("'"&amp;I6086&amp;"'!"&amp;J6086),"")</f>
        <v>0</v>
      </c>
      <c r="I6086" s="1440" t="s">
        <v>3786</v>
      </c>
      <c r="J6086" s="1436" t="s">
        <v>5161</v>
      </c>
      <c r="K6086" s="4"/>
    </row>
    <row r="6087" spans="1:11" ht="15" x14ac:dyDescent="0.2">
      <c r="A6087">
        <v>6028</v>
      </c>
      <c r="B6087" s="660">
        <f>'Assets-Liab 5-6'!K7</f>
        <v>0</v>
      </c>
      <c r="D6087" s="2" t="s">
        <v>150</v>
      </c>
      <c r="F6087" s="4"/>
      <c r="G6087" s="1" t="b">
        <f t="shared" ca="1" si="95"/>
        <v>1</v>
      </c>
      <c r="H6087" s="1435" cm="1">
        <f t="array" aca="1" ref="H6087" ca="1">IF(I6087&lt;&gt;"",INDIRECT("'"&amp;I6087&amp;"'!"&amp;J6087),"")</f>
        <v>0</v>
      </c>
      <c r="I6087" s="1440" t="s">
        <v>3786</v>
      </c>
      <c r="J6087" s="1436" t="s">
        <v>4754</v>
      </c>
      <c r="K6087" s="4"/>
    </row>
    <row r="6088" spans="1:11" ht="15" x14ac:dyDescent="0.2">
      <c r="A6088">
        <v>6029</v>
      </c>
      <c r="B6088" s="660">
        <f>'Assets-Liab 5-6'!C8</f>
        <v>0</v>
      </c>
      <c r="D6088" s="2" t="s">
        <v>150</v>
      </c>
      <c r="F6088" s="4"/>
      <c r="G6088" s="1" t="b">
        <f t="shared" ca="1" si="95"/>
        <v>1</v>
      </c>
      <c r="H6088" s="1435" cm="1">
        <f t="array" aca="1" ref="H6088" ca="1">IF(I6088&lt;&gt;"",INDIRECT("'"&amp;I6088&amp;"'!"&amp;J6088),"")</f>
        <v>0</v>
      </c>
      <c r="I6088" s="1440" t="s">
        <v>3786</v>
      </c>
      <c r="J6088" s="1436" t="s">
        <v>4418</v>
      </c>
      <c r="K6088" s="4"/>
    </row>
    <row r="6089" spans="1:11" ht="15" x14ac:dyDescent="0.2">
      <c r="A6089">
        <v>6030</v>
      </c>
      <c r="B6089" s="660">
        <f>'Assets-Liab 5-6'!D8</f>
        <v>0</v>
      </c>
      <c r="D6089" s="2" t="s">
        <v>150</v>
      </c>
      <c r="F6089" s="4"/>
      <c r="G6089" s="1" t="b">
        <f t="shared" ca="1" si="95"/>
        <v>1</v>
      </c>
      <c r="H6089" s="1435" cm="1">
        <f t="array" aca="1" ref="H6089" ca="1">IF(I6089&lt;&gt;"",INDIRECT("'"&amp;I6089&amp;"'!"&amp;J6089),"")</f>
        <v>0</v>
      </c>
      <c r="I6089" s="1440" t="s">
        <v>3786</v>
      </c>
      <c r="J6089" s="1436" t="s">
        <v>4412</v>
      </c>
      <c r="K6089" s="4"/>
    </row>
    <row r="6090" spans="1:11" ht="15" x14ac:dyDescent="0.2">
      <c r="A6090">
        <v>6031</v>
      </c>
      <c r="B6090" s="660">
        <f>'Assets-Liab 5-6'!E8</f>
        <v>0</v>
      </c>
      <c r="D6090" s="2" t="s">
        <v>150</v>
      </c>
      <c r="F6090" s="4"/>
      <c r="G6090" s="1" t="b">
        <f t="shared" ca="1" si="95"/>
        <v>1</v>
      </c>
      <c r="H6090" s="1435" cm="1">
        <f t="array" aca="1" ref="H6090" ca="1">IF(I6090&lt;&gt;"",INDIRECT("'"&amp;I6090&amp;"'!"&amp;J6090),"")</f>
        <v>0</v>
      </c>
      <c r="I6090" s="1440" t="s">
        <v>3786</v>
      </c>
      <c r="J6090" s="1436" t="s">
        <v>4430</v>
      </c>
      <c r="K6090" s="4"/>
    </row>
    <row r="6091" spans="1:11" ht="15" x14ac:dyDescent="0.2">
      <c r="A6091">
        <v>6032</v>
      </c>
      <c r="B6091" s="660">
        <f>'Assets-Liab 5-6'!F8</f>
        <v>0</v>
      </c>
      <c r="D6091" s="2" t="s">
        <v>150</v>
      </c>
      <c r="F6091" s="4"/>
      <c r="G6091" s="1" t="b">
        <f t="shared" ca="1" si="95"/>
        <v>1</v>
      </c>
      <c r="H6091" s="1435" cm="1">
        <f t="array" aca="1" ref="H6091" ca="1">IF(I6091&lt;&gt;"",INDIRECT("'"&amp;I6091&amp;"'!"&amp;J6091),"")</f>
        <v>0</v>
      </c>
      <c r="I6091" s="1440" t="s">
        <v>3786</v>
      </c>
      <c r="J6091" s="1436" t="s">
        <v>4424</v>
      </c>
      <c r="K6091" s="4"/>
    </row>
    <row r="6092" spans="1:11" ht="15" x14ac:dyDescent="0.2">
      <c r="A6092">
        <v>6033</v>
      </c>
      <c r="B6092" s="660">
        <f>'Assets-Liab 5-6'!G8</f>
        <v>0</v>
      </c>
      <c r="D6092" s="2" t="s">
        <v>150</v>
      </c>
      <c r="F6092" s="4"/>
      <c r="G6092" s="1" t="b">
        <f t="shared" ca="1" si="95"/>
        <v>1</v>
      </c>
      <c r="H6092" s="1435" cm="1">
        <f t="array" aca="1" ref="H6092" ca="1">IF(I6092&lt;&gt;"",INDIRECT("'"&amp;I6092&amp;"'!"&amp;J6092),"")</f>
        <v>0</v>
      </c>
      <c r="I6092" s="1440" t="s">
        <v>3786</v>
      </c>
      <c r="J6092" s="1436" t="s">
        <v>4454</v>
      </c>
      <c r="K6092" s="4"/>
    </row>
    <row r="6093" spans="1:11" ht="15" x14ac:dyDescent="0.2">
      <c r="A6093">
        <v>6034</v>
      </c>
      <c r="B6093" s="660">
        <f>'Assets-Liab 5-6'!H8</f>
        <v>0</v>
      </c>
      <c r="D6093" s="2" t="s">
        <v>150</v>
      </c>
      <c r="F6093" s="4"/>
      <c r="G6093" s="1" t="b">
        <f t="shared" ca="1" si="95"/>
        <v>1</v>
      </c>
      <c r="H6093" s="1435" cm="1">
        <f t="array" aca="1" ref="H6093" ca="1">IF(I6093&lt;&gt;"",INDIRECT("'"&amp;I6093&amp;"'!"&amp;J6093),"")</f>
        <v>0</v>
      </c>
      <c r="I6093" s="1440" t="s">
        <v>3786</v>
      </c>
      <c r="J6093" s="1436" t="s">
        <v>4476</v>
      </c>
      <c r="K6093" s="4"/>
    </row>
    <row r="6094" spans="1:11" ht="15" x14ac:dyDescent="0.2">
      <c r="A6094">
        <v>6035</v>
      </c>
      <c r="B6094" s="660">
        <f>'Assets-Liab 5-6'!I8</f>
        <v>0</v>
      </c>
      <c r="D6094" s="2" t="s">
        <v>150</v>
      </c>
      <c r="F6094" s="4"/>
      <c r="G6094" s="1" t="b">
        <f t="shared" ca="1" si="95"/>
        <v>1</v>
      </c>
      <c r="H6094" s="1435" cm="1">
        <f t="array" aca="1" ref="H6094" ca="1">IF(I6094&lt;&gt;"",INDIRECT("'"&amp;I6094&amp;"'!"&amp;J6094),"")</f>
        <v>0</v>
      </c>
      <c r="I6094" s="1440" t="s">
        <v>3786</v>
      </c>
      <c r="J6094" s="1436" t="s">
        <v>4477</v>
      </c>
      <c r="K6094" s="4"/>
    </row>
    <row r="6095" spans="1:11" ht="15" x14ac:dyDescent="0.2">
      <c r="A6095">
        <v>6036</v>
      </c>
      <c r="B6095" s="660">
        <f>'Assets-Liab 5-6'!J8</f>
        <v>0</v>
      </c>
      <c r="D6095" s="2" t="s">
        <v>150</v>
      </c>
      <c r="F6095" s="4"/>
      <c r="G6095" s="1" t="b">
        <f t="shared" ca="1" si="95"/>
        <v>1</v>
      </c>
      <c r="H6095" s="1435" cm="1">
        <f t="array" aca="1" ref="H6095" ca="1">IF(I6095&lt;&gt;"",INDIRECT("'"&amp;I6095&amp;"'!"&amp;J6095),"")</f>
        <v>0</v>
      </c>
      <c r="I6095" s="1440" t="s">
        <v>3786</v>
      </c>
      <c r="J6095" s="1436" t="s">
        <v>4480</v>
      </c>
      <c r="K6095" s="4"/>
    </row>
    <row r="6096" spans="1:11" ht="15" x14ac:dyDescent="0.2">
      <c r="A6096">
        <v>6037</v>
      </c>
      <c r="B6096" s="660">
        <f>'Assets-Liab 5-6'!K8</f>
        <v>0</v>
      </c>
      <c r="D6096" s="2" t="s">
        <v>150</v>
      </c>
      <c r="F6096" s="4"/>
      <c r="G6096" s="1" t="b">
        <f t="shared" ca="1" si="95"/>
        <v>1</v>
      </c>
      <c r="H6096" s="1435" cm="1">
        <f t="array" aca="1" ref="H6096" ca="1">IF(I6096&lt;&gt;"",INDIRECT("'"&amp;I6096&amp;"'!"&amp;J6096),"")</f>
        <v>0</v>
      </c>
      <c r="I6096" s="1440" t="s">
        <v>3786</v>
      </c>
      <c r="J6096" s="1436" t="s">
        <v>4485</v>
      </c>
      <c r="K6096" s="4"/>
    </row>
    <row r="6097" spans="1:11" ht="15" x14ac:dyDescent="0.2">
      <c r="A6097">
        <v>6038</v>
      </c>
      <c r="B6097" s="660">
        <f>'Assets-Liab 5-6'!C9</f>
        <v>0</v>
      </c>
      <c r="D6097" s="2" t="s">
        <v>150</v>
      </c>
      <c r="F6097" s="4"/>
      <c r="G6097" s="1" t="b">
        <f t="shared" ca="1" si="95"/>
        <v>1</v>
      </c>
      <c r="H6097" s="1435" cm="1">
        <f t="array" aca="1" ref="H6097" ca="1">IF(I6097&lt;&gt;"",INDIRECT("'"&amp;I6097&amp;"'!"&amp;J6097),"")</f>
        <v>0</v>
      </c>
      <c r="I6097" s="1440" t="s">
        <v>3786</v>
      </c>
      <c r="J6097" s="1436" t="s">
        <v>4419</v>
      </c>
      <c r="K6097" s="4"/>
    </row>
    <row r="6098" spans="1:11" ht="15" x14ac:dyDescent="0.2">
      <c r="A6098">
        <v>6039</v>
      </c>
      <c r="B6098" s="660">
        <f>'Assets-Liab 5-6'!D9</f>
        <v>0</v>
      </c>
      <c r="D6098" s="2" t="s">
        <v>150</v>
      </c>
      <c r="F6098" s="4"/>
      <c r="G6098" s="1" t="b">
        <f t="shared" ca="1" si="95"/>
        <v>1</v>
      </c>
      <c r="H6098" s="1435" cm="1">
        <f t="array" aca="1" ref="H6098" ca="1">IF(I6098&lt;&gt;"",INDIRECT("'"&amp;I6098&amp;"'!"&amp;J6098),"")</f>
        <v>0</v>
      </c>
      <c r="I6098" s="1440" t="s">
        <v>3786</v>
      </c>
      <c r="J6098" s="1436" t="s">
        <v>4413</v>
      </c>
      <c r="K6098" s="4"/>
    </row>
    <row r="6099" spans="1:11" ht="15" x14ac:dyDescent="0.2">
      <c r="A6099">
        <v>6040</v>
      </c>
      <c r="B6099" s="660">
        <f>'Assets-Liab 5-6'!E9</f>
        <v>0</v>
      </c>
      <c r="D6099" s="2" t="s">
        <v>150</v>
      </c>
      <c r="F6099" s="4"/>
      <c r="G6099" s="1" t="b">
        <f t="shared" ca="1" si="95"/>
        <v>1</v>
      </c>
      <c r="H6099" s="1435" cm="1">
        <f t="array" aca="1" ref="H6099" ca="1">IF(I6099&lt;&gt;"",INDIRECT("'"&amp;I6099&amp;"'!"&amp;J6099),"")</f>
        <v>0</v>
      </c>
      <c r="I6099" s="1440" t="s">
        <v>3786</v>
      </c>
      <c r="J6099" s="1436" t="s">
        <v>4432</v>
      </c>
      <c r="K6099" s="4"/>
    </row>
    <row r="6100" spans="1:11" ht="15" x14ac:dyDescent="0.2">
      <c r="A6100">
        <v>6041</v>
      </c>
      <c r="B6100" s="660">
        <f>'Assets-Liab 5-6'!F9</f>
        <v>0</v>
      </c>
      <c r="D6100" s="2" t="s">
        <v>150</v>
      </c>
      <c r="F6100" s="4"/>
      <c r="G6100" s="1" t="b">
        <f t="shared" ca="1" si="95"/>
        <v>1</v>
      </c>
      <c r="H6100" s="1435" cm="1">
        <f t="array" aca="1" ref="H6100" ca="1">IF(I6100&lt;&gt;"",INDIRECT("'"&amp;I6100&amp;"'!"&amp;J6100),"")</f>
        <v>0</v>
      </c>
      <c r="I6100" s="1440" t="s">
        <v>3786</v>
      </c>
      <c r="J6100" s="1436" t="s">
        <v>4425</v>
      </c>
      <c r="K6100" s="4"/>
    </row>
    <row r="6101" spans="1:11" ht="15" x14ac:dyDescent="0.2">
      <c r="A6101">
        <f>A6100+1</f>
        <v>6042</v>
      </c>
      <c r="B6101" s="660">
        <f>'Assets-Liab 5-6'!G9</f>
        <v>0</v>
      </c>
      <c r="D6101" s="2" t="s">
        <v>150</v>
      </c>
      <c r="F6101" s="4"/>
      <c r="G6101" s="1" t="b">
        <f t="shared" ca="1" si="95"/>
        <v>1</v>
      </c>
      <c r="H6101" s="1435" cm="1">
        <f t="array" aca="1" ref="H6101" ca="1">IF(I6101&lt;&gt;"",INDIRECT("'"&amp;I6101&amp;"'!"&amp;J6101),"")</f>
        <v>0</v>
      </c>
      <c r="I6101" s="1440" t="s">
        <v>3786</v>
      </c>
      <c r="J6101" s="1436" t="s">
        <v>4455</v>
      </c>
      <c r="K6101" s="4"/>
    </row>
    <row r="6102" spans="1:11" ht="15" x14ac:dyDescent="0.2">
      <c r="A6102">
        <v>6043</v>
      </c>
      <c r="B6102" s="660">
        <f>'Assets-Liab 5-6'!H9</f>
        <v>0</v>
      </c>
      <c r="D6102" s="2" t="s">
        <v>150</v>
      </c>
      <c r="F6102" s="4"/>
      <c r="G6102" s="1" t="b">
        <f t="shared" ca="1" si="95"/>
        <v>1</v>
      </c>
      <c r="H6102" s="1435" cm="1">
        <f t="array" aca="1" ref="H6102" ca="1">IF(I6102&lt;&gt;"",INDIRECT("'"&amp;I6102&amp;"'!"&amp;J6102),"")</f>
        <v>0</v>
      </c>
      <c r="I6102" s="1440" t="s">
        <v>3786</v>
      </c>
      <c r="J6102" s="1436" t="s">
        <v>4461</v>
      </c>
      <c r="K6102" s="4"/>
    </row>
    <row r="6103" spans="1:11" ht="15" x14ac:dyDescent="0.2">
      <c r="A6103">
        <v>6044</v>
      </c>
      <c r="B6103" s="660">
        <f>'Assets-Liab 5-6'!I9</f>
        <v>0</v>
      </c>
      <c r="D6103" s="2" t="s">
        <v>150</v>
      </c>
      <c r="F6103" s="4"/>
      <c r="G6103" s="1" t="b">
        <f t="shared" ca="1" si="95"/>
        <v>1</v>
      </c>
      <c r="H6103" s="1435" cm="1">
        <f t="array" aca="1" ref="H6103" ca="1">IF(I6103&lt;&gt;"",INDIRECT("'"&amp;I6103&amp;"'!"&amp;J6103),"")</f>
        <v>0</v>
      </c>
      <c r="I6103" s="1440" t="s">
        <v>3786</v>
      </c>
      <c r="J6103" s="1436" t="s">
        <v>5162</v>
      </c>
      <c r="K6103" s="4"/>
    </row>
    <row r="6104" spans="1:11" ht="15" x14ac:dyDescent="0.2">
      <c r="A6104">
        <v>6045</v>
      </c>
      <c r="B6104" s="660">
        <f>'Assets-Liab 5-6'!J9</f>
        <v>0</v>
      </c>
      <c r="D6104" s="2" t="s">
        <v>150</v>
      </c>
      <c r="F6104" s="4"/>
      <c r="G6104" s="1" t="b">
        <f t="shared" ca="1" si="95"/>
        <v>1</v>
      </c>
      <c r="H6104" s="1435" cm="1">
        <f t="array" aca="1" ref="H6104" ca="1">IF(I6104&lt;&gt;"",INDIRECT("'"&amp;I6104&amp;"'!"&amp;J6104),"")</f>
        <v>0</v>
      </c>
      <c r="I6104" s="1440" t="s">
        <v>3786</v>
      </c>
      <c r="J6104" s="1436" t="s">
        <v>5163</v>
      </c>
      <c r="K6104" s="4"/>
    </row>
    <row r="6105" spans="1:11" ht="15" x14ac:dyDescent="0.2">
      <c r="A6105">
        <v>6046</v>
      </c>
      <c r="B6105" s="660">
        <f>'Assets-Liab 5-6'!K9</f>
        <v>0</v>
      </c>
      <c r="D6105" s="2" t="s">
        <v>150</v>
      </c>
      <c r="F6105" s="4"/>
      <c r="G6105" s="1" t="b">
        <f t="shared" ca="1" si="95"/>
        <v>1</v>
      </c>
      <c r="H6105" s="1435" cm="1">
        <f t="array" aca="1" ref="H6105" ca="1">IF(I6105&lt;&gt;"",INDIRECT("'"&amp;I6105&amp;"'!"&amp;J6105),"")</f>
        <v>0</v>
      </c>
      <c r="I6105" s="1440" t="s">
        <v>3786</v>
      </c>
      <c r="J6105" s="1436" t="s">
        <v>4778</v>
      </c>
      <c r="K6105" s="4"/>
    </row>
    <row r="6106" spans="1:11" ht="15" x14ac:dyDescent="0.2">
      <c r="A6106">
        <v>6047</v>
      </c>
      <c r="B6106" s="660">
        <f>'Assets-Liab 5-6'!L9</f>
        <v>0</v>
      </c>
      <c r="D6106" s="2" t="s">
        <v>150</v>
      </c>
      <c r="F6106" s="4"/>
      <c r="G6106" s="1" t="b">
        <f t="shared" ca="1" si="95"/>
        <v>1</v>
      </c>
      <c r="H6106" s="1435" cm="1">
        <f t="array" aca="1" ref="H6106" ca="1">IF(I6106&lt;&gt;"",INDIRECT("'"&amp;I6106&amp;"'!"&amp;J6106),"")</f>
        <v>0</v>
      </c>
      <c r="I6106" s="1440" t="s">
        <v>3786</v>
      </c>
      <c r="J6106" s="1436" t="s">
        <v>5164</v>
      </c>
      <c r="K6106" s="4"/>
    </row>
    <row r="6107" spans="1:11" ht="15" x14ac:dyDescent="0.2">
      <c r="A6107">
        <v>6048</v>
      </c>
      <c r="B6107" s="660">
        <f>'Assets-Liab 5-6'!E10</f>
        <v>0</v>
      </c>
      <c r="D6107" s="2" t="s">
        <v>150</v>
      </c>
      <c r="F6107" s="4"/>
      <c r="G6107" s="1" t="b">
        <f t="shared" ca="1" si="95"/>
        <v>1</v>
      </c>
      <c r="H6107" s="1435" cm="1">
        <f t="array" aca="1" ref="H6107" ca="1">IF(I6107&lt;&gt;"",INDIRECT("'"&amp;I6107&amp;"'!"&amp;J6107),"")</f>
        <v>0</v>
      </c>
      <c r="I6107" s="1440" t="s">
        <v>3786</v>
      </c>
      <c r="J6107" s="1436" t="s">
        <v>4431</v>
      </c>
      <c r="K6107" s="4"/>
    </row>
    <row r="6108" spans="1:11" ht="15" x14ac:dyDescent="0.2">
      <c r="A6108">
        <v>6049</v>
      </c>
      <c r="B6108" s="660">
        <f>'Assets-Liab 5-6'!G10</f>
        <v>0</v>
      </c>
      <c r="D6108" s="2" t="s">
        <v>150</v>
      </c>
      <c r="F6108" s="4"/>
      <c r="G6108" s="1" t="b">
        <f t="shared" ca="1" si="95"/>
        <v>1</v>
      </c>
      <c r="H6108" s="1435" cm="1">
        <f t="array" aca="1" ref="H6108" ca="1">IF(I6108&lt;&gt;"",INDIRECT("'"&amp;I6108&amp;"'!"&amp;J6108),"")</f>
        <v>0</v>
      </c>
      <c r="I6108" s="1440" t="s">
        <v>3786</v>
      </c>
      <c r="J6108" s="1436" t="s">
        <v>4634</v>
      </c>
      <c r="K6108" s="4"/>
    </row>
    <row r="6109" spans="1:11" ht="15" x14ac:dyDescent="0.2">
      <c r="A6109">
        <v>6050</v>
      </c>
      <c r="B6109" s="660">
        <f>'Assets-Liab 5-6'!I10</f>
        <v>0</v>
      </c>
      <c r="D6109" s="2" t="s">
        <v>150</v>
      </c>
      <c r="F6109" s="4"/>
      <c r="G6109" s="1" t="b">
        <f t="shared" ca="1" si="95"/>
        <v>1</v>
      </c>
      <c r="H6109" s="1435" cm="1">
        <f t="array" aca="1" ref="H6109" ca="1">IF(I6109&lt;&gt;"",INDIRECT("'"&amp;I6109&amp;"'!"&amp;J6109),"")</f>
        <v>0</v>
      </c>
      <c r="I6109" s="1440" t="s">
        <v>3786</v>
      </c>
      <c r="J6109" s="1436" t="s">
        <v>4469</v>
      </c>
      <c r="K6109" s="4"/>
    </row>
    <row r="6110" spans="1:11" ht="15" x14ac:dyDescent="0.2">
      <c r="A6110">
        <v>6051</v>
      </c>
      <c r="B6110" s="660">
        <f>'Assets-Liab 5-6'!J10</f>
        <v>0</v>
      </c>
      <c r="D6110" s="2" t="s">
        <v>150</v>
      </c>
      <c r="F6110" s="4"/>
      <c r="G6110" s="1" t="b">
        <f t="shared" ca="1" si="95"/>
        <v>1</v>
      </c>
      <c r="H6110" s="1435" cm="1">
        <f t="array" aca="1" ref="H6110" ca="1">IF(I6110&lt;&gt;"",INDIRECT("'"&amp;I6110&amp;"'!"&amp;J6110),"")</f>
        <v>0</v>
      </c>
      <c r="I6110" s="1440" t="s">
        <v>3786</v>
      </c>
      <c r="J6110" s="1436" t="s">
        <v>4481</v>
      </c>
      <c r="K6110" s="4"/>
    </row>
    <row r="6111" spans="1:11" ht="15" x14ac:dyDescent="0.2">
      <c r="A6111">
        <v>6052</v>
      </c>
      <c r="B6111" s="660">
        <f>'Assets-Liab 5-6'!C11</f>
        <v>0</v>
      </c>
      <c r="D6111" s="2" t="s">
        <v>150</v>
      </c>
      <c r="F6111" s="4"/>
      <c r="G6111" s="1" t="b">
        <f t="shared" ca="1" si="95"/>
        <v>1</v>
      </c>
      <c r="H6111" s="1435" cm="1">
        <f t="array" aca="1" ref="H6111" ca="1">IF(I6111&lt;&gt;"",INDIRECT("'"&amp;I6111&amp;"'!"&amp;J6111),"")</f>
        <v>0</v>
      </c>
      <c r="I6111" s="1440" t="s">
        <v>3786</v>
      </c>
      <c r="J6111" s="1436" t="s">
        <v>4420</v>
      </c>
      <c r="K6111" s="4"/>
    </row>
    <row r="6112" spans="1:11" ht="15" x14ac:dyDescent="0.2">
      <c r="A6112">
        <v>6053</v>
      </c>
      <c r="B6112" s="660">
        <f>'Assets-Liab 5-6'!D11</f>
        <v>0</v>
      </c>
      <c r="D6112" s="2" t="s">
        <v>150</v>
      </c>
      <c r="F6112" s="4"/>
      <c r="G6112" s="1" t="b">
        <f t="shared" ref="G6112:G6175" ca="1" si="96">H6112=B6112</f>
        <v>1</v>
      </c>
      <c r="H6112" s="1435" cm="1">
        <f t="array" aca="1" ref="H6112" ca="1">IF(I6112&lt;&gt;"",INDIRECT("'"&amp;I6112&amp;"'!"&amp;J6112),"")</f>
        <v>0</v>
      </c>
      <c r="I6112" s="1440" t="s">
        <v>3786</v>
      </c>
      <c r="J6112" s="1436" t="s">
        <v>4414</v>
      </c>
      <c r="K6112" s="4"/>
    </row>
    <row r="6113" spans="1:11" ht="15" x14ac:dyDescent="0.2">
      <c r="A6113">
        <v>6054</v>
      </c>
      <c r="B6113" s="660">
        <f>'Assets-Liab 5-6'!E11</f>
        <v>0</v>
      </c>
      <c r="D6113" s="2" t="s">
        <v>150</v>
      </c>
      <c r="F6113" s="4"/>
      <c r="G6113" s="1" t="b">
        <f t="shared" ca="1" si="96"/>
        <v>1</v>
      </c>
      <c r="H6113" s="1435" cm="1">
        <f t="array" aca="1" ref="H6113" ca="1">IF(I6113&lt;&gt;"",INDIRECT("'"&amp;I6113&amp;"'!"&amp;J6113),"")</f>
        <v>0</v>
      </c>
      <c r="I6113" s="1440" t="s">
        <v>3786</v>
      </c>
      <c r="J6113" s="1436" t="s">
        <v>4433</v>
      </c>
      <c r="K6113" s="4"/>
    </row>
    <row r="6114" spans="1:11" ht="15" x14ac:dyDescent="0.2">
      <c r="A6114">
        <v>6055</v>
      </c>
      <c r="B6114" s="660">
        <f>'Assets-Liab 5-6'!F11</f>
        <v>0</v>
      </c>
      <c r="D6114" s="2" t="s">
        <v>150</v>
      </c>
      <c r="F6114" s="4"/>
      <c r="G6114" s="1" t="b">
        <f t="shared" ca="1" si="96"/>
        <v>1</v>
      </c>
      <c r="H6114" s="1435" cm="1">
        <f t="array" aca="1" ref="H6114" ca="1">IF(I6114&lt;&gt;"",INDIRECT("'"&amp;I6114&amp;"'!"&amp;J6114),"")</f>
        <v>0</v>
      </c>
      <c r="I6114" s="1440" t="s">
        <v>3786</v>
      </c>
      <c r="J6114" s="1436" t="s">
        <v>4426</v>
      </c>
      <c r="K6114" s="4"/>
    </row>
    <row r="6115" spans="1:11" ht="15" x14ac:dyDescent="0.2">
      <c r="A6115">
        <v>6056</v>
      </c>
      <c r="B6115" s="660">
        <f>'Assets-Liab 5-6'!G11</f>
        <v>0</v>
      </c>
      <c r="D6115" s="2" t="s">
        <v>150</v>
      </c>
      <c r="F6115" s="4"/>
      <c r="G6115" s="1" t="b">
        <f t="shared" ca="1" si="96"/>
        <v>1</v>
      </c>
      <c r="H6115" s="1435" cm="1">
        <f t="array" aca="1" ref="H6115" ca="1">IF(I6115&lt;&gt;"",INDIRECT("'"&amp;I6115&amp;"'!"&amp;J6115),"")</f>
        <v>0</v>
      </c>
      <c r="I6115" s="1440" t="s">
        <v>3786</v>
      </c>
      <c r="J6115" s="1436" t="s">
        <v>4456</v>
      </c>
      <c r="K6115" s="4"/>
    </row>
    <row r="6116" spans="1:11" ht="15" x14ac:dyDescent="0.2">
      <c r="A6116">
        <v>6057</v>
      </c>
      <c r="B6116" s="660">
        <f>'Assets-Liab 5-6'!H11</f>
        <v>0</v>
      </c>
      <c r="D6116" s="2" t="s">
        <v>150</v>
      </c>
      <c r="F6116" s="4"/>
      <c r="G6116" s="1" t="b">
        <f t="shared" ca="1" si="96"/>
        <v>1</v>
      </c>
      <c r="H6116" s="1435" cm="1">
        <f t="array" aca="1" ref="H6116" ca="1">IF(I6116&lt;&gt;"",INDIRECT("'"&amp;I6116&amp;"'!"&amp;J6116),"")</f>
        <v>0</v>
      </c>
      <c r="I6116" s="1440" t="s">
        <v>3786</v>
      </c>
      <c r="J6116" s="1436" t="s">
        <v>4503</v>
      </c>
      <c r="K6116" s="4"/>
    </row>
    <row r="6117" spans="1:11" ht="15" x14ac:dyDescent="0.2">
      <c r="A6117">
        <v>6058</v>
      </c>
      <c r="B6117" s="660">
        <f>'Assets-Liab 5-6'!I11</f>
        <v>0</v>
      </c>
      <c r="D6117" s="2" t="s">
        <v>150</v>
      </c>
      <c r="F6117" s="4"/>
      <c r="G6117" s="1" t="b">
        <f t="shared" ca="1" si="96"/>
        <v>1</v>
      </c>
      <c r="H6117" s="1435" cm="1">
        <f t="array" aca="1" ref="H6117" ca="1">IF(I6117&lt;&gt;"",INDIRECT("'"&amp;I6117&amp;"'!"&amp;J6117),"")</f>
        <v>0</v>
      </c>
      <c r="I6117" s="1440" t="s">
        <v>3786</v>
      </c>
      <c r="J6117" s="1436" t="s">
        <v>4468</v>
      </c>
      <c r="K6117" s="4"/>
    </row>
    <row r="6118" spans="1:11" ht="15" x14ac:dyDescent="0.2">
      <c r="A6118">
        <v>6059</v>
      </c>
      <c r="B6118" s="660">
        <f>'Assets-Liab 5-6'!J11</f>
        <v>0</v>
      </c>
      <c r="D6118" s="2" t="s">
        <v>150</v>
      </c>
      <c r="F6118" s="4"/>
      <c r="G6118" s="1" t="b">
        <f t="shared" ca="1" si="96"/>
        <v>1</v>
      </c>
      <c r="H6118" s="1435" cm="1">
        <f t="array" aca="1" ref="H6118" ca="1">IF(I6118&lt;&gt;"",INDIRECT("'"&amp;I6118&amp;"'!"&amp;J6118),"")</f>
        <v>0</v>
      </c>
      <c r="I6118" s="1440" t="s">
        <v>3786</v>
      </c>
      <c r="J6118" s="1436" t="s">
        <v>5165</v>
      </c>
      <c r="K6118" s="4"/>
    </row>
    <row r="6119" spans="1:11" ht="15" x14ac:dyDescent="0.2">
      <c r="A6119">
        <v>6060</v>
      </c>
      <c r="B6119" s="660">
        <f>'Assets-Liab 5-6'!K11</f>
        <v>0</v>
      </c>
      <c r="D6119" s="2" t="s">
        <v>150</v>
      </c>
      <c r="F6119" s="4"/>
      <c r="G6119" s="1" t="b">
        <f t="shared" ca="1" si="96"/>
        <v>1</v>
      </c>
      <c r="H6119" s="1435" cm="1">
        <f t="array" aca="1" ref="H6119" ca="1">IF(I6119&lt;&gt;"",INDIRECT("'"&amp;I6119&amp;"'!"&amp;J6119),"")</f>
        <v>0</v>
      </c>
      <c r="I6119" s="1440" t="s">
        <v>3786</v>
      </c>
      <c r="J6119" s="1436" t="s">
        <v>5151</v>
      </c>
      <c r="K6119" s="4"/>
    </row>
    <row r="6120" spans="1:11" ht="15" x14ac:dyDescent="0.2">
      <c r="A6120">
        <v>6061</v>
      </c>
      <c r="B6120" s="660">
        <f>'Assets-Liab 5-6'!L11</f>
        <v>0</v>
      </c>
      <c r="D6120" s="2" t="s">
        <v>150</v>
      </c>
      <c r="F6120" s="4"/>
      <c r="G6120" s="1" t="b">
        <f t="shared" ca="1" si="96"/>
        <v>1</v>
      </c>
      <c r="H6120" s="1435" cm="1">
        <f t="array" aca="1" ref="H6120" ca="1">IF(I6120&lt;&gt;"",INDIRECT("'"&amp;I6120&amp;"'!"&amp;J6120),"")</f>
        <v>0</v>
      </c>
      <c r="I6120" s="1440" t="s">
        <v>3786</v>
      </c>
      <c r="J6120" s="1436" t="s">
        <v>5166</v>
      </c>
      <c r="K6120" s="4"/>
    </row>
    <row r="6121" spans="1:11" ht="15" x14ac:dyDescent="0.2">
      <c r="A6121">
        <v>6062</v>
      </c>
      <c r="B6121" s="660">
        <f>'Assets-Liab 5-6'!J12</f>
        <v>0</v>
      </c>
      <c r="D6121" s="2" t="s">
        <v>150</v>
      </c>
      <c r="F6121" s="4"/>
      <c r="G6121" s="1" t="b">
        <f t="shared" ca="1" si="96"/>
        <v>1</v>
      </c>
      <c r="H6121" s="1435" cm="1">
        <f t="array" aca="1" ref="H6121" ca="1">IF(I6121&lt;&gt;"",INDIRECT("'"&amp;I6121&amp;"'!"&amp;J6121),"")</f>
        <v>0</v>
      </c>
      <c r="I6121" s="1440" t="s">
        <v>3786</v>
      </c>
      <c r="J6121" s="1436" t="s">
        <v>4482</v>
      </c>
      <c r="K6121" s="4"/>
    </row>
    <row r="6122" spans="1:11" ht="15" x14ac:dyDescent="0.2">
      <c r="A6122">
        <v>6063</v>
      </c>
      <c r="B6122" s="660">
        <f>'Assets-Liab 5-6'!J13</f>
        <v>52175</v>
      </c>
      <c r="D6122" s="2" t="s">
        <v>150</v>
      </c>
      <c r="F6122" s="4"/>
      <c r="G6122" s="1" t="b">
        <f t="shared" ca="1" si="96"/>
        <v>1</v>
      </c>
      <c r="H6122" s="1435" cm="1">
        <f t="array" aca="1" ref="H6122" ca="1">IF(I6122&lt;&gt;"",INDIRECT("'"&amp;I6122&amp;"'!"&amp;J6122),"")</f>
        <v>52175</v>
      </c>
      <c r="I6122" s="1440" t="s">
        <v>3786</v>
      </c>
      <c r="J6122" s="1436" t="s">
        <v>4483</v>
      </c>
      <c r="K6122" s="4"/>
    </row>
    <row r="6123" spans="1:11" ht="15" x14ac:dyDescent="0.2">
      <c r="A6123">
        <v>6064</v>
      </c>
      <c r="B6123" s="660">
        <f>'Assets-Liab 5-6'!C25</f>
        <v>0</v>
      </c>
      <c r="D6123" s="2" t="s">
        <v>150</v>
      </c>
      <c r="F6123" s="4"/>
      <c r="G6123" s="1" t="b">
        <f t="shared" ca="1" si="96"/>
        <v>1</v>
      </c>
      <c r="H6123" s="1435" cm="1">
        <f t="array" aca="1" ref="H6123" ca="1">IF(I6123&lt;&gt;"",INDIRECT("'"&amp;I6123&amp;"'!"&amp;J6123),"")</f>
        <v>0</v>
      </c>
      <c r="I6123" s="1440" t="s">
        <v>3786</v>
      </c>
      <c r="J6123" s="1436" t="s">
        <v>4527</v>
      </c>
      <c r="K6123" s="4"/>
    </row>
    <row r="6124" spans="1:11" ht="15" x14ac:dyDescent="0.2">
      <c r="A6124">
        <v>6065</v>
      </c>
      <c r="B6124" s="660">
        <f>'Assets-Liab 5-6'!D25</f>
        <v>0</v>
      </c>
      <c r="D6124" s="2" t="s">
        <v>150</v>
      </c>
      <c r="F6124" s="4"/>
      <c r="G6124" s="1" t="b">
        <f t="shared" ca="1" si="96"/>
        <v>1</v>
      </c>
      <c r="H6124" s="1435" cm="1">
        <f t="array" aca="1" ref="H6124" ca="1">IF(I6124&lt;&gt;"",INDIRECT("'"&amp;I6124&amp;"'!"&amp;J6124),"")</f>
        <v>0</v>
      </c>
      <c r="I6124" s="1440" t="s">
        <v>3786</v>
      </c>
      <c r="J6124" s="1436" t="s">
        <v>4528</v>
      </c>
      <c r="K6124" s="4"/>
    </row>
    <row r="6125" spans="1:11" ht="15" x14ac:dyDescent="0.2">
      <c r="A6125">
        <v>6066</v>
      </c>
      <c r="B6125" s="660">
        <f>'Assets-Liab 5-6'!E25</f>
        <v>0</v>
      </c>
      <c r="D6125" s="2" t="s">
        <v>150</v>
      </c>
      <c r="F6125" s="4"/>
      <c r="G6125" s="1" t="b">
        <f t="shared" ca="1" si="96"/>
        <v>1</v>
      </c>
      <c r="H6125" s="1435" cm="1">
        <f t="array" aca="1" ref="H6125" ca="1">IF(I6125&lt;&gt;"",INDIRECT("'"&amp;I6125&amp;"'!"&amp;J6125),"")</f>
        <v>0</v>
      </c>
      <c r="I6125" s="1440" t="s">
        <v>3786</v>
      </c>
      <c r="J6125" s="1436" t="s">
        <v>4529</v>
      </c>
      <c r="K6125" s="4"/>
    </row>
    <row r="6126" spans="1:11" ht="15" x14ac:dyDescent="0.2">
      <c r="A6126">
        <v>6067</v>
      </c>
      <c r="B6126" s="660">
        <f>'Assets-Liab 5-6'!F25</f>
        <v>0</v>
      </c>
      <c r="D6126" s="2" t="s">
        <v>150</v>
      </c>
      <c r="F6126" s="4"/>
      <c r="G6126" s="1" t="b">
        <f t="shared" ca="1" si="96"/>
        <v>1</v>
      </c>
      <c r="H6126" s="1435" cm="1">
        <f t="array" aca="1" ref="H6126" ca="1">IF(I6126&lt;&gt;"",INDIRECT("'"&amp;I6126&amp;"'!"&amp;J6126),"")</f>
        <v>0</v>
      </c>
      <c r="I6126" s="1440" t="s">
        <v>3786</v>
      </c>
      <c r="J6126" s="1436" t="s">
        <v>4530</v>
      </c>
      <c r="K6126" s="4"/>
    </row>
    <row r="6127" spans="1:11" ht="15" x14ac:dyDescent="0.2">
      <c r="A6127">
        <v>6068</v>
      </c>
      <c r="B6127" s="660">
        <f>'Assets-Liab 5-6'!G25</f>
        <v>0</v>
      </c>
      <c r="D6127" s="2" t="s">
        <v>150</v>
      </c>
      <c r="F6127" s="4"/>
      <c r="G6127" s="1" t="b">
        <f t="shared" ca="1" si="96"/>
        <v>1</v>
      </c>
      <c r="H6127" s="1435" cm="1">
        <f t="array" aca="1" ref="H6127" ca="1">IF(I6127&lt;&gt;"",INDIRECT("'"&amp;I6127&amp;"'!"&amp;J6127),"")</f>
        <v>0</v>
      </c>
      <c r="I6127" s="1440" t="s">
        <v>3786</v>
      </c>
      <c r="J6127" s="1436" t="s">
        <v>5167</v>
      </c>
      <c r="K6127" s="4"/>
    </row>
    <row r="6128" spans="1:11" ht="15" x14ac:dyDescent="0.2">
      <c r="A6128">
        <v>6069</v>
      </c>
      <c r="B6128" s="660">
        <f>'Assets-Liab 5-6'!H25</f>
        <v>0</v>
      </c>
      <c r="D6128" s="2" t="s">
        <v>150</v>
      </c>
      <c r="F6128" s="4"/>
      <c r="G6128" s="1" t="b">
        <f t="shared" ca="1" si="96"/>
        <v>1</v>
      </c>
      <c r="H6128" s="1435" cm="1">
        <f t="array" aca="1" ref="H6128" ca="1">IF(I6128&lt;&gt;"",INDIRECT("'"&amp;I6128&amp;"'!"&amp;J6128),"")</f>
        <v>0</v>
      </c>
      <c r="I6128" s="1440" t="s">
        <v>3786</v>
      </c>
      <c r="J6128" s="1436" t="s">
        <v>5168</v>
      </c>
      <c r="K6128" s="4"/>
    </row>
    <row r="6129" spans="1:11" ht="15" x14ac:dyDescent="0.2">
      <c r="A6129">
        <v>6070</v>
      </c>
      <c r="B6129" s="660">
        <f>'Assets-Liab 5-6'!J25</f>
        <v>0</v>
      </c>
      <c r="D6129" s="2" t="s">
        <v>150</v>
      </c>
      <c r="F6129" s="4"/>
      <c r="G6129" s="1" t="b">
        <f t="shared" ca="1" si="96"/>
        <v>1</v>
      </c>
      <c r="H6129" s="1435" cm="1">
        <f t="array" aca="1" ref="H6129" ca="1">IF(I6129&lt;&gt;"",INDIRECT("'"&amp;I6129&amp;"'!"&amp;J6129),"")</f>
        <v>0</v>
      </c>
      <c r="I6129" s="1440" t="s">
        <v>3786</v>
      </c>
      <c r="J6129" s="1436" t="s">
        <v>5169</v>
      </c>
      <c r="K6129" s="4"/>
    </row>
    <row r="6130" spans="1:11" ht="15" x14ac:dyDescent="0.2">
      <c r="A6130">
        <v>6071</v>
      </c>
      <c r="B6130" s="660">
        <f>'Assets-Liab 5-6'!K25</f>
        <v>0</v>
      </c>
      <c r="D6130" s="2" t="s">
        <v>150</v>
      </c>
      <c r="F6130" s="4"/>
      <c r="G6130" s="1" t="b">
        <f t="shared" ca="1" si="96"/>
        <v>1</v>
      </c>
      <c r="H6130" s="1435" cm="1">
        <f t="array" aca="1" ref="H6130" ca="1">IF(I6130&lt;&gt;"",INDIRECT("'"&amp;I6130&amp;"'!"&amp;J6130),"")</f>
        <v>0</v>
      </c>
      <c r="I6130" s="1440" t="s">
        <v>3786</v>
      </c>
      <c r="J6130" s="1436" t="s">
        <v>5170</v>
      </c>
      <c r="K6130" s="4"/>
    </row>
    <row r="6131" spans="1:11" ht="15" x14ac:dyDescent="0.2">
      <c r="A6131">
        <v>6072</v>
      </c>
      <c r="B6131" s="660">
        <f>'Assets-Liab 5-6'!C26</f>
        <v>0</v>
      </c>
      <c r="D6131" s="2" t="s">
        <v>150</v>
      </c>
      <c r="F6131" s="4"/>
      <c r="G6131" s="1" t="b">
        <f t="shared" ca="1" si="96"/>
        <v>1</v>
      </c>
      <c r="H6131" s="1435" cm="1">
        <f t="array" aca="1" ref="H6131" ca="1">IF(I6131&lt;&gt;"",INDIRECT("'"&amp;I6131&amp;"'!"&amp;J6131),"")</f>
        <v>0</v>
      </c>
      <c r="I6131" s="1440" t="s">
        <v>3786</v>
      </c>
      <c r="J6131" s="1436" t="s">
        <v>3858</v>
      </c>
      <c r="K6131" s="4"/>
    </row>
    <row r="6132" spans="1:11" ht="15" x14ac:dyDescent="0.2">
      <c r="A6132">
        <v>6073</v>
      </c>
      <c r="B6132" s="660">
        <f>'Assets-Liab 5-6'!D26</f>
        <v>0</v>
      </c>
      <c r="D6132" s="2" t="s">
        <v>150</v>
      </c>
      <c r="F6132" s="4"/>
      <c r="G6132" s="1" t="b">
        <f t="shared" ca="1" si="96"/>
        <v>1</v>
      </c>
      <c r="H6132" s="1435" cm="1">
        <f t="array" aca="1" ref="H6132" ca="1">IF(I6132&lt;&gt;"",INDIRECT("'"&amp;I6132&amp;"'!"&amp;J6132),"")</f>
        <v>0</v>
      </c>
      <c r="I6132" s="1440" t="s">
        <v>3786</v>
      </c>
      <c r="J6132" s="1436" t="s">
        <v>3861</v>
      </c>
      <c r="K6132" s="4"/>
    </row>
    <row r="6133" spans="1:11" ht="15" x14ac:dyDescent="0.2">
      <c r="A6133">
        <v>6074</v>
      </c>
      <c r="B6133" s="660">
        <f>'Assets-Liab 5-6'!E26</f>
        <v>0</v>
      </c>
      <c r="D6133" s="2" t="s">
        <v>150</v>
      </c>
      <c r="F6133" s="4"/>
      <c r="G6133" s="1" t="b">
        <f t="shared" ca="1" si="96"/>
        <v>1</v>
      </c>
      <c r="H6133" s="1435" cm="1">
        <f t="array" aca="1" ref="H6133" ca="1">IF(I6133&lt;&gt;"",INDIRECT("'"&amp;I6133&amp;"'!"&amp;J6133),"")</f>
        <v>0</v>
      </c>
      <c r="I6133" s="1440" t="s">
        <v>3786</v>
      </c>
      <c r="J6133" s="1436" t="s">
        <v>4681</v>
      </c>
      <c r="K6133" s="4"/>
    </row>
    <row r="6134" spans="1:11" ht="15" x14ac:dyDescent="0.2">
      <c r="A6134">
        <v>6075</v>
      </c>
      <c r="B6134" s="660">
        <f>'Assets-Liab 5-6'!F26</f>
        <v>0</v>
      </c>
      <c r="D6134" s="2" t="s">
        <v>150</v>
      </c>
      <c r="F6134" s="4"/>
      <c r="G6134" s="1" t="b">
        <f t="shared" ca="1" si="96"/>
        <v>1</v>
      </c>
      <c r="H6134" s="1435" cm="1">
        <f t="array" aca="1" ref="H6134" ca="1">IF(I6134&lt;&gt;"",INDIRECT("'"&amp;I6134&amp;"'!"&amp;J6134),"")</f>
        <v>0</v>
      </c>
      <c r="I6134" s="1440" t="s">
        <v>3786</v>
      </c>
      <c r="J6134" s="1436" t="s">
        <v>4534</v>
      </c>
      <c r="K6134" s="4"/>
    </row>
    <row r="6135" spans="1:11" ht="15" x14ac:dyDescent="0.2">
      <c r="A6135">
        <v>6076</v>
      </c>
      <c r="B6135" s="660">
        <f>'Assets-Liab 5-6'!G26</f>
        <v>0</v>
      </c>
      <c r="D6135" s="2" t="s">
        <v>150</v>
      </c>
      <c r="F6135" s="4"/>
      <c r="G6135" s="1" t="b">
        <f t="shared" ca="1" si="96"/>
        <v>1</v>
      </c>
      <c r="H6135" s="1435" cm="1">
        <f t="array" aca="1" ref="H6135" ca="1">IF(I6135&lt;&gt;"",INDIRECT("'"&amp;I6135&amp;"'!"&amp;J6135),"")</f>
        <v>0</v>
      </c>
      <c r="I6135" s="1440" t="s">
        <v>3786</v>
      </c>
      <c r="J6135" s="1436" t="s">
        <v>4682</v>
      </c>
      <c r="K6135" s="4"/>
    </row>
    <row r="6136" spans="1:11" ht="15" x14ac:dyDescent="0.2">
      <c r="A6136">
        <v>6077</v>
      </c>
      <c r="B6136" s="660">
        <f>'Assets-Liab 5-6'!H26</f>
        <v>0</v>
      </c>
      <c r="D6136" s="2" t="s">
        <v>150</v>
      </c>
      <c r="F6136" s="4"/>
      <c r="G6136" s="1" t="b">
        <f t="shared" ca="1" si="96"/>
        <v>1</v>
      </c>
      <c r="H6136" s="1435" cm="1">
        <f t="array" aca="1" ref="H6136" ca="1">IF(I6136&lt;&gt;"",INDIRECT("'"&amp;I6136&amp;"'!"&amp;J6136),"")</f>
        <v>0</v>
      </c>
      <c r="I6136" s="1440" t="s">
        <v>3786</v>
      </c>
      <c r="J6136" s="1436" t="s">
        <v>4683</v>
      </c>
      <c r="K6136" s="4"/>
    </row>
    <row r="6137" spans="1:11" ht="15" x14ac:dyDescent="0.2">
      <c r="A6137">
        <v>6078</v>
      </c>
      <c r="B6137" s="660">
        <f>'Assets-Liab 5-6'!I26</f>
        <v>0</v>
      </c>
      <c r="D6137" s="2" t="s">
        <v>150</v>
      </c>
      <c r="F6137" s="4"/>
      <c r="G6137" s="1" t="b">
        <f t="shared" ca="1" si="96"/>
        <v>1</v>
      </c>
      <c r="H6137" s="1435" cm="1">
        <f t="array" aca="1" ref="H6137" ca="1">IF(I6137&lt;&gt;"",INDIRECT("'"&amp;I6137&amp;"'!"&amp;J6137),"")</f>
        <v>0</v>
      </c>
      <c r="I6137" s="1440" t="s">
        <v>3786</v>
      </c>
      <c r="J6137" s="1436" t="s">
        <v>5171</v>
      </c>
      <c r="K6137" s="4"/>
    </row>
    <row r="6138" spans="1:11" ht="15" x14ac:dyDescent="0.2">
      <c r="A6138">
        <v>6079</v>
      </c>
      <c r="B6138" s="660">
        <f>'Assets-Liab 5-6'!J26</f>
        <v>0</v>
      </c>
      <c r="D6138" s="2" t="s">
        <v>150</v>
      </c>
      <c r="F6138" s="4"/>
      <c r="G6138" s="1" t="b">
        <f t="shared" ca="1" si="96"/>
        <v>1</v>
      </c>
      <c r="H6138" s="1435" cm="1">
        <f t="array" aca="1" ref="H6138" ca="1">IF(I6138&lt;&gt;"",INDIRECT("'"&amp;I6138&amp;"'!"&amp;J6138),"")</f>
        <v>0</v>
      </c>
      <c r="I6138" s="1440" t="s">
        <v>3786</v>
      </c>
      <c r="J6138" s="1436" t="s">
        <v>5172</v>
      </c>
      <c r="K6138" s="4"/>
    </row>
    <row r="6139" spans="1:11" ht="15" x14ac:dyDescent="0.2">
      <c r="A6139">
        <v>6080</v>
      </c>
      <c r="B6139" s="660">
        <f>'Assets-Liab 5-6'!K26</f>
        <v>0</v>
      </c>
      <c r="D6139" s="2" t="s">
        <v>150</v>
      </c>
      <c r="F6139" s="4"/>
      <c r="G6139" s="1" t="b">
        <f t="shared" ca="1" si="96"/>
        <v>1</v>
      </c>
      <c r="H6139" s="1435" cm="1">
        <f t="array" aca="1" ref="H6139" ca="1">IF(I6139&lt;&gt;"",INDIRECT("'"&amp;I6139&amp;"'!"&amp;J6139),"")</f>
        <v>0</v>
      </c>
      <c r="I6139" s="1440" t="s">
        <v>3786</v>
      </c>
      <c r="J6139" s="1436" t="s">
        <v>4695</v>
      </c>
      <c r="K6139" s="4"/>
    </row>
    <row r="6140" spans="1:11" ht="15" x14ac:dyDescent="0.2">
      <c r="A6140">
        <v>6081</v>
      </c>
      <c r="B6140" s="660">
        <f>'Assets-Liab 5-6'!C27</f>
        <v>0</v>
      </c>
      <c r="D6140" s="2" t="s">
        <v>150</v>
      </c>
      <c r="F6140" s="4"/>
      <c r="G6140" s="1" t="b">
        <f t="shared" ca="1" si="96"/>
        <v>1</v>
      </c>
      <c r="H6140" s="1435" cm="1">
        <f t="array" aca="1" ref="H6140" ca="1">IF(I6140&lt;&gt;"",INDIRECT("'"&amp;I6140&amp;"'!"&amp;J6140),"")</f>
        <v>0</v>
      </c>
      <c r="I6140" s="1440" t="s">
        <v>3786</v>
      </c>
      <c r="J6140" s="1436" t="s">
        <v>4912</v>
      </c>
      <c r="K6140" s="4"/>
    </row>
    <row r="6141" spans="1:11" ht="15" x14ac:dyDescent="0.2">
      <c r="A6141">
        <v>6082</v>
      </c>
      <c r="B6141" s="660">
        <f>'Assets-Liab 5-6'!D27</f>
        <v>0</v>
      </c>
      <c r="D6141" s="2" t="s">
        <v>150</v>
      </c>
      <c r="F6141" s="4"/>
      <c r="G6141" s="1" t="b">
        <f t="shared" ca="1" si="96"/>
        <v>1</v>
      </c>
      <c r="H6141" s="1435" cm="1">
        <f t="array" aca="1" ref="H6141" ca="1">IF(I6141&lt;&gt;"",INDIRECT("'"&amp;I6141&amp;"'!"&amp;J6141),"")</f>
        <v>0</v>
      </c>
      <c r="I6141" s="1440" t="s">
        <v>3786</v>
      </c>
      <c r="J6141" s="1436" t="s">
        <v>4913</v>
      </c>
      <c r="K6141" s="4"/>
    </row>
    <row r="6142" spans="1:11" ht="15" x14ac:dyDescent="0.2">
      <c r="A6142">
        <v>6083</v>
      </c>
      <c r="B6142" s="660">
        <f>'Assets-Liab 5-6'!E27</f>
        <v>0</v>
      </c>
      <c r="D6142" s="2" t="s">
        <v>150</v>
      </c>
      <c r="F6142" s="4"/>
      <c r="G6142" s="1" t="b">
        <f t="shared" ca="1" si="96"/>
        <v>1</v>
      </c>
      <c r="H6142" s="1435" cm="1">
        <f t="array" aca="1" ref="H6142" ca="1">IF(I6142&lt;&gt;"",INDIRECT("'"&amp;I6142&amp;"'!"&amp;J6142),"")</f>
        <v>0</v>
      </c>
      <c r="I6142" s="1440" t="s">
        <v>3786</v>
      </c>
      <c r="J6142" s="1436" t="s">
        <v>5160</v>
      </c>
      <c r="K6142" s="4"/>
    </row>
    <row r="6143" spans="1:11" ht="15" x14ac:dyDescent="0.2">
      <c r="A6143">
        <v>6084</v>
      </c>
      <c r="B6143" s="660">
        <f>'Assets-Liab 5-6'!F27</f>
        <v>0</v>
      </c>
      <c r="D6143" s="2" t="s">
        <v>150</v>
      </c>
      <c r="F6143" s="4"/>
      <c r="G6143" s="1" t="b">
        <f t="shared" ca="1" si="96"/>
        <v>1</v>
      </c>
      <c r="H6143" s="1435" cm="1">
        <f t="array" aca="1" ref="H6143" ca="1">IF(I6143&lt;&gt;"",INDIRECT("'"&amp;I6143&amp;"'!"&amp;J6143),"")</f>
        <v>0</v>
      </c>
      <c r="I6143" s="1440" t="s">
        <v>3786</v>
      </c>
      <c r="J6143" s="1436" t="s">
        <v>4914</v>
      </c>
      <c r="K6143" s="4"/>
    </row>
    <row r="6144" spans="1:11" ht="15" x14ac:dyDescent="0.2">
      <c r="A6144">
        <v>6085</v>
      </c>
      <c r="B6144" s="660">
        <f>'Assets-Liab 5-6'!G27</f>
        <v>0</v>
      </c>
      <c r="D6144" s="2" t="s">
        <v>150</v>
      </c>
      <c r="F6144" s="4"/>
      <c r="G6144" s="1" t="b">
        <f t="shared" ca="1" si="96"/>
        <v>1</v>
      </c>
      <c r="H6144" s="1435" cm="1">
        <f t="array" aca="1" ref="H6144" ca="1">IF(I6144&lt;&gt;"",INDIRECT("'"&amp;I6144&amp;"'!"&amp;J6144),"")</f>
        <v>0</v>
      </c>
      <c r="I6144" s="1440" t="s">
        <v>3786</v>
      </c>
      <c r="J6144" s="1436" t="s">
        <v>5173</v>
      </c>
      <c r="K6144" s="4"/>
    </row>
    <row r="6145" spans="1:11" ht="15" x14ac:dyDescent="0.2">
      <c r="A6145">
        <v>6086</v>
      </c>
      <c r="B6145" s="660">
        <f>'Assets-Liab 5-6'!H27</f>
        <v>0</v>
      </c>
      <c r="D6145" s="2" t="s">
        <v>150</v>
      </c>
      <c r="F6145" s="4"/>
      <c r="G6145" s="1" t="b">
        <f t="shared" ca="1" si="96"/>
        <v>1</v>
      </c>
      <c r="H6145" s="1435" cm="1">
        <f t="array" aca="1" ref="H6145" ca="1">IF(I6145&lt;&gt;"",INDIRECT("'"&amp;I6145&amp;"'!"&amp;J6145),"")</f>
        <v>0</v>
      </c>
      <c r="I6145" s="1440" t="s">
        <v>3786</v>
      </c>
      <c r="J6145" s="1436" t="s">
        <v>5174</v>
      </c>
      <c r="K6145" s="4"/>
    </row>
    <row r="6146" spans="1:11" ht="15" x14ac:dyDescent="0.2">
      <c r="A6146">
        <v>6087</v>
      </c>
      <c r="B6146" s="660">
        <f>'Assets-Liab 5-6'!I27</f>
        <v>0</v>
      </c>
      <c r="D6146" s="2" t="s">
        <v>150</v>
      </c>
      <c r="F6146" s="4"/>
      <c r="G6146" s="1" t="b">
        <f t="shared" ca="1" si="96"/>
        <v>1</v>
      </c>
      <c r="H6146" s="1435" cm="1">
        <f t="array" aca="1" ref="H6146" ca="1">IF(I6146&lt;&gt;"",INDIRECT("'"&amp;I6146&amp;"'!"&amp;J6146),"")</f>
        <v>0</v>
      </c>
      <c r="I6146" s="1440" t="s">
        <v>3786</v>
      </c>
      <c r="J6146" s="1436" t="s">
        <v>5175</v>
      </c>
      <c r="K6146" s="4"/>
    </row>
    <row r="6147" spans="1:11" ht="15" x14ac:dyDescent="0.2">
      <c r="A6147">
        <v>6088</v>
      </c>
      <c r="B6147" s="660">
        <f>'Assets-Liab 5-6'!J27</f>
        <v>0</v>
      </c>
      <c r="D6147" s="2" t="s">
        <v>150</v>
      </c>
      <c r="F6147" s="4"/>
      <c r="G6147" s="1" t="b">
        <f t="shared" ca="1" si="96"/>
        <v>1</v>
      </c>
      <c r="H6147" s="1435" cm="1">
        <f t="array" aca="1" ref="H6147" ca="1">IF(I6147&lt;&gt;"",INDIRECT("'"&amp;I6147&amp;"'!"&amp;J6147),"")</f>
        <v>0</v>
      </c>
      <c r="I6147" s="1440" t="s">
        <v>3786</v>
      </c>
      <c r="J6147" s="1436" t="s">
        <v>5176</v>
      </c>
      <c r="K6147" s="4"/>
    </row>
    <row r="6148" spans="1:11" ht="15" x14ac:dyDescent="0.2">
      <c r="A6148">
        <v>6089</v>
      </c>
      <c r="B6148" s="660">
        <f>'Assets-Liab 5-6'!K27</f>
        <v>0</v>
      </c>
      <c r="D6148" s="2" t="s">
        <v>150</v>
      </c>
      <c r="F6148" s="4"/>
      <c r="G6148" s="1" t="b">
        <f t="shared" ca="1" si="96"/>
        <v>1</v>
      </c>
      <c r="H6148" s="1435" cm="1">
        <f t="array" aca="1" ref="H6148" ca="1">IF(I6148&lt;&gt;"",INDIRECT("'"&amp;I6148&amp;"'!"&amp;J6148),"")</f>
        <v>0</v>
      </c>
      <c r="I6148" s="1440" t="s">
        <v>3786</v>
      </c>
      <c r="J6148" s="1436" t="s">
        <v>5177</v>
      </c>
      <c r="K6148" s="4"/>
    </row>
    <row r="6149" spans="1:11" ht="15" x14ac:dyDescent="0.2">
      <c r="A6149">
        <v>6090</v>
      </c>
      <c r="B6149" s="660">
        <f>'Assets-Liab 5-6'!C28</f>
        <v>0</v>
      </c>
      <c r="D6149" s="2" t="s">
        <v>150</v>
      </c>
      <c r="F6149" s="4"/>
      <c r="G6149" s="1" t="b">
        <f t="shared" ca="1" si="96"/>
        <v>1</v>
      </c>
      <c r="H6149" s="1435" cm="1">
        <f t="array" aca="1" ref="H6149" ca="1">IF(I6149&lt;&gt;"",INDIRECT("'"&amp;I6149&amp;"'!"&amp;J6149),"")</f>
        <v>0</v>
      </c>
      <c r="I6149" s="1440" t="s">
        <v>3786</v>
      </c>
      <c r="J6149" s="1436" t="s">
        <v>4531</v>
      </c>
      <c r="K6149" s="4"/>
    </row>
    <row r="6150" spans="1:11" ht="15" x14ac:dyDescent="0.2">
      <c r="A6150">
        <v>6091</v>
      </c>
      <c r="B6150" s="660">
        <f>'Assets-Liab 5-6'!D28</f>
        <v>0</v>
      </c>
      <c r="D6150" s="2" t="s">
        <v>150</v>
      </c>
      <c r="F6150" s="4"/>
      <c r="G6150" s="1" t="b">
        <f t="shared" ca="1" si="96"/>
        <v>1</v>
      </c>
      <c r="H6150" s="1435" cm="1">
        <f t="array" aca="1" ref="H6150" ca="1">IF(I6150&lt;&gt;"",INDIRECT("'"&amp;I6150&amp;"'!"&amp;J6150),"")</f>
        <v>0</v>
      </c>
      <c r="I6150" s="1440" t="s">
        <v>3786</v>
      </c>
      <c r="J6150" s="1436" t="s">
        <v>4532</v>
      </c>
      <c r="K6150" s="4"/>
    </row>
    <row r="6151" spans="1:11" ht="15" x14ac:dyDescent="0.2">
      <c r="A6151">
        <v>6092</v>
      </c>
      <c r="B6151" s="660">
        <f>'Assets-Liab 5-6'!E28</f>
        <v>0</v>
      </c>
      <c r="D6151" s="2" t="s">
        <v>150</v>
      </c>
      <c r="F6151" s="4"/>
      <c r="G6151" s="1" t="b">
        <f t="shared" ca="1" si="96"/>
        <v>1</v>
      </c>
      <c r="H6151" s="1435" cm="1">
        <f t="array" aca="1" ref="H6151" ca="1">IF(I6151&lt;&gt;"",INDIRECT("'"&amp;I6151&amp;"'!"&amp;J6151),"")</f>
        <v>0</v>
      </c>
      <c r="I6151" s="1440" t="s">
        <v>3786</v>
      </c>
      <c r="J6151" s="1436" t="s">
        <v>4533</v>
      </c>
      <c r="K6151" s="4"/>
    </row>
    <row r="6152" spans="1:11" ht="15" x14ac:dyDescent="0.2">
      <c r="A6152">
        <v>6093</v>
      </c>
      <c r="B6152" s="660">
        <f>'Assets-Liab 5-6'!F28</f>
        <v>0</v>
      </c>
      <c r="D6152" s="2" t="s">
        <v>150</v>
      </c>
      <c r="F6152" s="4"/>
      <c r="G6152" s="1" t="b">
        <f t="shared" ca="1" si="96"/>
        <v>1</v>
      </c>
      <c r="H6152" s="1435" cm="1">
        <f t="array" aca="1" ref="H6152" ca="1">IF(I6152&lt;&gt;"",INDIRECT("'"&amp;I6152&amp;"'!"&amp;J6152),"")</f>
        <v>0</v>
      </c>
      <c r="I6152" s="1440" t="s">
        <v>3786</v>
      </c>
      <c r="J6152" s="1436" t="s">
        <v>4535</v>
      </c>
      <c r="K6152" s="4"/>
    </row>
    <row r="6153" spans="1:11" ht="15" x14ac:dyDescent="0.2">
      <c r="A6153">
        <v>6094</v>
      </c>
      <c r="B6153" s="660">
        <f>'Assets-Liab 5-6'!G28</f>
        <v>0</v>
      </c>
      <c r="D6153" s="2" t="s">
        <v>150</v>
      </c>
      <c r="F6153" s="4"/>
      <c r="G6153" s="1" t="b">
        <f t="shared" ca="1" si="96"/>
        <v>1</v>
      </c>
      <c r="H6153" s="1435" cm="1">
        <f t="array" aca="1" ref="H6153" ca="1">IF(I6153&lt;&gt;"",INDIRECT("'"&amp;I6153&amp;"'!"&amp;J6153),"")</f>
        <v>0</v>
      </c>
      <c r="I6153" s="1440" t="s">
        <v>3786</v>
      </c>
      <c r="J6153" s="1436" t="s">
        <v>4536</v>
      </c>
      <c r="K6153" s="4"/>
    </row>
    <row r="6154" spans="1:11" ht="15" x14ac:dyDescent="0.2">
      <c r="A6154">
        <v>6095</v>
      </c>
      <c r="B6154" s="660">
        <f>'Assets-Liab 5-6'!H28</f>
        <v>0</v>
      </c>
      <c r="D6154" s="2" t="s">
        <v>150</v>
      </c>
      <c r="F6154" s="4"/>
      <c r="G6154" s="1" t="b">
        <f t="shared" ca="1" si="96"/>
        <v>1</v>
      </c>
      <c r="H6154" s="1435" cm="1">
        <f t="array" aca="1" ref="H6154" ca="1">IF(I6154&lt;&gt;"",INDIRECT("'"&amp;I6154&amp;"'!"&amp;J6154),"")</f>
        <v>0</v>
      </c>
      <c r="I6154" s="1440" t="s">
        <v>3786</v>
      </c>
      <c r="J6154" s="1436" t="s">
        <v>4537</v>
      </c>
      <c r="K6154" s="4"/>
    </row>
    <row r="6155" spans="1:11" ht="15" x14ac:dyDescent="0.2">
      <c r="A6155">
        <v>6096</v>
      </c>
      <c r="B6155" s="660">
        <f>'Assets-Liab 5-6'!I28</f>
        <v>0</v>
      </c>
      <c r="D6155" s="2" t="s">
        <v>150</v>
      </c>
      <c r="F6155" s="4"/>
      <c r="G6155" s="1" t="b">
        <f t="shared" ca="1" si="96"/>
        <v>1</v>
      </c>
      <c r="H6155" s="1435" cm="1">
        <f t="array" aca="1" ref="H6155" ca="1">IF(I6155&lt;&gt;"",INDIRECT("'"&amp;I6155&amp;"'!"&amp;J6155),"")</f>
        <v>0</v>
      </c>
      <c r="I6155" s="1440" t="s">
        <v>3786</v>
      </c>
      <c r="J6155" s="1436" t="s">
        <v>4538</v>
      </c>
      <c r="K6155" s="4"/>
    </row>
    <row r="6156" spans="1:11" ht="15" x14ac:dyDescent="0.2">
      <c r="A6156">
        <v>6097</v>
      </c>
      <c r="B6156" s="660">
        <f>'Assets-Liab 5-6'!J28</f>
        <v>0</v>
      </c>
      <c r="D6156" s="2" t="s">
        <v>150</v>
      </c>
      <c r="F6156" s="4"/>
      <c r="G6156" s="1" t="b">
        <f t="shared" ca="1" si="96"/>
        <v>1</v>
      </c>
      <c r="H6156" s="1435" cm="1">
        <f t="array" aca="1" ref="H6156" ca="1">IF(I6156&lt;&gt;"",INDIRECT("'"&amp;I6156&amp;"'!"&amp;J6156),"")</f>
        <v>0</v>
      </c>
      <c r="I6156" s="1440" t="s">
        <v>3786</v>
      </c>
      <c r="J6156" s="1436" t="s">
        <v>5178</v>
      </c>
      <c r="K6156" s="4"/>
    </row>
    <row r="6157" spans="1:11" ht="15" x14ac:dyDescent="0.2">
      <c r="A6157">
        <v>6098</v>
      </c>
      <c r="B6157" s="660">
        <f>'Assets-Liab 5-6'!K28</f>
        <v>0</v>
      </c>
      <c r="D6157" s="2" t="s">
        <v>150</v>
      </c>
      <c r="F6157" s="4"/>
      <c r="G6157" s="1" t="b">
        <f t="shared" ca="1" si="96"/>
        <v>1</v>
      </c>
      <c r="H6157" s="1435" cm="1">
        <f t="array" aca="1" ref="H6157" ca="1">IF(I6157&lt;&gt;"",INDIRECT("'"&amp;I6157&amp;"'!"&amp;J6157),"")</f>
        <v>0</v>
      </c>
      <c r="I6157" s="1440" t="s">
        <v>3786</v>
      </c>
      <c r="J6157" s="1436" t="s">
        <v>4696</v>
      </c>
      <c r="K6157" s="4"/>
    </row>
    <row r="6158" spans="1:11" ht="15" x14ac:dyDescent="0.2">
      <c r="A6158">
        <v>6099</v>
      </c>
      <c r="B6158" s="660">
        <f>'Assets-Liab 5-6'!C29</f>
        <v>0</v>
      </c>
      <c r="D6158" s="2" t="s">
        <v>150</v>
      </c>
      <c r="F6158" s="4"/>
      <c r="G6158" s="1" t="b">
        <f t="shared" ca="1" si="96"/>
        <v>1</v>
      </c>
      <c r="H6158" s="1435" cm="1">
        <f t="array" aca="1" ref="H6158" ca="1">IF(I6158&lt;&gt;"",INDIRECT("'"&amp;I6158&amp;"'!"&amp;J6158),"")</f>
        <v>0</v>
      </c>
      <c r="I6158" s="1440" t="s">
        <v>3786</v>
      </c>
      <c r="J6158" s="1436" t="s">
        <v>4922</v>
      </c>
      <c r="K6158" s="4"/>
    </row>
    <row r="6159" spans="1:11" ht="15" x14ac:dyDescent="0.2">
      <c r="A6159">
        <v>6100</v>
      </c>
      <c r="B6159" s="660">
        <f>'Assets-Liab 5-6'!D29</f>
        <v>0</v>
      </c>
      <c r="D6159" s="2" t="s">
        <v>150</v>
      </c>
      <c r="F6159" s="4"/>
      <c r="G6159" s="1" t="b">
        <f t="shared" ca="1" si="96"/>
        <v>1</v>
      </c>
      <c r="H6159" s="1435" cm="1">
        <f t="array" aca="1" ref="H6159" ca="1">IF(I6159&lt;&gt;"",INDIRECT("'"&amp;I6159&amp;"'!"&amp;J6159),"")</f>
        <v>0</v>
      </c>
      <c r="I6159" s="1440" t="s">
        <v>3786</v>
      </c>
      <c r="J6159" s="1436" t="s">
        <v>4644</v>
      </c>
      <c r="K6159" s="4"/>
    </row>
    <row r="6160" spans="1:11" ht="15" x14ac:dyDescent="0.2">
      <c r="A6160">
        <v>6101</v>
      </c>
      <c r="B6160" s="660">
        <f>'Assets-Liab 5-6'!E29</f>
        <v>0</v>
      </c>
      <c r="D6160" s="2" t="s">
        <v>150</v>
      </c>
      <c r="F6160" s="4"/>
      <c r="G6160" s="1" t="b">
        <f t="shared" ca="1" si="96"/>
        <v>1</v>
      </c>
      <c r="H6160" s="1435" cm="1">
        <f t="array" aca="1" ref="H6160" ca="1">IF(I6160&lt;&gt;"",INDIRECT("'"&amp;I6160&amp;"'!"&amp;J6160),"")</f>
        <v>0</v>
      </c>
      <c r="I6160" s="1440" t="s">
        <v>3786</v>
      </c>
      <c r="J6160" s="1436" t="s">
        <v>5179</v>
      </c>
      <c r="K6160" s="4"/>
    </row>
    <row r="6161" spans="1:11" ht="15" x14ac:dyDescent="0.2">
      <c r="A6161">
        <v>6102</v>
      </c>
      <c r="B6161" s="660">
        <f>'Assets-Liab 5-6'!F29</f>
        <v>0</v>
      </c>
      <c r="D6161" s="2" t="s">
        <v>150</v>
      </c>
      <c r="F6161" s="4"/>
      <c r="G6161" s="1" t="b">
        <f t="shared" ca="1" si="96"/>
        <v>1</v>
      </c>
      <c r="H6161" s="1435" cm="1">
        <f t="array" aca="1" ref="H6161" ca="1">IF(I6161&lt;&gt;"",INDIRECT("'"&amp;I6161&amp;"'!"&amp;J6161),"")</f>
        <v>0</v>
      </c>
      <c r="I6161" s="1440" t="s">
        <v>3786</v>
      </c>
      <c r="J6161" s="1436" t="s">
        <v>5180</v>
      </c>
      <c r="K6161" s="4"/>
    </row>
    <row r="6162" spans="1:11" ht="15" x14ac:dyDescent="0.2">
      <c r="A6162">
        <v>6103</v>
      </c>
      <c r="B6162" s="660">
        <f>'Assets-Liab 5-6'!G29</f>
        <v>0</v>
      </c>
      <c r="D6162" s="2" t="s">
        <v>150</v>
      </c>
      <c r="F6162" s="4"/>
      <c r="G6162" s="1" t="b">
        <f t="shared" ca="1" si="96"/>
        <v>1</v>
      </c>
      <c r="H6162" s="1435" cm="1">
        <f t="array" aca="1" ref="H6162" ca="1">IF(I6162&lt;&gt;"",INDIRECT("'"&amp;I6162&amp;"'!"&amp;J6162),"")</f>
        <v>0</v>
      </c>
      <c r="I6162" s="1440" t="s">
        <v>3786</v>
      </c>
      <c r="J6162" s="1436" t="s">
        <v>5181</v>
      </c>
      <c r="K6162" s="4"/>
    </row>
    <row r="6163" spans="1:11" ht="15" x14ac:dyDescent="0.2">
      <c r="A6163">
        <v>6104</v>
      </c>
      <c r="B6163" s="660">
        <f>'Assets-Liab 5-6'!H29</f>
        <v>0</v>
      </c>
      <c r="D6163" s="2" t="s">
        <v>150</v>
      </c>
      <c r="F6163" s="4"/>
      <c r="G6163" s="1" t="b">
        <f t="shared" ca="1" si="96"/>
        <v>1</v>
      </c>
      <c r="H6163" s="1435" cm="1">
        <f t="array" aca="1" ref="H6163" ca="1">IF(I6163&lt;&gt;"",INDIRECT("'"&amp;I6163&amp;"'!"&amp;J6163),"")</f>
        <v>0</v>
      </c>
      <c r="I6163" s="1440" t="s">
        <v>3786</v>
      </c>
      <c r="J6163" s="1436" t="s">
        <v>5182</v>
      </c>
      <c r="K6163" s="4"/>
    </row>
    <row r="6164" spans="1:11" ht="15" x14ac:dyDescent="0.2">
      <c r="A6164">
        <v>6105</v>
      </c>
      <c r="B6164" s="660">
        <f>'Assets-Liab 5-6'!I29</f>
        <v>0</v>
      </c>
      <c r="D6164" s="2" t="s">
        <v>150</v>
      </c>
      <c r="F6164" s="4"/>
      <c r="G6164" s="1" t="b">
        <f t="shared" ca="1" si="96"/>
        <v>1</v>
      </c>
      <c r="H6164" s="1435" cm="1">
        <f t="array" aca="1" ref="H6164" ca="1">IF(I6164&lt;&gt;"",INDIRECT("'"&amp;I6164&amp;"'!"&amp;J6164),"")</f>
        <v>0</v>
      </c>
      <c r="I6164" s="1440" t="s">
        <v>3786</v>
      </c>
      <c r="J6164" s="1436" t="s">
        <v>5183</v>
      </c>
      <c r="K6164" s="4"/>
    </row>
    <row r="6165" spans="1:11" ht="15" x14ac:dyDescent="0.2">
      <c r="A6165">
        <v>6106</v>
      </c>
      <c r="B6165" s="660">
        <f>'Assets-Liab 5-6'!J29</f>
        <v>0</v>
      </c>
      <c r="D6165" s="2" t="s">
        <v>150</v>
      </c>
      <c r="F6165" s="4"/>
      <c r="G6165" s="1" t="b">
        <f t="shared" ca="1" si="96"/>
        <v>1</v>
      </c>
      <c r="H6165" s="1435" cm="1">
        <f t="array" aca="1" ref="H6165" ca="1">IF(I6165&lt;&gt;"",INDIRECT("'"&amp;I6165&amp;"'!"&amp;J6165),"")</f>
        <v>0</v>
      </c>
      <c r="I6165" s="1440" t="s">
        <v>3786</v>
      </c>
      <c r="J6165" s="1436" t="s">
        <v>5184</v>
      </c>
      <c r="K6165" s="4"/>
    </row>
    <row r="6166" spans="1:11" ht="15" x14ac:dyDescent="0.2">
      <c r="A6166">
        <v>6107</v>
      </c>
      <c r="B6166" s="660">
        <f>'Assets-Liab 5-6'!K29</f>
        <v>0</v>
      </c>
      <c r="D6166" s="2" t="s">
        <v>150</v>
      </c>
      <c r="F6166" s="4"/>
      <c r="G6166" s="1" t="b">
        <f t="shared" ca="1" si="96"/>
        <v>1</v>
      </c>
      <c r="H6166" s="1435" cm="1">
        <f t="array" aca="1" ref="H6166" ca="1">IF(I6166&lt;&gt;"",INDIRECT("'"&amp;I6166&amp;"'!"&amp;J6166),"")</f>
        <v>0</v>
      </c>
      <c r="I6166" s="1440" t="s">
        <v>3786</v>
      </c>
      <c r="J6166" s="1436" t="s">
        <v>5185</v>
      </c>
      <c r="K6166" s="4"/>
    </row>
    <row r="6167" spans="1:11" ht="15" x14ac:dyDescent="0.2">
      <c r="A6167">
        <v>6108</v>
      </c>
      <c r="B6167" s="660">
        <f>'Assets-Liab 5-6'!C30</f>
        <v>0</v>
      </c>
      <c r="D6167" s="2" t="s">
        <v>150</v>
      </c>
      <c r="F6167" s="4"/>
      <c r="G6167" s="1" t="b">
        <f t="shared" ca="1" si="96"/>
        <v>1</v>
      </c>
      <c r="H6167" s="1435" cm="1">
        <f t="array" aca="1" ref="H6167" ca="1">IF(I6167&lt;&gt;"",INDIRECT("'"&amp;I6167&amp;"'!"&amp;J6167),"")</f>
        <v>0</v>
      </c>
      <c r="I6167" s="1440" t="s">
        <v>3786</v>
      </c>
      <c r="J6167" s="1436" t="s">
        <v>4923</v>
      </c>
      <c r="K6167" s="4"/>
    </row>
    <row r="6168" spans="1:11" ht="15" x14ac:dyDescent="0.2">
      <c r="A6168">
        <v>6109</v>
      </c>
      <c r="B6168" s="660">
        <f>'Assets-Liab 5-6'!D30</f>
        <v>0</v>
      </c>
      <c r="D6168" s="2" t="s">
        <v>150</v>
      </c>
      <c r="F6168" s="4"/>
      <c r="G6168" s="1" t="b">
        <f t="shared" ca="1" si="96"/>
        <v>1</v>
      </c>
      <c r="H6168" s="1435" cm="1">
        <f t="array" aca="1" ref="H6168" ca="1">IF(I6168&lt;&gt;"",INDIRECT("'"&amp;I6168&amp;"'!"&amp;J6168),"")</f>
        <v>0</v>
      </c>
      <c r="I6168" s="1440" t="s">
        <v>3786</v>
      </c>
      <c r="J6168" s="1436" t="s">
        <v>4751</v>
      </c>
      <c r="K6168" s="4"/>
    </row>
    <row r="6169" spans="1:11" ht="15" x14ac:dyDescent="0.2">
      <c r="A6169">
        <v>6110</v>
      </c>
      <c r="B6169" s="660">
        <f>'Assets-Liab 5-6'!E30</f>
        <v>0</v>
      </c>
      <c r="D6169" s="2" t="s">
        <v>150</v>
      </c>
      <c r="F6169" s="4"/>
      <c r="G6169" s="1" t="b">
        <f t="shared" ca="1" si="96"/>
        <v>1</v>
      </c>
      <c r="H6169" s="1435" cm="1">
        <f t="array" aca="1" ref="H6169" ca="1">IF(I6169&lt;&gt;"",INDIRECT("'"&amp;I6169&amp;"'!"&amp;J6169),"")</f>
        <v>0</v>
      </c>
      <c r="I6169" s="1440" t="s">
        <v>3786</v>
      </c>
      <c r="J6169" s="1436" t="s">
        <v>5186</v>
      </c>
      <c r="K6169" s="4"/>
    </row>
    <row r="6170" spans="1:11" ht="15" x14ac:dyDescent="0.2">
      <c r="A6170">
        <v>6111</v>
      </c>
      <c r="B6170" s="660">
        <f>'Assets-Liab 5-6'!F30</f>
        <v>0</v>
      </c>
      <c r="D6170" s="2" t="s">
        <v>150</v>
      </c>
      <c r="F6170" s="4"/>
      <c r="G6170" s="1" t="b">
        <f t="shared" ca="1" si="96"/>
        <v>1</v>
      </c>
      <c r="H6170" s="1435" cm="1">
        <f t="array" aca="1" ref="H6170" ca="1">IF(I6170&lt;&gt;"",INDIRECT("'"&amp;I6170&amp;"'!"&amp;J6170),"")</f>
        <v>0</v>
      </c>
      <c r="I6170" s="1440" t="s">
        <v>3786</v>
      </c>
      <c r="J6170" s="1436" t="s">
        <v>5187</v>
      </c>
      <c r="K6170" s="4"/>
    </row>
    <row r="6171" spans="1:11" ht="15" x14ac:dyDescent="0.2">
      <c r="A6171">
        <v>6112</v>
      </c>
      <c r="B6171" s="660">
        <f>'Assets-Liab 5-6'!G30</f>
        <v>0</v>
      </c>
      <c r="D6171" s="2" t="s">
        <v>150</v>
      </c>
      <c r="F6171" s="4"/>
      <c r="G6171" s="1" t="b">
        <f t="shared" ca="1" si="96"/>
        <v>1</v>
      </c>
      <c r="H6171" s="1435" cm="1">
        <f t="array" aca="1" ref="H6171" ca="1">IF(I6171&lt;&gt;"",INDIRECT("'"&amp;I6171&amp;"'!"&amp;J6171),"")</f>
        <v>0</v>
      </c>
      <c r="I6171" s="1440" t="s">
        <v>3786</v>
      </c>
      <c r="J6171" s="1436" t="s">
        <v>5188</v>
      </c>
      <c r="K6171" s="4"/>
    </row>
    <row r="6172" spans="1:11" ht="15" x14ac:dyDescent="0.2">
      <c r="A6172">
        <v>6113</v>
      </c>
      <c r="B6172" s="660">
        <f>'Assets-Liab 5-6'!H30</f>
        <v>0</v>
      </c>
      <c r="D6172" s="2" t="s">
        <v>150</v>
      </c>
      <c r="F6172" s="4"/>
      <c r="G6172" s="1" t="b">
        <f t="shared" ca="1" si="96"/>
        <v>1</v>
      </c>
      <c r="H6172" s="1435" cm="1">
        <f t="array" aca="1" ref="H6172" ca="1">IF(I6172&lt;&gt;"",INDIRECT("'"&amp;I6172&amp;"'!"&amp;J6172),"")</f>
        <v>0</v>
      </c>
      <c r="I6172" s="1440" t="s">
        <v>3786</v>
      </c>
      <c r="J6172" s="1436" t="s">
        <v>5189</v>
      </c>
      <c r="K6172" s="4"/>
    </row>
    <row r="6173" spans="1:11" ht="15" x14ac:dyDescent="0.2">
      <c r="A6173">
        <v>6114</v>
      </c>
      <c r="B6173" s="660">
        <f>'Assets-Liab 5-6'!I30</f>
        <v>0</v>
      </c>
      <c r="D6173" s="2" t="s">
        <v>150</v>
      </c>
      <c r="F6173" s="4"/>
      <c r="G6173" s="1" t="b">
        <f t="shared" ca="1" si="96"/>
        <v>1</v>
      </c>
      <c r="H6173" s="1435" cm="1">
        <f t="array" aca="1" ref="H6173" ca="1">IF(I6173&lt;&gt;"",INDIRECT("'"&amp;I6173&amp;"'!"&amp;J6173),"")</f>
        <v>0</v>
      </c>
      <c r="I6173" s="1440" t="s">
        <v>3786</v>
      </c>
      <c r="J6173" s="1436" t="s">
        <v>5190</v>
      </c>
      <c r="K6173" s="4"/>
    </row>
    <row r="6174" spans="1:11" ht="15" x14ac:dyDescent="0.2">
      <c r="A6174">
        <v>6115</v>
      </c>
      <c r="B6174" s="660">
        <f>'Assets-Liab 5-6'!J30</f>
        <v>0</v>
      </c>
      <c r="D6174" s="2" t="s">
        <v>150</v>
      </c>
      <c r="F6174" s="4"/>
      <c r="G6174" s="1" t="b">
        <f t="shared" ca="1" si="96"/>
        <v>1</v>
      </c>
      <c r="H6174" s="1435" cm="1">
        <f t="array" aca="1" ref="H6174" ca="1">IF(I6174&lt;&gt;"",INDIRECT("'"&amp;I6174&amp;"'!"&amp;J6174),"")</f>
        <v>0</v>
      </c>
      <c r="I6174" s="1440" t="s">
        <v>3786</v>
      </c>
      <c r="J6174" s="1436" t="s">
        <v>5191</v>
      </c>
      <c r="K6174" s="4"/>
    </row>
    <row r="6175" spans="1:11" ht="15" x14ac:dyDescent="0.2">
      <c r="A6175">
        <v>6116</v>
      </c>
      <c r="B6175" s="660">
        <f>'Assets-Liab 5-6'!K30</f>
        <v>0</v>
      </c>
      <c r="D6175" s="2" t="s">
        <v>150</v>
      </c>
      <c r="F6175" s="4"/>
      <c r="G6175" s="1" t="b">
        <f t="shared" ca="1" si="96"/>
        <v>1</v>
      </c>
      <c r="H6175" s="1435" cm="1">
        <f t="array" aca="1" ref="H6175" ca="1">IF(I6175&lt;&gt;"",INDIRECT("'"&amp;I6175&amp;"'!"&amp;J6175),"")</f>
        <v>0</v>
      </c>
      <c r="I6175" s="1440" t="s">
        <v>3786</v>
      </c>
      <c r="J6175" s="1436" t="s">
        <v>5192</v>
      </c>
      <c r="K6175" s="4"/>
    </row>
    <row r="6176" spans="1:11" ht="15" x14ac:dyDescent="0.2">
      <c r="A6176">
        <v>6117</v>
      </c>
      <c r="B6176" s="660">
        <f>'Assets-Liab 5-6'!E31</f>
        <v>0</v>
      </c>
      <c r="D6176" s="2" t="s">
        <v>150</v>
      </c>
      <c r="F6176" s="4"/>
      <c r="G6176" s="1" t="b">
        <f t="shared" ref="G6176:G6239" ca="1" si="97">H6176=B6176</f>
        <v>1</v>
      </c>
      <c r="H6176" s="1435" cm="1">
        <f t="array" aca="1" ref="H6176" ca="1">IF(I6176&lt;&gt;"",INDIRECT("'"&amp;I6176&amp;"'!"&amp;J6176),"")</f>
        <v>0</v>
      </c>
      <c r="I6176" s="1440" t="s">
        <v>3786</v>
      </c>
      <c r="J6176" s="1436" t="s">
        <v>4752</v>
      </c>
      <c r="K6176" s="4"/>
    </row>
    <row r="6177" spans="1:11" ht="15" x14ac:dyDescent="0.2">
      <c r="A6177">
        <v>6118</v>
      </c>
      <c r="B6177" s="660">
        <f>'Assets-Liab 5-6'!I31</f>
        <v>0</v>
      </c>
      <c r="D6177" s="2" t="s">
        <v>150</v>
      </c>
      <c r="F6177" s="4"/>
      <c r="G6177" s="1" t="b">
        <f t="shared" ca="1" si="97"/>
        <v>1</v>
      </c>
      <c r="H6177" s="1435" cm="1">
        <f t="array" aca="1" ref="H6177" ca="1">IF(I6177&lt;&gt;"",INDIRECT("'"&amp;I6177&amp;"'!"&amp;J6177),"")</f>
        <v>0</v>
      </c>
      <c r="I6177" s="1440" t="s">
        <v>3786</v>
      </c>
      <c r="J6177" s="1436" t="s">
        <v>5193</v>
      </c>
      <c r="K6177" s="4"/>
    </row>
    <row r="6178" spans="1:11" ht="15" x14ac:dyDescent="0.2">
      <c r="A6178">
        <v>6119</v>
      </c>
      <c r="B6178" s="660">
        <f>'Assets-Liab 5-6'!J31</f>
        <v>0</v>
      </c>
      <c r="D6178" s="2" t="s">
        <v>150</v>
      </c>
      <c r="F6178" s="4"/>
      <c r="G6178" s="1" t="b">
        <f t="shared" ca="1" si="97"/>
        <v>1</v>
      </c>
      <c r="H6178" s="1435" cm="1">
        <f t="array" aca="1" ref="H6178" ca="1">IF(I6178&lt;&gt;"",INDIRECT("'"&amp;I6178&amp;"'!"&amp;J6178),"")</f>
        <v>0</v>
      </c>
      <c r="I6178" s="1440" t="s">
        <v>3786</v>
      </c>
      <c r="J6178" s="1436" t="s">
        <v>5194</v>
      </c>
      <c r="K6178" s="4"/>
    </row>
    <row r="6179" spans="1:11" ht="15" x14ac:dyDescent="0.2">
      <c r="A6179">
        <v>6120</v>
      </c>
      <c r="B6179" s="660">
        <f>'Assets-Liab 5-6'!J32</f>
        <v>0</v>
      </c>
      <c r="D6179" s="2" t="s">
        <v>150</v>
      </c>
      <c r="F6179" s="4"/>
      <c r="G6179" s="1" t="b">
        <f t="shared" ca="1" si="97"/>
        <v>1</v>
      </c>
      <c r="H6179" s="1435" cm="1">
        <f t="array" aca="1" ref="H6179" ca="1">IF(I6179&lt;&gt;"",INDIRECT("'"&amp;I6179&amp;"'!"&amp;J6179),"")</f>
        <v>0</v>
      </c>
      <c r="I6179" s="1440" t="s">
        <v>3786</v>
      </c>
      <c r="J6179" s="1436" t="s">
        <v>5195</v>
      </c>
      <c r="K6179" s="4"/>
    </row>
    <row r="6180" spans="1:11" ht="15" x14ac:dyDescent="0.2">
      <c r="A6180">
        <v>6121</v>
      </c>
      <c r="B6180" s="660">
        <f>'Assets-Liab 5-6'!C33</f>
        <v>0</v>
      </c>
      <c r="D6180" s="2" t="s">
        <v>150</v>
      </c>
      <c r="F6180" s="4"/>
      <c r="G6180" s="1" t="b">
        <f t="shared" ca="1" si="97"/>
        <v>1</v>
      </c>
      <c r="H6180" s="1435" cm="1">
        <f t="array" aca="1" ref="H6180" ca="1">IF(I6180&lt;&gt;"",INDIRECT("'"&amp;I6180&amp;"'!"&amp;J6180),"")</f>
        <v>0</v>
      </c>
      <c r="I6180" s="1440" t="s">
        <v>3786</v>
      </c>
      <c r="J6180" s="1436" t="s">
        <v>3859</v>
      </c>
      <c r="K6180" s="4"/>
    </row>
    <row r="6181" spans="1:11" ht="15" x14ac:dyDescent="0.2">
      <c r="A6181">
        <v>6122</v>
      </c>
      <c r="B6181" s="660">
        <f>'Assets-Liab 5-6'!D33</f>
        <v>0</v>
      </c>
      <c r="D6181" s="2" t="s">
        <v>150</v>
      </c>
      <c r="F6181" s="4"/>
      <c r="G6181" s="1" t="b">
        <f t="shared" ca="1" si="97"/>
        <v>1</v>
      </c>
      <c r="H6181" s="1435" cm="1">
        <f t="array" aca="1" ref="H6181" ca="1">IF(I6181&lt;&gt;"",INDIRECT("'"&amp;I6181&amp;"'!"&amp;J6181),"")</f>
        <v>0</v>
      </c>
      <c r="I6181" s="1440" t="s">
        <v>3786</v>
      </c>
      <c r="J6181" s="1436" t="s">
        <v>4639</v>
      </c>
      <c r="K6181" s="4"/>
    </row>
    <row r="6182" spans="1:11" ht="15" x14ac:dyDescent="0.2">
      <c r="A6182">
        <v>6123</v>
      </c>
      <c r="B6182" s="660">
        <f>'Assets-Liab 5-6'!E33</f>
        <v>0</v>
      </c>
      <c r="D6182" s="2" t="s">
        <v>150</v>
      </c>
      <c r="F6182" s="4"/>
      <c r="G6182" s="1" t="b">
        <f t="shared" ca="1" si="97"/>
        <v>1</v>
      </c>
      <c r="H6182" s="1435" cm="1">
        <f t="array" aca="1" ref="H6182" ca="1">IF(I6182&lt;&gt;"",INDIRECT("'"&amp;I6182&amp;"'!"&amp;J6182),"")</f>
        <v>0</v>
      </c>
      <c r="I6182" s="1440" t="s">
        <v>3786</v>
      </c>
      <c r="J6182" s="1436" t="s">
        <v>4641</v>
      </c>
      <c r="K6182" s="4"/>
    </row>
    <row r="6183" spans="1:11" ht="15" x14ac:dyDescent="0.2">
      <c r="A6183">
        <v>6124</v>
      </c>
      <c r="B6183" s="660">
        <f>'Assets-Liab 5-6'!F33</f>
        <v>0</v>
      </c>
      <c r="D6183" s="2" t="s">
        <v>150</v>
      </c>
      <c r="F6183" s="4"/>
      <c r="G6183" s="1" t="b">
        <f t="shared" ca="1" si="97"/>
        <v>1</v>
      </c>
      <c r="H6183" s="1435" cm="1">
        <f t="array" aca="1" ref="H6183" ca="1">IF(I6183&lt;&gt;"",INDIRECT("'"&amp;I6183&amp;"'!"&amp;J6183),"")</f>
        <v>0</v>
      </c>
      <c r="I6183" s="1440" t="s">
        <v>3786</v>
      </c>
      <c r="J6183" s="1436" t="s">
        <v>4642</v>
      </c>
      <c r="K6183" s="4"/>
    </row>
    <row r="6184" spans="1:11" ht="15" x14ac:dyDescent="0.2">
      <c r="A6184">
        <v>6125</v>
      </c>
      <c r="B6184" s="660">
        <f>'Assets-Liab 5-6'!G33</f>
        <v>0</v>
      </c>
      <c r="D6184" s="2" t="s">
        <v>150</v>
      </c>
      <c r="F6184" s="4"/>
      <c r="G6184" s="1" t="b">
        <f t="shared" ca="1" si="97"/>
        <v>1</v>
      </c>
      <c r="H6184" s="1435" cm="1">
        <f t="array" aca="1" ref="H6184" ca="1">IF(I6184&lt;&gt;"",INDIRECT("'"&amp;I6184&amp;"'!"&amp;J6184),"")</f>
        <v>0</v>
      </c>
      <c r="I6184" s="1440" t="s">
        <v>3786</v>
      </c>
      <c r="J6184" s="1436" t="s">
        <v>5196</v>
      </c>
      <c r="K6184" s="4"/>
    </row>
    <row r="6185" spans="1:11" ht="15" x14ac:dyDescent="0.2">
      <c r="A6185">
        <v>6126</v>
      </c>
      <c r="B6185" s="660">
        <f>'Assets-Liab 5-6'!H33</f>
        <v>0</v>
      </c>
      <c r="D6185" s="2" t="s">
        <v>150</v>
      </c>
      <c r="F6185" s="4"/>
      <c r="G6185" s="1" t="b">
        <f t="shared" ca="1" si="97"/>
        <v>1</v>
      </c>
      <c r="H6185" s="1435" cm="1">
        <f t="array" aca="1" ref="H6185" ca="1">IF(I6185&lt;&gt;"",INDIRECT("'"&amp;I6185&amp;"'!"&amp;J6185),"")</f>
        <v>0</v>
      </c>
      <c r="I6185" s="1440" t="s">
        <v>3786</v>
      </c>
      <c r="J6185" s="1436" t="s">
        <v>3863</v>
      </c>
      <c r="K6185" s="4"/>
    </row>
    <row r="6186" spans="1:11" ht="15" x14ac:dyDescent="0.2">
      <c r="A6186">
        <v>6127</v>
      </c>
      <c r="B6186" s="660">
        <f>'Assets-Liab 5-6'!I33</f>
        <v>0</v>
      </c>
      <c r="D6186" s="2" t="s">
        <v>150</v>
      </c>
      <c r="F6186" s="4"/>
      <c r="G6186" s="1" t="b">
        <f t="shared" ca="1" si="97"/>
        <v>1</v>
      </c>
      <c r="H6186" s="1435" cm="1">
        <f t="array" aca="1" ref="H6186" ca="1">IF(I6186&lt;&gt;"",INDIRECT("'"&amp;I6186&amp;"'!"&amp;J6186),"")</f>
        <v>0</v>
      </c>
      <c r="I6186" s="1440" t="s">
        <v>3786</v>
      </c>
      <c r="J6186" s="1436" t="s">
        <v>3865</v>
      </c>
      <c r="K6186" s="4"/>
    </row>
    <row r="6187" spans="1:11" ht="15" x14ac:dyDescent="0.2">
      <c r="A6187">
        <v>6128</v>
      </c>
      <c r="B6187" s="660">
        <f>'Assets-Liab 5-6'!J33</f>
        <v>0</v>
      </c>
      <c r="D6187" s="2" t="s">
        <v>150</v>
      </c>
      <c r="F6187" s="4"/>
      <c r="G6187" s="1" t="b">
        <f t="shared" ca="1" si="97"/>
        <v>1</v>
      </c>
      <c r="H6187" s="1435" cm="1">
        <f t="array" aca="1" ref="H6187" ca="1">IF(I6187&lt;&gt;"",INDIRECT("'"&amp;I6187&amp;"'!"&amp;J6187),"")</f>
        <v>0</v>
      </c>
      <c r="I6187" s="1440" t="s">
        <v>3786</v>
      </c>
      <c r="J6187" s="1436" t="s">
        <v>5197</v>
      </c>
      <c r="K6187" s="4"/>
    </row>
    <row r="6188" spans="1:11" ht="15" x14ac:dyDescent="0.2">
      <c r="A6188">
        <v>6129</v>
      </c>
      <c r="B6188" s="660">
        <f>'Assets-Liab 5-6'!K33</f>
        <v>0</v>
      </c>
      <c r="D6188" s="2" t="s">
        <v>150</v>
      </c>
      <c r="F6188" s="4"/>
      <c r="G6188" s="1" t="b">
        <f t="shared" ca="1" si="97"/>
        <v>1</v>
      </c>
      <c r="H6188" s="1435" cm="1">
        <f t="array" aca="1" ref="H6188" ca="1">IF(I6188&lt;&gt;"",INDIRECT("'"&amp;I6188&amp;"'!"&amp;J6188),"")</f>
        <v>0</v>
      </c>
      <c r="I6188" s="1440" t="s">
        <v>3786</v>
      </c>
      <c r="J6188" s="1436" t="s">
        <v>4697</v>
      </c>
      <c r="K6188" s="4"/>
    </row>
    <row r="6189" spans="1:11" ht="15" x14ac:dyDescent="0.2">
      <c r="A6189">
        <v>6130</v>
      </c>
      <c r="B6189" s="660">
        <f>'Assets-Liab 5-6'!J34</f>
        <v>0</v>
      </c>
      <c r="D6189" s="2" t="s">
        <v>150</v>
      </c>
      <c r="F6189" s="4"/>
      <c r="G6189" s="1" t="b">
        <f t="shared" ca="1" si="97"/>
        <v>1</v>
      </c>
      <c r="H6189" s="1435" cm="1">
        <f t="array" aca="1" ref="H6189" ca="1">IF(I6189&lt;&gt;"",INDIRECT("'"&amp;I6189&amp;"'!"&amp;J6189),"")</f>
        <v>0</v>
      </c>
      <c r="I6189" s="1440" t="s">
        <v>3786</v>
      </c>
      <c r="J6189" s="1436" t="s">
        <v>5198</v>
      </c>
      <c r="K6189" s="4"/>
    </row>
    <row r="6190" spans="1:11" ht="15" x14ac:dyDescent="0.2">
      <c r="A6190" s="5">
        <v>6131</v>
      </c>
      <c r="B6190" s="660"/>
      <c r="D6190" s="2" t="s">
        <v>115</v>
      </c>
      <c r="F6190" s="4" t="s">
        <v>3784</v>
      </c>
      <c r="G6190" s="1" t="b">
        <f t="shared" ca="1" si="97"/>
        <v>1</v>
      </c>
      <c r="H6190" s="1435" t="str" cm="1">
        <f t="array" aca="1" ref="H6190" ca="1">IF(I6190&lt;&gt;"",INDIRECT("'"&amp;I6190&amp;"'!"&amp;J6190),"")</f>
        <v/>
      </c>
      <c r="I6190" s="1440"/>
      <c r="J6190" s="1436"/>
      <c r="K6190" s="4"/>
    </row>
    <row r="6191" spans="1:11" ht="15" x14ac:dyDescent="0.2">
      <c r="A6191" s="5">
        <v>6132</v>
      </c>
      <c r="B6191" s="660"/>
      <c r="D6191" s="2" t="s">
        <v>115</v>
      </c>
      <c r="F6191" s="4" t="s">
        <v>3784</v>
      </c>
      <c r="G6191" s="1" t="b">
        <f t="shared" ca="1" si="97"/>
        <v>1</v>
      </c>
      <c r="H6191" s="1435" t="str" cm="1">
        <f t="array" aca="1" ref="H6191" ca="1">IF(I6191&lt;&gt;"",INDIRECT("'"&amp;I6191&amp;"'!"&amp;J6191),"")</f>
        <v/>
      </c>
      <c r="I6191" s="1440"/>
      <c r="J6191" s="1436"/>
      <c r="K6191" s="4"/>
    </row>
    <row r="6192" spans="1:11" ht="15" x14ac:dyDescent="0.2">
      <c r="A6192" s="5">
        <v>6133</v>
      </c>
      <c r="B6192" s="660"/>
      <c r="D6192" s="2" t="s">
        <v>115</v>
      </c>
      <c r="F6192" s="4" t="s">
        <v>3784</v>
      </c>
      <c r="G6192" s="1" t="b">
        <f t="shared" ca="1" si="97"/>
        <v>1</v>
      </c>
      <c r="H6192" s="1435" t="str" cm="1">
        <f t="array" aca="1" ref="H6192" ca="1">IF(I6192&lt;&gt;"",INDIRECT("'"&amp;I6192&amp;"'!"&amp;J6192),"")</f>
        <v/>
      </c>
      <c r="I6192" s="1440"/>
      <c r="J6192" s="1436"/>
      <c r="K6192" s="4"/>
    </row>
    <row r="6193" spans="1:11" ht="15" x14ac:dyDescent="0.2">
      <c r="A6193" s="5">
        <v>6134</v>
      </c>
      <c r="B6193" s="660"/>
      <c r="D6193" s="2" t="s">
        <v>115</v>
      </c>
      <c r="F6193" s="4" t="s">
        <v>3784</v>
      </c>
      <c r="G6193" s="1" t="b">
        <f t="shared" ca="1" si="97"/>
        <v>1</v>
      </c>
      <c r="H6193" s="1435" t="str" cm="1">
        <f t="array" aca="1" ref="H6193" ca="1">IF(I6193&lt;&gt;"",INDIRECT("'"&amp;I6193&amp;"'!"&amp;J6193),"")</f>
        <v/>
      </c>
      <c r="I6193" s="1440"/>
      <c r="J6193" s="1436"/>
      <c r="K6193" s="4"/>
    </row>
    <row r="6194" spans="1:11" ht="15" x14ac:dyDescent="0.2">
      <c r="A6194" s="5">
        <v>6135</v>
      </c>
      <c r="B6194" s="660"/>
      <c r="D6194" s="2" t="s">
        <v>115</v>
      </c>
      <c r="F6194" s="4" t="s">
        <v>3784</v>
      </c>
      <c r="G6194" s="1" t="b">
        <f t="shared" ca="1" si="97"/>
        <v>1</v>
      </c>
      <c r="H6194" s="1435" t="str" cm="1">
        <f t="array" aca="1" ref="H6194" ca="1">IF(I6194&lt;&gt;"",INDIRECT("'"&amp;I6194&amp;"'!"&amp;J6194),"")</f>
        <v/>
      </c>
      <c r="I6194" s="1440"/>
      <c r="J6194" s="1436"/>
      <c r="K6194" s="4"/>
    </row>
    <row r="6195" spans="1:11" ht="15" x14ac:dyDescent="0.2">
      <c r="A6195" s="5">
        <v>6136</v>
      </c>
      <c r="B6195" s="660"/>
      <c r="D6195" s="2" t="s">
        <v>115</v>
      </c>
      <c r="F6195" s="4" t="s">
        <v>3784</v>
      </c>
      <c r="G6195" s="1" t="b">
        <f t="shared" ca="1" si="97"/>
        <v>1</v>
      </c>
      <c r="H6195" s="1435" t="str" cm="1">
        <f t="array" aca="1" ref="H6195" ca="1">IF(I6195&lt;&gt;"",INDIRECT("'"&amp;I6195&amp;"'!"&amp;J6195),"")</f>
        <v/>
      </c>
      <c r="I6195" s="1440"/>
      <c r="J6195" s="1436"/>
      <c r="K6195" s="4"/>
    </row>
    <row r="6196" spans="1:11" ht="15" x14ac:dyDescent="0.2">
      <c r="A6196" s="5">
        <v>6137</v>
      </c>
      <c r="B6196" s="660"/>
      <c r="D6196" s="2" t="s">
        <v>115</v>
      </c>
      <c r="F6196" s="4" t="s">
        <v>3784</v>
      </c>
      <c r="G6196" s="1" t="b">
        <f t="shared" ca="1" si="97"/>
        <v>1</v>
      </c>
      <c r="H6196" s="1435" t="str" cm="1">
        <f t="array" aca="1" ref="H6196" ca="1">IF(I6196&lt;&gt;"",INDIRECT("'"&amp;I6196&amp;"'!"&amp;J6196),"")</f>
        <v/>
      </c>
      <c r="I6196" s="1440"/>
      <c r="J6196" s="1436"/>
      <c r="K6196" s="4"/>
    </row>
    <row r="6197" spans="1:11" ht="15" x14ac:dyDescent="0.2">
      <c r="A6197" s="5">
        <v>6138</v>
      </c>
      <c r="B6197" s="660"/>
      <c r="D6197" s="2" t="s">
        <v>115</v>
      </c>
      <c r="F6197" s="4" t="s">
        <v>3784</v>
      </c>
      <c r="G6197" s="1" t="b">
        <f t="shared" ca="1" si="97"/>
        <v>1</v>
      </c>
      <c r="H6197" s="1435" t="str" cm="1">
        <f t="array" aca="1" ref="H6197" ca="1">IF(I6197&lt;&gt;"",INDIRECT("'"&amp;I6197&amp;"'!"&amp;J6197),"")</f>
        <v/>
      </c>
      <c r="I6197" s="1440"/>
      <c r="J6197" s="1436"/>
      <c r="K6197" s="4"/>
    </row>
    <row r="6198" spans="1:11" ht="15" x14ac:dyDescent="0.2">
      <c r="A6198" s="5">
        <v>6139</v>
      </c>
      <c r="B6198" s="660"/>
      <c r="D6198" s="2" t="s">
        <v>115</v>
      </c>
      <c r="F6198" s="4" t="s">
        <v>3784</v>
      </c>
      <c r="G6198" s="1" t="b">
        <f t="shared" ca="1" si="97"/>
        <v>1</v>
      </c>
      <c r="H6198" s="1435" t="str" cm="1">
        <f t="array" aca="1" ref="H6198" ca="1">IF(I6198&lt;&gt;"",INDIRECT("'"&amp;I6198&amp;"'!"&amp;J6198),"")</f>
        <v/>
      </c>
      <c r="I6198" s="1440"/>
      <c r="J6198" s="1436"/>
      <c r="K6198" s="4"/>
    </row>
    <row r="6199" spans="1:11" ht="15" x14ac:dyDescent="0.2">
      <c r="A6199" s="5">
        <v>6140</v>
      </c>
      <c r="B6199" s="660"/>
      <c r="D6199" s="2" t="s">
        <v>115</v>
      </c>
      <c r="F6199" s="4" t="s">
        <v>3784</v>
      </c>
      <c r="G6199" s="1" t="b">
        <f t="shared" ca="1" si="97"/>
        <v>1</v>
      </c>
      <c r="H6199" s="1435" t="str" cm="1">
        <f t="array" aca="1" ref="H6199" ca="1">IF(I6199&lt;&gt;"",INDIRECT("'"&amp;I6199&amp;"'!"&amp;J6199),"")</f>
        <v/>
      </c>
      <c r="I6199" s="1440"/>
      <c r="J6199" s="1436"/>
      <c r="K6199" s="4"/>
    </row>
    <row r="6200" spans="1:11" ht="15" x14ac:dyDescent="0.2">
      <c r="A6200" s="5">
        <v>6141</v>
      </c>
      <c r="B6200" s="660"/>
      <c r="D6200" s="2" t="s">
        <v>115</v>
      </c>
      <c r="F6200" s="4" t="s">
        <v>3784</v>
      </c>
      <c r="G6200" s="1" t="b">
        <f t="shared" ca="1" si="97"/>
        <v>1</v>
      </c>
      <c r="H6200" s="1435" t="str" cm="1">
        <f t="array" aca="1" ref="H6200" ca="1">IF(I6200&lt;&gt;"",INDIRECT("'"&amp;I6200&amp;"'!"&amp;J6200),"")</f>
        <v/>
      </c>
      <c r="I6200" s="1440"/>
      <c r="J6200" s="1436"/>
      <c r="K6200" s="4"/>
    </row>
    <row r="6201" spans="1:11" ht="15" x14ac:dyDescent="0.2">
      <c r="A6201" s="5">
        <v>6142</v>
      </c>
      <c r="B6201" s="660"/>
      <c r="D6201" s="2" t="s">
        <v>115</v>
      </c>
      <c r="F6201" s="4" t="s">
        <v>3784</v>
      </c>
      <c r="G6201" s="1" t="b">
        <f t="shared" ca="1" si="97"/>
        <v>1</v>
      </c>
      <c r="H6201" s="1435" t="str" cm="1">
        <f t="array" aca="1" ref="H6201" ca="1">IF(I6201&lt;&gt;"",INDIRECT("'"&amp;I6201&amp;"'!"&amp;J6201),"")</f>
        <v/>
      </c>
      <c r="I6201" s="1440"/>
      <c r="J6201" s="1436"/>
      <c r="K6201" s="4"/>
    </row>
    <row r="6202" spans="1:11" ht="15" x14ac:dyDescent="0.2">
      <c r="A6202" s="5">
        <v>6143</v>
      </c>
      <c r="B6202" s="660"/>
      <c r="D6202" s="2" t="s">
        <v>115</v>
      </c>
      <c r="F6202" s="4" t="s">
        <v>3784</v>
      </c>
      <c r="G6202" s="1" t="b">
        <f t="shared" ca="1" si="97"/>
        <v>1</v>
      </c>
      <c r="H6202" s="1435" t="str" cm="1">
        <f t="array" aca="1" ref="H6202" ca="1">IF(I6202&lt;&gt;"",INDIRECT("'"&amp;I6202&amp;"'!"&amp;J6202),"")</f>
        <v/>
      </c>
      <c r="I6202" s="1440"/>
      <c r="J6202" s="1436"/>
      <c r="K6202" s="4"/>
    </row>
    <row r="6203" spans="1:11" ht="15" x14ac:dyDescent="0.2">
      <c r="A6203" s="5">
        <v>6144</v>
      </c>
      <c r="B6203" s="660"/>
      <c r="D6203" s="2" t="s">
        <v>115</v>
      </c>
      <c r="F6203" s="4" t="s">
        <v>3784</v>
      </c>
      <c r="G6203" s="1" t="b">
        <f t="shared" ca="1" si="97"/>
        <v>1</v>
      </c>
      <c r="H6203" s="1435" t="str" cm="1">
        <f t="array" aca="1" ref="H6203" ca="1">IF(I6203&lt;&gt;"",INDIRECT("'"&amp;I6203&amp;"'!"&amp;J6203),"")</f>
        <v/>
      </c>
      <c r="I6203" s="1440"/>
      <c r="J6203" s="1436"/>
      <c r="K6203" s="4"/>
    </row>
    <row r="6204" spans="1:11" ht="15" x14ac:dyDescent="0.2">
      <c r="A6204" s="5">
        <v>6145</v>
      </c>
      <c r="B6204" s="660"/>
      <c r="D6204" s="2" t="s">
        <v>115</v>
      </c>
      <c r="F6204" s="4" t="s">
        <v>3784</v>
      </c>
      <c r="G6204" s="1" t="b">
        <f t="shared" ca="1" si="97"/>
        <v>1</v>
      </c>
      <c r="H6204" s="1435" t="str" cm="1">
        <f t="array" aca="1" ref="H6204" ca="1">IF(I6204&lt;&gt;"",INDIRECT("'"&amp;I6204&amp;"'!"&amp;J6204),"")</f>
        <v/>
      </c>
      <c r="I6204" s="1440"/>
      <c r="J6204" s="1436"/>
      <c r="K6204" s="4"/>
    </row>
    <row r="6205" spans="1:11" ht="15" x14ac:dyDescent="0.2">
      <c r="A6205" s="5">
        <v>6146</v>
      </c>
      <c r="B6205" s="660"/>
      <c r="D6205" s="2" t="s">
        <v>115</v>
      </c>
      <c r="F6205" s="4" t="s">
        <v>3784</v>
      </c>
      <c r="G6205" s="1" t="b">
        <f t="shared" ca="1" si="97"/>
        <v>1</v>
      </c>
      <c r="H6205" s="1435" t="str" cm="1">
        <f t="array" aca="1" ref="H6205" ca="1">IF(I6205&lt;&gt;"",INDIRECT("'"&amp;I6205&amp;"'!"&amp;J6205),"")</f>
        <v/>
      </c>
      <c r="I6205" s="1440"/>
      <c r="J6205" s="1436"/>
      <c r="K6205" s="4"/>
    </row>
    <row r="6206" spans="1:11" ht="15" x14ac:dyDescent="0.2">
      <c r="A6206" s="5">
        <v>6147</v>
      </c>
      <c r="B6206" s="660"/>
      <c r="D6206" s="2" t="s">
        <v>115</v>
      </c>
      <c r="F6206" s="4" t="s">
        <v>3784</v>
      </c>
      <c r="G6206" s="1" t="b">
        <f t="shared" ca="1" si="97"/>
        <v>1</v>
      </c>
      <c r="H6206" s="1435" t="str" cm="1">
        <f t="array" aca="1" ref="H6206" ca="1">IF(I6206&lt;&gt;"",INDIRECT("'"&amp;I6206&amp;"'!"&amp;J6206),"")</f>
        <v/>
      </c>
      <c r="I6206" s="1440"/>
      <c r="J6206" s="1436"/>
      <c r="K6206" s="4"/>
    </row>
    <row r="6207" spans="1:11" ht="15" x14ac:dyDescent="0.2">
      <c r="A6207" s="5">
        <v>6148</v>
      </c>
      <c r="B6207" s="660"/>
      <c r="D6207" s="2" t="s">
        <v>115</v>
      </c>
      <c r="F6207" s="4" t="s">
        <v>3784</v>
      </c>
      <c r="G6207" s="1" t="b">
        <f t="shared" ca="1" si="97"/>
        <v>1</v>
      </c>
      <c r="H6207" s="1435" t="str" cm="1">
        <f t="array" aca="1" ref="H6207" ca="1">IF(I6207&lt;&gt;"",INDIRECT("'"&amp;I6207&amp;"'!"&amp;J6207),"")</f>
        <v/>
      </c>
      <c r="I6207" s="1440"/>
      <c r="J6207" s="1436"/>
      <c r="K6207" s="4"/>
    </row>
    <row r="6208" spans="1:11" ht="15" x14ac:dyDescent="0.2">
      <c r="A6208" s="5">
        <v>6149</v>
      </c>
      <c r="B6208" s="660"/>
      <c r="D6208" s="2" t="s">
        <v>115</v>
      </c>
      <c r="F6208" s="4" t="s">
        <v>3784</v>
      </c>
      <c r="G6208" s="1" t="b">
        <f t="shared" ca="1" si="97"/>
        <v>1</v>
      </c>
      <c r="H6208" s="1435" t="str" cm="1">
        <f t="array" aca="1" ref="H6208" ca="1">IF(I6208&lt;&gt;"",INDIRECT("'"&amp;I6208&amp;"'!"&amp;J6208),"")</f>
        <v/>
      </c>
      <c r="I6208" s="1440"/>
      <c r="J6208" s="1436"/>
      <c r="K6208" s="4"/>
    </row>
    <row r="6209" spans="1:11" ht="15" x14ac:dyDescent="0.2">
      <c r="A6209" s="5">
        <v>6150</v>
      </c>
      <c r="B6209" s="660"/>
      <c r="D6209" s="2" t="s">
        <v>115</v>
      </c>
      <c r="F6209" s="4" t="s">
        <v>3784</v>
      </c>
      <c r="G6209" s="1" t="b">
        <f t="shared" ca="1" si="97"/>
        <v>1</v>
      </c>
      <c r="H6209" s="1435" t="str" cm="1">
        <f t="array" aca="1" ref="H6209" ca="1">IF(I6209&lt;&gt;"",INDIRECT("'"&amp;I6209&amp;"'!"&amp;J6209),"")</f>
        <v/>
      </c>
      <c r="I6209" s="1440"/>
      <c r="J6209" s="1436"/>
      <c r="K6209" s="4"/>
    </row>
    <row r="6210" spans="1:11" ht="15" x14ac:dyDescent="0.2">
      <c r="A6210" s="5">
        <v>6151</v>
      </c>
      <c r="B6210" s="660"/>
      <c r="D6210" s="2" t="s">
        <v>115</v>
      </c>
      <c r="F6210" s="4" t="s">
        <v>3784</v>
      </c>
      <c r="G6210" s="1" t="b">
        <f t="shared" ca="1" si="97"/>
        <v>1</v>
      </c>
      <c r="H6210" s="1435" t="str" cm="1">
        <f t="array" aca="1" ref="H6210" ca="1">IF(I6210&lt;&gt;"",INDIRECT("'"&amp;I6210&amp;"'!"&amp;J6210),"")</f>
        <v/>
      </c>
      <c r="I6210" s="1440"/>
      <c r="J6210" s="1436"/>
      <c r="K6210" s="4"/>
    </row>
    <row r="6211" spans="1:11" ht="15" x14ac:dyDescent="0.2">
      <c r="A6211" s="5">
        <v>6152</v>
      </c>
      <c r="B6211" s="660"/>
      <c r="D6211" s="2" t="s">
        <v>115</v>
      </c>
      <c r="F6211" s="4" t="s">
        <v>3784</v>
      </c>
      <c r="G6211" s="1" t="b">
        <f t="shared" ca="1" si="97"/>
        <v>1</v>
      </c>
      <c r="H6211" s="1435" t="str" cm="1">
        <f t="array" aca="1" ref="H6211" ca="1">IF(I6211&lt;&gt;"",INDIRECT("'"&amp;I6211&amp;"'!"&amp;J6211),"")</f>
        <v/>
      </c>
      <c r="I6211" s="1440"/>
      <c r="J6211" s="1436"/>
      <c r="K6211" s="4"/>
    </row>
    <row r="6212" spans="1:11" ht="15" x14ac:dyDescent="0.2">
      <c r="A6212">
        <v>6153</v>
      </c>
      <c r="B6212" s="660">
        <f>'Assets-Liab 5-6'!J38</f>
        <v>0</v>
      </c>
      <c r="D6212" s="2" t="s">
        <v>150</v>
      </c>
      <c r="F6212" s="4"/>
      <c r="G6212" s="1" t="b">
        <f t="shared" ca="1" si="97"/>
        <v>1</v>
      </c>
      <c r="H6212" s="1435" cm="1">
        <f t="array" aca="1" ref="H6212" ca="1">IF(I6212&lt;&gt;"",INDIRECT("'"&amp;I6212&amp;"'!"&amp;J6212),"")</f>
        <v>0</v>
      </c>
      <c r="I6212" s="1440" t="s">
        <v>3786</v>
      </c>
      <c r="J6212" s="1436" t="s">
        <v>5199</v>
      </c>
      <c r="K6212" s="4"/>
    </row>
    <row r="6213" spans="1:11" ht="15" x14ac:dyDescent="0.2">
      <c r="A6213">
        <v>6154</v>
      </c>
      <c r="B6213" s="660">
        <f>'Assets-Liab 5-6'!J39</f>
        <v>52175</v>
      </c>
      <c r="D6213" s="2" t="s">
        <v>150</v>
      </c>
      <c r="F6213" s="4"/>
      <c r="G6213" s="1" t="b">
        <f t="shared" ca="1" si="97"/>
        <v>1</v>
      </c>
      <c r="H6213" s="1435" cm="1">
        <f t="array" aca="1" ref="H6213" ca="1">IF(I6213&lt;&gt;"",INDIRECT("'"&amp;I6213&amp;"'!"&amp;J6213),"")</f>
        <v>52175</v>
      </c>
      <c r="I6213" s="1440" t="s">
        <v>3786</v>
      </c>
      <c r="J6213" s="1436" t="s">
        <v>5200</v>
      </c>
      <c r="K6213" s="4"/>
    </row>
    <row r="6214" spans="1:11" ht="15" x14ac:dyDescent="0.2">
      <c r="A6214">
        <v>6155</v>
      </c>
      <c r="B6214" s="660">
        <f>'Assets-Liab 5-6'!J41</f>
        <v>52175</v>
      </c>
      <c r="D6214" s="2" t="s">
        <v>150</v>
      </c>
      <c r="F6214" s="4"/>
      <c r="G6214" s="1" t="b">
        <f t="shared" ca="1" si="97"/>
        <v>1</v>
      </c>
      <c r="H6214" s="1435" cm="1">
        <f t="array" aca="1" ref="H6214" ca="1">IF(I6214&lt;&gt;"",INDIRECT("'"&amp;I6214&amp;"'!"&amp;J6214),"")</f>
        <v>52175</v>
      </c>
      <c r="I6214" s="1440" t="s">
        <v>3786</v>
      </c>
      <c r="J6214" s="1436" t="s">
        <v>5201</v>
      </c>
      <c r="K6214" s="4"/>
    </row>
    <row r="6215" spans="1:11" ht="15" x14ac:dyDescent="0.2">
      <c r="A6215">
        <v>6156</v>
      </c>
      <c r="B6215" s="660">
        <f>'Assets-Liab 5-6'!J4</f>
        <v>52175</v>
      </c>
      <c r="D6215" s="2" t="s">
        <v>150</v>
      </c>
      <c r="F6215" s="4"/>
      <c r="G6215" s="1" t="b">
        <f t="shared" ca="1" si="97"/>
        <v>1</v>
      </c>
      <c r="H6215" s="1435" cm="1">
        <f t="array" aca="1" ref="H6215" ca="1">IF(I6215&lt;&gt;"",INDIRECT("'"&amp;I6215&amp;"'!"&amp;J6215),"")</f>
        <v>52175</v>
      </c>
      <c r="I6215" s="1440" t="s">
        <v>3786</v>
      </c>
      <c r="J6215" s="1436" t="s">
        <v>5202</v>
      </c>
      <c r="K6215" s="4"/>
    </row>
    <row r="6216" spans="1:11" ht="15" x14ac:dyDescent="0.2">
      <c r="A6216">
        <v>6157</v>
      </c>
      <c r="B6216" s="660">
        <f>'Assets-Liab 5-6'!J5</f>
        <v>0</v>
      </c>
      <c r="D6216" s="2" t="s">
        <v>150</v>
      </c>
      <c r="F6216" s="4"/>
      <c r="G6216" s="1" t="b">
        <f t="shared" ca="1" si="97"/>
        <v>1</v>
      </c>
      <c r="H6216" s="1435" cm="1">
        <f t="array" aca="1" ref="H6216" ca="1">IF(I6216&lt;&gt;"",INDIRECT("'"&amp;I6216&amp;"'!"&amp;J6216),"")</f>
        <v>0</v>
      </c>
      <c r="I6216" s="1440" t="s">
        <v>3786</v>
      </c>
      <c r="J6216" s="1436" t="s">
        <v>5203</v>
      </c>
      <c r="K6216" s="4"/>
    </row>
    <row r="6217" spans="1:11" ht="15" x14ac:dyDescent="0.2">
      <c r="A6217">
        <v>6158</v>
      </c>
      <c r="B6217" s="660">
        <f>'Assets-Liab 5-6'!J6</f>
        <v>0</v>
      </c>
      <c r="D6217" s="2" t="s">
        <v>150</v>
      </c>
      <c r="F6217" s="4"/>
      <c r="G6217" s="1" t="b">
        <f t="shared" ca="1" si="97"/>
        <v>1</v>
      </c>
      <c r="H6217" s="1435" cm="1">
        <f t="array" aca="1" ref="H6217" ca="1">IF(I6217&lt;&gt;"",INDIRECT("'"&amp;I6217&amp;"'!"&amp;J6217),"")</f>
        <v>0</v>
      </c>
      <c r="I6217" s="1440" t="s">
        <v>3786</v>
      </c>
      <c r="J6217" s="1436" t="s">
        <v>5204</v>
      </c>
      <c r="K6217" s="4"/>
    </row>
    <row r="6218" spans="1:11" ht="15" x14ac:dyDescent="0.2">
      <c r="A6218">
        <v>6159</v>
      </c>
      <c r="B6218" s="660">
        <f>'Acct Summary 7-9'!J4</f>
        <v>96885</v>
      </c>
      <c r="D6218" s="2" t="s">
        <v>150</v>
      </c>
      <c r="F6218" s="4"/>
      <c r="G6218" s="1" t="b">
        <f t="shared" ca="1" si="97"/>
        <v>1</v>
      </c>
      <c r="H6218" s="1435" cm="1">
        <f t="array" aca="1" ref="H6218" ca="1">IF(I6218&lt;&gt;"",INDIRECT("'"&amp;I6218&amp;"'!"&amp;J6218),"")</f>
        <v>96885</v>
      </c>
      <c r="I6218" s="1440" t="s">
        <v>3856</v>
      </c>
      <c r="J6218" s="1436" t="s">
        <v>5202</v>
      </c>
      <c r="K6218" s="4"/>
    </row>
    <row r="6219" spans="1:11" ht="15" x14ac:dyDescent="0.2">
      <c r="A6219">
        <v>6160</v>
      </c>
      <c r="B6219" s="660">
        <f>'Acct Summary 7-9'!J6</f>
        <v>0</v>
      </c>
      <c r="D6219" s="2" t="s">
        <v>150</v>
      </c>
      <c r="F6219" s="4"/>
      <c r="G6219" s="1" t="b">
        <f t="shared" ca="1" si="97"/>
        <v>1</v>
      </c>
      <c r="H6219" s="1435" cm="1">
        <f t="array" aca="1" ref="H6219" ca="1">IF(I6219&lt;&gt;"",INDIRECT("'"&amp;I6219&amp;"'!"&amp;J6219),"")</f>
        <v>0</v>
      </c>
      <c r="I6219" s="1440" t="s">
        <v>3856</v>
      </c>
      <c r="J6219" s="1436" t="s">
        <v>5204</v>
      </c>
      <c r="K6219" s="4"/>
    </row>
    <row r="6220" spans="1:11" ht="15" x14ac:dyDescent="0.2">
      <c r="A6220">
        <v>6161</v>
      </c>
      <c r="B6220" s="660">
        <f>'Acct Summary 7-9'!J7</f>
        <v>0</v>
      </c>
      <c r="D6220" s="2" t="s">
        <v>150</v>
      </c>
      <c r="F6220" s="4"/>
      <c r="G6220" s="1" t="b">
        <f t="shared" ca="1" si="97"/>
        <v>1</v>
      </c>
      <c r="H6220" s="1435" cm="1">
        <f t="array" aca="1" ref="H6220" ca="1">IF(I6220&lt;&gt;"",INDIRECT("'"&amp;I6220&amp;"'!"&amp;J6220),"")</f>
        <v>0</v>
      </c>
      <c r="I6220" s="1440" t="s">
        <v>3856</v>
      </c>
      <c r="J6220" s="1436" t="s">
        <v>5161</v>
      </c>
      <c r="K6220" s="4"/>
    </row>
    <row r="6221" spans="1:11" ht="15" x14ac:dyDescent="0.2">
      <c r="A6221">
        <v>6162</v>
      </c>
      <c r="B6221" s="660">
        <f>'Acct Summary 7-9'!J8</f>
        <v>96885</v>
      </c>
      <c r="D6221" s="2" t="s">
        <v>150</v>
      </c>
      <c r="F6221" s="4"/>
      <c r="G6221" s="1" t="b">
        <f t="shared" ca="1" si="97"/>
        <v>1</v>
      </c>
      <c r="H6221" s="1435" cm="1">
        <f t="array" aca="1" ref="H6221" ca="1">IF(I6221&lt;&gt;"",INDIRECT("'"&amp;I6221&amp;"'!"&amp;J6221),"")</f>
        <v>96885</v>
      </c>
      <c r="I6221" s="1440" t="s">
        <v>3856</v>
      </c>
      <c r="J6221" s="1436" t="s">
        <v>4480</v>
      </c>
      <c r="K6221" s="4"/>
    </row>
    <row r="6222" spans="1:11" ht="15" x14ac:dyDescent="0.2">
      <c r="A6222">
        <v>6163</v>
      </c>
      <c r="B6222" s="660">
        <f>'Acct Summary 7-9'!J9</f>
        <v>0</v>
      </c>
      <c r="D6222" s="2" t="s">
        <v>150</v>
      </c>
      <c r="F6222" s="4"/>
      <c r="G6222" s="1" t="b">
        <f t="shared" ca="1" si="97"/>
        <v>1</v>
      </c>
      <c r="H6222" s="1435" cm="1">
        <f t="array" aca="1" ref="H6222" ca="1">IF(I6222&lt;&gt;"",INDIRECT("'"&amp;I6222&amp;"'!"&amp;J6222),"")</f>
        <v>0</v>
      </c>
      <c r="I6222" s="1440" t="s">
        <v>3856</v>
      </c>
      <c r="J6222" s="1436" t="s">
        <v>5163</v>
      </c>
      <c r="K6222" s="4"/>
    </row>
    <row r="6223" spans="1:11" ht="15" x14ac:dyDescent="0.2">
      <c r="A6223">
        <v>6164</v>
      </c>
      <c r="B6223" s="660">
        <f>'Acct Summary 7-9'!J10</f>
        <v>96885</v>
      </c>
      <c r="D6223" s="2" t="s">
        <v>150</v>
      </c>
      <c r="F6223" s="4"/>
      <c r="G6223" s="1" t="b">
        <f t="shared" ca="1" si="97"/>
        <v>1</v>
      </c>
      <c r="H6223" s="1435" cm="1">
        <f t="array" aca="1" ref="H6223" ca="1">IF(I6223&lt;&gt;"",INDIRECT("'"&amp;I6223&amp;"'!"&amp;J6223),"")</f>
        <v>96885</v>
      </c>
      <c r="I6223" s="1440" t="s">
        <v>3856</v>
      </c>
      <c r="J6223" s="1436" t="s">
        <v>4481</v>
      </c>
      <c r="K6223" s="4"/>
    </row>
    <row r="6224" spans="1:11" ht="15" x14ac:dyDescent="0.2">
      <c r="A6224">
        <v>6165</v>
      </c>
      <c r="B6224" s="660">
        <f>'Acct Summary 7-9'!J16</f>
        <v>0</v>
      </c>
      <c r="D6224" s="2" t="s">
        <v>150</v>
      </c>
      <c r="F6224" s="4"/>
      <c r="G6224" s="1" t="b">
        <f t="shared" ca="1" si="97"/>
        <v>1</v>
      </c>
      <c r="H6224" s="1435" cm="1">
        <f t="array" aca="1" ref="H6224" ca="1">IF(I6224&lt;&gt;"",INDIRECT("'"&amp;I6224&amp;"'!"&amp;J6224),"")</f>
        <v>0</v>
      </c>
      <c r="I6224" s="1440" t="s">
        <v>3856</v>
      </c>
      <c r="J6224" s="1436" t="s">
        <v>4484</v>
      </c>
      <c r="K6224" s="4"/>
    </row>
    <row r="6225" spans="1:11" ht="15" x14ac:dyDescent="0.2">
      <c r="A6225">
        <v>6166</v>
      </c>
      <c r="B6225" s="660">
        <f>'Acct Summary 7-9'!J17</f>
        <v>130572</v>
      </c>
      <c r="D6225" s="2" t="s">
        <v>150</v>
      </c>
      <c r="F6225" s="4"/>
      <c r="G6225" s="1" t="b">
        <f t="shared" ca="1" si="97"/>
        <v>1</v>
      </c>
      <c r="H6225" s="1435" cm="1">
        <f t="array" aca="1" ref="H6225" ca="1">IF(I6225&lt;&gt;"",INDIRECT("'"&amp;I6225&amp;"'!"&amp;J6225),"")</f>
        <v>130572</v>
      </c>
      <c r="I6225" s="1440" t="s">
        <v>3856</v>
      </c>
      <c r="J6225" s="1436" t="s">
        <v>5205</v>
      </c>
      <c r="K6225" s="4"/>
    </row>
    <row r="6226" spans="1:11" ht="15" x14ac:dyDescent="0.2">
      <c r="A6226">
        <v>6167</v>
      </c>
      <c r="B6226" s="660">
        <f>'Acct Summary 7-9'!J18</f>
        <v>0</v>
      </c>
      <c r="D6226" s="2" t="s">
        <v>150</v>
      </c>
      <c r="F6226" s="4"/>
      <c r="G6226" s="1" t="b">
        <f t="shared" ca="1" si="97"/>
        <v>1</v>
      </c>
      <c r="H6226" s="1435" cm="1">
        <f t="array" aca="1" ref="H6226" ca="1">IF(I6226&lt;&gt;"",INDIRECT("'"&amp;I6226&amp;"'!"&amp;J6226),"")</f>
        <v>0</v>
      </c>
      <c r="I6226" s="1440" t="s">
        <v>3856</v>
      </c>
      <c r="J6226" s="1436" t="s">
        <v>5206</v>
      </c>
      <c r="K6226" s="4"/>
    </row>
    <row r="6227" spans="1:11" ht="15" x14ac:dyDescent="0.2">
      <c r="A6227">
        <v>6168</v>
      </c>
      <c r="B6227" s="660">
        <f>'Acct Summary 7-9'!J19</f>
        <v>130572</v>
      </c>
      <c r="D6227" s="2" t="s">
        <v>150</v>
      </c>
      <c r="F6227" s="4"/>
      <c r="G6227" s="1" t="b">
        <f t="shared" ca="1" si="97"/>
        <v>1</v>
      </c>
      <c r="H6227" s="1435" cm="1">
        <f t="array" aca="1" ref="H6227" ca="1">IF(I6227&lt;&gt;"",INDIRECT("'"&amp;I6227&amp;"'!"&amp;J6227),"")</f>
        <v>130572</v>
      </c>
      <c r="I6227" s="1440" t="s">
        <v>3856</v>
      </c>
      <c r="J6227" s="1436" t="s">
        <v>5207</v>
      </c>
      <c r="K6227" s="4"/>
    </row>
    <row r="6228" spans="1:11" ht="15" x14ac:dyDescent="0.2">
      <c r="A6228">
        <v>6169</v>
      </c>
      <c r="B6228" s="660">
        <f>'Acct Summary 7-9'!J20</f>
        <v>-33687</v>
      </c>
      <c r="D6228" s="2" t="s">
        <v>150</v>
      </c>
      <c r="F6228" s="4"/>
      <c r="G6228" s="1" t="b">
        <f t="shared" ca="1" si="97"/>
        <v>1</v>
      </c>
      <c r="H6228" s="1435" cm="1">
        <f t="array" aca="1" ref="H6228" ca="1">IF(I6228&lt;&gt;"",INDIRECT("'"&amp;I6228&amp;"'!"&amp;J6228),"")</f>
        <v>-33687</v>
      </c>
      <c r="I6228" s="1440" t="s">
        <v>3856</v>
      </c>
      <c r="J6228" s="1436" t="s">
        <v>5208</v>
      </c>
      <c r="K6228" s="4"/>
    </row>
    <row r="6229" spans="1:11" ht="15" x14ac:dyDescent="0.2">
      <c r="A6229">
        <v>6170</v>
      </c>
      <c r="B6229" s="660">
        <f>'Acct Summary 7-9'!J26</f>
        <v>0</v>
      </c>
      <c r="D6229" s="2" t="s">
        <v>150</v>
      </c>
      <c r="F6229" s="4"/>
      <c r="G6229" s="1" t="b">
        <f t="shared" ca="1" si="97"/>
        <v>1</v>
      </c>
      <c r="H6229" s="1435" cm="1">
        <f t="array" aca="1" ref="H6229" ca="1">IF(I6229&lt;&gt;"",INDIRECT("'"&amp;I6229&amp;"'!"&amp;J6229),"")</f>
        <v>0</v>
      </c>
      <c r="I6229" s="1440" t="s">
        <v>3856</v>
      </c>
      <c r="J6229" s="1436" t="s">
        <v>5172</v>
      </c>
      <c r="K6229" s="4"/>
    </row>
    <row r="6230" spans="1:11" ht="15" x14ac:dyDescent="0.2">
      <c r="A6230">
        <v>6171</v>
      </c>
      <c r="B6230" s="660">
        <f>'Acct Summary 7-9'!J28</f>
        <v>0</v>
      </c>
      <c r="D6230" s="2" t="s">
        <v>150</v>
      </c>
      <c r="F6230" s="4"/>
      <c r="G6230" s="1" t="b">
        <f t="shared" ca="1" si="97"/>
        <v>1</v>
      </c>
      <c r="H6230" s="1435" cm="1">
        <f t="array" aca="1" ref="H6230" ca="1">IF(I6230&lt;&gt;"",INDIRECT("'"&amp;I6230&amp;"'!"&amp;J6230),"")</f>
        <v>0</v>
      </c>
      <c r="I6230" s="1440" t="s">
        <v>3856</v>
      </c>
      <c r="J6230" s="1436" t="s">
        <v>5178</v>
      </c>
      <c r="K6230" s="4"/>
    </row>
    <row r="6231" spans="1:11" ht="15" x14ac:dyDescent="0.2">
      <c r="A6231">
        <v>6172</v>
      </c>
      <c r="B6231" s="660">
        <f>'Acct Summary 7-9'!J33</f>
        <v>0</v>
      </c>
      <c r="D6231" s="2" t="s">
        <v>150</v>
      </c>
      <c r="F6231" s="4"/>
      <c r="G6231" s="1" t="b">
        <f t="shared" ca="1" si="97"/>
        <v>1</v>
      </c>
      <c r="H6231" s="1435" cm="1">
        <f t="array" aca="1" ref="H6231" ca="1">IF(I6231&lt;&gt;"",INDIRECT("'"&amp;I6231&amp;"'!"&amp;J6231),"")</f>
        <v>0</v>
      </c>
      <c r="I6231" s="1440" t="s">
        <v>3856</v>
      </c>
      <c r="J6231" s="1436" t="s">
        <v>5197</v>
      </c>
      <c r="K6231" s="4"/>
    </row>
    <row r="6232" spans="1:11" ht="15" x14ac:dyDescent="0.2">
      <c r="A6232">
        <v>6173</v>
      </c>
      <c r="B6232" s="660">
        <f>'Acct Summary 7-9'!J34</f>
        <v>0</v>
      </c>
      <c r="D6232" s="2" t="s">
        <v>150</v>
      </c>
      <c r="F6232" s="4"/>
      <c r="G6232" s="1" t="b">
        <f t="shared" ca="1" si="97"/>
        <v>1</v>
      </c>
      <c r="H6232" s="1435" cm="1">
        <f t="array" aca="1" ref="H6232" ca="1">IF(I6232&lt;&gt;"",INDIRECT("'"&amp;I6232&amp;"'!"&amp;J6232),"")</f>
        <v>0</v>
      </c>
      <c r="I6232" s="1440" t="s">
        <v>3856</v>
      </c>
      <c r="J6232" s="1436" t="s">
        <v>5198</v>
      </c>
      <c r="K6232" s="4"/>
    </row>
    <row r="6233" spans="1:11" ht="15" x14ac:dyDescent="0.2">
      <c r="A6233">
        <v>6174</v>
      </c>
      <c r="B6233" s="660">
        <f>'Acct Summary 7-9'!J35</f>
        <v>0</v>
      </c>
      <c r="D6233" s="2" t="s">
        <v>150</v>
      </c>
      <c r="F6233" s="4"/>
      <c r="G6233" s="1" t="b">
        <f t="shared" ca="1" si="97"/>
        <v>1</v>
      </c>
      <c r="H6233" s="1435" cm="1">
        <f t="array" aca="1" ref="H6233" ca="1">IF(I6233&lt;&gt;"",INDIRECT("'"&amp;I6233&amp;"'!"&amp;J6233),"")</f>
        <v>0</v>
      </c>
      <c r="I6233" s="1440" t="s">
        <v>3856</v>
      </c>
      <c r="J6233" s="1436" t="s">
        <v>5209</v>
      </c>
      <c r="K6233" s="4"/>
    </row>
    <row r="6234" spans="1:11" ht="15" x14ac:dyDescent="0.2">
      <c r="A6234">
        <v>6175</v>
      </c>
      <c r="B6234" s="660">
        <f>'Acct Summary 7-9'!J36</f>
        <v>0</v>
      </c>
      <c r="D6234" s="2" t="s">
        <v>150</v>
      </c>
      <c r="F6234" s="4"/>
      <c r="G6234" s="1" t="b">
        <f t="shared" ca="1" si="97"/>
        <v>1</v>
      </c>
      <c r="H6234" s="1435" cm="1">
        <f t="array" aca="1" ref="H6234" ca="1">IF(I6234&lt;&gt;"",INDIRECT("'"&amp;I6234&amp;"'!"&amp;J6234),"")</f>
        <v>0</v>
      </c>
      <c r="I6234" s="1440" t="s">
        <v>3856</v>
      </c>
      <c r="J6234" s="1436" t="s">
        <v>5210</v>
      </c>
      <c r="K6234" s="4"/>
    </row>
    <row r="6235" spans="1:11" ht="15" x14ac:dyDescent="0.2">
      <c r="A6235">
        <v>6176</v>
      </c>
      <c r="B6235" s="660">
        <f>'Acct Summary 7-9'!J43</f>
        <v>0</v>
      </c>
      <c r="D6235" s="2" t="s">
        <v>150</v>
      </c>
      <c r="F6235" s="4"/>
      <c r="G6235" s="1" t="b">
        <f t="shared" ca="1" si="97"/>
        <v>1</v>
      </c>
      <c r="H6235" s="1435" cm="1">
        <f t="array" aca="1" ref="H6235" ca="1">IF(I6235&lt;&gt;"",INDIRECT("'"&amp;I6235&amp;"'!"&amp;J6235),"")</f>
        <v>0</v>
      </c>
      <c r="I6235" s="1440" t="s">
        <v>3856</v>
      </c>
      <c r="J6235" s="1436" t="s">
        <v>5211</v>
      </c>
      <c r="K6235" s="4"/>
    </row>
    <row r="6236" spans="1:11" ht="15" x14ac:dyDescent="0.2">
      <c r="A6236">
        <v>6177</v>
      </c>
      <c r="B6236" s="660">
        <f>'Acct Summary 7-9'!J44</f>
        <v>0</v>
      </c>
      <c r="D6236" s="2" t="s">
        <v>150</v>
      </c>
      <c r="F6236" s="4"/>
      <c r="G6236" s="1" t="b">
        <f t="shared" ca="1" si="97"/>
        <v>1</v>
      </c>
      <c r="H6236" s="1435" cm="1">
        <f t="array" aca="1" ref="H6236" ca="1">IF(I6236&lt;&gt;"",INDIRECT("'"&amp;I6236&amp;"'!"&amp;J6236),"")</f>
        <v>0</v>
      </c>
      <c r="I6236" s="1440" t="s">
        <v>3856</v>
      </c>
      <c r="J6236" s="1436" t="s">
        <v>5212</v>
      </c>
      <c r="K6236" s="4"/>
    </row>
    <row r="6237" spans="1:11" ht="15" x14ac:dyDescent="0.2">
      <c r="A6237">
        <v>6178</v>
      </c>
      <c r="B6237" s="660">
        <f>'Acct Summary 7-9'!J50</f>
        <v>0</v>
      </c>
      <c r="D6237" s="2" t="s">
        <v>150</v>
      </c>
      <c r="F6237" s="4"/>
      <c r="G6237" s="1" t="b">
        <f t="shared" ca="1" si="97"/>
        <v>1</v>
      </c>
      <c r="H6237" s="1435" cm="1">
        <f t="array" aca="1" ref="H6237" ca="1">IF(I6237&lt;&gt;"",INDIRECT("'"&amp;I6237&amp;"'!"&amp;J6237),"")</f>
        <v>0</v>
      </c>
      <c r="I6237" s="1440" t="s">
        <v>3856</v>
      </c>
      <c r="J6237" s="1436" t="s">
        <v>5213</v>
      </c>
      <c r="K6237" s="4"/>
    </row>
    <row r="6238" spans="1:11" ht="15" x14ac:dyDescent="0.2">
      <c r="A6238">
        <v>6179</v>
      </c>
      <c r="B6238" s="660">
        <f>'Acct Summary 7-9'!C54</f>
        <v>0</v>
      </c>
      <c r="D6238" s="2" t="s">
        <v>150</v>
      </c>
      <c r="F6238" s="4"/>
      <c r="G6238" s="1" t="b">
        <f t="shared" ca="1" si="97"/>
        <v>1</v>
      </c>
      <c r="H6238" s="1435" cm="1">
        <f t="array" aca="1" ref="H6238" ca="1">IF(I6238&lt;&gt;"",INDIRECT("'"&amp;I6238&amp;"'!"&amp;J6238),"")</f>
        <v>0</v>
      </c>
      <c r="I6238" s="1440" t="s">
        <v>3856</v>
      </c>
      <c r="J6238" s="1436" t="s">
        <v>5214</v>
      </c>
      <c r="K6238" s="4"/>
    </row>
    <row r="6239" spans="1:11" ht="15" x14ac:dyDescent="0.2">
      <c r="A6239">
        <v>6180</v>
      </c>
      <c r="B6239" s="660">
        <f>'Acct Summary 7-9'!D54</f>
        <v>0</v>
      </c>
      <c r="D6239" s="2" t="s">
        <v>150</v>
      </c>
      <c r="F6239" s="4"/>
      <c r="G6239" s="1" t="b">
        <f t="shared" ca="1" si="97"/>
        <v>1</v>
      </c>
      <c r="H6239" s="1435" cm="1">
        <f t="array" aca="1" ref="H6239" ca="1">IF(I6239&lt;&gt;"",INDIRECT("'"&amp;I6239&amp;"'!"&amp;J6239),"")</f>
        <v>0</v>
      </c>
      <c r="I6239" s="1440" t="s">
        <v>3856</v>
      </c>
      <c r="J6239" s="1436" t="s">
        <v>5215</v>
      </c>
      <c r="K6239" s="4"/>
    </row>
    <row r="6240" spans="1:11" ht="15" x14ac:dyDescent="0.2">
      <c r="A6240">
        <v>6181</v>
      </c>
      <c r="B6240" s="660">
        <f>'Acct Summary 7-9'!H54</f>
        <v>0</v>
      </c>
      <c r="D6240" s="2" t="s">
        <v>150</v>
      </c>
      <c r="F6240" s="4"/>
      <c r="G6240" s="1" t="b">
        <f t="shared" ref="G6240:G6303" ca="1" si="98">H6240=B6240</f>
        <v>1</v>
      </c>
      <c r="H6240" s="1435" cm="1">
        <f t="array" aca="1" ref="H6240" ca="1">IF(I6240&lt;&gt;"",INDIRECT("'"&amp;I6240&amp;"'!"&amp;J6240),"")</f>
        <v>0</v>
      </c>
      <c r="I6240" s="1440" t="s">
        <v>3856</v>
      </c>
      <c r="J6240" s="1436" t="s">
        <v>5216</v>
      </c>
      <c r="K6240" s="4"/>
    </row>
    <row r="6241" spans="1:11" ht="15" x14ac:dyDescent="0.2">
      <c r="A6241">
        <v>6182</v>
      </c>
      <c r="B6241" s="660">
        <f>'Acct Summary 7-9'!C58</f>
        <v>0</v>
      </c>
      <c r="D6241" s="2" t="s">
        <v>150</v>
      </c>
      <c r="F6241" s="4"/>
      <c r="G6241" s="1" t="b">
        <f t="shared" ca="1" si="98"/>
        <v>1</v>
      </c>
      <c r="H6241" s="1435" cm="1">
        <f t="array" aca="1" ref="H6241" ca="1">IF(I6241&lt;&gt;"",INDIRECT("'"&amp;I6241&amp;"'!"&amp;J6241),"")</f>
        <v>0</v>
      </c>
      <c r="I6241" s="1440" t="s">
        <v>3856</v>
      </c>
      <c r="J6241" s="1436" t="s">
        <v>3886</v>
      </c>
      <c r="K6241" s="4"/>
    </row>
    <row r="6242" spans="1:11" ht="15" x14ac:dyDescent="0.2">
      <c r="A6242">
        <v>6183</v>
      </c>
      <c r="B6242" s="660">
        <f>'Acct Summary 7-9'!D58</f>
        <v>0</v>
      </c>
      <c r="D6242" s="2" t="s">
        <v>150</v>
      </c>
      <c r="F6242" s="4"/>
      <c r="G6242" s="1" t="b">
        <f t="shared" ca="1" si="98"/>
        <v>1</v>
      </c>
      <c r="H6242" s="1435" cm="1">
        <f t="array" aca="1" ref="H6242" ca="1">IF(I6242&lt;&gt;"",INDIRECT("'"&amp;I6242&amp;"'!"&amp;J6242),"")</f>
        <v>0</v>
      </c>
      <c r="I6242" s="1440" t="s">
        <v>3856</v>
      </c>
      <c r="J6242" s="1436" t="s">
        <v>3922</v>
      </c>
      <c r="K6242" s="4"/>
    </row>
    <row r="6243" spans="1:11" ht="15" x14ac:dyDescent="0.2">
      <c r="A6243">
        <v>6184</v>
      </c>
      <c r="B6243" s="660">
        <f>'Acct Summary 7-9'!H58</f>
        <v>0</v>
      </c>
      <c r="D6243" s="2" t="s">
        <v>150</v>
      </c>
      <c r="F6243" s="4"/>
      <c r="G6243" s="1" t="b">
        <f t="shared" ca="1" si="98"/>
        <v>1</v>
      </c>
      <c r="H6243" s="1435" cm="1">
        <f t="array" aca="1" ref="H6243" ca="1">IF(I6243&lt;&gt;"",INDIRECT("'"&amp;I6243&amp;"'!"&amp;J6243),"")</f>
        <v>0</v>
      </c>
      <c r="I6243" s="1440" t="s">
        <v>3856</v>
      </c>
      <c r="J6243" s="1436" t="s">
        <v>4066</v>
      </c>
      <c r="K6243" s="4"/>
    </row>
    <row r="6244" spans="1:11" ht="15" x14ac:dyDescent="0.2">
      <c r="A6244">
        <v>6185</v>
      </c>
      <c r="B6244" s="660">
        <f>'Acct Summary 7-9'!C62</f>
        <v>0</v>
      </c>
      <c r="D6244" s="2" t="s">
        <v>150</v>
      </c>
      <c r="F6244" s="4"/>
      <c r="G6244" s="1" t="b">
        <f t="shared" ca="1" si="98"/>
        <v>1</v>
      </c>
      <c r="H6244" s="1435" cm="1">
        <f t="array" aca="1" ref="H6244" ca="1">IF(I6244&lt;&gt;"",INDIRECT("'"&amp;I6244&amp;"'!"&amp;J6244),"")</f>
        <v>0</v>
      </c>
      <c r="I6244" s="1440" t="s">
        <v>3856</v>
      </c>
      <c r="J6244" s="1436" t="s">
        <v>3889</v>
      </c>
      <c r="K6244" s="4"/>
    </row>
    <row r="6245" spans="1:11" ht="15" x14ac:dyDescent="0.2">
      <c r="A6245">
        <v>6186</v>
      </c>
      <c r="B6245" s="660">
        <f>'Acct Summary 7-9'!D62</f>
        <v>0</v>
      </c>
      <c r="D6245" s="2" t="s">
        <v>150</v>
      </c>
      <c r="F6245" s="4"/>
      <c r="G6245" s="1" t="b">
        <f t="shared" ca="1" si="98"/>
        <v>1</v>
      </c>
      <c r="H6245" s="1435" cm="1">
        <f t="array" aca="1" ref="H6245" ca="1">IF(I6245&lt;&gt;"",INDIRECT("'"&amp;I6245&amp;"'!"&amp;J6245),"")</f>
        <v>0</v>
      </c>
      <c r="I6245" s="1440" t="s">
        <v>3856</v>
      </c>
      <c r="J6245" s="1436" t="s">
        <v>3925</v>
      </c>
      <c r="K6245" s="4"/>
    </row>
    <row r="6246" spans="1:11" ht="15" x14ac:dyDescent="0.2">
      <c r="A6246">
        <v>6187</v>
      </c>
      <c r="B6246" s="660">
        <f>'Acct Summary 7-9'!C66</f>
        <v>0</v>
      </c>
      <c r="D6246" s="2" t="s">
        <v>150</v>
      </c>
      <c r="F6246" s="4"/>
      <c r="G6246" s="1" t="b">
        <f t="shared" ca="1" si="98"/>
        <v>1</v>
      </c>
      <c r="H6246" s="1435" cm="1">
        <f t="array" aca="1" ref="H6246" ca="1">IF(I6246&lt;&gt;"",INDIRECT("'"&amp;I6246&amp;"'!"&amp;J6246),"")</f>
        <v>0</v>
      </c>
      <c r="I6246" s="1440" t="s">
        <v>3856</v>
      </c>
      <c r="J6246" s="1436" t="s">
        <v>3893</v>
      </c>
      <c r="K6246" s="4"/>
    </row>
    <row r="6247" spans="1:11" ht="15" x14ac:dyDescent="0.2">
      <c r="A6247">
        <v>6188</v>
      </c>
      <c r="B6247" s="660">
        <f>'Acct Summary 7-9'!D66</f>
        <v>0</v>
      </c>
      <c r="D6247" s="2" t="s">
        <v>150</v>
      </c>
      <c r="F6247" s="4"/>
      <c r="G6247" s="1" t="b">
        <f t="shared" ca="1" si="98"/>
        <v>1</v>
      </c>
      <c r="H6247" s="1435" cm="1">
        <f t="array" aca="1" ref="H6247" ca="1">IF(I6247&lt;&gt;"",INDIRECT("'"&amp;I6247&amp;"'!"&amp;J6247),"")</f>
        <v>0</v>
      </c>
      <c r="I6247" s="1440" t="s">
        <v>3856</v>
      </c>
      <c r="J6247" s="1436" t="s">
        <v>3929</v>
      </c>
      <c r="K6247" s="4"/>
    </row>
    <row r="6248" spans="1:11" ht="15" x14ac:dyDescent="0.2">
      <c r="A6248">
        <v>6189</v>
      </c>
      <c r="B6248" s="660">
        <f>'Acct Summary 7-9'!C70</f>
        <v>0</v>
      </c>
      <c r="D6248" s="2" t="s">
        <v>150</v>
      </c>
      <c r="F6248" s="4"/>
      <c r="G6248" s="1" t="b">
        <f t="shared" ca="1" si="98"/>
        <v>1</v>
      </c>
      <c r="H6248" s="1435" cm="1">
        <f t="array" aca="1" ref="H6248" ca="1">IF(I6248&lt;&gt;"",INDIRECT("'"&amp;I6248&amp;"'!"&amp;J6248),"")</f>
        <v>0</v>
      </c>
      <c r="I6248" s="1440" t="s">
        <v>3856</v>
      </c>
      <c r="J6248" s="1436" t="s">
        <v>3896</v>
      </c>
      <c r="K6248" s="4"/>
    </row>
    <row r="6249" spans="1:11" ht="15" x14ac:dyDescent="0.2">
      <c r="A6249">
        <v>6190</v>
      </c>
      <c r="B6249" s="660">
        <f>'Acct Summary 7-9'!D70</f>
        <v>0</v>
      </c>
      <c r="D6249" s="2" t="s">
        <v>150</v>
      </c>
      <c r="F6249" s="4"/>
      <c r="G6249" s="1" t="b">
        <f t="shared" ca="1" si="98"/>
        <v>1</v>
      </c>
      <c r="H6249" s="1435" cm="1">
        <f t="array" aca="1" ref="H6249" ca="1">IF(I6249&lt;&gt;"",INDIRECT("'"&amp;I6249&amp;"'!"&amp;J6249),"")</f>
        <v>0</v>
      </c>
      <c r="I6249" s="1440" t="s">
        <v>3856</v>
      </c>
      <c r="J6249" s="1436" t="s">
        <v>3932</v>
      </c>
      <c r="K6249" s="4"/>
    </row>
    <row r="6250" spans="1:11" ht="15" x14ac:dyDescent="0.2">
      <c r="A6250">
        <v>6191</v>
      </c>
      <c r="B6250" s="660">
        <f>'Acct Summary 7-9'!C74</f>
        <v>0</v>
      </c>
      <c r="D6250" s="2" t="s">
        <v>150</v>
      </c>
      <c r="F6250" s="4"/>
      <c r="G6250" s="1" t="b">
        <f t="shared" ca="1" si="98"/>
        <v>1</v>
      </c>
      <c r="H6250" s="1435" cm="1">
        <f t="array" aca="1" ref="H6250" ca="1">IF(I6250&lt;&gt;"",INDIRECT("'"&amp;I6250&amp;"'!"&amp;J6250),"")</f>
        <v>0</v>
      </c>
      <c r="I6250" s="1440" t="s">
        <v>3856</v>
      </c>
      <c r="J6250" s="1436" t="s">
        <v>3900</v>
      </c>
      <c r="K6250" s="4"/>
    </row>
    <row r="6251" spans="1:11" ht="15" x14ac:dyDescent="0.2">
      <c r="A6251">
        <v>6192</v>
      </c>
      <c r="B6251" s="660">
        <f>'Acct Summary 7-9'!D74</f>
        <v>0</v>
      </c>
      <c r="D6251" s="2" t="s">
        <v>150</v>
      </c>
      <c r="F6251" s="4"/>
      <c r="G6251" s="1" t="b">
        <f t="shared" ca="1" si="98"/>
        <v>1</v>
      </c>
      <c r="H6251" s="1435" cm="1">
        <f t="array" aca="1" ref="H6251" ca="1">IF(I6251&lt;&gt;"",INDIRECT("'"&amp;I6251&amp;"'!"&amp;J6251),"")</f>
        <v>0</v>
      </c>
      <c r="I6251" s="1440" t="s">
        <v>3856</v>
      </c>
      <c r="J6251" s="1436" t="s">
        <v>3936</v>
      </c>
      <c r="K6251" s="4"/>
    </row>
    <row r="6252" spans="1:11" ht="15" x14ac:dyDescent="0.2">
      <c r="A6252">
        <v>6193</v>
      </c>
      <c r="B6252" s="660">
        <f>'Acct Summary 7-9'!F74</f>
        <v>0</v>
      </c>
      <c r="D6252" s="2" t="s">
        <v>150</v>
      </c>
      <c r="F6252" s="4"/>
      <c r="G6252" s="1" t="b">
        <f t="shared" ca="1" si="98"/>
        <v>1</v>
      </c>
      <c r="H6252" s="1435" cm="1">
        <f t="array" aca="1" ref="H6252" ca="1">IF(I6252&lt;&gt;"",INDIRECT("'"&amp;I6252&amp;"'!"&amp;J6252),"")</f>
        <v>0</v>
      </c>
      <c r="I6252" s="1440" t="s">
        <v>3856</v>
      </c>
      <c r="J6252" s="1436" t="s">
        <v>4008</v>
      </c>
      <c r="K6252" s="4"/>
    </row>
    <row r="6253" spans="1:11" ht="15" x14ac:dyDescent="0.2">
      <c r="A6253">
        <v>6194</v>
      </c>
      <c r="B6253" s="660">
        <f>'Acct Summary 7-9'!G74</f>
        <v>0</v>
      </c>
      <c r="D6253" s="2" t="s">
        <v>150</v>
      </c>
      <c r="F6253" s="4"/>
      <c r="G6253" s="1" t="b">
        <f t="shared" ca="1" si="98"/>
        <v>1</v>
      </c>
      <c r="H6253" s="1435" cm="1">
        <f t="array" aca="1" ref="H6253" ca="1">IF(I6253&lt;&gt;"",INDIRECT("'"&amp;I6253&amp;"'!"&amp;J6253),"")</f>
        <v>0</v>
      </c>
      <c r="I6253" s="1440" t="s">
        <v>3856</v>
      </c>
      <c r="J6253" s="1436" t="s">
        <v>4044</v>
      </c>
      <c r="K6253" s="4"/>
    </row>
    <row r="6254" spans="1:11" ht="15" x14ac:dyDescent="0.2">
      <c r="A6254">
        <v>6195</v>
      </c>
      <c r="B6254" s="660">
        <f>'Acct Summary 7-9'!H74</f>
        <v>0</v>
      </c>
      <c r="D6254" s="2" t="s">
        <v>150</v>
      </c>
      <c r="F6254" s="4"/>
      <c r="G6254" s="1" t="b">
        <f t="shared" ca="1" si="98"/>
        <v>1</v>
      </c>
      <c r="H6254" s="1435" cm="1">
        <f t="array" aca="1" ref="H6254" ca="1">IF(I6254&lt;&gt;"",INDIRECT("'"&amp;I6254&amp;"'!"&amp;J6254),"")</f>
        <v>0</v>
      </c>
      <c r="I6254" s="1440" t="s">
        <v>3856</v>
      </c>
      <c r="J6254" s="1436" t="s">
        <v>4080</v>
      </c>
      <c r="K6254" s="4"/>
    </row>
    <row r="6255" spans="1:11" ht="15" x14ac:dyDescent="0.2">
      <c r="A6255">
        <v>6196</v>
      </c>
      <c r="B6255" s="660">
        <f>'Acct Summary 7-9'!K74</f>
        <v>0</v>
      </c>
      <c r="D6255" s="2" t="s">
        <v>150</v>
      </c>
      <c r="F6255" s="4"/>
      <c r="G6255" s="1" t="b">
        <f t="shared" ca="1" si="98"/>
        <v>1</v>
      </c>
      <c r="H6255" s="1435" cm="1">
        <f t="array" aca="1" ref="H6255" ca="1">IF(I6255&lt;&gt;"",INDIRECT("'"&amp;I6255&amp;"'!"&amp;J6255),"")</f>
        <v>0</v>
      </c>
      <c r="I6255" s="1440" t="s">
        <v>3856</v>
      </c>
      <c r="J6255" s="1436" t="s">
        <v>4127</v>
      </c>
      <c r="K6255" s="4"/>
    </row>
    <row r="6256" spans="1:11" ht="15" x14ac:dyDescent="0.2">
      <c r="A6256">
        <v>6197</v>
      </c>
      <c r="B6256" s="660">
        <f>'Acct Summary 7-9'!G75</f>
        <v>0</v>
      </c>
      <c r="D6256" s="2" t="s">
        <v>150</v>
      </c>
      <c r="F6256" s="4"/>
      <c r="G6256" s="1" t="b">
        <f t="shared" ca="1" si="98"/>
        <v>1</v>
      </c>
      <c r="H6256" s="1435" cm="1">
        <f t="array" aca="1" ref="H6256" ca="1">IF(I6256&lt;&gt;"",INDIRECT("'"&amp;I6256&amp;"'!"&amp;J6256),"")</f>
        <v>0</v>
      </c>
      <c r="I6256" s="1440" t="s">
        <v>3856</v>
      </c>
      <c r="J6256" s="1436" t="s">
        <v>4045</v>
      </c>
      <c r="K6256" s="4"/>
    </row>
    <row r="6257" spans="1:11" ht="15" x14ac:dyDescent="0.2">
      <c r="A6257">
        <v>6198</v>
      </c>
      <c r="B6257" s="660">
        <f>'Acct Summary 7-9'!I75</f>
        <v>0</v>
      </c>
      <c r="D6257" s="2" t="s">
        <v>150</v>
      </c>
      <c r="F6257" s="4"/>
      <c r="G6257" s="1" t="b">
        <f t="shared" ca="1" si="98"/>
        <v>1</v>
      </c>
      <c r="H6257" s="1435" cm="1">
        <f t="array" aca="1" ref="H6257" ca="1">IF(I6257&lt;&gt;"",INDIRECT("'"&amp;I6257&amp;"'!"&amp;J6257),"")</f>
        <v>0</v>
      </c>
      <c r="I6257" s="1440" t="s">
        <v>3856</v>
      </c>
      <c r="J6257" s="1436" t="s">
        <v>5217</v>
      </c>
      <c r="K6257" s="4"/>
    </row>
    <row r="6258" spans="1:11" ht="15" x14ac:dyDescent="0.2">
      <c r="A6258">
        <v>6199</v>
      </c>
      <c r="B6258" s="660">
        <f>'Acct Summary 7-9'!J75</f>
        <v>0</v>
      </c>
      <c r="D6258" s="2" t="s">
        <v>150</v>
      </c>
      <c r="F6258" s="4"/>
      <c r="G6258" s="1" t="b">
        <f t="shared" ca="1" si="98"/>
        <v>1</v>
      </c>
      <c r="H6258" s="1435" cm="1">
        <f t="array" aca="1" ref="H6258" ca="1">IF(I6258&lt;&gt;"",INDIRECT("'"&amp;I6258&amp;"'!"&amp;J6258),"")</f>
        <v>0</v>
      </c>
      <c r="I6258" s="1440" t="s">
        <v>3856</v>
      </c>
      <c r="J6258" s="1436" t="s">
        <v>5218</v>
      </c>
      <c r="K6258" s="4"/>
    </row>
    <row r="6259" spans="1:11" ht="15" x14ac:dyDescent="0.2">
      <c r="A6259">
        <v>6200</v>
      </c>
      <c r="B6259" s="660">
        <f>'Acct Summary 7-9'!J76</f>
        <v>0</v>
      </c>
      <c r="D6259" s="2" t="s">
        <v>150</v>
      </c>
      <c r="F6259" s="4"/>
      <c r="G6259" s="1" t="b">
        <f t="shared" ca="1" si="98"/>
        <v>1</v>
      </c>
      <c r="H6259" s="1435" cm="1">
        <f t="array" aca="1" ref="H6259" ca="1">IF(I6259&lt;&gt;"",INDIRECT("'"&amp;I6259&amp;"'!"&amp;J6259),"")</f>
        <v>0</v>
      </c>
      <c r="I6259" s="1440" t="s">
        <v>3856</v>
      </c>
      <c r="J6259" s="1436" t="s">
        <v>5219</v>
      </c>
      <c r="K6259" s="4"/>
    </row>
    <row r="6260" spans="1:11" ht="15" x14ac:dyDescent="0.2">
      <c r="A6260">
        <v>6201</v>
      </c>
      <c r="B6260" s="660">
        <f>'Acct Summary 7-9'!J77</f>
        <v>0</v>
      </c>
      <c r="D6260" s="2" t="s">
        <v>150</v>
      </c>
      <c r="F6260" s="4"/>
      <c r="G6260" s="1" t="b">
        <f t="shared" ca="1" si="98"/>
        <v>1</v>
      </c>
      <c r="H6260" s="1435" cm="1">
        <f t="array" aca="1" ref="H6260" ca="1">IF(I6260&lt;&gt;"",INDIRECT("'"&amp;I6260&amp;"'!"&amp;J6260),"")</f>
        <v>0</v>
      </c>
      <c r="I6260" s="1440" t="s">
        <v>3856</v>
      </c>
      <c r="J6260" s="1436" t="s">
        <v>5220</v>
      </c>
      <c r="K6260" s="4"/>
    </row>
    <row r="6261" spans="1:11" ht="15" x14ac:dyDescent="0.2">
      <c r="A6261">
        <v>6202</v>
      </c>
      <c r="B6261" s="660">
        <f>'Acct Summary 7-9'!J78</f>
        <v>-33687</v>
      </c>
      <c r="D6261" s="2" t="s">
        <v>150</v>
      </c>
      <c r="F6261" s="4"/>
      <c r="G6261" s="1" t="b">
        <f t="shared" ca="1" si="98"/>
        <v>1</v>
      </c>
      <c r="H6261" s="1435" cm="1">
        <f t="array" aca="1" ref="H6261" ca="1">IF(I6261&lt;&gt;"",INDIRECT("'"&amp;I6261&amp;"'!"&amp;J6261),"")</f>
        <v>-33687</v>
      </c>
      <c r="I6261" s="1440" t="s">
        <v>3856</v>
      </c>
      <c r="J6261" s="1436" t="s">
        <v>5221</v>
      </c>
      <c r="K6261" s="4"/>
    </row>
    <row r="6262" spans="1:11" ht="15" x14ac:dyDescent="0.2">
      <c r="A6262">
        <v>6203</v>
      </c>
      <c r="B6262" s="660">
        <f>'Acct Summary 7-9'!J79</f>
        <v>85862</v>
      </c>
      <c r="D6262" s="2" t="s">
        <v>150</v>
      </c>
      <c r="F6262" s="4"/>
      <c r="G6262" s="1" t="b">
        <f t="shared" ca="1" si="98"/>
        <v>1</v>
      </c>
      <c r="H6262" s="1435" cm="1">
        <f t="array" aca="1" ref="H6262" ca="1">IF(I6262&lt;&gt;"",INDIRECT("'"&amp;I6262&amp;"'!"&amp;J6262),"")</f>
        <v>85862</v>
      </c>
      <c r="I6262" s="1440" t="s">
        <v>3856</v>
      </c>
      <c r="J6262" s="1436" t="s">
        <v>5222</v>
      </c>
      <c r="K6262" s="4"/>
    </row>
    <row r="6263" spans="1:11" ht="15" x14ac:dyDescent="0.2">
      <c r="A6263">
        <v>6204</v>
      </c>
      <c r="B6263" s="660">
        <f>'Acct Summary 7-9'!J80</f>
        <v>0</v>
      </c>
      <c r="D6263" s="2" t="s">
        <v>150</v>
      </c>
      <c r="F6263" s="4"/>
      <c r="G6263" s="1" t="b">
        <f t="shared" ca="1" si="98"/>
        <v>1</v>
      </c>
      <c r="H6263" s="1435" cm="1">
        <f t="array" aca="1" ref="H6263" ca="1">IF(I6263&lt;&gt;"",INDIRECT("'"&amp;I6263&amp;"'!"&amp;J6263),"")</f>
        <v>0</v>
      </c>
      <c r="I6263" s="1440" t="s">
        <v>3856</v>
      </c>
      <c r="J6263" s="1436" t="s">
        <v>5223</v>
      </c>
      <c r="K6263" s="4"/>
    </row>
    <row r="6264" spans="1:11" ht="15" x14ac:dyDescent="0.2">
      <c r="A6264">
        <v>6205</v>
      </c>
      <c r="B6264" s="660">
        <f>'Acct Summary 7-9'!J81</f>
        <v>52175</v>
      </c>
      <c r="D6264" s="2" t="s">
        <v>150</v>
      </c>
      <c r="F6264" s="4"/>
      <c r="G6264" s="1" t="b">
        <f t="shared" ca="1" si="98"/>
        <v>1</v>
      </c>
      <c r="H6264" s="1435" cm="1">
        <f t="array" aca="1" ref="H6264" ca="1">IF(I6264&lt;&gt;"",INDIRECT("'"&amp;I6264&amp;"'!"&amp;J6264),"")</f>
        <v>52175</v>
      </c>
      <c r="I6264" s="1440" t="s">
        <v>3856</v>
      </c>
      <c r="J6264" s="1436" t="s">
        <v>5224</v>
      </c>
      <c r="K6264" s="4"/>
    </row>
    <row r="6265" spans="1:11" ht="15" x14ac:dyDescent="0.2">
      <c r="A6265">
        <v>6206</v>
      </c>
      <c r="B6265" s="660">
        <f>'Acct Summary 7-9'!C82</f>
        <v>0</v>
      </c>
      <c r="D6265" s="2" t="s">
        <v>150</v>
      </c>
      <c r="F6265" s="4"/>
      <c r="G6265" s="1" t="b">
        <f t="shared" ca="1" si="98"/>
        <v>1</v>
      </c>
      <c r="H6265" s="1435" cm="1">
        <f t="array" aca="1" ref="H6265" ca="1">IF(I6265&lt;&gt;"",INDIRECT("'"&amp;I6265&amp;"'!"&amp;J6265),"")</f>
        <v>0</v>
      </c>
      <c r="I6265" s="1440" t="s">
        <v>3856</v>
      </c>
      <c r="J6265" s="1436" t="s">
        <v>5890</v>
      </c>
      <c r="K6265" s="4"/>
    </row>
    <row r="6266" spans="1:11" ht="15" x14ac:dyDescent="0.2">
      <c r="A6266">
        <v>6207</v>
      </c>
      <c r="B6266" s="660">
        <f>'Acct Summary 7-9'!D82</f>
        <v>0</v>
      </c>
      <c r="D6266" s="2" t="s">
        <v>150</v>
      </c>
      <c r="F6266" s="4"/>
      <c r="G6266" s="1" t="b">
        <f t="shared" ca="1" si="98"/>
        <v>1</v>
      </c>
      <c r="H6266" s="1435" cm="1">
        <f t="array" aca="1" ref="H6266" ca="1">IF(I6266&lt;&gt;"",INDIRECT("'"&amp;I6266&amp;"'!"&amp;J6266),"")</f>
        <v>0</v>
      </c>
      <c r="I6266" s="1440" t="s">
        <v>3856</v>
      </c>
      <c r="J6266" s="1436" t="s">
        <v>6626</v>
      </c>
      <c r="K6266" s="4"/>
    </row>
    <row r="6267" spans="1:11" ht="15" x14ac:dyDescent="0.2">
      <c r="A6267">
        <v>6208</v>
      </c>
      <c r="B6267" s="660">
        <f>'Acct Summary 7-9'!E82</f>
        <v>0</v>
      </c>
      <c r="D6267" s="2" t="s">
        <v>150</v>
      </c>
      <c r="F6267" s="4"/>
      <c r="G6267" s="1" t="b">
        <f t="shared" ca="1" si="98"/>
        <v>1</v>
      </c>
      <c r="H6267" s="1435" cm="1">
        <f t="array" aca="1" ref="H6267" ca="1">IF(I6267&lt;&gt;"",INDIRECT("'"&amp;I6267&amp;"'!"&amp;J6267),"")</f>
        <v>0</v>
      </c>
      <c r="I6267" s="1440" t="s">
        <v>3856</v>
      </c>
      <c r="J6267" s="1436" t="s">
        <v>4596</v>
      </c>
      <c r="K6267" s="4"/>
    </row>
    <row r="6268" spans="1:11" ht="15" x14ac:dyDescent="0.2">
      <c r="A6268">
        <v>6209</v>
      </c>
      <c r="B6268" s="660">
        <f>'Acct Summary 7-9'!F82</f>
        <v>0</v>
      </c>
      <c r="D6268" s="2" t="s">
        <v>150</v>
      </c>
      <c r="F6268" s="4"/>
      <c r="G6268" s="1" t="b">
        <f t="shared" ca="1" si="98"/>
        <v>1</v>
      </c>
      <c r="H6268" s="1435" cm="1">
        <f t="array" aca="1" ref="H6268" ca="1">IF(I6268&lt;&gt;"",INDIRECT("'"&amp;I6268&amp;"'!"&amp;J6268),"")</f>
        <v>0</v>
      </c>
      <c r="I6268" s="1440" t="s">
        <v>3856</v>
      </c>
      <c r="J6268" s="1436" t="s">
        <v>6413</v>
      </c>
      <c r="K6268" s="4"/>
    </row>
    <row r="6269" spans="1:11" ht="15" x14ac:dyDescent="0.2">
      <c r="A6269">
        <v>6210</v>
      </c>
      <c r="B6269" s="660">
        <f>'Acct Summary 7-9'!G82</f>
        <v>0</v>
      </c>
      <c r="D6269" s="2" t="s">
        <v>150</v>
      </c>
      <c r="F6269" s="4"/>
      <c r="G6269" s="1" t="b">
        <f t="shared" ca="1" si="98"/>
        <v>1</v>
      </c>
      <c r="H6269" s="1435" cm="1">
        <f t="array" aca="1" ref="H6269" ca="1">IF(I6269&lt;&gt;"",INDIRECT("'"&amp;I6269&amp;"'!"&amp;J6269),"")</f>
        <v>0</v>
      </c>
      <c r="I6269" s="1440" t="s">
        <v>3856</v>
      </c>
      <c r="J6269" s="1436" t="s">
        <v>6433</v>
      </c>
      <c r="K6269" s="4"/>
    </row>
    <row r="6270" spans="1:11" ht="15" x14ac:dyDescent="0.2">
      <c r="A6270">
        <v>6211</v>
      </c>
      <c r="B6270" s="660">
        <f>'Acct Summary 7-9'!H82</f>
        <v>0</v>
      </c>
      <c r="D6270" s="2" t="s">
        <v>150</v>
      </c>
      <c r="F6270" s="4"/>
      <c r="G6270" s="1" t="b">
        <f t="shared" ca="1" si="98"/>
        <v>1</v>
      </c>
      <c r="H6270" s="1435" cm="1">
        <f t="array" aca="1" ref="H6270" ca="1">IF(I6270&lt;&gt;"",INDIRECT("'"&amp;I6270&amp;"'!"&amp;J6270),"")</f>
        <v>0</v>
      </c>
      <c r="I6270" s="1440" t="s">
        <v>3856</v>
      </c>
      <c r="J6270" s="1436" t="s">
        <v>4600</v>
      </c>
      <c r="K6270" s="4"/>
    </row>
    <row r="6271" spans="1:11" ht="15" x14ac:dyDescent="0.2">
      <c r="A6271">
        <v>6212</v>
      </c>
      <c r="B6271" s="660">
        <f>'Acct Summary 7-9'!I82</f>
        <v>0</v>
      </c>
      <c r="D6271" s="2" t="s">
        <v>150</v>
      </c>
      <c r="F6271" s="4"/>
      <c r="G6271" s="1" t="b">
        <f t="shared" ca="1" si="98"/>
        <v>1</v>
      </c>
      <c r="H6271" s="1435" cm="1">
        <f t="array" aca="1" ref="H6271" ca="1">IF(I6271&lt;&gt;"",INDIRECT("'"&amp;I6271&amp;"'!"&amp;J6271),"")</f>
        <v>0</v>
      </c>
      <c r="I6271" s="1440" t="s">
        <v>3856</v>
      </c>
      <c r="J6271" s="1436" t="s">
        <v>6627</v>
      </c>
      <c r="K6271" s="4"/>
    </row>
    <row r="6272" spans="1:11" ht="15" x14ac:dyDescent="0.2">
      <c r="A6272">
        <v>6213</v>
      </c>
      <c r="B6272" s="660">
        <f>'Acct Summary 7-9'!J82</f>
        <v>0</v>
      </c>
      <c r="D6272" s="2" t="s">
        <v>150</v>
      </c>
      <c r="F6272" s="4"/>
      <c r="G6272" s="1" t="b">
        <f t="shared" ca="1" si="98"/>
        <v>1</v>
      </c>
      <c r="H6272" s="1435" cm="1">
        <f t="array" aca="1" ref="H6272" ca="1">IF(I6272&lt;&gt;"",INDIRECT("'"&amp;I6272&amp;"'!"&amp;J6272),"")</f>
        <v>0</v>
      </c>
      <c r="I6272" s="1440" t="s">
        <v>3856</v>
      </c>
      <c r="J6272" s="1436" t="s">
        <v>6434</v>
      </c>
      <c r="K6272" s="4"/>
    </row>
    <row r="6273" spans="1:11" ht="15" x14ac:dyDescent="0.2">
      <c r="A6273">
        <v>6214</v>
      </c>
      <c r="B6273" s="660">
        <f>'Acct Summary 7-9'!K82</f>
        <v>0</v>
      </c>
      <c r="D6273" s="2" t="s">
        <v>150</v>
      </c>
      <c r="F6273" s="4"/>
      <c r="G6273" s="1" t="b">
        <f t="shared" ca="1" si="98"/>
        <v>1</v>
      </c>
      <c r="H6273" s="1435" cm="1">
        <f t="array" aca="1" ref="H6273" ca="1">IF(I6273&lt;&gt;"",INDIRECT("'"&amp;I6273&amp;"'!"&amp;J6273),"")</f>
        <v>0</v>
      </c>
      <c r="I6273" s="1440" t="s">
        <v>3856</v>
      </c>
      <c r="J6273" s="1436" t="s">
        <v>4606</v>
      </c>
      <c r="K6273" s="4"/>
    </row>
    <row r="6274" spans="1:11" ht="15" x14ac:dyDescent="0.2">
      <c r="A6274" s="5">
        <v>6215</v>
      </c>
      <c r="D6274" s="2" t="s">
        <v>150</v>
      </c>
      <c r="E6274" s="4" t="s">
        <v>6638</v>
      </c>
      <c r="F6274" s="4"/>
      <c r="G6274" s="1"/>
      <c r="H6274" s="660" t="s">
        <v>3784</v>
      </c>
      <c r="I6274" s="1440"/>
      <c r="J6274" s="1436"/>
      <c r="K6274" s="4"/>
    </row>
    <row r="6275" spans="1:11" ht="15" x14ac:dyDescent="0.2">
      <c r="A6275" s="5">
        <v>6216</v>
      </c>
      <c r="D6275" s="2" t="s">
        <v>150</v>
      </c>
      <c r="E6275" s="4" t="s">
        <v>6638</v>
      </c>
      <c r="F6275" s="4"/>
      <c r="G6275" s="1"/>
      <c r="H6275" s="660" t="s">
        <v>3784</v>
      </c>
      <c r="I6275" s="1440"/>
      <c r="J6275" s="1436"/>
      <c r="K6275" s="4"/>
    </row>
    <row r="6276" spans="1:11" ht="15" x14ac:dyDescent="0.2">
      <c r="A6276" s="5">
        <v>6217</v>
      </c>
      <c r="D6276" s="2" t="s">
        <v>150</v>
      </c>
      <c r="E6276" s="4" t="s">
        <v>6638</v>
      </c>
      <c r="F6276" s="4"/>
      <c r="G6276" s="1"/>
      <c r="H6276" s="660" t="s">
        <v>3784</v>
      </c>
      <c r="I6276" s="1440"/>
      <c r="J6276" s="1436"/>
      <c r="K6276" s="4"/>
    </row>
    <row r="6277" spans="1:11" ht="15" x14ac:dyDescent="0.2">
      <c r="A6277" s="5">
        <v>6218</v>
      </c>
      <c r="D6277" s="2" t="s">
        <v>150</v>
      </c>
      <c r="E6277" s="4" t="s">
        <v>6638</v>
      </c>
      <c r="F6277" s="4"/>
      <c r="G6277" s="1"/>
      <c r="H6277" s="660" t="s">
        <v>3784</v>
      </c>
      <c r="I6277" s="1440"/>
      <c r="J6277" s="1436"/>
      <c r="K6277" s="4"/>
    </row>
    <row r="6278" spans="1:11" ht="15" x14ac:dyDescent="0.2">
      <c r="A6278" s="5">
        <v>6219</v>
      </c>
      <c r="D6278" s="2" t="s">
        <v>150</v>
      </c>
      <c r="E6278" s="4" t="s">
        <v>6638</v>
      </c>
      <c r="F6278" s="4"/>
      <c r="G6278" s="1"/>
      <c r="H6278" s="660" t="s">
        <v>3784</v>
      </c>
      <c r="I6278" s="1440"/>
      <c r="J6278" s="1436"/>
      <c r="K6278" s="4"/>
    </row>
    <row r="6279" spans="1:11" ht="15" x14ac:dyDescent="0.2">
      <c r="A6279" s="5">
        <v>6220</v>
      </c>
      <c r="D6279" s="2" t="s">
        <v>150</v>
      </c>
      <c r="E6279" s="4" t="s">
        <v>6638</v>
      </c>
      <c r="F6279" s="4"/>
      <c r="G6279" s="1"/>
      <c r="H6279" s="660" t="s">
        <v>3784</v>
      </c>
      <c r="I6279" s="1440"/>
      <c r="J6279" s="1436"/>
      <c r="K6279" s="4"/>
    </row>
    <row r="6280" spans="1:11" ht="15" x14ac:dyDescent="0.2">
      <c r="A6280" s="5">
        <v>6221</v>
      </c>
      <c r="D6280" s="2" t="s">
        <v>150</v>
      </c>
      <c r="E6280" s="4" t="s">
        <v>6638</v>
      </c>
      <c r="F6280" s="4"/>
      <c r="G6280" s="1"/>
      <c r="H6280" s="660" t="s">
        <v>3784</v>
      </c>
      <c r="I6280" s="1440"/>
      <c r="J6280" s="1436"/>
      <c r="K6280" s="4"/>
    </row>
    <row r="6281" spans="1:11" ht="15" x14ac:dyDescent="0.2">
      <c r="A6281" s="5">
        <v>6222</v>
      </c>
      <c r="D6281" s="2" t="s">
        <v>150</v>
      </c>
      <c r="E6281" s="4" t="s">
        <v>6638</v>
      </c>
      <c r="F6281" s="4"/>
      <c r="G6281" s="1"/>
      <c r="H6281" s="660" t="s">
        <v>3784</v>
      </c>
      <c r="I6281" s="1440"/>
      <c r="J6281" s="1436"/>
      <c r="K6281" s="4"/>
    </row>
    <row r="6282" spans="1:11" ht="15" x14ac:dyDescent="0.2">
      <c r="A6282" s="5">
        <v>6223</v>
      </c>
      <c r="D6282" s="2" t="s">
        <v>150</v>
      </c>
      <c r="E6282" s="4" t="s">
        <v>6638</v>
      </c>
      <c r="F6282" s="4"/>
      <c r="G6282" s="1"/>
      <c r="H6282" s="660" t="s">
        <v>3784</v>
      </c>
      <c r="I6282" s="1440"/>
      <c r="J6282" s="1436"/>
      <c r="K6282" s="4"/>
    </row>
    <row r="6283" spans="1:11" ht="15" x14ac:dyDescent="0.2">
      <c r="A6283">
        <v>6224</v>
      </c>
      <c r="B6283" s="660">
        <f>'Acct Summary 7-9'!E37</f>
        <v>0</v>
      </c>
      <c r="D6283" s="2" t="s">
        <v>150</v>
      </c>
      <c r="F6283" s="4"/>
      <c r="G6283" s="1" t="b">
        <f t="shared" ca="1" si="98"/>
        <v>1</v>
      </c>
      <c r="H6283" s="1435" cm="1">
        <f t="array" aca="1" ref="H6283" ca="1">IF(I6283&lt;&gt;"",INDIRECT("'"&amp;I6283&amp;"'!"&amp;J6283),"")</f>
        <v>0</v>
      </c>
      <c r="I6283" s="1440" t="s">
        <v>3856</v>
      </c>
      <c r="J6283" s="1436" t="s">
        <v>5225</v>
      </c>
      <c r="K6283" s="4"/>
    </row>
    <row r="6284" spans="1:11" ht="15" x14ac:dyDescent="0.2">
      <c r="A6284">
        <v>6225</v>
      </c>
      <c r="B6284" s="660">
        <f>'Acct Summary 7-9'!E38</f>
        <v>0</v>
      </c>
      <c r="D6284" s="2" t="s">
        <v>150</v>
      </c>
      <c r="F6284" s="4"/>
      <c r="G6284" s="1" t="b">
        <f t="shared" ca="1" si="98"/>
        <v>1</v>
      </c>
      <c r="H6284" s="1435" cm="1">
        <f t="array" aca="1" ref="H6284" ca="1">IF(I6284&lt;&gt;"",INDIRECT("'"&amp;I6284&amp;"'!"&amp;J6284),"")</f>
        <v>0</v>
      </c>
      <c r="I6284" s="1440" t="s">
        <v>3856</v>
      </c>
      <c r="J6284" s="1436" t="s">
        <v>3945</v>
      </c>
      <c r="K6284" s="4"/>
    </row>
    <row r="6285" spans="1:11" ht="15" x14ac:dyDescent="0.2">
      <c r="A6285">
        <v>6226</v>
      </c>
      <c r="B6285" s="660">
        <f>'Acct Summary 7-9'!E39</f>
        <v>0</v>
      </c>
      <c r="D6285" s="2" t="s">
        <v>150</v>
      </c>
      <c r="F6285" s="4"/>
      <c r="G6285" s="1" t="b">
        <f t="shared" ca="1" si="98"/>
        <v>1</v>
      </c>
      <c r="H6285" s="1435" cm="1">
        <f t="array" aca="1" ref="H6285" ca="1">IF(I6285&lt;&gt;"",INDIRECT("'"&amp;I6285&amp;"'!"&amp;J6285),"")</f>
        <v>0</v>
      </c>
      <c r="I6285" s="1440" t="s">
        <v>3856</v>
      </c>
      <c r="J6285" s="1436" t="s">
        <v>3813</v>
      </c>
      <c r="K6285" s="4"/>
    </row>
    <row r="6286" spans="1:11" ht="15" x14ac:dyDescent="0.2">
      <c r="A6286">
        <v>6227</v>
      </c>
      <c r="B6286" s="660">
        <f>'Acct Summary 7-9'!E40</f>
        <v>0</v>
      </c>
      <c r="D6286" s="2" t="s">
        <v>150</v>
      </c>
      <c r="F6286" s="4"/>
      <c r="G6286" s="1" t="b">
        <f t="shared" ca="1" si="98"/>
        <v>1</v>
      </c>
      <c r="H6286" s="1435" cm="1">
        <f t="array" aca="1" ref="H6286" ca="1">IF(I6286&lt;&gt;"",INDIRECT("'"&amp;I6286&amp;"'!"&amp;J6286),"")</f>
        <v>0</v>
      </c>
      <c r="I6286" s="1440" t="s">
        <v>3856</v>
      </c>
      <c r="J6286" s="1436" t="s">
        <v>3946</v>
      </c>
      <c r="K6286" s="4"/>
    </row>
    <row r="6287" spans="1:11" ht="15" x14ac:dyDescent="0.2">
      <c r="A6287">
        <v>6228</v>
      </c>
      <c r="B6287" s="660">
        <f>'Acct Summary 7-9'!H41</f>
        <v>0</v>
      </c>
      <c r="D6287" s="2" t="s">
        <v>150</v>
      </c>
      <c r="F6287" s="4"/>
      <c r="G6287" s="1" t="b">
        <f t="shared" ca="1" si="98"/>
        <v>1</v>
      </c>
      <c r="H6287" s="1435" cm="1">
        <f t="array" aca="1" ref="H6287" ca="1">IF(I6287&lt;&gt;"",INDIRECT("'"&amp;I6287&amp;"'!"&amp;J6287),"")</f>
        <v>0</v>
      </c>
      <c r="I6287" s="1440" t="s">
        <v>3856</v>
      </c>
      <c r="J6287" s="1436" t="s">
        <v>3842</v>
      </c>
      <c r="K6287" s="4"/>
    </row>
    <row r="6288" spans="1:11" ht="15" x14ac:dyDescent="0.2">
      <c r="A6288">
        <v>6229</v>
      </c>
      <c r="B6288" s="660">
        <f>'Acct Summary 7-9'!C42</f>
        <v>0</v>
      </c>
      <c r="D6288" s="2" t="s">
        <v>150</v>
      </c>
      <c r="F6288" s="4"/>
      <c r="G6288" s="1" t="b">
        <f t="shared" ca="1" si="98"/>
        <v>1</v>
      </c>
      <c r="H6288" s="1435" cm="1">
        <f t="array" aca="1" ref="H6288" ca="1">IF(I6288&lt;&gt;"",INDIRECT("'"&amp;I6288&amp;"'!"&amp;J6288),"")</f>
        <v>0</v>
      </c>
      <c r="I6288" s="1440" t="s">
        <v>3856</v>
      </c>
      <c r="J6288" s="1436" t="s">
        <v>3875</v>
      </c>
      <c r="K6288" s="4"/>
    </row>
    <row r="6289" spans="1:11" ht="15" x14ac:dyDescent="0.2">
      <c r="A6289">
        <v>6230</v>
      </c>
      <c r="B6289" s="660">
        <f>'Acct Summary 7-9'!D42</f>
        <v>0</v>
      </c>
      <c r="D6289" s="2" t="s">
        <v>150</v>
      </c>
      <c r="F6289" s="4"/>
      <c r="G6289" s="1" t="b">
        <f t="shared" ca="1" si="98"/>
        <v>1</v>
      </c>
      <c r="H6289" s="1435" cm="1">
        <f t="array" aca="1" ref="H6289" ca="1">IF(I6289&lt;&gt;"",INDIRECT("'"&amp;I6289&amp;"'!"&amp;J6289),"")</f>
        <v>0</v>
      </c>
      <c r="I6289" s="1440" t="s">
        <v>3856</v>
      </c>
      <c r="J6289" s="1436" t="s">
        <v>3911</v>
      </c>
      <c r="K6289" s="4"/>
    </row>
    <row r="6290" spans="1:11" ht="15" x14ac:dyDescent="0.2">
      <c r="A6290">
        <v>6231</v>
      </c>
      <c r="B6290" s="660">
        <f>'Acct Summary 7-9'!E42</f>
        <v>0</v>
      </c>
      <c r="D6290" s="2" t="s">
        <v>150</v>
      </c>
      <c r="F6290" s="4"/>
      <c r="G6290" s="1" t="b">
        <f t="shared" ca="1" si="98"/>
        <v>1</v>
      </c>
      <c r="H6290" s="1435" cm="1">
        <f t="array" aca="1" ref="H6290" ca="1">IF(I6290&lt;&gt;"",INDIRECT("'"&amp;I6290&amp;"'!"&amp;J6290),"")</f>
        <v>0</v>
      </c>
      <c r="I6290" s="1440" t="s">
        <v>3856</v>
      </c>
      <c r="J6290" s="1436" t="s">
        <v>3947</v>
      </c>
      <c r="K6290" s="4"/>
    </row>
    <row r="6291" spans="1:11" ht="15" x14ac:dyDescent="0.2">
      <c r="A6291">
        <v>6232</v>
      </c>
      <c r="B6291" s="660">
        <f>'Acct Summary 7-9'!F42</f>
        <v>0</v>
      </c>
      <c r="D6291" s="2" t="s">
        <v>150</v>
      </c>
      <c r="F6291" s="4"/>
      <c r="G6291" s="1" t="b">
        <f t="shared" ca="1" si="98"/>
        <v>1</v>
      </c>
      <c r="H6291" s="1435" cm="1">
        <f t="array" aca="1" ref="H6291" ca="1">IF(I6291&lt;&gt;"",INDIRECT("'"&amp;I6291&amp;"'!"&amp;J6291),"")</f>
        <v>0</v>
      </c>
      <c r="I6291" s="1440" t="s">
        <v>3856</v>
      </c>
      <c r="J6291" s="1436" t="s">
        <v>3983</v>
      </c>
      <c r="K6291" s="4"/>
    </row>
    <row r="6292" spans="1:11" ht="15" x14ac:dyDescent="0.2">
      <c r="A6292">
        <v>6233</v>
      </c>
      <c r="B6292" s="660">
        <f>'Acct Summary 7-9'!G42</f>
        <v>0</v>
      </c>
      <c r="D6292" s="2" t="s">
        <v>150</v>
      </c>
      <c r="F6292" s="4"/>
      <c r="G6292" s="1" t="b">
        <f t="shared" ca="1" si="98"/>
        <v>1</v>
      </c>
      <c r="H6292" s="1435" cm="1">
        <f t="array" aca="1" ref="H6292" ca="1">IF(I6292&lt;&gt;"",INDIRECT("'"&amp;I6292&amp;"'!"&amp;J6292),"")</f>
        <v>0</v>
      </c>
      <c r="I6292" s="1440" t="s">
        <v>3856</v>
      </c>
      <c r="J6292" s="1436" t="s">
        <v>4019</v>
      </c>
      <c r="K6292" s="4"/>
    </row>
    <row r="6293" spans="1:11" ht="15" x14ac:dyDescent="0.2">
      <c r="A6293">
        <v>6234</v>
      </c>
      <c r="B6293" s="660">
        <f>'Acct Summary 7-9'!H42</f>
        <v>0</v>
      </c>
      <c r="D6293" s="2" t="s">
        <v>150</v>
      </c>
      <c r="F6293" s="4"/>
      <c r="G6293" s="1" t="b">
        <f t="shared" ca="1" si="98"/>
        <v>1</v>
      </c>
      <c r="H6293" s="1435" cm="1">
        <f t="array" aca="1" ref="H6293" ca="1">IF(I6293&lt;&gt;"",INDIRECT("'"&amp;I6293&amp;"'!"&amp;J6293),"")</f>
        <v>0</v>
      </c>
      <c r="I6293" s="1440" t="s">
        <v>3856</v>
      </c>
      <c r="J6293" s="1436" t="s">
        <v>4055</v>
      </c>
      <c r="K6293" s="4"/>
    </row>
    <row r="6294" spans="1:11" ht="15" x14ac:dyDescent="0.2">
      <c r="A6294">
        <v>6235</v>
      </c>
      <c r="B6294" s="660">
        <f>'Acct Summary 7-9'!K42</f>
        <v>0</v>
      </c>
      <c r="D6294" s="2" t="s">
        <v>150</v>
      </c>
      <c r="F6294" s="4"/>
      <c r="G6294" s="1" t="b">
        <f t="shared" ca="1" si="98"/>
        <v>1</v>
      </c>
      <c r="H6294" s="1435" cm="1">
        <f t="array" aca="1" ref="H6294" ca="1">IF(I6294&lt;&gt;"",INDIRECT("'"&amp;I6294&amp;"'!"&amp;J6294),"")</f>
        <v>0</v>
      </c>
      <c r="I6294" s="1440" t="s">
        <v>3856</v>
      </c>
      <c r="J6294" s="1436" t="s">
        <v>4102</v>
      </c>
      <c r="K6294" s="4"/>
    </row>
    <row r="6295" spans="1:11" ht="15" x14ac:dyDescent="0.2">
      <c r="A6295">
        <v>6236</v>
      </c>
      <c r="B6295" s="660">
        <f>'Assets-Liab 5-6'!M15</f>
        <v>0</v>
      </c>
      <c r="D6295" s="2" t="s">
        <v>150</v>
      </c>
      <c r="F6295" s="4"/>
      <c r="G6295" s="1" t="b">
        <f t="shared" ca="1" si="98"/>
        <v>1</v>
      </c>
      <c r="H6295" s="1435" cm="1">
        <f t="array" aca="1" ref="H6295" ca="1">IF(I6295&lt;&gt;"",INDIRECT("'"&amp;I6295&amp;"'!"&amp;J6295),"")</f>
        <v>0</v>
      </c>
      <c r="I6295" s="1440" t="s">
        <v>3786</v>
      </c>
      <c r="J6295" s="1436" t="s">
        <v>5226</v>
      </c>
      <c r="K6295" s="4"/>
    </row>
    <row r="6296" spans="1:11" ht="15" x14ac:dyDescent="0.2">
      <c r="A6296">
        <v>6237</v>
      </c>
      <c r="B6296" s="660">
        <f>'Revenues 10-15'!J5</f>
        <v>96885</v>
      </c>
      <c r="D6296" s="2" t="s">
        <v>150</v>
      </c>
      <c r="F6296" s="4"/>
      <c r="G6296" s="1" t="b">
        <f t="shared" ca="1" si="98"/>
        <v>1</v>
      </c>
      <c r="H6296" s="1435" cm="1">
        <f t="array" aca="1" ref="H6296" ca="1">IF(I6296&lt;&gt;"",INDIRECT("'"&amp;I6296&amp;"'!"&amp;J6296),"")</f>
        <v>96885</v>
      </c>
      <c r="I6296" s="1440" t="s">
        <v>4785</v>
      </c>
      <c r="J6296" s="1436" t="s">
        <v>5203</v>
      </c>
      <c r="K6296" s="4"/>
    </row>
    <row r="6297" spans="1:11" ht="15" x14ac:dyDescent="0.2">
      <c r="A6297">
        <v>6238</v>
      </c>
      <c r="B6297" s="660">
        <f>'Revenues 10-15'!H7</f>
        <v>0</v>
      </c>
      <c r="D6297" s="2" t="s">
        <v>150</v>
      </c>
      <c r="F6297" s="4"/>
      <c r="G6297" s="1" t="b">
        <f t="shared" ca="1" si="98"/>
        <v>1</v>
      </c>
      <c r="H6297" s="1435" cm="1">
        <f t="array" aca="1" ref="H6297" ca="1">IF(I6297&lt;&gt;"",INDIRECT("'"&amp;I6297&amp;"'!"&amp;J6297),"")</f>
        <v>0</v>
      </c>
      <c r="I6297" s="1440" t="s">
        <v>4785</v>
      </c>
      <c r="J6297" s="1436" t="s">
        <v>4514</v>
      </c>
      <c r="K6297" s="4"/>
    </row>
    <row r="6298" spans="1:11" ht="15" x14ac:dyDescent="0.2">
      <c r="A6298">
        <v>6239</v>
      </c>
      <c r="B6298" s="660">
        <f>'Revenues 10-15'!J11</f>
        <v>0</v>
      </c>
      <c r="D6298" s="2" t="s">
        <v>150</v>
      </c>
      <c r="F6298" s="4"/>
      <c r="G6298" s="1" t="b">
        <f t="shared" ca="1" si="98"/>
        <v>1</v>
      </c>
      <c r="H6298" s="1435" cm="1">
        <f t="array" aca="1" ref="H6298" ca="1">IF(I6298&lt;&gt;"",INDIRECT("'"&amp;I6298&amp;"'!"&amp;J6298),"")</f>
        <v>0</v>
      </c>
      <c r="I6298" s="1440" t="s">
        <v>4785</v>
      </c>
      <c r="J6298" s="1436" t="s">
        <v>5165</v>
      </c>
      <c r="K6298" s="4"/>
    </row>
    <row r="6299" spans="1:11" ht="15" x14ac:dyDescent="0.2">
      <c r="A6299">
        <v>6240</v>
      </c>
      <c r="B6299" s="660">
        <f>'Revenues 10-15'!J12</f>
        <v>96885</v>
      </c>
      <c r="D6299" s="2" t="s">
        <v>150</v>
      </c>
      <c r="F6299" s="4"/>
      <c r="G6299" s="1" t="b">
        <f t="shared" ca="1" si="98"/>
        <v>1</v>
      </c>
      <c r="H6299" s="1435" cm="1">
        <f t="array" aca="1" ref="H6299" ca="1">IF(I6299&lt;&gt;"",INDIRECT("'"&amp;I6299&amp;"'!"&amp;J6299),"")</f>
        <v>96885</v>
      </c>
      <c r="I6299" s="1440" t="s">
        <v>4785</v>
      </c>
      <c r="J6299" s="1436" t="s">
        <v>4482</v>
      </c>
      <c r="K6299" s="4"/>
    </row>
    <row r="6300" spans="1:11" ht="15" x14ac:dyDescent="0.2">
      <c r="A6300">
        <v>6241</v>
      </c>
      <c r="B6300" s="660">
        <f>'Revenues 10-15'!J14</f>
        <v>0</v>
      </c>
      <c r="D6300" s="2" t="s">
        <v>150</v>
      </c>
      <c r="F6300" s="4"/>
      <c r="G6300" s="1" t="b">
        <f t="shared" ca="1" si="98"/>
        <v>1</v>
      </c>
      <c r="H6300" s="1435" cm="1">
        <f t="array" aca="1" ref="H6300" ca="1">IF(I6300&lt;&gt;"",INDIRECT("'"&amp;I6300&amp;"'!"&amp;J6300),"")</f>
        <v>0</v>
      </c>
      <c r="I6300" s="1440" t="s">
        <v>4785</v>
      </c>
      <c r="J6300" s="1436" t="s">
        <v>5227</v>
      </c>
      <c r="K6300" s="4"/>
    </row>
    <row r="6301" spans="1:11" ht="15" x14ac:dyDescent="0.2">
      <c r="A6301">
        <v>6242</v>
      </c>
      <c r="B6301" s="660">
        <f>'Revenues 10-15'!J15</f>
        <v>0</v>
      </c>
      <c r="D6301" s="2" t="s">
        <v>150</v>
      </c>
      <c r="F6301" s="4"/>
      <c r="G6301" s="1" t="b">
        <f t="shared" ca="1" si="98"/>
        <v>1</v>
      </c>
      <c r="H6301" s="1435" cm="1">
        <f t="array" aca="1" ref="H6301" ca="1">IF(I6301&lt;&gt;"",INDIRECT("'"&amp;I6301&amp;"'!"&amp;J6301),"")</f>
        <v>0</v>
      </c>
      <c r="I6301" s="1440" t="s">
        <v>4785</v>
      </c>
      <c r="J6301" s="1436" t="s">
        <v>5228</v>
      </c>
      <c r="K6301" s="4"/>
    </row>
    <row r="6302" spans="1:11" ht="15" x14ac:dyDescent="0.2">
      <c r="A6302">
        <v>6243</v>
      </c>
      <c r="B6302" s="660">
        <f>'Revenues 10-15'!J16</f>
        <v>0</v>
      </c>
      <c r="D6302" s="2" t="s">
        <v>150</v>
      </c>
      <c r="F6302" s="4"/>
      <c r="G6302" s="1" t="b">
        <f t="shared" ca="1" si="98"/>
        <v>1</v>
      </c>
      <c r="H6302" s="1435" cm="1">
        <f t="array" aca="1" ref="H6302" ca="1">IF(I6302&lt;&gt;"",INDIRECT("'"&amp;I6302&amp;"'!"&amp;J6302),"")</f>
        <v>0</v>
      </c>
      <c r="I6302" s="1440" t="s">
        <v>4785</v>
      </c>
      <c r="J6302" s="1436" t="s">
        <v>4484</v>
      </c>
      <c r="K6302" s="4"/>
    </row>
    <row r="6303" spans="1:11" ht="15" x14ac:dyDescent="0.2">
      <c r="A6303">
        <v>6244</v>
      </c>
      <c r="B6303" s="660">
        <f>'Revenues 10-15'!J17</f>
        <v>0</v>
      </c>
      <c r="D6303" s="2" t="s">
        <v>150</v>
      </c>
      <c r="F6303" s="4"/>
      <c r="G6303" s="1" t="b">
        <f t="shared" ca="1" si="98"/>
        <v>1</v>
      </c>
      <c r="H6303" s="1435" cm="1">
        <f t="array" aca="1" ref="H6303" ca="1">IF(I6303&lt;&gt;"",INDIRECT("'"&amp;I6303&amp;"'!"&amp;J6303),"")</f>
        <v>0</v>
      </c>
      <c r="I6303" s="1440" t="s">
        <v>4785</v>
      </c>
      <c r="J6303" s="1436" t="s">
        <v>5205</v>
      </c>
      <c r="K6303" s="4"/>
    </row>
    <row r="6304" spans="1:11" ht="15" x14ac:dyDescent="0.2">
      <c r="A6304">
        <v>6245</v>
      </c>
      <c r="B6304" s="660">
        <f>'Revenues 10-15'!J18</f>
        <v>0</v>
      </c>
      <c r="D6304" s="2" t="s">
        <v>150</v>
      </c>
      <c r="F6304" s="4"/>
      <c r="G6304" s="1" t="b">
        <f t="shared" ref="G6304:G6367" ca="1" si="99">H6304=B6304</f>
        <v>1</v>
      </c>
      <c r="H6304" s="1435" cm="1">
        <f t="array" aca="1" ref="H6304" ca="1">IF(I6304&lt;&gt;"",INDIRECT("'"&amp;I6304&amp;"'!"&amp;J6304),"")</f>
        <v>0</v>
      </c>
      <c r="I6304" s="1440" t="s">
        <v>4785</v>
      </c>
      <c r="J6304" s="1436" t="s">
        <v>5206</v>
      </c>
      <c r="K6304" s="4"/>
    </row>
    <row r="6305" spans="1:11" ht="15" x14ac:dyDescent="0.2">
      <c r="A6305">
        <v>6246</v>
      </c>
      <c r="B6305" s="660">
        <f>'Revenues 10-15'!C23</f>
        <v>0</v>
      </c>
      <c r="D6305" s="2" t="s">
        <v>150</v>
      </c>
      <c r="F6305" s="4"/>
      <c r="G6305" s="1" t="b">
        <f t="shared" ca="1" si="99"/>
        <v>1</v>
      </c>
      <c r="H6305" s="1435" cm="1">
        <f t="array" aca="1" ref="H6305" ca="1">IF(I6305&lt;&gt;"",INDIRECT("'"&amp;I6305&amp;"'!"&amp;J6305),"")</f>
        <v>0</v>
      </c>
      <c r="I6305" s="1440" t="s">
        <v>4785</v>
      </c>
      <c r="J6305" s="1436" t="s">
        <v>4439</v>
      </c>
      <c r="K6305" s="4"/>
    </row>
    <row r="6306" spans="1:11" ht="15" x14ac:dyDescent="0.2">
      <c r="A6306">
        <v>6247</v>
      </c>
      <c r="B6306" s="660">
        <f>'Revenues 10-15'!C27</f>
        <v>0</v>
      </c>
      <c r="D6306" s="2" t="s">
        <v>150</v>
      </c>
      <c r="F6306" s="4"/>
      <c r="G6306" s="1" t="b">
        <f t="shared" ca="1" si="99"/>
        <v>1</v>
      </c>
      <c r="H6306" s="1435" cm="1">
        <f t="array" aca="1" ref="H6306" ca="1">IF(I6306&lt;&gt;"",INDIRECT("'"&amp;I6306&amp;"'!"&amp;J6306),"")</f>
        <v>0</v>
      </c>
      <c r="I6306" s="1440" t="s">
        <v>4785</v>
      </c>
      <c r="J6306" s="1436" t="s">
        <v>4912</v>
      </c>
      <c r="K6306" s="4"/>
    </row>
    <row r="6307" spans="1:11" ht="15" x14ac:dyDescent="0.2">
      <c r="A6307">
        <v>6248</v>
      </c>
      <c r="B6307" s="660">
        <f>'Revenues 10-15'!C31</f>
        <v>0</v>
      </c>
      <c r="D6307" s="2" t="s">
        <v>150</v>
      </c>
      <c r="F6307" s="4"/>
      <c r="G6307" s="1" t="b">
        <f t="shared" ca="1" si="99"/>
        <v>1</v>
      </c>
      <c r="H6307" s="1435" cm="1">
        <f t="array" aca="1" ref="H6307" ca="1">IF(I6307&lt;&gt;"",INDIRECT("'"&amp;I6307&amp;"'!"&amp;J6307),"")</f>
        <v>0</v>
      </c>
      <c r="I6307" s="1440" t="s">
        <v>4785</v>
      </c>
      <c r="J6307" s="1436" t="s">
        <v>3792</v>
      </c>
      <c r="K6307" s="4"/>
    </row>
    <row r="6308" spans="1:11" ht="15" x14ac:dyDescent="0.2">
      <c r="A6308">
        <v>6249</v>
      </c>
      <c r="B6308" s="660">
        <f>'Revenues 10-15'!C35</f>
        <v>0</v>
      </c>
      <c r="D6308" s="2" t="s">
        <v>150</v>
      </c>
      <c r="F6308" s="4"/>
      <c r="G6308" s="1" t="b">
        <f t="shared" ca="1" si="99"/>
        <v>1</v>
      </c>
      <c r="H6308" s="1435" cm="1">
        <f t="array" aca="1" ref="H6308" ca="1">IF(I6308&lt;&gt;"",INDIRECT("'"&amp;I6308&amp;"'!"&amp;J6308),"")</f>
        <v>0</v>
      </c>
      <c r="I6308" s="1440" t="s">
        <v>4785</v>
      </c>
      <c r="J6308" s="1436" t="s">
        <v>3860</v>
      </c>
      <c r="K6308" s="4"/>
    </row>
    <row r="6309" spans="1:11" ht="15" x14ac:dyDescent="0.2">
      <c r="A6309">
        <v>6250</v>
      </c>
      <c r="B6309" s="660">
        <f>'Revenues 10-15'!C39</f>
        <v>0</v>
      </c>
      <c r="D6309" s="2" t="s">
        <v>150</v>
      </c>
      <c r="F6309" s="4"/>
      <c r="G6309" s="1" t="b">
        <f t="shared" ca="1" si="99"/>
        <v>1</v>
      </c>
      <c r="H6309" s="1435" cm="1">
        <f t="array" aca="1" ref="H6309" ca="1">IF(I6309&lt;&gt;"",INDIRECT("'"&amp;I6309&amp;"'!"&amp;J6309),"")</f>
        <v>0</v>
      </c>
      <c r="I6309" s="1440" t="s">
        <v>4785</v>
      </c>
      <c r="J6309" s="1436" t="s">
        <v>3795</v>
      </c>
      <c r="K6309" s="4"/>
    </row>
    <row r="6310" spans="1:11" ht="15" x14ac:dyDescent="0.2">
      <c r="A6310">
        <v>6251</v>
      </c>
      <c r="B6310" s="660">
        <f>'Revenues 10-15'!F46</f>
        <v>0</v>
      </c>
      <c r="D6310" s="2" t="s">
        <v>150</v>
      </c>
      <c r="F6310" s="4"/>
      <c r="G6310" s="1" t="b">
        <f t="shared" ca="1" si="99"/>
        <v>1</v>
      </c>
      <c r="H6310" s="1435" cm="1">
        <f t="array" aca="1" ref="H6310" ca="1">IF(I6310&lt;&gt;"",INDIRECT("'"&amp;I6310&amp;"'!"&amp;J6310),"")</f>
        <v>0</v>
      </c>
      <c r="I6310" s="1440" t="s">
        <v>4785</v>
      </c>
      <c r="J6310" s="1436" t="s">
        <v>3986</v>
      </c>
      <c r="K6310" s="4"/>
    </row>
    <row r="6311" spans="1:11" ht="15" x14ac:dyDescent="0.2">
      <c r="A6311">
        <v>6252</v>
      </c>
      <c r="B6311" s="660">
        <f>'Revenues 10-15'!F50</f>
        <v>0</v>
      </c>
      <c r="D6311" s="2" t="s">
        <v>150</v>
      </c>
      <c r="F6311" s="4"/>
      <c r="G6311" s="1" t="b">
        <f t="shared" ca="1" si="99"/>
        <v>1</v>
      </c>
      <c r="H6311" s="1435" cm="1">
        <f t="array" aca="1" ref="H6311" ca="1">IF(I6311&lt;&gt;"",INDIRECT("'"&amp;I6311&amp;"'!"&amp;J6311),"")</f>
        <v>0</v>
      </c>
      <c r="I6311" s="1440" t="s">
        <v>4785</v>
      </c>
      <c r="J6311" s="1436" t="s">
        <v>4579</v>
      </c>
      <c r="K6311" s="4"/>
    </row>
    <row r="6312" spans="1:11" ht="15" x14ac:dyDescent="0.2">
      <c r="A6312">
        <v>6253</v>
      </c>
      <c r="B6312" s="660">
        <f>'Revenues 10-15'!F54</f>
        <v>0</v>
      </c>
      <c r="D6312" s="2" t="s">
        <v>150</v>
      </c>
      <c r="F6312" s="4"/>
      <c r="G6312" s="1" t="b">
        <f t="shared" ca="1" si="99"/>
        <v>1</v>
      </c>
      <c r="H6312" s="1435" cm="1">
        <f t="array" aca="1" ref="H6312" ca="1">IF(I6312&lt;&gt;"",INDIRECT("'"&amp;I6312&amp;"'!"&amp;J6312),"")</f>
        <v>0</v>
      </c>
      <c r="I6312" s="1440" t="s">
        <v>4785</v>
      </c>
      <c r="J6312" s="1436" t="s">
        <v>5229</v>
      </c>
      <c r="K6312" s="4"/>
    </row>
    <row r="6313" spans="1:11" ht="15" x14ac:dyDescent="0.2">
      <c r="A6313">
        <v>6254</v>
      </c>
      <c r="B6313" s="660">
        <f>'Revenues 10-15'!F62</f>
        <v>0</v>
      </c>
      <c r="D6313" s="2" t="s">
        <v>150</v>
      </c>
      <c r="F6313" s="4"/>
      <c r="G6313" s="1" t="b">
        <f t="shared" ca="1" si="99"/>
        <v>1</v>
      </c>
      <c r="H6313" s="1435" cm="1">
        <f t="array" aca="1" ref="H6313" ca="1">IF(I6313&lt;&gt;"",INDIRECT("'"&amp;I6313&amp;"'!"&amp;J6313),"")</f>
        <v>0</v>
      </c>
      <c r="I6313" s="1440" t="s">
        <v>4785</v>
      </c>
      <c r="J6313" s="1436" t="s">
        <v>3997</v>
      </c>
      <c r="K6313" s="4"/>
    </row>
    <row r="6314" spans="1:11" ht="15" x14ac:dyDescent="0.2">
      <c r="A6314">
        <v>6255</v>
      </c>
      <c r="B6314" s="660">
        <f>'Revenues 10-15'!J65</f>
        <v>0</v>
      </c>
      <c r="D6314" s="2" t="s">
        <v>150</v>
      </c>
      <c r="F6314" s="4"/>
      <c r="G6314" s="1" t="b">
        <f t="shared" ca="1" si="99"/>
        <v>1</v>
      </c>
      <c r="H6314" s="1435" cm="1">
        <f t="array" aca="1" ref="H6314" ca="1">IF(I6314&lt;&gt;"",INDIRECT("'"&amp;I6314&amp;"'!"&amp;J6314),"")</f>
        <v>0</v>
      </c>
      <c r="I6314" s="1440" t="s">
        <v>4785</v>
      </c>
      <c r="J6314" s="1436" t="s">
        <v>5230</v>
      </c>
      <c r="K6314" s="4"/>
    </row>
    <row r="6315" spans="1:11" ht="15" x14ac:dyDescent="0.2">
      <c r="A6315">
        <v>6256</v>
      </c>
      <c r="B6315" s="660">
        <f>'Revenues 10-15'!J66</f>
        <v>0</v>
      </c>
      <c r="D6315" s="2" t="s">
        <v>150</v>
      </c>
      <c r="F6315" s="4"/>
      <c r="G6315" s="1" t="b">
        <f t="shared" ca="1" si="99"/>
        <v>1</v>
      </c>
      <c r="H6315" s="1435" cm="1">
        <f t="array" aca="1" ref="H6315" ca="1">IF(I6315&lt;&gt;"",INDIRECT("'"&amp;I6315&amp;"'!"&amp;J6315),"")</f>
        <v>0</v>
      </c>
      <c r="I6315" s="1440" t="s">
        <v>4785</v>
      </c>
      <c r="J6315" s="1436" t="s">
        <v>5231</v>
      </c>
      <c r="K6315" s="4"/>
    </row>
    <row r="6316" spans="1:11" ht="15" x14ac:dyDescent="0.2">
      <c r="A6316">
        <v>6257</v>
      </c>
      <c r="B6316" s="660">
        <f>'Revenues 10-15'!J67</f>
        <v>0</v>
      </c>
      <c r="D6316" s="2" t="s">
        <v>150</v>
      </c>
      <c r="F6316" s="4"/>
      <c r="G6316" s="1" t="b">
        <f t="shared" ca="1" si="99"/>
        <v>1</v>
      </c>
      <c r="H6316" s="1435" cm="1">
        <f t="array" aca="1" ref="H6316" ca="1">IF(I6316&lt;&gt;"",INDIRECT("'"&amp;I6316&amp;"'!"&amp;J6316),"")</f>
        <v>0</v>
      </c>
      <c r="I6316" s="1440" t="s">
        <v>4785</v>
      </c>
      <c r="J6316" s="1436" t="s">
        <v>5232</v>
      </c>
      <c r="K6316" s="4"/>
    </row>
    <row r="6317" spans="1:11" ht="15" x14ac:dyDescent="0.2">
      <c r="A6317">
        <v>6258</v>
      </c>
      <c r="B6317" s="660">
        <f>'Revenues 10-15'!J98</f>
        <v>0</v>
      </c>
      <c r="D6317" s="2" t="s">
        <v>150</v>
      </c>
      <c r="F6317" s="4"/>
      <c r="G6317" s="1" t="b">
        <f t="shared" ca="1" si="99"/>
        <v>1</v>
      </c>
      <c r="H6317" s="1435" cm="1">
        <f t="array" aca="1" ref="H6317" ca="1">IF(I6317&lt;&gt;"",INDIRECT("'"&amp;I6317&amp;"'!"&amp;J6317),"")</f>
        <v>0</v>
      </c>
      <c r="I6317" s="1440" t="s">
        <v>4785</v>
      </c>
      <c r="J6317" s="1436" t="s">
        <v>5233</v>
      </c>
      <c r="K6317" s="4"/>
    </row>
    <row r="6318" spans="1:11" ht="15" x14ac:dyDescent="0.2">
      <c r="A6318">
        <v>6259</v>
      </c>
      <c r="B6318" s="660">
        <f>'Revenues 10-15'!C99</f>
        <v>0</v>
      </c>
      <c r="D6318" s="2" t="s">
        <v>150</v>
      </c>
      <c r="F6318" s="4"/>
      <c r="G6318" s="1" t="b">
        <f t="shared" ca="1" si="99"/>
        <v>1</v>
      </c>
      <c r="H6318" s="1435" cm="1">
        <f t="array" aca="1" ref="H6318" ca="1">IF(I6318&lt;&gt;"",INDIRECT("'"&amp;I6318&amp;"'!"&amp;J6318),"")</f>
        <v>0</v>
      </c>
      <c r="I6318" s="1440" t="s">
        <v>4785</v>
      </c>
      <c r="J6318" s="1436" t="s">
        <v>5234</v>
      </c>
      <c r="K6318" s="4"/>
    </row>
    <row r="6319" spans="1:11" ht="15" x14ac:dyDescent="0.2">
      <c r="A6319">
        <v>6260</v>
      </c>
      <c r="B6319" s="660">
        <f>'Revenues 10-15'!D99</f>
        <v>0</v>
      </c>
      <c r="D6319" s="2" t="s">
        <v>150</v>
      </c>
      <c r="F6319" s="4"/>
      <c r="G6319" s="1" t="b">
        <f t="shared" ca="1" si="99"/>
        <v>1</v>
      </c>
      <c r="H6319" s="1435" cm="1">
        <f t="array" aca="1" ref="H6319" ca="1">IF(I6319&lt;&gt;"",INDIRECT("'"&amp;I6319&amp;"'!"&amp;J6319),"")</f>
        <v>0</v>
      </c>
      <c r="I6319" s="1440" t="s">
        <v>4785</v>
      </c>
      <c r="J6319" s="1436" t="s">
        <v>5235</v>
      </c>
      <c r="K6319" s="4"/>
    </row>
    <row r="6320" spans="1:11" ht="15" x14ac:dyDescent="0.2">
      <c r="A6320">
        <v>6261</v>
      </c>
      <c r="B6320" s="660">
        <f>'Revenues 10-15'!E99</f>
        <v>0</v>
      </c>
      <c r="D6320" s="2" t="s">
        <v>150</v>
      </c>
      <c r="F6320" s="4"/>
      <c r="G6320" s="1" t="b">
        <f t="shared" ca="1" si="99"/>
        <v>1</v>
      </c>
      <c r="H6320" s="1435" cm="1">
        <f t="array" aca="1" ref="H6320" ca="1">IF(I6320&lt;&gt;"",INDIRECT("'"&amp;I6320&amp;"'!"&amp;J6320),"")</f>
        <v>0</v>
      </c>
      <c r="I6320" s="1440" t="s">
        <v>4785</v>
      </c>
      <c r="J6320" s="1436" t="s">
        <v>5236</v>
      </c>
      <c r="K6320" s="4"/>
    </row>
    <row r="6321" spans="1:11" ht="15" x14ac:dyDescent="0.2">
      <c r="A6321">
        <v>6262</v>
      </c>
      <c r="B6321" s="660">
        <f>'Revenues 10-15'!F99</f>
        <v>0</v>
      </c>
      <c r="D6321" s="2" t="s">
        <v>150</v>
      </c>
      <c r="F6321" s="4"/>
      <c r="G6321" s="1" t="b">
        <f t="shared" ca="1" si="99"/>
        <v>1</v>
      </c>
      <c r="H6321" s="1435" cm="1">
        <f t="array" aca="1" ref="H6321" ca="1">IF(I6321&lt;&gt;"",INDIRECT("'"&amp;I6321&amp;"'!"&amp;J6321),"")</f>
        <v>0</v>
      </c>
      <c r="I6321" s="1440" t="s">
        <v>4785</v>
      </c>
      <c r="J6321" s="1436" t="s">
        <v>5237</v>
      </c>
      <c r="K6321" s="4"/>
    </row>
    <row r="6322" spans="1:11" ht="15" x14ac:dyDescent="0.2">
      <c r="A6322">
        <v>6263</v>
      </c>
      <c r="B6322" s="660">
        <f>'Revenues 10-15'!G99</f>
        <v>0</v>
      </c>
      <c r="D6322" s="2" t="s">
        <v>150</v>
      </c>
      <c r="F6322" s="4"/>
      <c r="G6322" s="1" t="b">
        <f t="shared" ca="1" si="99"/>
        <v>1</v>
      </c>
      <c r="H6322" s="1435" cm="1">
        <f t="array" aca="1" ref="H6322" ca="1">IF(I6322&lt;&gt;"",INDIRECT("'"&amp;I6322&amp;"'!"&amp;J6322),"")</f>
        <v>0</v>
      </c>
      <c r="I6322" s="1440" t="s">
        <v>4785</v>
      </c>
      <c r="J6322" s="1436" t="s">
        <v>5238</v>
      </c>
      <c r="K6322" s="4"/>
    </row>
    <row r="6323" spans="1:11" ht="15" x14ac:dyDescent="0.2">
      <c r="A6323">
        <v>6264</v>
      </c>
      <c r="B6323" s="660">
        <f>'Revenues 10-15'!H99</f>
        <v>0</v>
      </c>
      <c r="D6323" s="2" t="s">
        <v>150</v>
      </c>
      <c r="F6323" s="4"/>
      <c r="G6323" s="1" t="b">
        <f t="shared" ca="1" si="99"/>
        <v>1</v>
      </c>
      <c r="H6323" s="1435" cm="1">
        <f t="array" aca="1" ref="H6323" ca="1">IF(I6323&lt;&gt;"",INDIRECT("'"&amp;I6323&amp;"'!"&amp;J6323),"")</f>
        <v>0</v>
      </c>
      <c r="I6323" s="1440" t="s">
        <v>4785</v>
      </c>
      <c r="J6323" s="1436" t="s">
        <v>5239</v>
      </c>
      <c r="K6323" s="4"/>
    </row>
    <row r="6324" spans="1:11" ht="15" x14ac:dyDescent="0.2">
      <c r="A6324">
        <v>6265</v>
      </c>
      <c r="B6324" s="660">
        <f>'Revenues 10-15'!I99</f>
        <v>0</v>
      </c>
      <c r="D6324" s="2" t="s">
        <v>150</v>
      </c>
      <c r="F6324" s="4"/>
      <c r="G6324" s="1" t="b">
        <f t="shared" ca="1" si="99"/>
        <v>1</v>
      </c>
      <c r="H6324" s="1435" cm="1">
        <f t="array" aca="1" ref="H6324" ca="1">IF(I6324&lt;&gt;"",INDIRECT("'"&amp;I6324&amp;"'!"&amp;J6324),"")</f>
        <v>0</v>
      </c>
      <c r="I6324" s="1440" t="s">
        <v>4785</v>
      </c>
      <c r="J6324" s="1436" t="s">
        <v>5240</v>
      </c>
      <c r="K6324" s="4"/>
    </row>
    <row r="6325" spans="1:11" ht="15" x14ac:dyDescent="0.2">
      <c r="A6325">
        <v>6266</v>
      </c>
      <c r="B6325" s="660">
        <f>'Revenues 10-15'!J99</f>
        <v>0</v>
      </c>
      <c r="D6325" s="2" t="s">
        <v>150</v>
      </c>
      <c r="F6325" s="4"/>
      <c r="G6325" s="1" t="b">
        <f t="shared" ca="1" si="99"/>
        <v>1</v>
      </c>
      <c r="H6325" s="1435" cm="1">
        <f t="array" aca="1" ref="H6325" ca="1">IF(I6325&lt;&gt;"",INDIRECT("'"&amp;I6325&amp;"'!"&amp;J6325),"")</f>
        <v>0</v>
      </c>
      <c r="I6325" s="1440" t="s">
        <v>4785</v>
      </c>
      <c r="J6325" s="1436" t="s">
        <v>5241</v>
      </c>
      <c r="K6325" s="4"/>
    </row>
    <row r="6326" spans="1:11" ht="15" x14ac:dyDescent="0.2">
      <c r="A6326">
        <v>6267</v>
      </c>
      <c r="B6326" s="660">
        <f>'Revenues 10-15'!K99</f>
        <v>0</v>
      </c>
      <c r="D6326" s="2" t="s">
        <v>150</v>
      </c>
      <c r="F6326" s="4"/>
      <c r="G6326" s="1" t="b">
        <f t="shared" ca="1" si="99"/>
        <v>1</v>
      </c>
      <c r="H6326" s="1435" cm="1">
        <f t="array" aca="1" ref="H6326" ca="1">IF(I6326&lt;&gt;"",INDIRECT("'"&amp;I6326&amp;"'!"&amp;J6326),"")</f>
        <v>0</v>
      </c>
      <c r="I6326" s="1440" t="s">
        <v>4785</v>
      </c>
      <c r="J6326" s="1436" t="s">
        <v>5242</v>
      </c>
      <c r="K6326" s="4"/>
    </row>
    <row r="6327" spans="1:11" ht="15" x14ac:dyDescent="0.2">
      <c r="A6327">
        <v>6268</v>
      </c>
      <c r="B6327" s="660">
        <f>'Revenues 10-15'!J101</f>
        <v>0</v>
      </c>
      <c r="D6327" s="2" t="s">
        <v>150</v>
      </c>
      <c r="F6327" s="4"/>
      <c r="G6327" s="1" t="b">
        <f t="shared" ca="1" si="99"/>
        <v>1</v>
      </c>
      <c r="H6327" s="1435" cm="1">
        <f t="array" aca="1" ref="H6327" ca="1">IF(I6327&lt;&gt;"",INDIRECT("'"&amp;I6327&amp;"'!"&amp;J6327),"")</f>
        <v>0</v>
      </c>
      <c r="I6327" s="1440" t="s">
        <v>4785</v>
      </c>
      <c r="J6327" s="1436" t="s">
        <v>5243</v>
      </c>
      <c r="K6327" s="4"/>
    </row>
    <row r="6328" spans="1:11" ht="15" x14ac:dyDescent="0.2">
      <c r="A6328">
        <v>6269</v>
      </c>
      <c r="B6328" s="660">
        <f>'Revenues 10-15'!C102</f>
        <v>971</v>
      </c>
      <c r="D6328" s="2" t="s">
        <v>150</v>
      </c>
      <c r="F6328" s="4"/>
      <c r="G6328" s="1" t="b">
        <f t="shared" ca="1" si="99"/>
        <v>1</v>
      </c>
      <c r="H6328" s="1435" cm="1">
        <f t="array" aca="1" ref="H6328" ca="1">IF(I6328&lt;&gt;"",INDIRECT("'"&amp;I6328&amp;"'!"&amp;J6328),"")</f>
        <v>971</v>
      </c>
      <c r="I6328" s="1440" t="s">
        <v>4785</v>
      </c>
      <c r="J6328" s="1436" t="s">
        <v>5244</v>
      </c>
      <c r="K6328" s="4"/>
    </row>
    <row r="6329" spans="1:11" ht="15" x14ac:dyDescent="0.2">
      <c r="A6329">
        <v>6270</v>
      </c>
      <c r="B6329" s="660">
        <f>'Revenues 10-15'!D102</f>
        <v>0</v>
      </c>
      <c r="D6329" s="2" t="s">
        <v>150</v>
      </c>
      <c r="F6329" s="4"/>
      <c r="G6329" s="1" t="b">
        <f t="shared" ca="1" si="99"/>
        <v>1</v>
      </c>
      <c r="H6329" s="1435" cm="1">
        <f t="array" aca="1" ref="H6329" ca="1">IF(I6329&lt;&gt;"",INDIRECT("'"&amp;I6329&amp;"'!"&amp;J6329),"")</f>
        <v>0</v>
      </c>
      <c r="I6329" s="1440" t="s">
        <v>4785</v>
      </c>
      <c r="J6329" s="1436" t="s">
        <v>5245</v>
      </c>
      <c r="K6329" s="4"/>
    </row>
    <row r="6330" spans="1:11" ht="15" x14ac:dyDescent="0.2">
      <c r="A6330">
        <v>6271</v>
      </c>
      <c r="B6330" s="660">
        <f>'Revenues 10-15'!E102</f>
        <v>0</v>
      </c>
      <c r="D6330" s="2" t="s">
        <v>150</v>
      </c>
      <c r="F6330" s="4"/>
      <c r="G6330" s="1" t="b">
        <f t="shared" ca="1" si="99"/>
        <v>1</v>
      </c>
      <c r="H6330" s="1435" cm="1">
        <f t="array" aca="1" ref="H6330" ca="1">IF(I6330&lt;&gt;"",INDIRECT("'"&amp;I6330&amp;"'!"&amp;J6330),"")</f>
        <v>0</v>
      </c>
      <c r="I6330" s="1440" t="s">
        <v>4785</v>
      </c>
      <c r="J6330" s="1436" t="s">
        <v>5246</v>
      </c>
      <c r="K6330" s="4"/>
    </row>
    <row r="6331" spans="1:11" ht="15" x14ac:dyDescent="0.2">
      <c r="A6331">
        <v>6272</v>
      </c>
      <c r="B6331" s="660">
        <f>'Revenues 10-15'!F102</f>
        <v>0</v>
      </c>
      <c r="D6331" s="2" t="s">
        <v>150</v>
      </c>
      <c r="F6331" s="4"/>
      <c r="G6331" s="1" t="b">
        <f t="shared" ca="1" si="99"/>
        <v>1</v>
      </c>
      <c r="H6331" s="1435" cm="1">
        <f t="array" aca="1" ref="H6331" ca="1">IF(I6331&lt;&gt;"",INDIRECT("'"&amp;I6331&amp;"'!"&amp;J6331),"")</f>
        <v>0</v>
      </c>
      <c r="I6331" s="1440" t="s">
        <v>4785</v>
      </c>
      <c r="J6331" s="1436" t="s">
        <v>5247</v>
      </c>
      <c r="K6331" s="4"/>
    </row>
    <row r="6332" spans="1:11" ht="15" x14ac:dyDescent="0.2">
      <c r="A6332">
        <v>6273</v>
      </c>
      <c r="B6332" s="660">
        <f>'Revenues 10-15'!G102</f>
        <v>0</v>
      </c>
      <c r="D6332" s="2" t="s">
        <v>150</v>
      </c>
      <c r="F6332" s="4"/>
      <c r="G6332" s="1" t="b">
        <f t="shared" ca="1" si="99"/>
        <v>1</v>
      </c>
      <c r="H6332" s="1435" cm="1">
        <f t="array" aca="1" ref="H6332" ca="1">IF(I6332&lt;&gt;"",INDIRECT("'"&amp;I6332&amp;"'!"&amp;J6332),"")</f>
        <v>0</v>
      </c>
      <c r="I6332" s="1440" t="s">
        <v>4785</v>
      </c>
      <c r="J6332" s="1436" t="s">
        <v>5248</v>
      </c>
      <c r="K6332" s="4"/>
    </row>
    <row r="6333" spans="1:11" ht="15" x14ac:dyDescent="0.2">
      <c r="A6333">
        <v>6274</v>
      </c>
      <c r="B6333" s="660">
        <f>'Revenues 10-15'!H102</f>
        <v>0</v>
      </c>
      <c r="D6333" s="2" t="s">
        <v>150</v>
      </c>
      <c r="F6333" s="4"/>
      <c r="G6333" s="1" t="b">
        <f t="shared" ca="1" si="99"/>
        <v>1</v>
      </c>
      <c r="H6333" s="1435" cm="1">
        <f t="array" aca="1" ref="H6333" ca="1">IF(I6333&lt;&gt;"",INDIRECT("'"&amp;I6333&amp;"'!"&amp;J6333),"")</f>
        <v>0</v>
      </c>
      <c r="I6333" s="1440" t="s">
        <v>4785</v>
      </c>
      <c r="J6333" s="1436" t="s">
        <v>5249</v>
      </c>
      <c r="K6333" s="4"/>
    </row>
    <row r="6334" spans="1:11" ht="15" x14ac:dyDescent="0.2">
      <c r="A6334">
        <v>6275</v>
      </c>
      <c r="B6334" s="660">
        <f>'Revenues 10-15'!I102</f>
        <v>0</v>
      </c>
      <c r="D6334" s="2" t="s">
        <v>150</v>
      </c>
      <c r="F6334" s="4"/>
      <c r="G6334" s="1" t="b">
        <f t="shared" ca="1" si="99"/>
        <v>1</v>
      </c>
      <c r="H6334" s="1435" cm="1">
        <f t="array" aca="1" ref="H6334" ca="1">IF(I6334&lt;&gt;"",INDIRECT("'"&amp;I6334&amp;"'!"&amp;J6334),"")</f>
        <v>0</v>
      </c>
      <c r="I6334" s="1440" t="s">
        <v>4785</v>
      </c>
      <c r="J6334" s="1436" t="s">
        <v>5250</v>
      </c>
      <c r="K6334" s="4"/>
    </row>
    <row r="6335" spans="1:11" ht="15" x14ac:dyDescent="0.2">
      <c r="A6335">
        <v>6276</v>
      </c>
      <c r="B6335" s="660">
        <f>'Revenues 10-15'!J102</f>
        <v>0</v>
      </c>
      <c r="D6335" s="2" t="s">
        <v>150</v>
      </c>
      <c r="F6335" s="4"/>
      <c r="G6335" s="1" t="b">
        <f t="shared" ca="1" si="99"/>
        <v>1</v>
      </c>
      <c r="H6335" s="1435" cm="1">
        <f t="array" aca="1" ref="H6335" ca="1">IF(I6335&lt;&gt;"",INDIRECT("'"&amp;I6335&amp;"'!"&amp;J6335),"")</f>
        <v>0</v>
      </c>
      <c r="I6335" s="1440" t="s">
        <v>4785</v>
      </c>
      <c r="J6335" s="1436" t="s">
        <v>5251</v>
      </c>
      <c r="K6335" s="4"/>
    </row>
    <row r="6336" spans="1:11" ht="15" x14ac:dyDescent="0.2">
      <c r="A6336">
        <v>6277</v>
      </c>
      <c r="B6336" s="660">
        <f>'Revenues 10-15'!K102</f>
        <v>0</v>
      </c>
      <c r="D6336" s="2" t="s">
        <v>150</v>
      </c>
      <c r="F6336" s="4"/>
      <c r="G6336" s="1" t="b">
        <f t="shared" ca="1" si="99"/>
        <v>1</v>
      </c>
      <c r="H6336" s="1435" cm="1">
        <f t="array" aca="1" ref="H6336" ca="1">IF(I6336&lt;&gt;"",INDIRECT("'"&amp;I6336&amp;"'!"&amp;J6336),"")</f>
        <v>0</v>
      </c>
      <c r="I6336" s="1440" t="s">
        <v>4785</v>
      </c>
      <c r="J6336" s="1436" t="s">
        <v>5252</v>
      </c>
      <c r="K6336" s="4"/>
    </row>
    <row r="6337" spans="1:11" ht="15" x14ac:dyDescent="0.2">
      <c r="A6337">
        <v>6278</v>
      </c>
      <c r="B6337" s="660">
        <f>'Revenues 10-15'!C103</f>
        <v>0</v>
      </c>
      <c r="D6337" s="2" t="s">
        <v>150</v>
      </c>
      <c r="F6337" s="4"/>
      <c r="G6337" s="1" t="b">
        <f t="shared" ca="1" si="99"/>
        <v>1</v>
      </c>
      <c r="H6337" s="1435" cm="1">
        <f t="array" aca="1" ref="H6337" ca="1">IF(I6337&lt;&gt;"",INDIRECT("'"&amp;I6337&amp;"'!"&amp;J6337),"")</f>
        <v>0</v>
      </c>
      <c r="I6337" s="1440" t="s">
        <v>4785</v>
      </c>
      <c r="J6337" s="1436" t="s">
        <v>5253</v>
      </c>
      <c r="K6337" s="4"/>
    </row>
    <row r="6338" spans="1:11" ht="15" x14ac:dyDescent="0.2">
      <c r="A6338">
        <v>6279</v>
      </c>
      <c r="B6338" s="660">
        <f>'Revenues 10-15'!C104</f>
        <v>0</v>
      </c>
      <c r="D6338" s="2" t="s">
        <v>150</v>
      </c>
      <c r="F6338" s="4"/>
      <c r="G6338" s="1" t="b">
        <f t="shared" ca="1" si="99"/>
        <v>1</v>
      </c>
      <c r="H6338" s="1435" cm="1">
        <f t="array" aca="1" ref="H6338" ca="1">IF(I6338&lt;&gt;"",INDIRECT("'"&amp;I6338&amp;"'!"&amp;J6338),"")</f>
        <v>0</v>
      </c>
      <c r="I6338" s="1440" t="s">
        <v>4785</v>
      </c>
      <c r="J6338" s="1436" t="s">
        <v>5254</v>
      </c>
      <c r="K6338" s="4"/>
    </row>
    <row r="6339" spans="1:11" ht="15" x14ac:dyDescent="0.2">
      <c r="A6339">
        <v>6280</v>
      </c>
      <c r="B6339" s="660">
        <f>'Revenues 10-15'!D104</f>
        <v>0</v>
      </c>
      <c r="D6339" s="2" t="s">
        <v>150</v>
      </c>
      <c r="F6339" s="4"/>
      <c r="G6339" s="1" t="b">
        <f t="shared" ca="1" si="99"/>
        <v>1</v>
      </c>
      <c r="H6339" s="1435" cm="1">
        <f t="array" aca="1" ref="H6339" ca="1">IF(I6339&lt;&gt;"",INDIRECT("'"&amp;I6339&amp;"'!"&amp;J6339),"")</f>
        <v>0</v>
      </c>
      <c r="I6339" s="1440" t="s">
        <v>4785</v>
      </c>
      <c r="J6339" s="1436" t="s">
        <v>5255</v>
      </c>
      <c r="K6339" s="4"/>
    </row>
    <row r="6340" spans="1:11" ht="15" x14ac:dyDescent="0.2">
      <c r="A6340">
        <v>6281</v>
      </c>
      <c r="B6340" s="660">
        <f>'Revenues 10-15'!E104</f>
        <v>0</v>
      </c>
      <c r="D6340" s="2" t="s">
        <v>150</v>
      </c>
      <c r="F6340" s="4"/>
      <c r="G6340" s="1" t="b">
        <f t="shared" ca="1" si="99"/>
        <v>1</v>
      </c>
      <c r="H6340" s="1435" cm="1">
        <f t="array" aca="1" ref="H6340" ca="1">IF(I6340&lt;&gt;"",INDIRECT("'"&amp;I6340&amp;"'!"&amp;J6340),"")</f>
        <v>0</v>
      </c>
      <c r="I6340" s="1440" t="s">
        <v>4785</v>
      </c>
      <c r="J6340" s="1436" t="s">
        <v>4540</v>
      </c>
      <c r="K6340" s="4"/>
    </row>
    <row r="6341" spans="1:11" ht="15" x14ac:dyDescent="0.2">
      <c r="A6341">
        <v>6282</v>
      </c>
      <c r="B6341" s="660">
        <f>'Revenues 10-15'!F104</f>
        <v>0</v>
      </c>
      <c r="D6341" s="2" t="s">
        <v>150</v>
      </c>
      <c r="F6341" s="4"/>
      <c r="G6341" s="1" t="b">
        <f t="shared" ca="1" si="99"/>
        <v>1</v>
      </c>
      <c r="H6341" s="1435" cm="1">
        <f t="array" aca="1" ref="H6341" ca="1">IF(I6341&lt;&gt;"",INDIRECT("'"&amp;I6341&amp;"'!"&amp;J6341),"")</f>
        <v>0</v>
      </c>
      <c r="I6341" s="1440" t="s">
        <v>4785</v>
      </c>
      <c r="J6341" s="1436" t="s">
        <v>5256</v>
      </c>
      <c r="K6341" s="4"/>
    </row>
    <row r="6342" spans="1:11" ht="15" x14ac:dyDescent="0.2">
      <c r="A6342">
        <v>6283</v>
      </c>
      <c r="B6342" s="660">
        <f>'Revenues 10-15'!G104</f>
        <v>0</v>
      </c>
      <c r="D6342" s="2" t="s">
        <v>150</v>
      </c>
      <c r="F6342" s="4"/>
      <c r="G6342" s="1" t="b">
        <f t="shared" ca="1" si="99"/>
        <v>1</v>
      </c>
      <c r="H6342" s="1435" cm="1">
        <f t="array" aca="1" ref="H6342" ca="1">IF(I6342&lt;&gt;"",INDIRECT("'"&amp;I6342&amp;"'!"&amp;J6342),"")</f>
        <v>0</v>
      </c>
      <c r="I6342" s="1440" t="s">
        <v>4785</v>
      </c>
      <c r="J6342" s="1436" t="s">
        <v>5257</v>
      </c>
      <c r="K6342" s="4"/>
    </row>
    <row r="6343" spans="1:11" ht="15" x14ac:dyDescent="0.2">
      <c r="A6343">
        <v>6284</v>
      </c>
      <c r="B6343" s="660">
        <f>'Revenues 10-15'!H104</f>
        <v>0</v>
      </c>
      <c r="D6343" s="2" t="s">
        <v>150</v>
      </c>
      <c r="F6343" s="4"/>
      <c r="G6343" s="1" t="b">
        <f t="shared" ca="1" si="99"/>
        <v>1</v>
      </c>
      <c r="H6343" s="1435" cm="1">
        <f t="array" aca="1" ref="H6343" ca="1">IF(I6343&lt;&gt;"",INDIRECT("'"&amp;I6343&amp;"'!"&amp;J6343),"")</f>
        <v>0</v>
      </c>
      <c r="I6343" s="1440" t="s">
        <v>4785</v>
      </c>
      <c r="J6343" s="1436" t="s">
        <v>4084</v>
      </c>
      <c r="K6343" s="4"/>
    </row>
    <row r="6344" spans="1:11" ht="15" x14ac:dyDescent="0.2">
      <c r="A6344">
        <v>6285</v>
      </c>
      <c r="B6344" s="660">
        <f>'Revenues 10-15'!I104</f>
        <v>0</v>
      </c>
      <c r="D6344" s="2" t="s">
        <v>150</v>
      </c>
      <c r="F6344" s="4"/>
      <c r="G6344" s="1" t="b">
        <f t="shared" ca="1" si="99"/>
        <v>1</v>
      </c>
      <c r="H6344" s="1435" cm="1">
        <f t="array" aca="1" ref="H6344" ca="1">IF(I6344&lt;&gt;"",INDIRECT("'"&amp;I6344&amp;"'!"&amp;J6344),"")</f>
        <v>0</v>
      </c>
      <c r="I6344" s="1440" t="s">
        <v>4785</v>
      </c>
      <c r="J6344" s="1436" t="s">
        <v>5258</v>
      </c>
      <c r="K6344" s="4"/>
    </row>
    <row r="6345" spans="1:11" ht="15" x14ac:dyDescent="0.2">
      <c r="A6345">
        <v>6286</v>
      </c>
      <c r="B6345" s="660">
        <f>'Revenues 10-15'!J104</f>
        <v>0</v>
      </c>
      <c r="D6345" s="2" t="s">
        <v>150</v>
      </c>
      <c r="F6345" s="4"/>
      <c r="G6345" s="1" t="b">
        <f t="shared" ca="1" si="99"/>
        <v>1</v>
      </c>
      <c r="H6345" s="1435" cm="1">
        <f t="array" aca="1" ref="H6345" ca="1">IF(I6345&lt;&gt;"",INDIRECT("'"&amp;I6345&amp;"'!"&amp;J6345),"")</f>
        <v>0</v>
      </c>
      <c r="I6345" s="1440" t="s">
        <v>4785</v>
      </c>
      <c r="J6345" s="1436" t="s">
        <v>5259</v>
      </c>
      <c r="K6345" s="4"/>
    </row>
    <row r="6346" spans="1:11" ht="15" x14ac:dyDescent="0.2">
      <c r="A6346">
        <v>6287</v>
      </c>
      <c r="B6346" s="660">
        <f>'Revenues 10-15'!K104</f>
        <v>0</v>
      </c>
      <c r="D6346" s="2" t="s">
        <v>150</v>
      </c>
      <c r="F6346" s="4"/>
      <c r="G6346" s="1" t="b">
        <f t="shared" ca="1" si="99"/>
        <v>1</v>
      </c>
      <c r="H6346" s="1435" cm="1">
        <f t="array" aca="1" ref="H6346" ca="1">IF(I6346&lt;&gt;"",INDIRECT("'"&amp;I6346&amp;"'!"&amp;J6346),"")</f>
        <v>0</v>
      </c>
      <c r="I6346" s="1440" t="s">
        <v>4785</v>
      </c>
      <c r="J6346" s="1436" t="s">
        <v>4131</v>
      </c>
      <c r="K6346" s="4"/>
    </row>
    <row r="6347" spans="1:11" ht="15" x14ac:dyDescent="0.2">
      <c r="A6347">
        <v>6288</v>
      </c>
      <c r="B6347" s="660">
        <f>'Revenues 10-15'!G106</f>
        <v>0</v>
      </c>
      <c r="D6347" s="2" t="s">
        <v>150</v>
      </c>
      <c r="F6347" s="4"/>
      <c r="G6347" s="1" t="b">
        <f t="shared" ca="1" si="99"/>
        <v>1</v>
      </c>
      <c r="H6347" s="1435" cm="1">
        <f t="array" aca="1" ref="H6347" ca="1">IF(I6347&lt;&gt;"",INDIRECT("'"&amp;I6347&amp;"'!"&amp;J6347),"")</f>
        <v>0</v>
      </c>
      <c r="I6347" s="1440" t="s">
        <v>4785</v>
      </c>
      <c r="J6347" s="1436" t="s">
        <v>5260</v>
      </c>
      <c r="K6347" s="4"/>
    </row>
    <row r="6348" spans="1:11" ht="15" x14ac:dyDescent="0.2">
      <c r="A6348">
        <v>6289</v>
      </c>
      <c r="B6348" s="660">
        <f>'Revenues 10-15'!J109</f>
        <v>0</v>
      </c>
      <c r="D6348" s="2" t="s">
        <v>150</v>
      </c>
      <c r="F6348" s="4"/>
      <c r="G6348" s="1" t="b">
        <f t="shared" ca="1" si="99"/>
        <v>1</v>
      </c>
      <c r="H6348" s="1435" cm="1">
        <f t="array" aca="1" ref="H6348" ca="1">IF(I6348&lt;&gt;"",INDIRECT("'"&amp;I6348&amp;"'!"&amp;J6348),"")</f>
        <v>0</v>
      </c>
      <c r="I6348" s="1440" t="s">
        <v>4785</v>
      </c>
      <c r="J6348" s="1436" t="s">
        <v>5261</v>
      </c>
      <c r="K6348" s="4"/>
    </row>
    <row r="6349" spans="1:11" ht="15" x14ac:dyDescent="0.2">
      <c r="A6349">
        <v>6290</v>
      </c>
      <c r="B6349" s="660">
        <f>'Revenues 10-15'!J110</f>
        <v>0</v>
      </c>
      <c r="D6349" s="2" t="s">
        <v>150</v>
      </c>
      <c r="F6349" s="4"/>
      <c r="G6349" s="1" t="b">
        <f t="shared" ca="1" si="99"/>
        <v>1</v>
      </c>
      <c r="H6349" s="1435" cm="1">
        <f t="array" aca="1" ref="H6349" ca="1">IF(I6349&lt;&gt;"",INDIRECT("'"&amp;I6349&amp;"'!"&amp;J6349),"")</f>
        <v>0</v>
      </c>
      <c r="I6349" s="1440" t="s">
        <v>4785</v>
      </c>
      <c r="J6349" s="1436" t="s">
        <v>5262</v>
      </c>
      <c r="K6349" s="4"/>
    </row>
    <row r="6350" spans="1:11" ht="15" x14ac:dyDescent="0.2">
      <c r="A6350">
        <v>6291</v>
      </c>
      <c r="B6350" s="660">
        <f>'Revenues 10-15'!J111</f>
        <v>96885</v>
      </c>
      <c r="D6350" s="2" t="s">
        <v>150</v>
      </c>
      <c r="F6350" s="4"/>
      <c r="G6350" s="1" t="b">
        <f t="shared" ca="1" si="99"/>
        <v>1</v>
      </c>
      <c r="H6350" s="1435" cm="1">
        <f t="array" aca="1" ref="H6350" ca="1">IF(I6350&lt;&gt;"",INDIRECT("'"&amp;I6350&amp;"'!"&amp;J6350),"")</f>
        <v>96885</v>
      </c>
      <c r="I6350" s="1440" t="s">
        <v>4785</v>
      </c>
      <c r="J6350" s="1436" t="s">
        <v>5263</v>
      </c>
      <c r="K6350" s="4"/>
    </row>
    <row r="6351" spans="1:11" ht="15" x14ac:dyDescent="0.2">
      <c r="A6351">
        <v>6292</v>
      </c>
      <c r="B6351" s="660">
        <f>'Revenues 10-15'!J120</f>
        <v>0</v>
      </c>
      <c r="D6351" s="2" t="s">
        <v>150</v>
      </c>
      <c r="F6351" s="4"/>
      <c r="G6351" s="1" t="b">
        <f t="shared" ca="1" si="99"/>
        <v>1</v>
      </c>
      <c r="H6351" s="1435" cm="1">
        <f t="array" aca="1" ref="H6351" ca="1">IF(I6351&lt;&gt;"",INDIRECT("'"&amp;I6351&amp;"'!"&amp;J6351),"")</f>
        <v>0</v>
      </c>
      <c r="I6351" s="1440" t="s">
        <v>4785</v>
      </c>
      <c r="J6351" s="1436" t="s">
        <v>5264</v>
      </c>
      <c r="K6351" s="4"/>
    </row>
    <row r="6352" spans="1:11" ht="15" x14ac:dyDescent="0.2">
      <c r="A6352" s="5">
        <v>6293</v>
      </c>
      <c r="B6352" s="660"/>
      <c r="D6352" s="2" t="s">
        <v>150</v>
      </c>
      <c r="F6352" s="4" t="s">
        <v>3784</v>
      </c>
      <c r="G6352" s="1" t="b">
        <f t="shared" ca="1" si="99"/>
        <v>1</v>
      </c>
      <c r="H6352" s="1435" t="str" cm="1">
        <f t="array" aca="1" ref="H6352" ca="1">IF(I6352&lt;&gt;"",INDIRECT("'"&amp;I6352&amp;"'!"&amp;J6352),"")</f>
        <v/>
      </c>
      <c r="I6352" s="1440"/>
      <c r="J6352" s="1436"/>
      <c r="K6352" s="4"/>
    </row>
    <row r="6353" spans="1:11" ht="15" x14ac:dyDescent="0.2">
      <c r="A6353">
        <v>6294</v>
      </c>
      <c r="B6353" s="660">
        <f>'Revenues 10-15'!J121</f>
        <v>0</v>
      </c>
      <c r="D6353" s="2" t="s">
        <v>150</v>
      </c>
      <c r="F6353" s="4"/>
      <c r="G6353" s="1" t="b">
        <f t="shared" ca="1" si="99"/>
        <v>1</v>
      </c>
      <c r="H6353" s="1435" cm="1">
        <f t="array" aca="1" ref="H6353" ca="1">IF(I6353&lt;&gt;"",INDIRECT("'"&amp;I6353&amp;"'!"&amp;J6353),"")</f>
        <v>0</v>
      </c>
      <c r="I6353" s="1440" t="s">
        <v>4785</v>
      </c>
      <c r="J6353" s="1436" t="s">
        <v>5265</v>
      </c>
      <c r="K6353" s="4"/>
    </row>
    <row r="6354" spans="1:11" ht="15" x14ac:dyDescent="0.2">
      <c r="A6354">
        <v>6295</v>
      </c>
      <c r="B6354" s="660">
        <f>'Revenues 10-15'!J123</f>
        <v>0</v>
      </c>
      <c r="D6354" s="2" t="s">
        <v>150</v>
      </c>
      <c r="F6354" s="4"/>
      <c r="G6354" s="1" t="b">
        <f t="shared" ca="1" si="99"/>
        <v>1</v>
      </c>
      <c r="H6354" s="1435" cm="1">
        <f t="array" aca="1" ref="H6354" ca="1">IF(I6354&lt;&gt;"",INDIRECT("'"&amp;I6354&amp;"'!"&amp;J6354),"")</f>
        <v>0</v>
      </c>
      <c r="I6354" s="1440" t="s">
        <v>4785</v>
      </c>
      <c r="J6354" s="1436" t="s">
        <v>5266</v>
      </c>
      <c r="K6354" s="4"/>
    </row>
    <row r="6355" spans="1:11" ht="15" x14ac:dyDescent="0.2">
      <c r="A6355">
        <v>6296</v>
      </c>
      <c r="B6355" s="660">
        <f>'Revenues 10-15'!J124</f>
        <v>0</v>
      </c>
      <c r="D6355" s="2" t="s">
        <v>150</v>
      </c>
      <c r="F6355" s="4"/>
      <c r="G6355" s="1" t="b">
        <f t="shared" ca="1" si="99"/>
        <v>1</v>
      </c>
      <c r="H6355" s="1435" cm="1">
        <f t="array" aca="1" ref="H6355" ca="1">IF(I6355&lt;&gt;"",INDIRECT("'"&amp;I6355&amp;"'!"&amp;J6355),"")</f>
        <v>0</v>
      </c>
      <c r="I6355" s="1440" t="s">
        <v>4785</v>
      </c>
      <c r="J6355" s="1436" t="s">
        <v>5267</v>
      </c>
      <c r="K6355" s="4"/>
    </row>
    <row r="6356" spans="1:11" ht="15" x14ac:dyDescent="0.2">
      <c r="A6356">
        <v>6297</v>
      </c>
      <c r="B6356" s="660">
        <f>'Revenues 10-15'!G137</f>
        <v>0</v>
      </c>
      <c r="D6356" s="2" t="s">
        <v>150</v>
      </c>
      <c r="F6356" s="4"/>
      <c r="G6356" s="1" t="b">
        <f t="shared" ca="1" si="99"/>
        <v>1</v>
      </c>
      <c r="H6356" s="1435" cm="1">
        <f t="array" aca="1" ref="H6356" ca="1">IF(I6356&lt;&gt;"",INDIRECT("'"&amp;I6356&amp;"'!"&amp;J6356),"")</f>
        <v>0</v>
      </c>
      <c r="I6356" s="1440" t="s">
        <v>4785</v>
      </c>
      <c r="J6356" s="1436" t="s">
        <v>5268</v>
      </c>
      <c r="K6356" s="4"/>
    </row>
    <row r="6357" spans="1:11" ht="15" x14ac:dyDescent="0.2">
      <c r="A6357">
        <v>6298</v>
      </c>
      <c r="B6357" s="660">
        <f>'Revenues 10-15'!C139</f>
        <v>0</v>
      </c>
      <c r="D6357" s="2" t="s">
        <v>150</v>
      </c>
      <c r="F6357" s="4"/>
      <c r="G6357" s="1" t="b">
        <f t="shared" ca="1" si="99"/>
        <v>1</v>
      </c>
      <c r="H6357" s="1435" cm="1">
        <f t="array" aca="1" ref="H6357" ca="1">IF(I6357&lt;&gt;"",INDIRECT("'"&amp;I6357&amp;"'!"&amp;J6357),"")</f>
        <v>0</v>
      </c>
      <c r="I6357" s="1440" t="s">
        <v>4785</v>
      </c>
      <c r="J6357" s="1436" t="s">
        <v>5269</v>
      </c>
      <c r="K6357" s="4"/>
    </row>
    <row r="6358" spans="1:11" ht="15" x14ac:dyDescent="0.2">
      <c r="A6358">
        <v>6299</v>
      </c>
      <c r="B6358" s="660">
        <f>'Revenues 10-15'!D139</f>
        <v>0</v>
      </c>
      <c r="D6358" s="2" t="s">
        <v>150</v>
      </c>
      <c r="F6358" s="4"/>
      <c r="G6358" s="1" t="b">
        <f t="shared" ca="1" si="99"/>
        <v>1</v>
      </c>
      <c r="H6358" s="1435" cm="1">
        <f t="array" aca="1" ref="H6358" ca="1">IF(I6358&lt;&gt;"",INDIRECT("'"&amp;I6358&amp;"'!"&amp;J6358),"")</f>
        <v>0</v>
      </c>
      <c r="I6358" s="1440" t="s">
        <v>4785</v>
      </c>
      <c r="J6358" s="1436" t="s">
        <v>5270</v>
      </c>
      <c r="K6358" s="4"/>
    </row>
    <row r="6359" spans="1:11" ht="15" x14ac:dyDescent="0.2">
      <c r="A6359">
        <v>6300</v>
      </c>
      <c r="B6359" s="660">
        <f>'Revenues 10-15'!G139</f>
        <v>0</v>
      </c>
      <c r="D6359" s="2" t="s">
        <v>150</v>
      </c>
      <c r="F6359" s="4"/>
      <c r="G6359" s="1" t="b">
        <f t="shared" ca="1" si="99"/>
        <v>1</v>
      </c>
      <c r="H6359" s="1435" cm="1">
        <f t="array" aca="1" ref="H6359" ca="1">IF(I6359&lt;&gt;"",INDIRECT("'"&amp;I6359&amp;"'!"&amp;J6359),"")</f>
        <v>0</v>
      </c>
      <c r="I6359" s="1440" t="s">
        <v>4785</v>
      </c>
      <c r="J6359" s="1436" t="s">
        <v>5271</v>
      </c>
      <c r="K6359" s="4"/>
    </row>
    <row r="6360" spans="1:11" ht="15" x14ac:dyDescent="0.2">
      <c r="A6360">
        <v>6301</v>
      </c>
      <c r="B6360" s="660">
        <f>'Revenues 10-15'!C140</f>
        <v>0</v>
      </c>
      <c r="D6360" s="2" t="s">
        <v>150</v>
      </c>
      <c r="F6360" s="4"/>
      <c r="G6360" s="1" t="b">
        <f t="shared" ca="1" si="99"/>
        <v>1</v>
      </c>
      <c r="H6360" s="1435" cm="1">
        <f t="array" aca="1" ref="H6360" ca="1">IF(I6360&lt;&gt;"",INDIRECT("'"&amp;I6360&amp;"'!"&amp;J6360),"")</f>
        <v>0</v>
      </c>
      <c r="I6360" s="1440" t="s">
        <v>4785</v>
      </c>
      <c r="J6360" s="1436" t="s">
        <v>5272</v>
      </c>
      <c r="K6360" s="4"/>
    </row>
    <row r="6361" spans="1:11" ht="15" x14ac:dyDescent="0.2">
      <c r="A6361">
        <v>6302</v>
      </c>
      <c r="B6361" s="660">
        <f>'Revenues 10-15'!D140</f>
        <v>0</v>
      </c>
      <c r="D6361" s="2" t="s">
        <v>150</v>
      </c>
      <c r="F6361" s="4"/>
      <c r="G6361" s="1" t="b">
        <f t="shared" ca="1" si="99"/>
        <v>1</v>
      </c>
      <c r="H6361" s="1435" cm="1">
        <f t="array" aca="1" ref="H6361" ca="1">IF(I6361&lt;&gt;"",INDIRECT("'"&amp;I6361&amp;"'!"&amp;J6361),"")</f>
        <v>0</v>
      </c>
      <c r="I6361" s="1440" t="s">
        <v>4785</v>
      </c>
      <c r="J6361" s="1436" t="s">
        <v>5273</v>
      </c>
      <c r="K6361" s="4"/>
    </row>
    <row r="6362" spans="1:11" ht="15" x14ac:dyDescent="0.2">
      <c r="A6362">
        <v>6303</v>
      </c>
      <c r="B6362" s="660">
        <f>'Revenues 10-15'!G140</f>
        <v>0</v>
      </c>
      <c r="D6362" s="2" t="s">
        <v>150</v>
      </c>
      <c r="F6362" s="4"/>
      <c r="G6362" s="1" t="b">
        <f t="shared" ca="1" si="99"/>
        <v>1</v>
      </c>
      <c r="H6362" s="1435" cm="1">
        <f t="array" aca="1" ref="H6362" ca="1">IF(I6362&lt;&gt;"",INDIRECT("'"&amp;I6362&amp;"'!"&amp;J6362),"")</f>
        <v>0</v>
      </c>
      <c r="I6362" s="1440" t="s">
        <v>4785</v>
      </c>
      <c r="J6362" s="1436" t="s">
        <v>5274</v>
      </c>
      <c r="K6362" s="4"/>
    </row>
    <row r="6363" spans="1:11" ht="15" x14ac:dyDescent="0.2">
      <c r="A6363">
        <v>6304</v>
      </c>
      <c r="B6363" s="660">
        <f>'Revenues 10-15'!C141</f>
        <v>0</v>
      </c>
      <c r="D6363" s="2" t="s">
        <v>150</v>
      </c>
      <c r="F6363" s="4"/>
      <c r="G6363" s="1" t="b">
        <f t="shared" ca="1" si="99"/>
        <v>1</v>
      </c>
      <c r="H6363" s="1435" cm="1">
        <f t="array" aca="1" ref="H6363" ca="1">IF(I6363&lt;&gt;"",INDIRECT("'"&amp;I6363&amp;"'!"&amp;J6363),"")</f>
        <v>0</v>
      </c>
      <c r="I6363" s="1440" t="s">
        <v>4785</v>
      </c>
      <c r="J6363" s="1436" t="s">
        <v>5275</v>
      </c>
      <c r="K6363" s="4"/>
    </row>
    <row r="6364" spans="1:11" ht="15" x14ac:dyDescent="0.2">
      <c r="A6364">
        <v>6305</v>
      </c>
      <c r="B6364" s="660">
        <f>'Revenues 10-15'!D141</f>
        <v>0</v>
      </c>
      <c r="D6364" s="2" t="s">
        <v>150</v>
      </c>
      <c r="F6364" s="4"/>
      <c r="G6364" s="1" t="b">
        <f t="shared" ca="1" si="99"/>
        <v>1</v>
      </c>
      <c r="H6364" s="1435" cm="1">
        <f t="array" aca="1" ref="H6364" ca="1">IF(I6364&lt;&gt;"",INDIRECT("'"&amp;I6364&amp;"'!"&amp;J6364),"")</f>
        <v>0</v>
      </c>
      <c r="I6364" s="1440" t="s">
        <v>4785</v>
      </c>
      <c r="J6364" s="1436" t="s">
        <v>5276</v>
      </c>
      <c r="K6364" s="4"/>
    </row>
    <row r="6365" spans="1:11" ht="15" x14ac:dyDescent="0.2">
      <c r="A6365">
        <v>6306</v>
      </c>
      <c r="B6365" s="660">
        <f>'Revenues 10-15'!G141</f>
        <v>0</v>
      </c>
      <c r="D6365" s="2" t="s">
        <v>150</v>
      </c>
      <c r="F6365" s="4"/>
      <c r="G6365" s="1" t="b">
        <f t="shared" ca="1" si="99"/>
        <v>1</v>
      </c>
      <c r="H6365" s="1435" cm="1">
        <f t="array" aca="1" ref="H6365" ca="1">IF(I6365&lt;&gt;"",INDIRECT("'"&amp;I6365&amp;"'!"&amp;J6365),"")</f>
        <v>0</v>
      </c>
      <c r="I6365" s="1440" t="s">
        <v>4785</v>
      </c>
      <c r="J6365" s="1436" t="s">
        <v>5277</v>
      </c>
      <c r="K6365" s="4"/>
    </row>
    <row r="6366" spans="1:11" ht="15" x14ac:dyDescent="0.2">
      <c r="A6366">
        <v>6307</v>
      </c>
      <c r="B6366" s="660">
        <f>'Revenues 10-15'!E151</f>
        <v>0</v>
      </c>
      <c r="D6366" s="2" t="s">
        <v>150</v>
      </c>
      <c r="F6366" s="4"/>
      <c r="G6366" s="1" t="b">
        <f t="shared" ca="1" si="99"/>
        <v>1</v>
      </c>
      <c r="H6366" s="1435" cm="1">
        <f t="array" aca="1" ref="H6366" ca="1">IF(I6366&lt;&gt;"",INDIRECT("'"&amp;I6366&amp;"'!"&amp;J6366),"")</f>
        <v>0</v>
      </c>
      <c r="I6366" s="1440" t="s">
        <v>4785</v>
      </c>
      <c r="J6366" s="1436" t="s">
        <v>5278</v>
      </c>
      <c r="K6366" s="4"/>
    </row>
    <row r="6367" spans="1:11" ht="15" x14ac:dyDescent="0.2">
      <c r="A6367">
        <v>6308</v>
      </c>
      <c r="B6367" s="660">
        <f>'Revenues 10-15'!F151</f>
        <v>0</v>
      </c>
      <c r="D6367" s="2" t="s">
        <v>150</v>
      </c>
      <c r="F6367" s="4"/>
      <c r="G6367" s="1" t="b">
        <f t="shared" ca="1" si="99"/>
        <v>1</v>
      </c>
      <c r="H6367" s="1435" cm="1">
        <f t="array" aca="1" ref="H6367" ca="1">IF(I6367&lt;&gt;"",INDIRECT("'"&amp;I6367&amp;"'!"&amp;J6367),"")</f>
        <v>0</v>
      </c>
      <c r="I6367" s="1440" t="s">
        <v>4785</v>
      </c>
      <c r="J6367" s="1436" t="s">
        <v>5279</v>
      </c>
      <c r="K6367" s="4"/>
    </row>
    <row r="6368" spans="1:11" ht="15" x14ac:dyDescent="0.2">
      <c r="A6368">
        <v>6309</v>
      </c>
      <c r="B6368" s="660">
        <f>'Revenues 10-15'!G151</f>
        <v>0</v>
      </c>
      <c r="D6368" s="2" t="s">
        <v>150</v>
      </c>
      <c r="F6368" s="4"/>
      <c r="G6368" s="1" t="b">
        <f t="shared" ref="G6368:G6431" ca="1" si="100">H6368=B6368</f>
        <v>1</v>
      </c>
      <c r="H6368" s="1435" cm="1">
        <f t="array" aca="1" ref="H6368" ca="1">IF(I6368&lt;&gt;"",INDIRECT("'"&amp;I6368&amp;"'!"&amp;J6368),"")</f>
        <v>0</v>
      </c>
      <c r="I6368" s="1440" t="s">
        <v>4785</v>
      </c>
      <c r="J6368" s="1436" t="s">
        <v>5280</v>
      </c>
      <c r="K6368" s="4"/>
    </row>
    <row r="6369" spans="1:11" ht="15" x14ac:dyDescent="0.2">
      <c r="A6369">
        <v>6310</v>
      </c>
      <c r="B6369" s="660">
        <f>'Revenues 10-15'!H151</f>
        <v>0</v>
      </c>
      <c r="D6369" s="2" t="s">
        <v>150</v>
      </c>
      <c r="F6369" s="4"/>
      <c r="G6369" s="1" t="b">
        <f t="shared" ca="1" si="100"/>
        <v>1</v>
      </c>
      <c r="H6369" s="1435" cm="1">
        <f t="array" aca="1" ref="H6369" ca="1">IF(I6369&lt;&gt;"",INDIRECT("'"&amp;I6369&amp;"'!"&amp;J6369),"")</f>
        <v>0</v>
      </c>
      <c r="I6369" s="1440" t="s">
        <v>4785</v>
      </c>
      <c r="J6369" s="1436" t="s">
        <v>5281</v>
      </c>
      <c r="K6369" s="4"/>
    </row>
    <row r="6370" spans="1:11" ht="15" x14ac:dyDescent="0.2">
      <c r="A6370">
        <v>6311</v>
      </c>
      <c r="B6370" s="660">
        <f>'Revenues 10-15'!I151</f>
        <v>0</v>
      </c>
      <c r="D6370" s="2" t="s">
        <v>150</v>
      </c>
      <c r="F6370" s="4"/>
      <c r="G6370" s="1" t="b">
        <f t="shared" ca="1" si="100"/>
        <v>1</v>
      </c>
      <c r="H6370" s="1435" cm="1">
        <f t="array" aca="1" ref="H6370" ca="1">IF(I6370&lt;&gt;"",INDIRECT("'"&amp;I6370&amp;"'!"&amp;J6370),"")</f>
        <v>0</v>
      </c>
      <c r="I6370" s="1440" t="s">
        <v>4785</v>
      </c>
      <c r="J6370" s="1436" t="s">
        <v>5282</v>
      </c>
      <c r="K6370" s="4"/>
    </row>
    <row r="6371" spans="1:11" ht="15" x14ac:dyDescent="0.2">
      <c r="A6371">
        <v>6312</v>
      </c>
      <c r="B6371" s="660">
        <f>'Revenues 10-15'!J151</f>
        <v>0</v>
      </c>
      <c r="D6371" s="2" t="s">
        <v>150</v>
      </c>
      <c r="F6371" s="4"/>
      <c r="G6371" s="1" t="b">
        <f t="shared" ca="1" si="100"/>
        <v>1</v>
      </c>
      <c r="H6371" s="1435" cm="1">
        <f t="array" aca="1" ref="H6371" ca="1">IF(I6371&lt;&gt;"",INDIRECT("'"&amp;I6371&amp;"'!"&amp;J6371),"")</f>
        <v>0</v>
      </c>
      <c r="I6371" s="1440" t="s">
        <v>4785</v>
      </c>
      <c r="J6371" s="1436" t="s">
        <v>5283</v>
      </c>
      <c r="K6371" s="4"/>
    </row>
    <row r="6372" spans="1:11" ht="15" x14ac:dyDescent="0.2">
      <c r="A6372">
        <v>6313</v>
      </c>
      <c r="B6372" s="660">
        <f>'Revenues 10-15'!K151</f>
        <v>0</v>
      </c>
      <c r="D6372" s="2" t="s">
        <v>150</v>
      </c>
      <c r="F6372" s="4"/>
      <c r="G6372" s="1" t="b">
        <f t="shared" ca="1" si="100"/>
        <v>1</v>
      </c>
      <c r="H6372" s="1435" cm="1">
        <f t="array" aca="1" ref="H6372" ca="1">IF(I6372&lt;&gt;"",INDIRECT("'"&amp;I6372&amp;"'!"&amp;J6372),"")</f>
        <v>0</v>
      </c>
      <c r="I6372" s="1440" t="s">
        <v>4785</v>
      </c>
      <c r="J6372" s="1436" t="s">
        <v>5284</v>
      </c>
      <c r="K6372" s="4"/>
    </row>
    <row r="6373" spans="1:11" ht="15" x14ac:dyDescent="0.2">
      <c r="A6373">
        <v>6314</v>
      </c>
      <c r="B6373" s="660">
        <f>'Revenues 10-15'!E152</f>
        <v>0</v>
      </c>
      <c r="D6373" s="2" t="s">
        <v>150</v>
      </c>
      <c r="F6373" s="4"/>
      <c r="G6373" s="1" t="b">
        <f t="shared" ca="1" si="100"/>
        <v>1</v>
      </c>
      <c r="H6373" s="1435" cm="1">
        <f t="array" aca="1" ref="H6373" ca="1">IF(I6373&lt;&gt;"",INDIRECT("'"&amp;I6373&amp;"'!"&amp;J6373),"")</f>
        <v>0</v>
      </c>
      <c r="I6373" s="1440" t="s">
        <v>4785</v>
      </c>
      <c r="J6373" s="1436" t="s">
        <v>5285</v>
      </c>
      <c r="K6373" s="4"/>
    </row>
    <row r="6374" spans="1:11" ht="15" x14ac:dyDescent="0.2">
      <c r="A6374">
        <v>6315</v>
      </c>
      <c r="B6374" s="660">
        <f>'Revenues 10-15'!H152</f>
        <v>0</v>
      </c>
      <c r="D6374" s="2" t="s">
        <v>150</v>
      </c>
      <c r="F6374" s="4"/>
      <c r="G6374" s="1" t="b">
        <f t="shared" ca="1" si="100"/>
        <v>1</v>
      </c>
      <c r="H6374" s="1435" cm="1">
        <f t="array" aca="1" ref="H6374" ca="1">IF(I6374&lt;&gt;"",INDIRECT("'"&amp;I6374&amp;"'!"&amp;J6374),"")</f>
        <v>0</v>
      </c>
      <c r="I6374" s="1440" t="s">
        <v>4785</v>
      </c>
      <c r="J6374" s="1436" t="s">
        <v>5286</v>
      </c>
      <c r="K6374" s="4"/>
    </row>
    <row r="6375" spans="1:11" ht="15" x14ac:dyDescent="0.2">
      <c r="A6375">
        <v>6316</v>
      </c>
      <c r="B6375" s="660">
        <f>'Revenues 10-15'!I152</f>
        <v>0</v>
      </c>
      <c r="D6375" s="2" t="s">
        <v>150</v>
      </c>
      <c r="F6375" s="4"/>
      <c r="G6375" s="1" t="b">
        <f t="shared" ca="1" si="100"/>
        <v>1</v>
      </c>
      <c r="H6375" s="1435" cm="1">
        <f t="array" aca="1" ref="H6375" ca="1">IF(I6375&lt;&gt;"",INDIRECT("'"&amp;I6375&amp;"'!"&amp;J6375),"")</f>
        <v>0</v>
      </c>
      <c r="I6375" s="1440" t="s">
        <v>4785</v>
      </c>
      <c r="J6375" s="1436" t="s">
        <v>5287</v>
      </c>
      <c r="K6375" s="4"/>
    </row>
    <row r="6376" spans="1:11" ht="15" x14ac:dyDescent="0.2">
      <c r="A6376">
        <v>6317</v>
      </c>
      <c r="B6376" s="660">
        <f>'Revenues 10-15'!J152</f>
        <v>0</v>
      </c>
      <c r="D6376" s="2" t="s">
        <v>150</v>
      </c>
      <c r="F6376" s="4"/>
      <c r="G6376" s="1" t="b">
        <f t="shared" ca="1" si="100"/>
        <v>1</v>
      </c>
      <c r="H6376" s="1435" cm="1">
        <f t="array" aca="1" ref="H6376" ca="1">IF(I6376&lt;&gt;"",INDIRECT("'"&amp;I6376&amp;"'!"&amp;J6376),"")</f>
        <v>0</v>
      </c>
      <c r="I6376" s="1440" t="s">
        <v>4785</v>
      </c>
      <c r="J6376" s="1436" t="s">
        <v>5288</v>
      </c>
      <c r="K6376" s="4"/>
    </row>
    <row r="6377" spans="1:11" ht="15" x14ac:dyDescent="0.2">
      <c r="A6377">
        <v>6318</v>
      </c>
      <c r="B6377" s="660">
        <f>'Revenues 10-15'!K152</f>
        <v>0</v>
      </c>
      <c r="D6377" s="2" t="s">
        <v>150</v>
      </c>
      <c r="F6377" s="4"/>
      <c r="G6377" s="1" t="b">
        <f t="shared" ca="1" si="100"/>
        <v>1</v>
      </c>
      <c r="H6377" s="1435" cm="1">
        <f t="array" aca="1" ref="H6377" ca="1">IF(I6377&lt;&gt;"",INDIRECT("'"&amp;I6377&amp;"'!"&amp;J6377),"")</f>
        <v>0</v>
      </c>
      <c r="I6377" s="1440" t="s">
        <v>4785</v>
      </c>
      <c r="J6377" s="1436" t="s">
        <v>5289</v>
      </c>
      <c r="K6377" s="4"/>
    </row>
    <row r="6378" spans="1:11" ht="15" x14ac:dyDescent="0.2">
      <c r="A6378">
        <v>6319</v>
      </c>
      <c r="B6378" s="660">
        <f>'Revenues 10-15'!G154</f>
        <v>0</v>
      </c>
      <c r="D6378" s="2" t="s">
        <v>150</v>
      </c>
      <c r="F6378" s="4"/>
      <c r="G6378" s="1" t="b">
        <f t="shared" ca="1" si="100"/>
        <v>1</v>
      </c>
      <c r="H6378" s="1435" cm="1">
        <f t="array" aca="1" ref="H6378" ca="1">IF(I6378&lt;&gt;"",INDIRECT("'"&amp;I6378&amp;"'!"&amp;J6378),"")</f>
        <v>0</v>
      </c>
      <c r="I6378" s="1440" t="s">
        <v>4785</v>
      </c>
      <c r="J6378" s="1436" t="s">
        <v>5290</v>
      </c>
      <c r="K6378" s="4"/>
    </row>
    <row r="6379" spans="1:11" ht="15" x14ac:dyDescent="0.2">
      <c r="A6379">
        <v>6320</v>
      </c>
      <c r="B6379" s="660">
        <f>'Revenues 10-15'!G155</f>
        <v>0</v>
      </c>
      <c r="D6379" s="2" t="s">
        <v>150</v>
      </c>
      <c r="F6379" s="4"/>
      <c r="G6379" s="1" t="b">
        <f t="shared" ca="1" si="100"/>
        <v>1</v>
      </c>
      <c r="H6379" s="1435" cm="1">
        <f t="array" aca="1" ref="H6379" ca="1">IF(I6379&lt;&gt;"",INDIRECT("'"&amp;I6379&amp;"'!"&amp;J6379),"")</f>
        <v>0</v>
      </c>
      <c r="I6379" s="1440" t="s">
        <v>4785</v>
      </c>
      <c r="J6379" s="1436" t="s">
        <v>4173</v>
      </c>
      <c r="K6379" s="4"/>
    </row>
    <row r="6380" spans="1:11" ht="15" x14ac:dyDescent="0.2">
      <c r="A6380" s="5">
        <v>6321</v>
      </c>
      <c r="B6380" s="660"/>
      <c r="D6380" s="2" t="s">
        <v>150</v>
      </c>
      <c r="F6380" s="4" t="s">
        <v>3784</v>
      </c>
      <c r="G6380" s="1" t="b">
        <f t="shared" ca="1" si="100"/>
        <v>1</v>
      </c>
      <c r="H6380" s="1435" t="str" cm="1">
        <f t="array" aca="1" ref="H6380" ca="1">IF(I6380&lt;&gt;"",INDIRECT("'"&amp;I6380&amp;"'!"&amp;J6380),"")</f>
        <v/>
      </c>
      <c r="I6380" s="1440"/>
      <c r="J6380" s="1436"/>
      <c r="K6380" s="4"/>
    </row>
    <row r="6381" spans="1:11" ht="15" x14ac:dyDescent="0.2">
      <c r="A6381" s="5">
        <v>6322</v>
      </c>
      <c r="B6381" s="660"/>
      <c r="D6381" s="2" t="s">
        <v>150</v>
      </c>
      <c r="F6381" s="4" t="s">
        <v>3784</v>
      </c>
      <c r="G6381" s="1" t="b">
        <f t="shared" ca="1" si="100"/>
        <v>1</v>
      </c>
      <c r="H6381" s="1435" t="str" cm="1">
        <f t="array" aca="1" ref="H6381" ca="1">IF(I6381&lt;&gt;"",INDIRECT("'"&amp;I6381&amp;"'!"&amp;J6381),"")</f>
        <v/>
      </c>
      <c r="I6381" s="1440"/>
      <c r="J6381" s="1436"/>
      <c r="K6381" s="4"/>
    </row>
    <row r="6382" spans="1:11" ht="15" x14ac:dyDescent="0.2">
      <c r="A6382" s="5">
        <v>6323</v>
      </c>
      <c r="B6382" s="660"/>
      <c r="D6382" s="2" t="s">
        <v>150</v>
      </c>
      <c r="E6382" s="1" t="s">
        <v>1313</v>
      </c>
      <c r="F6382" s="4" t="s">
        <v>3784</v>
      </c>
      <c r="G6382" s="1" t="b">
        <f t="shared" ca="1" si="100"/>
        <v>1</v>
      </c>
      <c r="H6382" s="1435" t="str" cm="1">
        <f t="array" aca="1" ref="H6382" ca="1">IF(I6382&lt;&gt;"",INDIRECT("'"&amp;I6382&amp;"'!"&amp;J6382),"")</f>
        <v/>
      </c>
      <c r="I6382" s="1440"/>
      <c r="J6382" s="1436"/>
      <c r="K6382" s="4"/>
    </row>
    <row r="6383" spans="1:11" ht="15" x14ac:dyDescent="0.2">
      <c r="A6383" s="5">
        <v>6324</v>
      </c>
      <c r="B6383" s="660"/>
      <c r="D6383" s="2" t="s">
        <v>150</v>
      </c>
      <c r="E6383" s="1" t="s">
        <v>1313</v>
      </c>
      <c r="F6383" s="4" t="s">
        <v>3784</v>
      </c>
      <c r="G6383" s="1" t="b">
        <f t="shared" ca="1" si="100"/>
        <v>1</v>
      </c>
      <c r="H6383" s="1435" t="str" cm="1">
        <f t="array" aca="1" ref="H6383" ca="1">IF(I6383&lt;&gt;"",INDIRECT("'"&amp;I6383&amp;"'!"&amp;J6383),"")</f>
        <v/>
      </c>
      <c r="I6383" s="1440"/>
      <c r="J6383" s="1436"/>
      <c r="K6383" s="4"/>
    </row>
    <row r="6384" spans="1:11" ht="15" x14ac:dyDescent="0.2">
      <c r="A6384" s="5">
        <v>6325</v>
      </c>
      <c r="B6384" s="660"/>
      <c r="D6384" s="2" t="s">
        <v>150</v>
      </c>
      <c r="E6384" s="1" t="s">
        <v>1313</v>
      </c>
      <c r="F6384" s="4" t="s">
        <v>3784</v>
      </c>
      <c r="G6384" s="1" t="b">
        <f t="shared" ca="1" si="100"/>
        <v>1</v>
      </c>
      <c r="H6384" s="1435" t="str" cm="1">
        <f t="array" aca="1" ref="H6384" ca="1">IF(I6384&lt;&gt;"",INDIRECT("'"&amp;I6384&amp;"'!"&amp;J6384),"")</f>
        <v/>
      </c>
      <c r="I6384" s="1440"/>
      <c r="J6384" s="1436"/>
      <c r="K6384" s="4"/>
    </row>
    <row r="6385" spans="1:11" ht="15" x14ac:dyDescent="0.2">
      <c r="A6385" s="5">
        <v>6326</v>
      </c>
      <c r="B6385" s="660"/>
      <c r="D6385" s="2" t="s">
        <v>150</v>
      </c>
      <c r="E6385" s="1" t="s">
        <v>1313</v>
      </c>
      <c r="F6385" s="4" t="s">
        <v>3784</v>
      </c>
      <c r="G6385" s="1" t="b">
        <f t="shared" ca="1" si="100"/>
        <v>1</v>
      </c>
      <c r="H6385" s="1435" t="str" cm="1">
        <f t="array" aca="1" ref="H6385" ca="1">IF(I6385&lt;&gt;"",INDIRECT("'"&amp;I6385&amp;"'!"&amp;J6385),"")</f>
        <v/>
      </c>
      <c r="I6385" s="1440"/>
      <c r="J6385" s="1436"/>
      <c r="K6385" s="4"/>
    </row>
    <row r="6386" spans="1:11" ht="15" x14ac:dyDescent="0.2">
      <c r="A6386">
        <v>6327</v>
      </c>
      <c r="B6386" s="660">
        <f>'Revenues 10-15'!C165</f>
        <v>0</v>
      </c>
      <c r="D6386" s="2" t="s">
        <v>150</v>
      </c>
      <c r="E6386" s="1" t="s">
        <v>1313</v>
      </c>
      <c r="F6386" s="4"/>
      <c r="G6386" s="1" t="b">
        <f t="shared" ca="1" si="100"/>
        <v>1</v>
      </c>
      <c r="H6386" s="1435" cm="1">
        <f t="array" aca="1" ref="H6386" ca="1">IF(I6386&lt;&gt;"",INDIRECT("'"&amp;I6386&amp;"'!"&amp;J6386),"")</f>
        <v>0</v>
      </c>
      <c r="I6386" s="1440" t="s">
        <v>4785</v>
      </c>
      <c r="J6386" s="1436" t="s">
        <v>5291</v>
      </c>
      <c r="K6386" s="4"/>
    </row>
    <row r="6387" spans="1:11" ht="15" x14ac:dyDescent="0.2">
      <c r="A6387">
        <v>6328</v>
      </c>
      <c r="B6387" s="660">
        <f>'Revenues 10-15'!D165</f>
        <v>0</v>
      </c>
      <c r="D6387" s="2" t="s">
        <v>150</v>
      </c>
      <c r="E6387" s="1" t="s">
        <v>1313</v>
      </c>
      <c r="F6387" s="4"/>
      <c r="G6387" s="1" t="b">
        <f t="shared" ca="1" si="100"/>
        <v>1</v>
      </c>
      <c r="H6387" s="1435" cm="1">
        <f t="array" aca="1" ref="H6387" ca="1">IF(I6387&lt;&gt;"",INDIRECT("'"&amp;I6387&amp;"'!"&amp;J6387),"")</f>
        <v>0</v>
      </c>
      <c r="I6387" s="1440" t="s">
        <v>4785</v>
      </c>
      <c r="J6387" s="1436" t="s">
        <v>5292</v>
      </c>
      <c r="K6387" s="4"/>
    </row>
    <row r="6388" spans="1:11" ht="15" x14ac:dyDescent="0.2">
      <c r="A6388">
        <v>6329</v>
      </c>
      <c r="B6388" s="660">
        <f>'Revenues 10-15'!E165</f>
        <v>0</v>
      </c>
      <c r="D6388" s="2" t="s">
        <v>150</v>
      </c>
      <c r="F6388" s="4"/>
      <c r="G6388" s="1" t="b">
        <f t="shared" ca="1" si="100"/>
        <v>1</v>
      </c>
      <c r="H6388" s="1435" cm="1">
        <f t="array" aca="1" ref="H6388" ca="1">IF(I6388&lt;&gt;"",INDIRECT("'"&amp;I6388&amp;"'!"&amp;J6388),"")</f>
        <v>0</v>
      </c>
      <c r="I6388" s="1440" t="s">
        <v>4785</v>
      </c>
      <c r="J6388" s="1436" t="s">
        <v>5293</v>
      </c>
      <c r="K6388" s="4"/>
    </row>
    <row r="6389" spans="1:11" ht="15" x14ac:dyDescent="0.2">
      <c r="A6389">
        <v>6330</v>
      </c>
      <c r="B6389" s="660">
        <f>'Revenues 10-15'!F165</f>
        <v>0</v>
      </c>
      <c r="D6389" s="2" t="s">
        <v>150</v>
      </c>
      <c r="F6389" s="4"/>
      <c r="G6389" s="1" t="b">
        <f t="shared" ca="1" si="100"/>
        <v>1</v>
      </c>
      <c r="H6389" s="1435" cm="1">
        <f t="array" aca="1" ref="H6389" ca="1">IF(I6389&lt;&gt;"",INDIRECT("'"&amp;I6389&amp;"'!"&amp;J6389),"")</f>
        <v>0</v>
      </c>
      <c r="I6389" s="1440" t="s">
        <v>4785</v>
      </c>
      <c r="J6389" s="1436" t="s">
        <v>5294</v>
      </c>
      <c r="K6389" s="4"/>
    </row>
    <row r="6390" spans="1:11" ht="15" x14ac:dyDescent="0.2">
      <c r="A6390">
        <v>6331</v>
      </c>
      <c r="B6390" s="660">
        <f>'Revenues 10-15'!G165</f>
        <v>0</v>
      </c>
      <c r="D6390" s="2" t="s">
        <v>150</v>
      </c>
      <c r="F6390" s="4"/>
      <c r="G6390" s="1" t="b">
        <f t="shared" ca="1" si="100"/>
        <v>1</v>
      </c>
      <c r="H6390" s="1435" cm="1">
        <f t="array" aca="1" ref="H6390" ca="1">IF(I6390&lt;&gt;"",INDIRECT("'"&amp;I6390&amp;"'!"&amp;J6390),"")</f>
        <v>0</v>
      </c>
      <c r="I6390" s="1440" t="s">
        <v>4785</v>
      </c>
      <c r="J6390" s="1436" t="s">
        <v>5295</v>
      </c>
      <c r="K6390" s="4"/>
    </row>
    <row r="6391" spans="1:11" ht="15" x14ac:dyDescent="0.2">
      <c r="A6391">
        <v>6332</v>
      </c>
      <c r="B6391" s="660">
        <f>'Revenues 10-15'!H165</f>
        <v>0</v>
      </c>
      <c r="D6391" s="2" t="s">
        <v>150</v>
      </c>
      <c r="F6391" s="4"/>
      <c r="G6391" s="1" t="b">
        <f t="shared" ca="1" si="100"/>
        <v>1</v>
      </c>
      <c r="H6391" s="1435" cm="1">
        <f t="array" aca="1" ref="H6391" ca="1">IF(I6391&lt;&gt;"",INDIRECT("'"&amp;I6391&amp;"'!"&amp;J6391),"")</f>
        <v>0</v>
      </c>
      <c r="I6391" s="1440" t="s">
        <v>4785</v>
      </c>
      <c r="J6391" s="1436" t="s">
        <v>5296</v>
      </c>
      <c r="K6391" s="4"/>
    </row>
    <row r="6392" spans="1:11" ht="15" x14ac:dyDescent="0.2">
      <c r="A6392">
        <v>6333</v>
      </c>
      <c r="B6392" s="660">
        <f>'Revenues 10-15'!K165</f>
        <v>0</v>
      </c>
      <c r="D6392" s="2" t="s">
        <v>150</v>
      </c>
      <c r="F6392" s="4"/>
      <c r="G6392" s="1" t="b">
        <f t="shared" ca="1" si="100"/>
        <v>1</v>
      </c>
      <c r="H6392" s="1435" cm="1">
        <f t="array" aca="1" ref="H6392" ca="1">IF(I6392&lt;&gt;"",INDIRECT("'"&amp;I6392&amp;"'!"&amp;J6392),"")</f>
        <v>0</v>
      </c>
      <c r="I6392" s="1440" t="s">
        <v>4785</v>
      </c>
      <c r="J6392" s="1436" t="s">
        <v>5297</v>
      </c>
      <c r="K6392" s="4"/>
    </row>
    <row r="6393" spans="1:11" ht="15" x14ac:dyDescent="0.2">
      <c r="A6393">
        <v>6334</v>
      </c>
      <c r="B6393" s="660">
        <f>'Revenues 10-15'!J170</f>
        <v>0</v>
      </c>
      <c r="D6393" s="2" t="s">
        <v>150</v>
      </c>
      <c r="F6393" s="4"/>
      <c r="G6393" s="1" t="b">
        <f t="shared" ca="1" si="100"/>
        <v>1</v>
      </c>
      <c r="H6393" s="1435" cm="1">
        <f t="array" aca="1" ref="H6393" ca="1">IF(I6393&lt;&gt;"",INDIRECT("'"&amp;I6393&amp;"'!"&amp;J6393),"")</f>
        <v>0</v>
      </c>
      <c r="I6393" s="1440" t="s">
        <v>4785</v>
      </c>
      <c r="J6393" s="1436" t="s">
        <v>5298</v>
      </c>
      <c r="K6393" s="4"/>
    </row>
    <row r="6394" spans="1:11" ht="15" x14ac:dyDescent="0.2">
      <c r="A6394">
        <v>6335</v>
      </c>
      <c r="B6394" s="660">
        <f>'Revenues 10-15'!J171</f>
        <v>0</v>
      </c>
      <c r="D6394" s="2" t="s">
        <v>150</v>
      </c>
      <c r="F6394" s="4"/>
      <c r="G6394" s="1" t="b">
        <f t="shared" ca="1" si="100"/>
        <v>1</v>
      </c>
      <c r="H6394" s="1435" cm="1">
        <f t="array" aca="1" ref="H6394" ca="1">IF(I6394&lt;&gt;"",INDIRECT("'"&amp;I6394&amp;"'!"&amp;J6394),"")</f>
        <v>0</v>
      </c>
      <c r="I6394" s="1440" t="s">
        <v>4785</v>
      </c>
      <c r="J6394" s="1436" t="s">
        <v>5299</v>
      </c>
      <c r="K6394" s="4"/>
    </row>
    <row r="6395" spans="1:11" ht="15" x14ac:dyDescent="0.2">
      <c r="A6395">
        <v>6336</v>
      </c>
      <c r="B6395" s="660">
        <f>'Revenues 10-15'!J172</f>
        <v>0</v>
      </c>
      <c r="D6395" s="2" t="s">
        <v>150</v>
      </c>
      <c r="F6395" s="4"/>
      <c r="G6395" s="1" t="b">
        <f t="shared" ca="1" si="100"/>
        <v>1</v>
      </c>
      <c r="H6395" s="1435" cm="1">
        <f t="array" aca="1" ref="H6395" ca="1">IF(I6395&lt;&gt;"",INDIRECT("'"&amp;I6395&amp;"'!"&amp;J6395),"")</f>
        <v>0</v>
      </c>
      <c r="I6395" s="1440" t="s">
        <v>4785</v>
      </c>
      <c r="J6395" s="1436" t="s">
        <v>5300</v>
      </c>
      <c r="K6395" s="4"/>
    </row>
    <row r="6396" spans="1:11" ht="15" x14ac:dyDescent="0.2">
      <c r="A6396">
        <v>6337</v>
      </c>
      <c r="B6396" s="660">
        <f>'Revenues 10-15'!J175</f>
        <v>0</v>
      </c>
      <c r="D6396" s="2" t="s">
        <v>150</v>
      </c>
      <c r="F6396" s="4"/>
      <c r="G6396" s="1" t="b">
        <f t="shared" ca="1" si="100"/>
        <v>1</v>
      </c>
      <c r="H6396" s="1435" cm="1">
        <f t="array" aca="1" ref="H6396" ca="1">IF(I6396&lt;&gt;"",INDIRECT("'"&amp;I6396&amp;"'!"&amp;J6396),"")</f>
        <v>0</v>
      </c>
      <c r="I6396" s="1440" t="s">
        <v>4785</v>
      </c>
      <c r="J6396" s="1436" t="s">
        <v>5301</v>
      </c>
      <c r="K6396" s="4"/>
    </row>
    <row r="6397" spans="1:11" ht="15" x14ac:dyDescent="0.2">
      <c r="A6397">
        <v>6338</v>
      </c>
      <c r="B6397" s="660">
        <f>'Revenues 10-15'!J176</f>
        <v>0</v>
      </c>
      <c r="D6397" s="2" t="s">
        <v>150</v>
      </c>
      <c r="F6397" s="4"/>
      <c r="G6397" s="1" t="b">
        <f t="shared" ca="1" si="100"/>
        <v>1</v>
      </c>
      <c r="H6397" s="1435" cm="1">
        <f t="array" aca="1" ref="H6397" ca="1">IF(I6397&lt;&gt;"",INDIRECT("'"&amp;I6397&amp;"'!"&amp;J6397),"")</f>
        <v>0</v>
      </c>
      <c r="I6397" s="1440" t="s">
        <v>4785</v>
      </c>
      <c r="J6397" s="1436" t="s">
        <v>5302</v>
      </c>
      <c r="K6397" s="4"/>
    </row>
    <row r="6398" spans="1:11" ht="15" x14ac:dyDescent="0.2">
      <c r="A6398">
        <v>6339</v>
      </c>
      <c r="B6398" s="660">
        <f>'Revenues 10-15'!J177</f>
        <v>0</v>
      </c>
      <c r="D6398" s="2" t="s">
        <v>150</v>
      </c>
      <c r="F6398" s="4"/>
      <c r="G6398" s="1" t="b">
        <f t="shared" ca="1" si="100"/>
        <v>1</v>
      </c>
      <c r="H6398" s="1435" cm="1">
        <f t="array" aca="1" ref="H6398" ca="1">IF(I6398&lt;&gt;"",INDIRECT("'"&amp;I6398&amp;"'!"&amp;J6398),"")</f>
        <v>0</v>
      </c>
      <c r="I6398" s="1440" t="s">
        <v>4785</v>
      </c>
      <c r="J6398" s="1436" t="s">
        <v>5303</v>
      </c>
      <c r="K6398" s="4"/>
    </row>
    <row r="6399" spans="1:11" ht="15" x14ac:dyDescent="0.2">
      <c r="A6399">
        <v>6340</v>
      </c>
      <c r="B6399" s="660">
        <f>'Revenues 10-15'!C192</f>
        <v>0</v>
      </c>
      <c r="D6399" s="2" t="s">
        <v>150</v>
      </c>
      <c r="F6399" s="4"/>
      <c r="G6399" s="1" t="b">
        <f t="shared" ca="1" si="100"/>
        <v>1</v>
      </c>
      <c r="H6399" s="1435" cm="1">
        <f t="array" aca="1" ref="H6399" ca="1">IF(I6399&lt;&gt;"",INDIRECT("'"&amp;I6399&amp;"'!"&amp;J6399),"")</f>
        <v>0</v>
      </c>
      <c r="I6399" s="1440" t="s">
        <v>4785</v>
      </c>
      <c r="J6399" s="1436" t="s">
        <v>5304</v>
      </c>
      <c r="K6399" s="4"/>
    </row>
    <row r="6400" spans="1:11" ht="15" x14ac:dyDescent="0.2">
      <c r="A6400">
        <v>6341</v>
      </c>
      <c r="B6400" s="660">
        <f>'Revenues 10-15'!G192</f>
        <v>0</v>
      </c>
      <c r="D6400" s="2" t="s">
        <v>150</v>
      </c>
      <c r="F6400" s="4"/>
      <c r="G6400" s="1" t="b">
        <f t="shared" ca="1" si="100"/>
        <v>1</v>
      </c>
      <c r="H6400" s="1435" cm="1">
        <f t="array" aca="1" ref="H6400" ca="1">IF(I6400&lt;&gt;"",INDIRECT("'"&amp;I6400&amp;"'!"&amp;J6400),"")</f>
        <v>0</v>
      </c>
      <c r="I6400" s="1440" t="s">
        <v>4785</v>
      </c>
      <c r="J6400" s="1436" t="s">
        <v>5305</v>
      </c>
      <c r="K6400" s="4"/>
    </row>
    <row r="6401" spans="1:11" ht="15" x14ac:dyDescent="0.2">
      <c r="A6401">
        <v>6342</v>
      </c>
      <c r="B6401" s="660">
        <f>'Revenues 10-15'!G193</f>
        <v>0</v>
      </c>
      <c r="D6401" s="2" t="s">
        <v>150</v>
      </c>
      <c r="F6401" s="4"/>
      <c r="G6401" s="1" t="b">
        <f t="shared" ca="1" si="100"/>
        <v>1</v>
      </c>
      <c r="H6401" s="1435" cm="1">
        <f t="array" aca="1" ref="H6401" ca="1">IF(I6401&lt;&gt;"",INDIRECT("'"&amp;I6401&amp;"'!"&amp;J6401),"")</f>
        <v>0</v>
      </c>
      <c r="I6401" s="1440" t="s">
        <v>4785</v>
      </c>
      <c r="J6401" s="1436" t="s">
        <v>5306</v>
      </c>
      <c r="K6401" s="4"/>
    </row>
    <row r="6402" spans="1:11" ht="15" x14ac:dyDescent="0.2">
      <c r="A6402">
        <v>6343</v>
      </c>
      <c r="B6402" s="660">
        <f>'Revenues 10-15'!G194</f>
        <v>0</v>
      </c>
      <c r="D6402" s="2" t="s">
        <v>150</v>
      </c>
      <c r="F6402" s="4"/>
      <c r="G6402" s="1" t="b">
        <f t="shared" ca="1" si="100"/>
        <v>1</v>
      </c>
      <c r="H6402" s="1435" cm="1">
        <f t="array" aca="1" ref="H6402" ca="1">IF(I6402&lt;&gt;"",INDIRECT("'"&amp;I6402&amp;"'!"&amp;J6402),"")</f>
        <v>0</v>
      </c>
      <c r="I6402" s="1440" t="s">
        <v>4785</v>
      </c>
      <c r="J6402" s="1436" t="s">
        <v>5307</v>
      </c>
      <c r="K6402" s="4"/>
    </row>
    <row r="6403" spans="1:11" ht="15" x14ac:dyDescent="0.2">
      <c r="A6403">
        <v>6344</v>
      </c>
      <c r="B6403" s="660">
        <f>'Revenues 10-15'!G195</f>
        <v>0</v>
      </c>
      <c r="D6403" s="2" t="s">
        <v>150</v>
      </c>
      <c r="F6403" s="4"/>
      <c r="G6403" s="1" t="b">
        <f t="shared" ca="1" si="100"/>
        <v>1</v>
      </c>
      <c r="H6403" s="1435" cm="1">
        <f t="array" aca="1" ref="H6403" ca="1">IF(I6403&lt;&gt;"",INDIRECT("'"&amp;I6403&amp;"'!"&amp;J6403),"")</f>
        <v>0</v>
      </c>
      <c r="I6403" s="1440" t="s">
        <v>4785</v>
      </c>
      <c r="J6403" s="1436" t="s">
        <v>5308</v>
      </c>
      <c r="K6403" s="4"/>
    </row>
    <row r="6404" spans="1:11" ht="15" x14ac:dyDescent="0.2">
      <c r="A6404">
        <v>6345</v>
      </c>
      <c r="B6404" s="660">
        <f>'Revenues 10-15'!G196</f>
        <v>0</v>
      </c>
      <c r="D6404" s="2" t="s">
        <v>150</v>
      </c>
      <c r="F6404" s="4"/>
      <c r="G6404" s="1" t="b">
        <f t="shared" ca="1" si="100"/>
        <v>1</v>
      </c>
      <c r="H6404" s="1435" cm="1">
        <f t="array" aca="1" ref="H6404" ca="1">IF(I6404&lt;&gt;"",INDIRECT("'"&amp;I6404&amp;"'!"&amp;J6404),"")</f>
        <v>0</v>
      </c>
      <c r="I6404" s="1440" t="s">
        <v>4785</v>
      </c>
      <c r="J6404" s="1436" t="s">
        <v>5309</v>
      </c>
      <c r="K6404" s="4"/>
    </row>
    <row r="6405" spans="1:11" ht="15" x14ac:dyDescent="0.2">
      <c r="A6405">
        <v>6346</v>
      </c>
      <c r="B6405" s="660">
        <f>'Revenues 10-15'!G197</f>
        <v>0</v>
      </c>
      <c r="D6405" s="2" t="s">
        <v>150</v>
      </c>
      <c r="F6405" s="4"/>
      <c r="G6405" s="1" t="b">
        <f t="shared" ca="1" si="100"/>
        <v>1</v>
      </c>
      <c r="H6405" s="1435" cm="1">
        <f t="array" aca="1" ref="H6405" ca="1">IF(I6405&lt;&gt;"",INDIRECT("'"&amp;I6405&amp;"'!"&amp;J6405),"")</f>
        <v>0</v>
      </c>
      <c r="I6405" s="1440" t="s">
        <v>4785</v>
      </c>
      <c r="J6405" s="1436" t="s">
        <v>5310</v>
      </c>
      <c r="K6405" s="4"/>
    </row>
    <row r="6406" spans="1:11" ht="15" x14ac:dyDescent="0.2">
      <c r="A6406">
        <v>6347</v>
      </c>
      <c r="B6406" s="660">
        <f>'Revenues 10-15'!G199</f>
        <v>0</v>
      </c>
      <c r="D6406" s="2" t="s">
        <v>150</v>
      </c>
      <c r="F6406" s="4"/>
      <c r="G6406" s="1" t="b">
        <f t="shared" ca="1" si="100"/>
        <v>1</v>
      </c>
      <c r="H6406" s="1435" cm="1">
        <f t="array" aca="1" ref="H6406" ca="1">IF(I6406&lt;&gt;"",INDIRECT("'"&amp;I6406&amp;"'!"&amp;J6406),"")</f>
        <v>0</v>
      </c>
      <c r="I6406" s="1440" t="s">
        <v>4785</v>
      </c>
      <c r="J6406" s="1436" t="s">
        <v>5311</v>
      </c>
      <c r="K6406" s="4"/>
    </row>
    <row r="6407" spans="1:11" ht="15" x14ac:dyDescent="0.2">
      <c r="A6407">
        <v>6348</v>
      </c>
      <c r="B6407" s="660">
        <f>'Revenues 10-15'!G200</f>
        <v>0</v>
      </c>
      <c r="D6407" s="2" t="s">
        <v>150</v>
      </c>
      <c r="F6407" s="4"/>
      <c r="G6407" s="1" t="b">
        <f t="shared" ca="1" si="100"/>
        <v>1</v>
      </c>
      <c r="H6407" s="1435" cm="1">
        <f t="array" aca="1" ref="H6407" ca="1">IF(I6407&lt;&gt;"",INDIRECT("'"&amp;I6407&amp;"'!"&amp;J6407),"")</f>
        <v>0</v>
      </c>
      <c r="I6407" s="1440" t="s">
        <v>4785</v>
      </c>
      <c r="J6407" s="1436" t="s">
        <v>5312</v>
      </c>
      <c r="K6407" s="4"/>
    </row>
    <row r="6408" spans="1:11" ht="15" x14ac:dyDescent="0.2">
      <c r="A6408" s="5">
        <v>6349</v>
      </c>
      <c r="B6408" s="660"/>
      <c r="D6408" s="2" t="s">
        <v>150</v>
      </c>
      <c r="F6408" s="4" t="s">
        <v>3784</v>
      </c>
      <c r="G6408" s="1" t="b">
        <f t="shared" ca="1" si="100"/>
        <v>1</v>
      </c>
      <c r="H6408" s="1435" t="str" cm="1">
        <f t="array" aca="1" ref="H6408" ca="1">IF(I6408&lt;&gt;"",INDIRECT("'"&amp;I6408&amp;"'!"&amp;J6408),"")</f>
        <v/>
      </c>
      <c r="I6408" s="1440"/>
      <c r="J6408" s="1436"/>
      <c r="K6408" s="4"/>
    </row>
    <row r="6409" spans="1:11" ht="15" x14ac:dyDescent="0.2">
      <c r="A6409" s="5">
        <v>6350</v>
      </c>
      <c r="B6409" s="660"/>
      <c r="D6409" s="2" t="s">
        <v>150</v>
      </c>
      <c r="F6409" s="4" t="s">
        <v>3784</v>
      </c>
      <c r="G6409" s="1" t="b">
        <f t="shared" ca="1" si="100"/>
        <v>1</v>
      </c>
      <c r="H6409" s="1435" t="str" cm="1">
        <f t="array" aca="1" ref="H6409" ca="1">IF(I6409&lt;&gt;"",INDIRECT("'"&amp;I6409&amp;"'!"&amp;J6409),"")</f>
        <v/>
      </c>
      <c r="I6409" s="1440"/>
      <c r="J6409" s="1436"/>
      <c r="K6409" s="4"/>
    </row>
    <row r="6410" spans="1:11" ht="15" x14ac:dyDescent="0.2">
      <c r="A6410" s="5">
        <v>6351</v>
      </c>
      <c r="B6410" s="660"/>
      <c r="D6410" s="2" t="s">
        <v>150</v>
      </c>
      <c r="E6410" s="1" t="s">
        <v>1313</v>
      </c>
      <c r="F6410" s="4" t="s">
        <v>3784</v>
      </c>
      <c r="G6410" s="1" t="b">
        <f t="shared" ca="1" si="100"/>
        <v>1</v>
      </c>
      <c r="H6410" s="1435" t="str" cm="1">
        <f t="array" aca="1" ref="H6410" ca="1">IF(I6410&lt;&gt;"",INDIRECT("'"&amp;I6410&amp;"'!"&amp;J6410),"")</f>
        <v/>
      </c>
      <c r="I6410" s="1440"/>
      <c r="J6410" s="1436"/>
      <c r="K6410" s="4"/>
    </row>
    <row r="6411" spans="1:11" ht="15" x14ac:dyDescent="0.2">
      <c r="A6411" s="5">
        <v>6352</v>
      </c>
      <c r="B6411" s="660"/>
      <c r="D6411" s="2" t="s">
        <v>150</v>
      </c>
      <c r="E6411" s="1" t="s">
        <v>1313</v>
      </c>
      <c r="F6411" s="4" t="s">
        <v>3784</v>
      </c>
      <c r="G6411" s="1" t="b">
        <f t="shared" ca="1" si="100"/>
        <v>1</v>
      </c>
      <c r="H6411" s="1435" t="str" cm="1">
        <f t="array" aca="1" ref="H6411" ca="1">IF(I6411&lt;&gt;"",INDIRECT("'"&amp;I6411&amp;"'!"&amp;J6411),"")</f>
        <v/>
      </c>
      <c r="I6411" s="1440"/>
      <c r="J6411" s="1436"/>
      <c r="K6411" s="4"/>
    </row>
    <row r="6412" spans="1:11" ht="15" x14ac:dyDescent="0.2">
      <c r="A6412">
        <v>6353</v>
      </c>
      <c r="B6412" s="660">
        <f>'Cap Outlay Deprec 36'!C3</f>
        <v>0</v>
      </c>
      <c r="D6412" s="2" t="s">
        <v>150</v>
      </c>
      <c r="E6412" s="1" t="s">
        <v>1313</v>
      </c>
      <c r="F6412" s="4"/>
      <c r="G6412" s="1" t="b">
        <f t="shared" ca="1" si="100"/>
        <v>1</v>
      </c>
      <c r="H6412" s="1435" cm="1">
        <f t="array" aca="1" ref="H6412" ca="1">IF(I6412&lt;&gt;"",INDIRECT("'"&amp;I6412&amp;"'!"&amp;J6412),"")</f>
        <v>0</v>
      </c>
      <c r="I6412" s="1440" t="s">
        <v>4475</v>
      </c>
      <c r="J6412" s="1436" t="s">
        <v>5313</v>
      </c>
      <c r="K6412" s="4"/>
    </row>
    <row r="6413" spans="1:11" ht="15" x14ac:dyDescent="0.2">
      <c r="A6413">
        <v>6354</v>
      </c>
      <c r="B6413" s="660">
        <f>'Cap Outlay Deprec 36'!D3</f>
        <v>0</v>
      </c>
      <c r="D6413" s="2" t="s">
        <v>150</v>
      </c>
      <c r="E6413" s="1" t="s">
        <v>1313</v>
      </c>
      <c r="F6413" s="4"/>
      <c r="G6413" s="1" t="b">
        <f t="shared" ca="1" si="100"/>
        <v>1</v>
      </c>
      <c r="H6413" s="1435" cm="1">
        <f t="array" aca="1" ref="H6413" ca="1">IF(I6413&lt;&gt;"",INDIRECT("'"&amp;I6413&amp;"'!"&amp;J6413),"")</f>
        <v>0</v>
      </c>
      <c r="I6413" s="1440" t="s">
        <v>4475</v>
      </c>
      <c r="J6413" s="1436" t="s">
        <v>5314</v>
      </c>
      <c r="K6413" s="4"/>
    </row>
    <row r="6414" spans="1:11" ht="15" x14ac:dyDescent="0.2">
      <c r="A6414" s="5">
        <v>6355</v>
      </c>
      <c r="B6414" s="660"/>
      <c r="D6414" s="4" t="s">
        <v>1339</v>
      </c>
      <c r="F6414" s="4" t="s">
        <v>3784</v>
      </c>
      <c r="G6414" s="1" t="b">
        <f t="shared" ca="1" si="100"/>
        <v>1</v>
      </c>
      <c r="H6414" s="1435" t="str" cm="1">
        <f t="array" aca="1" ref="H6414" ca="1">IF(I6414&lt;&gt;"",INDIRECT("'"&amp;I6414&amp;"'!"&amp;J6414),"")</f>
        <v/>
      </c>
      <c r="I6414" s="1440"/>
      <c r="J6414" s="1436"/>
      <c r="K6414" s="4"/>
    </row>
    <row r="6415" spans="1:11" ht="15" x14ac:dyDescent="0.2">
      <c r="A6415" s="5">
        <v>6356</v>
      </c>
      <c r="B6415" s="660"/>
      <c r="D6415" s="4" t="s">
        <v>1339</v>
      </c>
      <c r="F6415" s="4" t="s">
        <v>3784</v>
      </c>
      <c r="G6415" s="1" t="b">
        <f t="shared" ca="1" si="100"/>
        <v>1</v>
      </c>
      <c r="H6415" s="1435" t="str" cm="1">
        <f t="array" aca="1" ref="H6415" ca="1">IF(I6415&lt;&gt;"",INDIRECT("'"&amp;I6415&amp;"'!"&amp;J6415),"")</f>
        <v/>
      </c>
      <c r="I6415" s="1440"/>
      <c r="J6415" s="1436"/>
      <c r="K6415" s="4"/>
    </row>
    <row r="6416" spans="1:11" ht="15" x14ac:dyDescent="0.2">
      <c r="A6416" s="5">
        <v>6357</v>
      </c>
      <c r="B6416" s="660"/>
      <c r="C6416" s="4"/>
      <c r="D6416" s="4" t="s">
        <v>1339</v>
      </c>
      <c r="F6416" s="4" t="s">
        <v>3784</v>
      </c>
      <c r="G6416" s="1" t="b">
        <f t="shared" ca="1" si="100"/>
        <v>1</v>
      </c>
      <c r="H6416" s="1435" t="str" cm="1">
        <f t="array" aca="1" ref="H6416" ca="1">IF(I6416&lt;&gt;"",INDIRECT("'"&amp;I6416&amp;"'!"&amp;J6416),"")</f>
        <v/>
      </c>
      <c r="I6416" s="1440"/>
      <c r="J6416" s="1436"/>
      <c r="K6416" s="4"/>
    </row>
    <row r="6417" spans="1:11" ht="15" x14ac:dyDescent="0.2">
      <c r="A6417" s="5">
        <v>6358</v>
      </c>
      <c r="B6417" s="660"/>
      <c r="D6417" s="4" t="s">
        <v>1339</v>
      </c>
      <c r="F6417" s="4" t="s">
        <v>3784</v>
      </c>
      <c r="G6417" s="1" t="b">
        <f t="shared" ca="1" si="100"/>
        <v>1</v>
      </c>
      <c r="H6417" s="1435" t="str" cm="1">
        <f t="array" aca="1" ref="H6417" ca="1">IF(I6417&lt;&gt;"",INDIRECT("'"&amp;I6417&amp;"'!"&amp;J6417),"")</f>
        <v/>
      </c>
      <c r="I6417" s="1440"/>
      <c r="J6417" s="1436"/>
      <c r="K6417" s="4"/>
    </row>
    <row r="6418" spans="1:11" ht="15" x14ac:dyDescent="0.2">
      <c r="A6418" s="5">
        <v>6359</v>
      </c>
      <c r="B6418" s="660"/>
      <c r="D6418" s="4" t="s">
        <v>1339</v>
      </c>
      <c r="F6418" s="4" t="s">
        <v>3784</v>
      </c>
      <c r="G6418" s="1" t="b">
        <f t="shared" ca="1" si="100"/>
        <v>1</v>
      </c>
      <c r="H6418" s="1435" t="str" cm="1">
        <f t="array" aca="1" ref="H6418" ca="1">IF(I6418&lt;&gt;"",INDIRECT("'"&amp;I6418&amp;"'!"&amp;J6418),"")</f>
        <v/>
      </c>
      <c r="I6418" s="1440"/>
      <c r="J6418" s="1436"/>
      <c r="K6418" s="4"/>
    </row>
    <row r="6419" spans="1:11" ht="15" x14ac:dyDescent="0.2">
      <c r="A6419" s="5">
        <v>6360</v>
      </c>
      <c r="B6419" s="660"/>
      <c r="D6419" s="4" t="s">
        <v>1339</v>
      </c>
      <c r="F6419" s="4" t="s">
        <v>3784</v>
      </c>
      <c r="G6419" s="1" t="b">
        <f t="shared" ca="1" si="100"/>
        <v>1</v>
      </c>
      <c r="H6419" s="1435" t="str" cm="1">
        <f t="array" aca="1" ref="H6419" ca="1">IF(I6419&lt;&gt;"",INDIRECT("'"&amp;I6419&amp;"'!"&amp;J6419),"")</f>
        <v/>
      </c>
      <c r="I6419" s="1440"/>
      <c r="J6419" s="1436"/>
      <c r="K6419" s="4"/>
    </row>
    <row r="6420" spans="1:11" ht="15" x14ac:dyDescent="0.2">
      <c r="A6420" s="5">
        <v>6361</v>
      </c>
      <c r="B6420" s="660"/>
      <c r="D6420" s="4" t="s">
        <v>1339</v>
      </c>
      <c r="F6420" s="4" t="s">
        <v>3784</v>
      </c>
      <c r="G6420" s="1" t="b">
        <f t="shared" ca="1" si="100"/>
        <v>1</v>
      </c>
      <c r="H6420" s="1435" t="str" cm="1">
        <f t="array" aca="1" ref="H6420" ca="1">IF(I6420&lt;&gt;"",INDIRECT("'"&amp;I6420&amp;"'!"&amp;J6420),"")</f>
        <v/>
      </c>
      <c r="I6420" s="1440"/>
      <c r="J6420" s="1436"/>
      <c r="K6420" s="4"/>
    </row>
    <row r="6421" spans="1:11" ht="15" x14ac:dyDescent="0.2">
      <c r="A6421" s="5">
        <v>6362</v>
      </c>
      <c r="B6421" s="660"/>
      <c r="D6421" s="4" t="s">
        <v>1339</v>
      </c>
      <c r="F6421" s="4" t="s">
        <v>3784</v>
      </c>
      <c r="G6421" s="1" t="b">
        <f t="shared" ca="1" si="100"/>
        <v>1</v>
      </c>
      <c r="H6421" s="1435" t="str" cm="1">
        <f t="array" aca="1" ref="H6421" ca="1">IF(I6421&lt;&gt;"",INDIRECT("'"&amp;I6421&amp;"'!"&amp;J6421),"")</f>
        <v/>
      </c>
      <c r="I6421" s="1440"/>
      <c r="J6421" s="1436"/>
      <c r="K6421" s="4"/>
    </row>
    <row r="6422" spans="1:11" ht="15" x14ac:dyDescent="0.2">
      <c r="A6422" s="5">
        <v>6363</v>
      </c>
      <c r="B6422" s="660"/>
      <c r="D6422" s="4" t="s">
        <v>1339</v>
      </c>
      <c r="F6422" s="4" t="s">
        <v>3784</v>
      </c>
      <c r="G6422" s="1" t="b">
        <f t="shared" ca="1" si="100"/>
        <v>1</v>
      </c>
      <c r="H6422" s="1435" t="str" cm="1">
        <f t="array" aca="1" ref="H6422" ca="1">IF(I6422&lt;&gt;"",INDIRECT("'"&amp;I6422&amp;"'!"&amp;J6422),"")</f>
        <v/>
      </c>
      <c r="I6422" s="1440"/>
      <c r="J6422" s="1436"/>
      <c r="K6422" s="4"/>
    </row>
    <row r="6423" spans="1:11" ht="15" x14ac:dyDescent="0.2">
      <c r="A6423" s="5">
        <v>6364</v>
      </c>
      <c r="B6423" s="660"/>
      <c r="D6423" s="4" t="s">
        <v>1339</v>
      </c>
      <c r="F6423" s="4" t="s">
        <v>3784</v>
      </c>
      <c r="G6423" s="1" t="b">
        <f t="shared" ca="1" si="100"/>
        <v>1</v>
      </c>
      <c r="H6423" s="1435" t="str" cm="1">
        <f t="array" aca="1" ref="H6423" ca="1">IF(I6423&lt;&gt;"",INDIRECT("'"&amp;I6423&amp;"'!"&amp;J6423),"")</f>
        <v/>
      </c>
      <c r="I6423" s="1440"/>
      <c r="J6423" s="1436"/>
      <c r="K6423" s="4"/>
    </row>
    <row r="6424" spans="1:11" ht="15" x14ac:dyDescent="0.2">
      <c r="A6424" s="5">
        <v>6365</v>
      </c>
      <c r="B6424" s="660"/>
      <c r="D6424" s="4" t="s">
        <v>1339</v>
      </c>
      <c r="F6424" s="4" t="s">
        <v>3784</v>
      </c>
      <c r="G6424" s="1" t="b">
        <f t="shared" ca="1" si="100"/>
        <v>1</v>
      </c>
      <c r="H6424" s="1435" t="str" cm="1">
        <f t="array" aca="1" ref="H6424" ca="1">IF(I6424&lt;&gt;"",INDIRECT("'"&amp;I6424&amp;"'!"&amp;J6424),"")</f>
        <v/>
      </c>
      <c r="I6424" s="1440"/>
      <c r="J6424" s="1436"/>
      <c r="K6424" s="4"/>
    </row>
    <row r="6425" spans="1:11" ht="15" x14ac:dyDescent="0.2">
      <c r="A6425" s="5">
        <v>6366</v>
      </c>
      <c r="B6425" s="660"/>
      <c r="D6425" s="4" t="s">
        <v>1339</v>
      </c>
      <c r="F6425" s="4" t="s">
        <v>3784</v>
      </c>
      <c r="G6425" s="1" t="b">
        <f t="shared" ca="1" si="100"/>
        <v>1</v>
      </c>
      <c r="H6425" s="1435" t="str" cm="1">
        <f t="array" aca="1" ref="H6425" ca="1">IF(I6425&lt;&gt;"",INDIRECT("'"&amp;I6425&amp;"'!"&amp;J6425),"")</f>
        <v/>
      </c>
      <c r="I6425" s="1440"/>
      <c r="J6425" s="1436"/>
      <c r="K6425" s="4"/>
    </row>
    <row r="6426" spans="1:11" ht="15" x14ac:dyDescent="0.2">
      <c r="A6426" s="5">
        <v>6367</v>
      </c>
      <c r="B6426" s="660"/>
      <c r="D6426" s="4" t="s">
        <v>1339</v>
      </c>
      <c r="F6426" s="4" t="s">
        <v>3784</v>
      </c>
      <c r="G6426" s="1" t="b">
        <f t="shared" ca="1" si="100"/>
        <v>1</v>
      </c>
      <c r="H6426" s="1435" t="str" cm="1">
        <f t="array" aca="1" ref="H6426" ca="1">IF(I6426&lt;&gt;"",INDIRECT("'"&amp;I6426&amp;"'!"&amp;J6426),"")</f>
        <v/>
      </c>
      <c r="I6426" s="1440"/>
      <c r="J6426" s="1436"/>
      <c r="K6426" s="4"/>
    </row>
    <row r="6427" spans="1:11" ht="15" x14ac:dyDescent="0.2">
      <c r="A6427" s="5">
        <v>6368</v>
      </c>
      <c r="B6427" s="660"/>
      <c r="D6427" s="4" t="s">
        <v>1339</v>
      </c>
      <c r="F6427" s="4" t="s">
        <v>3784</v>
      </c>
      <c r="G6427" s="1" t="b">
        <f t="shared" ca="1" si="100"/>
        <v>1</v>
      </c>
      <c r="H6427" s="1435" t="str" cm="1">
        <f t="array" aca="1" ref="H6427" ca="1">IF(I6427&lt;&gt;"",INDIRECT("'"&amp;I6427&amp;"'!"&amp;J6427),"")</f>
        <v/>
      </c>
      <c r="I6427" s="1440"/>
      <c r="J6427" s="1436"/>
      <c r="K6427" s="4"/>
    </row>
    <row r="6428" spans="1:11" ht="15" x14ac:dyDescent="0.2">
      <c r="A6428" s="5">
        <v>6369</v>
      </c>
      <c r="B6428" s="660"/>
      <c r="D6428" s="4" t="s">
        <v>1339</v>
      </c>
      <c r="F6428" s="4" t="s">
        <v>3784</v>
      </c>
      <c r="G6428" s="1" t="b">
        <f t="shared" ca="1" si="100"/>
        <v>1</v>
      </c>
      <c r="H6428" s="1435" t="str" cm="1">
        <f t="array" aca="1" ref="H6428" ca="1">IF(I6428&lt;&gt;"",INDIRECT("'"&amp;I6428&amp;"'!"&amp;J6428),"")</f>
        <v/>
      </c>
      <c r="I6428" s="1440"/>
      <c r="J6428" s="1436"/>
      <c r="K6428" s="4"/>
    </row>
    <row r="6429" spans="1:11" ht="15" x14ac:dyDescent="0.2">
      <c r="A6429" s="5">
        <v>6370</v>
      </c>
      <c r="B6429" s="660"/>
      <c r="D6429" s="4" t="s">
        <v>1339</v>
      </c>
      <c r="F6429" s="4" t="s">
        <v>3784</v>
      </c>
      <c r="G6429" s="1" t="b">
        <f t="shared" ca="1" si="100"/>
        <v>1</v>
      </c>
      <c r="H6429" s="1435" t="str" cm="1">
        <f t="array" aca="1" ref="H6429" ca="1">IF(I6429&lt;&gt;"",INDIRECT("'"&amp;I6429&amp;"'!"&amp;J6429),"")</f>
        <v/>
      </c>
      <c r="I6429" s="1440"/>
      <c r="J6429" s="1436"/>
      <c r="K6429" s="4"/>
    </row>
    <row r="6430" spans="1:11" ht="15" x14ac:dyDescent="0.2">
      <c r="A6430" s="5">
        <v>6371</v>
      </c>
      <c r="B6430" s="660"/>
      <c r="D6430" s="4" t="s">
        <v>1339</v>
      </c>
      <c r="F6430" s="4" t="s">
        <v>3784</v>
      </c>
      <c r="G6430" s="1" t="b">
        <f t="shared" ca="1" si="100"/>
        <v>1</v>
      </c>
      <c r="H6430" s="1435" t="str" cm="1">
        <f t="array" aca="1" ref="H6430" ca="1">IF(I6430&lt;&gt;"",INDIRECT("'"&amp;I6430&amp;"'!"&amp;J6430),"")</f>
        <v/>
      </c>
      <c r="I6430" s="1440"/>
      <c r="J6430" s="1436"/>
      <c r="K6430" s="4"/>
    </row>
    <row r="6431" spans="1:11" ht="15" x14ac:dyDescent="0.2">
      <c r="A6431" s="5">
        <v>6372</v>
      </c>
      <c r="B6431" s="660"/>
      <c r="D6431" s="4" t="s">
        <v>1339</v>
      </c>
      <c r="F6431" s="4" t="s">
        <v>3784</v>
      </c>
      <c r="G6431" s="1" t="b">
        <f t="shared" ca="1" si="100"/>
        <v>1</v>
      </c>
      <c r="H6431" s="1435" t="str" cm="1">
        <f t="array" aca="1" ref="H6431" ca="1">IF(I6431&lt;&gt;"",INDIRECT("'"&amp;I6431&amp;"'!"&amp;J6431),"")</f>
        <v/>
      </c>
      <c r="I6431" s="1440"/>
      <c r="J6431" s="1436"/>
      <c r="K6431" s="4"/>
    </row>
    <row r="6432" spans="1:11" ht="15" x14ac:dyDescent="0.2">
      <c r="A6432" s="5">
        <v>6373</v>
      </c>
      <c r="B6432" s="660"/>
      <c r="D6432" s="4" t="s">
        <v>1339</v>
      </c>
      <c r="F6432" s="4" t="s">
        <v>3784</v>
      </c>
      <c r="G6432" s="1" t="b">
        <f t="shared" ref="G6432:G6495" ca="1" si="101">H6432=B6432</f>
        <v>1</v>
      </c>
      <c r="H6432" s="1435" t="str" cm="1">
        <f t="array" aca="1" ref="H6432" ca="1">IF(I6432&lt;&gt;"",INDIRECT("'"&amp;I6432&amp;"'!"&amp;J6432),"")</f>
        <v/>
      </c>
      <c r="I6432" s="1440"/>
      <c r="J6432" s="1436"/>
      <c r="K6432" s="4"/>
    </row>
    <row r="6433" spans="1:11" ht="15" x14ac:dyDescent="0.2">
      <c r="A6433" s="5">
        <v>6374</v>
      </c>
      <c r="B6433" s="660"/>
      <c r="D6433" s="4" t="s">
        <v>1339</v>
      </c>
      <c r="F6433" s="4" t="s">
        <v>3784</v>
      </c>
      <c r="G6433" s="1" t="b">
        <f t="shared" ca="1" si="101"/>
        <v>1</v>
      </c>
      <c r="H6433" s="1435" t="str" cm="1">
        <f t="array" aca="1" ref="H6433" ca="1">IF(I6433&lt;&gt;"",INDIRECT("'"&amp;I6433&amp;"'!"&amp;J6433),"")</f>
        <v/>
      </c>
      <c r="I6433" s="1440"/>
      <c r="J6433" s="1436"/>
      <c r="K6433" s="4"/>
    </row>
    <row r="6434" spans="1:11" ht="15" x14ac:dyDescent="0.2">
      <c r="A6434" s="5">
        <v>6375</v>
      </c>
      <c r="B6434" s="660"/>
      <c r="D6434" s="4" t="s">
        <v>1339</v>
      </c>
      <c r="F6434" s="4" t="s">
        <v>3784</v>
      </c>
      <c r="G6434" s="1" t="b">
        <f t="shared" ca="1" si="101"/>
        <v>1</v>
      </c>
      <c r="H6434" s="1435" t="str" cm="1">
        <f t="array" aca="1" ref="H6434" ca="1">IF(I6434&lt;&gt;"",INDIRECT("'"&amp;I6434&amp;"'!"&amp;J6434),"")</f>
        <v/>
      </c>
      <c r="I6434" s="1440"/>
      <c r="J6434" s="1436"/>
      <c r="K6434" s="4"/>
    </row>
    <row r="6435" spans="1:11" ht="15" x14ac:dyDescent="0.2">
      <c r="A6435" s="5">
        <v>6376</v>
      </c>
      <c r="B6435" s="660"/>
      <c r="D6435" s="4" t="s">
        <v>1339</v>
      </c>
      <c r="F6435" s="4" t="s">
        <v>3784</v>
      </c>
      <c r="G6435" s="1" t="b">
        <f t="shared" ca="1" si="101"/>
        <v>1</v>
      </c>
      <c r="H6435" s="1435" t="str" cm="1">
        <f t="array" aca="1" ref="H6435" ca="1">IF(I6435&lt;&gt;"",INDIRECT("'"&amp;I6435&amp;"'!"&amp;J6435),"")</f>
        <v/>
      </c>
      <c r="I6435" s="1440"/>
      <c r="J6435" s="1436"/>
      <c r="K6435" s="4"/>
    </row>
    <row r="6436" spans="1:11" ht="15" x14ac:dyDescent="0.2">
      <c r="A6436" s="5">
        <v>6377</v>
      </c>
      <c r="B6436" s="660"/>
      <c r="D6436" s="4" t="s">
        <v>1339</v>
      </c>
      <c r="F6436" s="4" t="s">
        <v>3784</v>
      </c>
      <c r="G6436" s="1" t="b">
        <f t="shared" ca="1" si="101"/>
        <v>1</v>
      </c>
      <c r="H6436" s="1435" t="str" cm="1">
        <f t="array" aca="1" ref="H6436" ca="1">IF(I6436&lt;&gt;"",INDIRECT("'"&amp;I6436&amp;"'!"&amp;J6436),"")</f>
        <v/>
      </c>
      <c r="I6436" s="1440"/>
      <c r="J6436" s="1436"/>
      <c r="K6436" s="4"/>
    </row>
    <row r="6437" spans="1:11" ht="15" x14ac:dyDescent="0.2">
      <c r="A6437" s="5">
        <v>6378</v>
      </c>
      <c r="B6437" s="660"/>
      <c r="D6437" s="4" t="s">
        <v>1339</v>
      </c>
      <c r="F6437" s="4" t="s">
        <v>3784</v>
      </c>
      <c r="G6437" s="1" t="b">
        <f t="shared" ca="1" si="101"/>
        <v>1</v>
      </c>
      <c r="H6437" s="1435" t="str" cm="1">
        <f t="array" aca="1" ref="H6437" ca="1">IF(I6437&lt;&gt;"",INDIRECT("'"&amp;I6437&amp;"'!"&amp;J6437),"")</f>
        <v/>
      </c>
      <c r="I6437" s="1440"/>
      <c r="J6437" s="1436"/>
      <c r="K6437" s="4"/>
    </row>
    <row r="6438" spans="1:11" ht="15" x14ac:dyDescent="0.2">
      <c r="A6438" s="5">
        <v>6379</v>
      </c>
      <c r="B6438" s="660"/>
      <c r="D6438" s="4" t="s">
        <v>1339</v>
      </c>
      <c r="F6438" s="4" t="s">
        <v>3784</v>
      </c>
      <c r="G6438" s="1" t="b">
        <f t="shared" ca="1" si="101"/>
        <v>1</v>
      </c>
      <c r="H6438" s="1435" t="str" cm="1">
        <f t="array" aca="1" ref="H6438" ca="1">IF(I6438&lt;&gt;"",INDIRECT("'"&amp;I6438&amp;"'!"&amp;J6438),"")</f>
        <v/>
      </c>
      <c r="I6438" s="1440"/>
      <c r="J6438" s="1436"/>
      <c r="K6438" s="4"/>
    </row>
    <row r="6439" spans="1:11" ht="15" x14ac:dyDescent="0.2">
      <c r="A6439" s="5">
        <v>6380</v>
      </c>
      <c r="B6439" s="660"/>
      <c r="D6439" s="4" t="s">
        <v>1339</v>
      </c>
      <c r="F6439" s="4" t="s">
        <v>3784</v>
      </c>
      <c r="G6439" s="1" t="b">
        <f t="shared" ca="1" si="101"/>
        <v>1</v>
      </c>
      <c r="H6439" s="1435" t="str" cm="1">
        <f t="array" aca="1" ref="H6439" ca="1">IF(I6439&lt;&gt;"",INDIRECT("'"&amp;I6439&amp;"'!"&amp;J6439),"")</f>
        <v/>
      </c>
      <c r="I6439" s="1440"/>
      <c r="J6439" s="1436"/>
      <c r="K6439" s="4"/>
    </row>
    <row r="6440" spans="1:11" ht="15" x14ac:dyDescent="0.2">
      <c r="A6440" s="5">
        <v>6381</v>
      </c>
      <c r="B6440" s="660"/>
      <c r="D6440" s="4" t="s">
        <v>1339</v>
      </c>
      <c r="F6440" s="4" t="s">
        <v>3784</v>
      </c>
      <c r="G6440" s="1" t="b">
        <f t="shared" ca="1" si="101"/>
        <v>1</v>
      </c>
      <c r="H6440" s="1435" t="str" cm="1">
        <f t="array" aca="1" ref="H6440" ca="1">IF(I6440&lt;&gt;"",INDIRECT("'"&amp;I6440&amp;"'!"&amp;J6440),"")</f>
        <v/>
      </c>
      <c r="I6440" s="1440"/>
      <c r="J6440" s="1436"/>
      <c r="K6440" s="4"/>
    </row>
    <row r="6441" spans="1:11" ht="15" x14ac:dyDescent="0.2">
      <c r="A6441" s="5">
        <v>6382</v>
      </c>
      <c r="B6441" s="660"/>
      <c r="D6441" s="4" t="s">
        <v>1339</v>
      </c>
      <c r="F6441" s="4" t="s">
        <v>3784</v>
      </c>
      <c r="G6441" s="1" t="b">
        <f t="shared" ca="1" si="101"/>
        <v>1</v>
      </c>
      <c r="H6441" s="1435" t="str" cm="1">
        <f t="array" aca="1" ref="H6441" ca="1">IF(I6441&lt;&gt;"",INDIRECT("'"&amp;I6441&amp;"'!"&amp;J6441),"")</f>
        <v/>
      </c>
      <c r="I6441" s="1440"/>
      <c r="J6441" s="1436"/>
      <c r="K6441" s="4"/>
    </row>
    <row r="6442" spans="1:11" ht="15" x14ac:dyDescent="0.2">
      <c r="A6442" s="5">
        <v>6383</v>
      </c>
      <c r="B6442" s="660"/>
      <c r="D6442" s="4" t="s">
        <v>1339</v>
      </c>
      <c r="F6442" s="4" t="s">
        <v>3784</v>
      </c>
      <c r="G6442" s="1" t="b">
        <f t="shared" ca="1" si="101"/>
        <v>1</v>
      </c>
      <c r="H6442" s="1435" t="str" cm="1">
        <f t="array" aca="1" ref="H6442" ca="1">IF(I6442&lt;&gt;"",INDIRECT("'"&amp;I6442&amp;"'!"&amp;J6442),"")</f>
        <v/>
      </c>
      <c r="I6442" s="1440"/>
      <c r="J6442" s="1436"/>
      <c r="K6442" s="4"/>
    </row>
    <row r="6443" spans="1:11" ht="15" x14ac:dyDescent="0.2">
      <c r="A6443" s="5">
        <v>6384</v>
      </c>
      <c r="B6443" s="660"/>
      <c r="D6443" s="4" t="s">
        <v>1339</v>
      </c>
      <c r="F6443" s="4" t="s">
        <v>3784</v>
      </c>
      <c r="G6443" s="1" t="b">
        <f t="shared" ca="1" si="101"/>
        <v>1</v>
      </c>
      <c r="H6443" s="1435" t="str" cm="1">
        <f t="array" aca="1" ref="H6443" ca="1">IF(I6443&lt;&gt;"",INDIRECT("'"&amp;I6443&amp;"'!"&amp;J6443),"")</f>
        <v/>
      </c>
      <c r="I6443" s="1440"/>
      <c r="J6443" s="1436"/>
      <c r="K6443" s="4"/>
    </row>
    <row r="6444" spans="1:11" ht="15" x14ac:dyDescent="0.2">
      <c r="A6444" s="5">
        <v>6385</v>
      </c>
      <c r="B6444" s="660"/>
      <c r="D6444" s="4" t="s">
        <v>1339</v>
      </c>
      <c r="F6444" s="4" t="s">
        <v>3784</v>
      </c>
      <c r="G6444" s="1" t="b">
        <f t="shared" ca="1" si="101"/>
        <v>1</v>
      </c>
      <c r="H6444" s="1435" t="str" cm="1">
        <f t="array" aca="1" ref="H6444" ca="1">IF(I6444&lt;&gt;"",INDIRECT("'"&amp;I6444&amp;"'!"&amp;J6444),"")</f>
        <v/>
      </c>
      <c r="I6444" s="1440"/>
      <c r="J6444" s="1436"/>
      <c r="K6444" s="4"/>
    </row>
    <row r="6445" spans="1:11" ht="15" x14ac:dyDescent="0.2">
      <c r="A6445" s="5">
        <v>6386</v>
      </c>
      <c r="B6445" s="660"/>
      <c r="D6445" s="4" t="s">
        <v>1339</v>
      </c>
      <c r="F6445" s="4" t="s">
        <v>3784</v>
      </c>
      <c r="G6445" s="1" t="b">
        <f t="shared" ca="1" si="101"/>
        <v>1</v>
      </c>
      <c r="H6445" s="1435" t="str" cm="1">
        <f t="array" aca="1" ref="H6445" ca="1">IF(I6445&lt;&gt;"",INDIRECT("'"&amp;I6445&amp;"'!"&amp;J6445),"")</f>
        <v/>
      </c>
      <c r="I6445" s="1440"/>
      <c r="J6445" s="1436"/>
      <c r="K6445" s="4"/>
    </row>
    <row r="6446" spans="1:11" ht="15" x14ac:dyDescent="0.2">
      <c r="A6446" s="5">
        <v>6387</v>
      </c>
      <c r="B6446" s="660"/>
      <c r="D6446" s="4" t="s">
        <v>1339</v>
      </c>
      <c r="F6446" s="4" t="s">
        <v>3784</v>
      </c>
      <c r="G6446" s="1" t="b">
        <f t="shared" ca="1" si="101"/>
        <v>1</v>
      </c>
      <c r="H6446" s="1435" t="str" cm="1">
        <f t="array" aca="1" ref="H6446" ca="1">IF(I6446&lt;&gt;"",INDIRECT("'"&amp;I6446&amp;"'!"&amp;J6446),"")</f>
        <v/>
      </c>
      <c r="I6446" s="1440"/>
      <c r="J6446" s="1436"/>
      <c r="K6446" s="4"/>
    </row>
    <row r="6447" spans="1:11" ht="15" x14ac:dyDescent="0.2">
      <c r="A6447" s="5">
        <v>6388</v>
      </c>
      <c r="B6447" s="660"/>
      <c r="D6447" s="4" t="s">
        <v>1339</v>
      </c>
      <c r="F6447" s="4" t="s">
        <v>3784</v>
      </c>
      <c r="G6447" s="1" t="b">
        <f t="shared" ca="1" si="101"/>
        <v>1</v>
      </c>
      <c r="H6447" s="1435" t="str" cm="1">
        <f t="array" aca="1" ref="H6447" ca="1">IF(I6447&lt;&gt;"",INDIRECT("'"&amp;I6447&amp;"'!"&amp;J6447),"")</f>
        <v/>
      </c>
      <c r="I6447" s="1440"/>
      <c r="J6447" s="1436"/>
      <c r="K6447" s="4"/>
    </row>
    <row r="6448" spans="1:11" ht="15" x14ac:dyDescent="0.2">
      <c r="A6448" s="5">
        <v>6389</v>
      </c>
      <c r="B6448" s="660"/>
      <c r="D6448" s="4" t="s">
        <v>1339</v>
      </c>
      <c r="F6448" s="4" t="s">
        <v>3784</v>
      </c>
      <c r="G6448" s="1" t="b">
        <f t="shared" ca="1" si="101"/>
        <v>1</v>
      </c>
      <c r="H6448" s="1435" t="str" cm="1">
        <f t="array" aca="1" ref="H6448" ca="1">IF(I6448&lt;&gt;"",INDIRECT("'"&amp;I6448&amp;"'!"&amp;J6448),"")</f>
        <v/>
      </c>
      <c r="I6448" s="1440"/>
      <c r="J6448" s="1436"/>
      <c r="K6448" s="4"/>
    </row>
    <row r="6449" spans="1:11" ht="15" x14ac:dyDescent="0.2">
      <c r="A6449" s="5">
        <v>6390</v>
      </c>
      <c r="B6449" s="660"/>
      <c r="D6449" s="4" t="s">
        <v>1339</v>
      </c>
      <c r="F6449" s="4" t="s">
        <v>3784</v>
      </c>
      <c r="G6449" s="1" t="b">
        <f t="shared" ca="1" si="101"/>
        <v>1</v>
      </c>
      <c r="H6449" s="1435" t="str" cm="1">
        <f t="array" aca="1" ref="H6449" ca="1">IF(I6449&lt;&gt;"",INDIRECT("'"&amp;I6449&amp;"'!"&amp;J6449),"")</f>
        <v/>
      </c>
      <c r="I6449" s="1440"/>
      <c r="J6449" s="1436"/>
      <c r="K6449" s="4"/>
    </row>
    <row r="6450" spans="1:11" ht="15" x14ac:dyDescent="0.2">
      <c r="A6450" s="5">
        <v>6391</v>
      </c>
      <c r="B6450" s="660"/>
      <c r="D6450" s="4" t="s">
        <v>1339</v>
      </c>
      <c r="F6450" s="4" t="s">
        <v>3784</v>
      </c>
      <c r="G6450" s="1" t="b">
        <f t="shared" ca="1" si="101"/>
        <v>1</v>
      </c>
      <c r="H6450" s="1435" t="str" cm="1">
        <f t="array" aca="1" ref="H6450" ca="1">IF(I6450&lt;&gt;"",INDIRECT("'"&amp;I6450&amp;"'!"&amp;J6450),"")</f>
        <v/>
      </c>
      <c r="I6450" s="1440"/>
      <c r="J6450" s="1436"/>
      <c r="K6450" s="4"/>
    </row>
    <row r="6451" spans="1:11" ht="15" x14ac:dyDescent="0.2">
      <c r="A6451" s="5">
        <v>6392</v>
      </c>
      <c r="B6451" s="660"/>
      <c r="D6451" s="4" t="s">
        <v>1339</v>
      </c>
      <c r="F6451" s="4" t="s">
        <v>3784</v>
      </c>
      <c r="G6451" s="1" t="b">
        <f t="shared" ca="1" si="101"/>
        <v>1</v>
      </c>
      <c r="H6451" s="1435" t="str" cm="1">
        <f t="array" aca="1" ref="H6451" ca="1">IF(I6451&lt;&gt;"",INDIRECT("'"&amp;I6451&amp;"'!"&amp;J6451),"")</f>
        <v/>
      </c>
      <c r="I6451" s="1440"/>
      <c r="J6451" s="1436"/>
      <c r="K6451" s="4"/>
    </row>
    <row r="6452" spans="1:11" ht="15" x14ac:dyDescent="0.2">
      <c r="A6452" s="5">
        <v>6393</v>
      </c>
      <c r="B6452" s="660"/>
      <c r="D6452" s="4" t="s">
        <v>1339</v>
      </c>
      <c r="F6452" s="4" t="s">
        <v>3784</v>
      </c>
      <c r="G6452" s="1" t="b">
        <f t="shared" ca="1" si="101"/>
        <v>1</v>
      </c>
      <c r="H6452" s="1435" t="str" cm="1">
        <f t="array" aca="1" ref="H6452" ca="1">IF(I6452&lt;&gt;"",INDIRECT("'"&amp;I6452&amp;"'!"&amp;J6452),"")</f>
        <v/>
      </c>
      <c r="I6452" s="1440"/>
      <c r="J6452" s="1436"/>
      <c r="K6452" s="4"/>
    </row>
    <row r="6453" spans="1:11" ht="15" x14ac:dyDescent="0.2">
      <c r="A6453" s="5">
        <v>6394</v>
      </c>
      <c r="B6453" s="660"/>
      <c r="D6453" s="4" t="s">
        <v>1339</v>
      </c>
      <c r="F6453" s="4" t="s">
        <v>3784</v>
      </c>
      <c r="G6453" s="1" t="b">
        <f t="shared" ca="1" si="101"/>
        <v>1</v>
      </c>
      <c r="H6453" s="1435" t="str" cm="1">
        <f t="array" aca="1" ref="H6453" ca="1">IF(I6453&lt;&gt;"",INDIRECT("'"&amp;I6453&amp;"'!"&amp;J6453),"")</f>
        <v/>
      </c>
      <c r="I6453" s="1440"/>
      <c r="J6453" s="1436"/>
      <c r="K6453" s="4"/>
    </row>
    <row r="6454" spans="1:11" ht="15" x14ac:dyDescent="0.2">
      <c r="A6454" s="5">
        <v>6395</v>
      </c>
      <c r="B6454" s="660"/>
      <c r="D6454" s="4" t="s">
        <v>1339</v>
      </c>
      <c r="F6454" s="4" t="s">
        <v>3784</v>
      </c>
      <c r="G6454" s="1" t="b">
        <f t="shared" ca="1" si="101"/>
        <v>1</v>
      </c>
      <c r="H6454" s="1435" t="str" cm="1">
        <f t="array" aca="1" ref="H6454" ca="1">IF(I6454&lt;&gt;"",INDIRECT("'"&amp;I6454&amp;"'!"&amp;J6454),"")</f>
        <v/>
      </c>
      <c r="I6454" s="1440"/>
      <c r="J6454" s="1436"/>
      <c r="K6454" s="4"/>
    </row>
    <row r="6455" spans="1:11" ht="15" x14ac:dyDescent="0.2">
      <c r="A6455" s="5">
        <v>6396</v>
      </c>
      <c r="B6455" s="660"/>
      <c r="D6455" s="4" t="s">
        <v>1339</v>
      </c>
      <c r="F6455" s="4" t="s">
        <v>3784</v>
      </c>
      <c r="G6455" s="1" t="b">
        <f t="shared" ca="1" si="101"/>
        <v>1</v>
      </c>
      <c r="H6455" s="1435" t="str" cm="1">
        <f t="array" aca="1" ref="H6455" ca="1">IF(I6455&lt;&gt;"",INDIRECT("'"&amp;I6455&amp;"'!"&amp;J6455),"")</f>
        <v/>
      </c>
      <c r="I6455" s="1440"/>
      <c r="J6455" s="1436"/>
      <c r="K6455" s="4"/>
    </row>
    <row r="6456" spans="1:11" ht="15" x14ac:dyDescent="0.2">
      <c r="A6456" s="5">
        <v>6397</v>
      </c>
      <c r="B6456" s="660"/>
      <c r="D6456" s="4" t="s">
        <v>1339</v>
      </c>
      <c r="F6456" s="4" t="s">
        <v>3784</v>
      </c>
      <c r="G6456" s="1" t="b">
        <f t="shared" ca="1" si="101"/>
        <v>1</v>
      </c>
      <c r="H6456" s="1435" t="str" cm="1">
        <f t="array" aca="1" ref="H6456" ca="1">IF(I6456&lt;&gt;"",INDIRECT("'"&amp;I6456&amp;"'!"&amp;J6456),"")</f>
        <v/>
      </c>
      <c r="I6456" s="1440"/>
      <c r="J6456" s="1436"/>
      <c r="K6456" s="4"/>
    </row>
    <row r="6457" spans="1:11" ht="15" x14ac:dyDescent="0.2">
      <c r="A6457" s="5">
        <v>6398</v>
      </c>
      <c r="B6457" s="660"/>
      <c r="D6457" s="4" t="s">
        <v>1339</v>
      </c>
      <c r="F6457" s="4" t="s">
        <v>3784</v>
      </c>
      <c r="G6457" s="1" t="b">
        <f t="shared" ca="1" si="101"/>
        <v>1</v>
      </c>
      <c r="H6457" s="1435" t="str" cm="1">
        <f t="array" aca="1" ref="H6457" ca="1">IF(I6457&lt;&gt;"",INDIRECT("'"&amp;I6457&amp;"'!"&amp;J6457),"")</f>
        <v/>
      </c>
      <c r="I6457" s="1440"/>
      <c r="J6457" s="1436"/>
      <c r="K6457" s="4"/>
    </row>
    <row r="6458" spans="1:11" ht="15" x14ac:dyDescent="0.2">
      <c r="A6458" s="5">
        <v>6399</v>
      </c>
      <c r="B6458" s="660"/>
      <c r="D6458" s="4" t="s">
        <v>1339</v>
      </c>
      <c r="F6458" s="4" t="s">
        <v>3784</v>
      </c>
      <c r="G6458" s="1" t="b">
        <f t="shared" ca="1" si="101"/>
        <v>1</v>
      </c>
      <c r="H6458" s="1435" t="str" cm="1">
        <f t="array" aca="1" ref="H6458" ca="1">IF(I6458&lt;&gt;"",INDIRECT("'"&amp;I6458&amp;"'!"&amp;J6458),"")</f>
        <v/>
      </c>
      <c r="I6458" s="1440"/>
      <c r="J6458" s="1436"/>
      <c r="K6458" s="4"/>
    </row>
    <row r="6459" spans="1:11" ht="15" x14ac:dyDescent="0.2">
      <c r="A6459" s="5">
        <v>6400</v>
      </c>
      <c r="B6459" s="660"/>
      <c r="D6459" s="4" t="s">
        <v>1339</v>
      </c>
      <c r="F6459" s="4" t="s">
        <v>3784</v>
      </c>
      <c r="G6459" s="1" t="b">
        <f t="shared" ca="1" si="101"/>
        <v>1</v>
      </c>
      <c r="H6459" s="1435" t="str" cm="1">
        <f t="array" aca="1" ref="H6459" ca="1">IF(I6459&lt;&gt;"",INDIRECT("'"&amp;I6459&amp;"'!"&amp;J6459),"")</f>
        <v/>
      </c>
      <c r="I6459" s="1440"/>
      <c r="J6459" s="1436"/>
      <c r="K6459" s="4"/>
    </row>
    <row r="6460" spans="1:11" ht="15" x14ac:dyDescent="0.2">
      <c r="A6460" s="5">
        <v>6401</v>
      </c>
      <c r="B6460" s="660"/>
      <c r="D6460" s="4" t="s">
        <v>1339</v>
      </c>
      <c r="F6460" s="4" t="s">
        <v>3784</v>
      </c>
      <c r="G6460" s="1" t="b">
        <f t="shared" ca="1" si="101"/>
        <v>1</v>
      </c>
      <c r="H6460" s="1435" t="str" cm="1">
        <f t="array" aca="1" ref="H6460" ca="1">IF(I6460&lt;&gt;"",INDIRECT("'"&amp;I6460&amp;"'!"&amp;J6460),"")</f>
        <v/>
      </c>
      <c r="I6460" s="1440"/>
      <c r="J6460" s="1436"/>
      <c r="K6460" s="4"/>
    </row>
    <row r="6461" spans="1:11" ht="15" x14ac:dyDescent="0.2">
      <c r="A6461" s="5">
        <v>6402</v>
      </c>
      <c r="B6461" s="660"/>
      <c r="D6461" s="4" t="s">
        <v>1339</v>
      </c>
      <c r="F6461" s="4" t="s">
        <v>3784</v>
      </c>
      <c r="G6461" s="1" t="b">
        <f t="shared" ca="1" si="101"/>
        <v>1</v>
      </c>
      <c r="H6461" s="1435" t="str" cm="1">
        <f t="array" aca="1" ref="H6461" ca="1">IF(I6461&lt;&gt;"",INDIRECT("'"&amp;I6461&amp;"'!"&amp;J6461),"")</f>
        <v/>
      </c>
      <c r="I6461" s="1440"/>
      <c r="J6461" s="1436"/>
      <c r="K6461" s="4"/>
    </row>
    <row r="6462" spans="1:11" ht="15" x14ac:dyDescent="0.2">
      <c r="A6462" s="5">
        <v>6403</v>
      </c>
      <c r="B6462" s="660"/>
      <c r="D6462" s="4" t="s">
        <v>1339</v>
      </c>
      <c r="F6462" s="4" t="s">
        <v>3784</v>
      </c>
      <c r="G6462" s="1" t="b">
        <f t="shared" ca="1" si="101"/>
        <v>1</v>
      </c>
      <c r="H6462" s="1435" t="str" cm="1">
        <f t="array" aca="1" ref="H6462" ca="1">IF(I6462&lt;&gt;"",INDIRECT("'"&amp;I6462&amp;"'!"&amp;J6462),"")</f>
        <v/>
      </c>
      <c r="I6462" s="1440"/>
      <c r="J6462" s="1436"/>
      <c r="K6462" s="4"/>
    </row>
    <row r="6463" spans="1:11" ht="15" x14ac:dyDescent="0.2">
      <c r="A6463" s="5">
        <v>6404</v>
      </c>
      <c r="B6463" s="660"/>
      <c r="D6463" s="4" t="s">
        <v>1339</v>
      </c>
      <c r="F6463" s="4" t="s">
        <v>3784</v>
      </c>
      <c r="G6463" s="1" t="b">
        <f t="shared" ca="1" si="101"/>
        <v>1</v>
      </c>
      <c r="H6463" s="1435" t="str" cm="1">
        <f t="array" aca="1" ref="H6463" ca="1">IF(I6463&lt;&gt;"",INDIRECT("'"&amp;I6463&amp;"'!"&amp;J6463),"")</f>
        <v/>
      </c>
      <c r="I6463" s="1440"/>
      <c r="J6463" s="1436"/>
      <c r="K6463" s="4"/>
    </row>
    <row r="6464" spans="1:11" ht="15" x14ac:dyDescent="0.2">
      <c r="A6464" s="5">
        <v>6405</v>
      </c>
      <c r="B6464" s="660"/>
      <c r="D6464" s="4" t="s">
        <v>1339</v>
      </c>
      <c r="F6464" s="4" t="s">
        <v>3784</v>
      </c>
      <c r="G6464" s="1" t="b">
        <f t="shared" ca="1" si="101"/>
        <v>1</v>
      </c>
      <c r="H6464" s="1435" t="str" cm="1">
        <f t="array" aca="1" ref="H6464" ca="1">IF(I6464&lt;&gt;"",INDIRECT("'"&amp;I6464&amp;"'!"&amp;J6464),"")</f>
        <v/>
      </c>
      <c r="I6464" s="1440"/>
      <c r="J6464" s="1436"/>
      <c r="K6464" s="4"/>
    </row>
    <row r="6465" spans="1:11" ht="15" x14ac:dyDescent="0.2">
      <c r="A6465" s="5">
        <v>6406</v>
      </c>
      <c r="B6465" s="660"/>
      <c r="D6465" s="4" t="s">
        <v>1339</v>
      </c>
      <c r="F6465" s="4" t="s">
        <v>3784</v>
      </c>
      <c r="G6465" s="1" t="b">
        <f t="shared" ca="1" si="101"/>
        <v>1</v>
      </c>
      <c r="H6465" s="1435" t="str" cm="1">
        <f t="array" aca="1" ref="H6465" ca="1">IF(I6465&lt;&gt;"",INDIRECT("'"&amp;I6465&amp;"'!"&amp;J6465),"")</f>
        <v/>
      </c>
      <c r="I6465" s="1440"/>
      <c r="J6465" s="1436"/>
      <c r="K6465" s="4"/>
    </row>
    <row r="6466" spans="1:11" ht="15" x14ac:dyDescent="0.2">
      <c r="A6466" s="5">
        <v>6407</v>
      </c>
      <c r="B6466" s="660"/>
      <c r="D6466" s="4" t="s">
        <v>1339</v>
      </c>
      <c r="F6466" s="4" t="s">
        <v>3784</v>
      </c>
      <c r="G6466" s="1" t="b">
        <f t="shared" ca="1" si="101"/>
        <v>1</v>
      </c>
      <c r="H6466" s="1435" t="str" cm="1">
        <f t="array" aca="1" ref="H6466" ca="1">IF(I6466&lt;&gt;"",INDIRECT("'"&amp;I6466&amp;"'!"&amp;J6466),"")</f>
        <v/>
      </c>
      <c r="I6466" s="1440"/>
      <c r="J6466" s="1436"/>
      <c r="K6466" s="4"/>
    </row>
    <row r="6467" spans="1:11" ht="15" x14ac:dyDescent="0.2">
      <c r="A6467" s="5">
        <v>6408</v>
      </c>
      <c r="B6467" s="660"/>
      <c r="D6467" s="4" t="s">
        <v>1339</v>
      </c>
      <c r="F6467" s="4" t="s">
        <v>3784</v>
      </c>
      <c r="G6467" s="1" t="b">
        <f t="shared" ca="1" si="101"/>
        <v>1</v>
      </c>
      <c r="H6467" s="1435" t="str" cm="1">
        <f t="array" aca="1" ref="H6467" ca="1">IF(I6467&lt;&gt;"",INDIRECT("'"&amp;I6467&amp;"'!"&amp;J6467),"")</f>
        <v/>
      </c>
      <c r="I6467" s="1440"/>
      <c r="J6467" s="1436"/>
      <c r="K6467" s="4"/>
    </row>
    <row r="6468" spans="1:11" ht="15" x14ac:dyDescent="0.2">
      <c r="A6468" s="5">
        <v>6409</v>
      </c>
      <c r="B6468" s="660"/>
      <c r="D6468" s="4" t="s">
        <v>1339</v>
      </c>
      <c r="F6468" s="4" t="s">
        <v>3784</v>
      </c>
      <c r="G6468" s="1" t="b">
        <f t="shared" ca="1" si="101"/>
        <v>1</v>
      </c>
      <c r="H6468" s="1435" t="str" cm="1">
        <f t="array" aca="1" ref="H6468" ca="1">IF(I6468&lt;&gt;"",INDIRECT("'"&amp;I6468&amp;"'!"&amp;J6468),"")</f>
        <v/>
      </c>
      <c r="I6468" s="1440"/>
      <c r="J6468" s="1436"/>
      <c r="K6468" s="4"/>
    </row>
    <row r="6469" spans="1:11" ht="15" x14ac:dyDescent="0.2">
      <c r="A6469" s="5">
        <v>6410</v>
      </c>
      <c r="B6469" s="660"/>
      <c r="D6469" s="4" t="s">
        <v>1339</v>
      </c>
      <c r="F6469" s="4" t="s">
        <v>3784</v>
      </c>
      <c r="G6469" s="1" t="b">
        <f t="shared" ca="1" si="101"/>
        <v>1</v>
      </c>
      <c r="H6469" s="1435" t="str" cm="1">
        <f t="array" aca="1" ref="H6469" ca="1">IF(I6469&lt;&gt;"",INDIRECT("'"&amp;I6469&amp;"'!"&amp;J6469),"")</f>
        <v/>
      </c>
      <c r="I6469" s="1440"/>
      <c r="J6469" s="1436"/>
      <c r="K6469" s="4"/>
    </row>
    <row r="6470" spans="1:11" ht="15" x14ac:dyDescent="0.2">
      <c r="A6470" s="5">
        <v>6411</v>
      </c>
      <c r="B6470" s="660"/>
      <c r="D6470" s="4" t="s">
        <v>1339</v>
      </c>
      <c r="F6470" s="4" t="s">
        <v>3784</v>
      </c>
      <c r="G6470" s="1" t="b">
        <f t="shared" ca="1" si="101"/>
        <v>1</v>
      </c>
      <c r="H6470" s="1435" t="str" cm="1">
        <f t="array" aca="1" ref="H6470" ca="1">IF(I6470&lt;&gt;"",INDIRECT("'"&amp;I6470&amp;"'!"&amp;J6470),"")</f>
        <v/>
      </c>
      <c r="I6470" s="1440"/>
      <c r="J6470" s="1436"/>
      <c r="K6470" s="4"/>
    </row>
    <row r="6471" spans="1:11" ht="15" x14ac:dyDescent="0.2">
      <c r="A6471" s="5">
        <v>6412</v>
      </c>
      <c r="B6471" s="660"/>
      <c r="D6471" s="4" t="s">
        <v>1339</v>
      </c>
      <c r="F6471" s="4" t="s">
        <v>3784</v>
      </c>
      <c r="G6471" s="1" t="b">
        <f t="shared" ca="1" si="101"/>
        <v>1</v>
      </c>
      <c r="H6471" s="1435" t="str" cm="1">
        <f t="array" aca="1" ref="H6471" ca="1">IF(I6471&lt;&gt;"",INDIRECT("'"&amp;I6471&amp;"'!"&amp;J6471),"")</f>
        <v/>
      </c>
      <c r="I6471" s="1440"/>
      <c r="J6471" s="1436"/>
      <c r="K6471" s="4"/>
    </row>
    <row r="6472" spans="1:11" ht="15" x14ac:dyDescent="0.2">
      <c r="A6472" s="5">
        <v>6413</v>
      </c>
      <c r="B6472" s="660"/>
      <c r="D6472" s="4" t="s">
        <v>1339</v>
      </c>
      <c r="F6472" s="4" t="s">
        <v>3784</v>
      </c>
      <c r="G6472" s="1" t="b">
        <f t="shared" ca="1" si="101"/>
        <v>1</v>
      </c>
      <c r="H6472" s="1435" t="str" cm="1">
        <f t="array" aca="1" ref="H6472" ca="1">IF(I6472&lt;&gt;"",INDIRECT("'"&amp;I6472&amp;"'!"&amp;J6472),"")</f>
        <v/>
      </c>
      <c r="I6472" s="1440"/>
      <c r="J6472" s="1436"/>
      <c r="K6472" s="4"/>
    </row>
    <row r="6473" spans="1:11" ht="15" x14ac:dyDescent="0.2">
      <c r="A6473" s="5">
        <v>6414</v>
      </c>
      <c r="B6473" s="660"/>
      <c r="D6473" s="4" t="s">
        <v>1339</v>
      </c>
      <c r="F6473" s="4" t="s">
        <v>3784</v>
      </c>
      <c r="G6473" s="1" t="b">
        <f t="shared" ca="1" si="101"/>
        <v>1</v>
      </c>
      <c r="H6473" s="1435" t="str" cm="1">
        <f t="array" aca="1" ref="H6473" ca="1">IF(I6473&lt;&gt;"",INDIRECT("'"&amp;I6473&amp;"'!"&amp;J6473),"")</f>
        <v/>
      </c>
      <c r="I6473" s="1440"/>
      <c r="J6473" s="1436"/>
      <c r="K6473" s="4"/>
    </row>
    <row r="6474" spans="1:11" ht="15" x14ac:dyDescent="0.2">
      <c r="A6474" s="5">
        <v>6415</v>
      </c>
      <c r="B6474" s="660"/>
      <c r="D6474" s="4" t="s">
        <v>1339</v>
      </c>
      <c r="F6474" s="4" t="s">
        <v>3784</v>
      </c>
      <c r="G6474" s="1" t="b">
        <f t="shared" ca="1" si="101"/>
        <v>1</v>
      </c>
      <c r="H6474" s="1435" t="str" cm="1">
        <f t="array" aca="1" ref="H6474" ca="1">IF(I6474&lt;&gt;"",INDIRECT("'"&amp;I6474&amp;"'!"&amp;J6474),"")</f>
        <v/>
      </c>
      <c r="I6474" s="1440"/>
      <c r="J6474" s="1436"/>
      <c r="K6474" s="4"/>
    </row>
    <row r="6475" spans="1:11" ht="15" x14ac:dyDescent="0.2">
      <c r="A6475" s="5">
        <v>6416</v>
      </c>
      <c r="B6475" s="660"/>
      <c r="D6475" s="4" t="s">
        <v>1339</v>
      </c>
      <c r="F6475" s="4" t="s">
        <v>3784</v>
      </c>
      <c r="G6475" s="1" t="b">
        <f t="shared" ca="1" si="101"/>
        <v>1</v>
      </c>
      <c r="H6475" s="1435" t="str" cm="1">
        <f t="array" aca="1" ref="H6475" ca="1">IF(I6475&lt;&gt;"",INDIRECT("'"&amp;I6475&amp;"'!"&amp;J6475),"")</f>
        <v/>
      </c>
      <c r="I6475" s="1440"/>
      <c r="J6475" s="1436"/>
      <c r="K6475" s="4"/>
    </row>
    <row r="6476" spans="1:11" ht="15" x14ac:dyDescent="0.2">
      <c r="A6476" s="5">
        <v>6417</v>
      </c>
      <c r="B6476" s="660"/>
      <c r="D6476" s="4" t="s">
        <v>1339</v>
      </c>
      <c r="F6476" s="4" t="s">
        <v>3784</v>
      </c>
      <c r="G6476" s="1" t="b">
        <f t="shared" ca="1" si="101"/>
        <v>1</v>
      </c>
      <c r="H6476" s="1435" t="str" cm="1">
        <f t="array" aca="1" ref="H6476" ca="1">IF(I6476&lt;&gt;"",INDIRECT("'"&amp;I6476&amp;"'!"&amp;J6476),"")</f>
        <v/>
      </c>
      <c r="I6476" s="1440"/>
      <c r="J6476" s="1436"/>
      <c r="K6476" s="4"/>
    </row>
    <row r="6477" spans="1:11" ht="15" x14ac:dyDescent="0.2">
      <c r="A6477" s="5">
        <v>6418</v>
      </c>
      <c r="B6477" s="660"/>
      <c r="D6477" s="4" t="s">
        <v>1339</v>
      </c>
      <c r="F6477" s="4" t="s">
        <v>3784</v>
      </c>
      <c r="G6477" s="1" t="b">
        <f t="shared" ca="1" si="101"/>
        <v>1</v>
      </c>
      <c r="H6477" s="1435" t="str" cm="1">
        <f t="array" aca="1" ref="H6477" ca="1">IF(I6477&lt;&gt;"",INDIRECT("'"&amp;I6477&amp;"'!"&amp;J6477),"")</f>
        <v/>
      </c>
      <c r="I6477" s="1440"/>
      <c r="J6477" s="1436"/>
      <c r="K6477" s="4"/>
    </row>
    <row r="6478" spans="1:11" ht="15" x14ac:dyDescent="0.2">
      <c r="A6478" s="5">
        <v>6419</v>
      </c>
      <c r="B6478" s="660"/>
      <c r="D6478" s="4" t="s">
        <v>1339</v>
      </c>
      <c r="F6478" s="4" t="s">
        <v>3784</v>
      </c>
      <c r="G6478" s="1" t="b">
        <f t="shared" ca="1" si="101"/>
        <v>1</v>
      </c>
      <c r="H6478" s="1435" t="str" cm="1">
        <f t="array" aca="1" ref="H6478" ca="1">IF(I6478&lt;&gt;"",INDIRECT("'"&amp;I6478&amp;"'!"&amp;J6478),"")</f>
        <v/>
      </c>
      <c r="I6478" s="1440"/>
      <c r="J6478" s="1436"/>
      <c r="K6478" s="4"/>
    </row>
    <row r="6479" spans="1:11" ht="15" x14ac:dyDescent="0.2">
      <c r="A6479" s="5">
        <v>6420</v>
      </c>
      <c r="B6479" s="660"/>
      <c r="D6479" s="4" t="s">
        <v>1339</v>
      </c>
      <c r="F6479" s="4" t="s">
        <v>3784</v>
      </c>
      <c r="G6479" s="1" t="b">
        <f t="shared" ca="1" si="101"/>
        <v>1</v>
      </c>
      <c r="H6479" s="1435" t="str" cm="1">
        <f t="array" aca="1" ref="H6479" ca="1">IF(I6479&lt;&gt;"",INDIRECT("'"&amp;I6479&amp;"'!"&amp;J6479),"")</f>
        <v/>
      </c>
      <c r="I6479" s="1440"/>
      <c r="J6479" s="1436"/>
      <c r="K6479" s="4"/>
    </row>
    <row r="6480" spans="1:11" ht="15" x14ac:dyDescent="0.2">
      <c r="A6480" s="5">
        <v>6421</v>
      </c>
      <c r="B6480" s="660"/>
      <c r="D6480" s="4" t="s">
        <v>1339</v>
      </c>
      <c r="F6480" s="4" t="s">
        <v>3784</v>
      </c>
      <c r="G6480" s="1" t="b">
        <f t="shared" ca="1" si="101"/>
        <v>1</v>
      </c>
      <c r="H6480" s="1435" t="str" cm="1">
        <f t="array" aca="1" ref="H6480" ca="1">IF(I6480&lt;&gt;"",INDIRECT("'"&amp;I6480&amp;"'!"&amp;J6480),"")</f>
        <v/>
      </c>
      <c r="I6480" s="1440"/>
      <c r="J6480" s="1436"/>
      <c r="K6480" s="4"/>
    </row>
    <row r="6481" spans="1:11" ht="15" x14ac:dyDescent="0.2">
      <c r="A6481" s="5">
        <v>6422</v>
      </c>
      <c r="B6481" s="660"/>
      <c r="D6481" s="4" t="s">
        <v>1339</v>
      </c>
      <c r="F6481" s="4" t="s">
        <v>3784</v>
      </c>
      <c r="G6481" s="1" t="b">
        <f t="shared" ca="1" si="101"/>
        <v>1</v>
      </c>
      <c r="H6481" s="1435" t="str" cm="1">
        <f t="array" aca="1" ref="H6481" ca="1">IF(I6481&lt;&gt;"",INDIRECT("'"&amp;I6481&amp;"'!"&amp;J6481),"")</f>
        <v/>
      </c>
      <c r="I6481" s="1440"/>
      <c r="J6481" s="1436"/>
      <c r="K6481" s="4"/>
    </row>
    <row r="6482" spans="1:11" ht="15" x14ac:dyDescent="0.2">
      <c r="A6482" s="5">
        <v>6423</v>
      </c>
      <c r="B6482" s="660"/>
      <c r="D6482" s="4" t="s">
        <v>1339</v>
      </c>
      <c r="F6482" s="4" t="s">
        <v>3784</v>
      </c>
      <c r="G6482" s="1" t="b">
        <f t="shared" ca="1" si="101"/>
        <v>1</v>
      </c>
      <c r="H6482" s="1435" t="str" cm="1">
        <f t="array" aca="1" ref="H6482" ca="1">IF(I6482&lt;&gt;"",INDIRECT("'"&amp;I6482&amp;"'!"&amp;J6482),"")</f>
        <v/>
      </c>
      <c r="I6482" s="1440"/>
      <c r="J6482" s="1436"/>
      <c r="K6482" s="4"/>
    </row>
    <row r="6483" spans="1:11" ht="15" x14ac:dyDescent="0.2">
      <c r="A6483" s="5">
        <v>6424</v>
      </c>
      <c r="B6483" s="660"/>
      <c r="D6483" s="4" t="s">
        <v>1339</v>
      </c>
      <c r="F6483" s="4" t="s">
        <v>3784</v>
      </c>
      <c r="G6483" s="1" t="b">
        <f t="shared" ca="1" si="101"/>
        <v>1</v>
      </c>
      <c r="H6483" s="1435" t="str" cm="1">
        <f t="array" aca="1" ref="H6483" ca="1">IF(I6483&lt;&gt;"",INDIRECT("'"&amp;I6483&amp;"'!"&amp;J6483),"")</f>
        <v/>
      </c>
      <c r="I6483" s="1440"/>
      <c r="J6483" s="1436"/>
      <c r="K6483" s="4"/>
    </row>
    <row r="6484" spans="1:11" ht="15" x14ac:dyDescent="0.2">
      <c r="A6484" s="5">
        <v>6425</v>
      </c>
      <c r="B6484" s="660"/>
      <c r="D6484" s="4" t="s">
        <v>1339</v>
      </c>
      <c r="F6484" s="4" t="s">
        <v>3784</v>
      </c>
      <c r="G6484" s="1" t="b">
        <f t="shared" ca="1" si="101"/>
        <v>1</v>
      </c>
      <c r="H6484" s="1435" t="str" cm="1">
        <f t="array" aca="1" ref="H6484" ca="1">IF(I6484&lt;&gt;"",INDIRECT("'"&amp;I6484&amp;"'!"&amp;J6484),"")</f>
        <v/>
      </c>
      <c r="I6484" s="1440"/>
      <c r="J6484" s="1436"/>
      <c r="K6484" s="4"/>
    </row>
    <row r="6485" spans="1:11" ht="15" x14ac:dyDescent="0.2">
      <c r="A6485" s="5">
        <v>6426</v>
      </c>
      <c r="B6485" s="660"/>
      <c r="D6485" s="4" t="s">
        <v>1339</v>
      </c>
      <c r="F6485" s="4" t="s">
        <v>3784</v>
      </c>
      <c r="G6485" s="1" t="b">
        <f t="shared" ca="1" si="101"/>
        <v>1</v>
      </c>
      <c r="H6485" s="1435" t="str" cm="1">
        <f t="array" aca="1" ref="H6485" ca="1">IF(I6485&lt;&gt;"",INDIRECT("'"&amp;I6485&amp;"'!"&amp;J6485),"")</f>
        <v/>
      </c>
      <c r="I6485" s="1440"/>
      <c r="J6485" s="1436"/>
      <c r="K6485" s="4"/>
    </row>
    <row r="6486" spans="1:11" ht="15" x14ac:dyDescent="0.2">
      <c r="A6486" s="5">
        <v>6427</v>
      </c>
      <c r="B6486" s="660"/>
      <c r="D6486" s="4" t="s">
        <v>1339</v>
      </c>
      <c r="F6486" s="4" t="s">
        <v>3784</v>
      </c>
      <c r="G6486" s="1" t="b">
        <f t="shared" ca="1" si="101"/>
        <v>1</v>
      </c>
      <c r="H6486" s="1435" t="str" cm="1">
        <f t="array" aca="1" ref="H6486" ca="1">IF(I6486&lt;&gt;"",INDIRECT("'"&amp;I6486&amp;"'!"&amp;J6486),"")</f>
        <v/>
      </c>
      <c r="I6486" s="1440"/>
      <c r="J6486" s="1436"/>
      <c r="K6486" s="4"/>
    </row>
    <row r="6487" spans="1:11" ht="15" x14ac:dyDescent="0.2">
      <c r="A6487" s="5">
        <v>6428</v>
      </c>
      <c r="B6487" s="660"/>
      <c r="D6487" s="4" t="s">
        <v>1339</v>
      </c>
      <c r="F6487" s="4" t="s">
        <v>3784</v>
      </c>
      <c r="G6487" s="1" t="b">
        <f t="shared" ca="1" si="101"/>
        <v>1</v>
      </c>
      <c r="H6487" s="1435" t="str" cm="1">
        <f t="array" aca="1" ref="H6487" ca="1">IF(I6487&lt;&gt;"",INDIRECT("'"&amp;I6487&amp;"'!"&amp;J6487),"")</f>
        <v/>
      </c>
      <c r="I6487" s="1440"/>
      <c r="J6487" s="1436"/>
      <c r="K6487" s="4"/>
    </row>
    <row r="6488" spans="1:11" ht="15" x14ac:dyDescent="0.2">
      <c r="A6488" s="5">
        <v>6429</v>
      </c>
      <c r="B6488" s="660"/>
      <c r="D6488" s="4" t="s">
        <v>1339</v>
      </c>
      <c r="F6488" s="4" t="s">
        <v>3784</v>
      </c>
      <c r="G6488" s="1" t="b">
        <f t="shared" ca="1" si="101"/>
        <v>1</v>
      </c>
      <c r="H6488" s="1435" t="str" cm="1">
        <f t="array" aca="1" ref="H6488" ca="1">IF(I6488&lt;&gt;"",INDIRECT("'"&amp;I6488&amp;"'!"&amp;J6488),"")</f>
        <v/>
      </c>
      <c r="I6488" s="1440"/>
      <c r="J6488" s="1436"/>
      <c r="K6488" s="4"/>
    </row>
    <row r="6489" spans="1:11" ht="15" x14ac:dyDescent="0.2">
      <c r="A6489" s="5">
        <v>6430</v>
      </c>
      <c r="B6489" s="660"/>
      <c r="D6489" s="4" t="s">
        <v>1339</v>
      </c>
      <c r="F6489" s="4" t="s">
        <v>3784</v>
      </c>
      <c r="G6489" s="1" t="b">
        <f t="shared" ca="1" si="101"/>
        <v>1</v>
      </c>
      <c r="H6489" s="1435" t="str" cm="1">
        <f t="array" aca="1" ref="H6489" ca="1">IF(I6489&lt;&gt;"",INDIRECT("'"&amp;I6489&amp;"'!"&amp;J6489),"")</f>
        <v/>
      </c>
      <c r="I6489" s="1440"/>
      <c r="J6489" s="1436"/>
      <c r="K6489" s="4"/>
    </row>
    <row r="6490" spans="1:11" ht="15" x14ac:dyDescent="0.2">
      <c r="A6490" s="5">
        <v>6431</v>
      </c>
      <c r="B6490" s="660"/>
      <c r="D6490" s="4" t="s">
        <v>1339</v>
      </c>
      <c r="F6490" s="4" t="s">
        <v>3784</v>
      </c>
      <c r="G6490" s="1" t="b">
        <f t="shared" ca="1" si="101"/>
        <v>1</v>
      </c>
      <c r="H6490" s="1435" t="str" cm="1">
        <f t="array" aca="1" ref="H6490" ca="1">IF(I6490&lt;&gt;"",INDIRECT("'"&amp;I6490&amp;"'!"&amp;J6490),"")</f>
        <v/>
      </c>
      <c r="I6490" s="1440"/>
      <c r="J6490" s="1436"/>
      <c r="K6490" s="4"/>
    </row>
    <row r="6491" spans="1:11" ht="15" x14ac:dyDescent="0.2">
      <c r="A6491" s="5">
        <v>6432</v>
      </c>
      <c r="B6491" s="660"/>
      <c r="D6491" s="4" t="s">
        <v>1339</v>
      </c>
      <c r="F6491" s="4" t="s">
        <v>3784</v>
      </c>
      <c r="G6491" s="1" t="b">
        <f t="shared" ca="1" si="101"/>
        <v>1</v>
      </c>
      <c r="H6491" s="1435" t="str" cm="1">
        <f t="array" aca="1" ref="H6491" ca="1">IF(I6491&lt;&gt;"",INDIRECT("'"&amp;I6491&amp;"'!"&amp;J6491),"")</f>
        <v/>
      </c>
      <c r="I6491" s="1440"/>
      <c r="J6491" s="1436"/>
      <c r="K6491" s="4"/>
    </row>
    <row r="6492" spans="1:11" ht="15" x14ac:dyDescent="0.2">
      <c r="A6492" s="5">
        <v>6433</v>
      </c>
      <c r="B6492" s="660"/>
      <c r="D6492" s="4" t="s">
        <v>1339</v>
      </c>
      <c r="F6492" s="4" t="s">
        <v>3784</v>
      </c>
      <c r="G6492" s="1" t="b">
        <f t="shared" ca="1" si="101"/>
        <v>1</v>
      </c>
      <c r="H6492" s="1435" t="str" cm="1">
        <f t="array" aca="1" ref="H6492" ca="1">IF(I6492&lt;&gt;"",INDIRECT("'"&amp;I6492&amp;"'!"&amp;J6492),"")</f>
        <v/>
      </c>
      <c r="I6492" s="1440"/>
      <c r="J6492" s="1436"/>
      <c r="K6492" s="4"/>
    </row>
    <row r="6493" spans="1:11" ht="15" x14ac:dyDescent="0.2">
      <c r="A6493" s="5">
        <v>6434</v>
      </c>
      <c r="B6493" s="660"/>
      <c r="D6493" s="4" t="s">
        <v>1339</v>
      </c>
      <c r="F6493" s="4" t="s">
        <v>3784</v>
      </c>
      <c r="G6493" s="1" t="b">
        <f t="shared" ca="1" si="101"/>
        <v>1</v>
      </c>
      <c r="H6493" s="1435" t="str" cm="1">
        <f t="array" aca="1" ref="H6493" ca="1">IF(I6493&lt;&gt;"",INDIRECT("'"&amp;I6493&amp;"'!"&amp;J6493),"")</f>
        <v/>
      </c>
      <c r="I6493" s="1440"/>
      <c r="J6493" s="1436"/>
      <c r="K6493" s="4"/>
    </row>
    <row r="6494" spans="1:11" ht="15" x14ac:dyDescent="0.2">
      <c r="A6494" s="5">
        <v>6435</v>
      </c>
      <c r="B6494" s="660"/>
      <c r="D6494" s="4" t="s">
        <v>1339</v>
      </c>
      <c r="F6494" s="4" t="s">
        <v>3784</v>
      </c>
      <c r="G6494" s="1" t="b">
        <f t="shared" ca="1" si="101"/>
        <v>1</v>
      </c>
      <c r="H6494" s="1435" t="str" cm="1">
        <f t="array" aca="1" ref="H6494" ca="1">IF(I6494&lt;&gt;"",INDIRECT("'"&amp;I6494&amp;"'!"&amp;J6494),"")</f>
        <v/>
      </c>
      <c r="I6494" s="1440"/>
      <c r="J6494" s="1436"/>
      <c r="K6494" s="4"/>
    </row>
    <row r="6495" spans="1:11" ht="15" x14ac:dyDescent="0.2">
      <c r="A6495" s="5">
        <v>6436</v>
      </c>
      <c r="B6495" s="660"/>
      <c r="D6495" s="4" t="s">
        <v>1339</v>
      </c>
      <c r="F6495" s="4" t="s">
        <v>3784</v>
      </c>
      <c r="G6495" s="1" t="b">
        <f t="shared" ca="1" si="101"/>
        <v>1</v>
      </c>
      <c r="H6495" s="1435" t="str" cm="1">
        <f t="array" aca="1" ref="H6495" ca="1">IF(I6495&lt;&gt;"",INDIRECT("'"&amp;I6495&amp;"'!"&amp;J6495),"")</f>
        <v/>
      </c>
      <c r="I6495" s="1440"/>
      <c r="J6495" s="1436"/>
      <c r="K6495" s="4"/>
    </row>
    <row r="6496" spans="1:11" ht="15" x14ac:dyDescent="0.2">
      <c r="A6496" s="5">
        <v>6437</v>
      </c>
      <c r="B6496" s="660"/>
      <c r="D6496" s="4" t="s">
        <v>1339</v>
      </c>
      <c r="F6496" s="4" t="s">
        <v>3784</v>
      </c>
      <c r="G6496" s="1" t="b">
        <f t="shared" ref="G6496:G6559" ca="1" si="102">H6496=B6496</f>
        <v>1</v>
      </c>
      <c r="H6496" s="1435" t="str" cm="1">
        <f t="array" aca="1" ref="H6496" ca="1">IF(I6496&lt;&gt;"",INDIRECT("'"&amp;I6496&amp;"'!"&amp;J6496),"")</f>
        <v/>
      </c>
      <c r="I6496" s="1440"/>
      <c r="J6496" s="1436"/>
      <c r="K6496" s="4"/>
    </row>
    <row r="6497" spans="1:11" ht="15" x14ac:dyDescent="0.2">
      <c r="A6497" s="5">
        <v>6438</v>
      </c>
      <c r="B6497" s="660"/>
      <c r="D6497" s="4" t="s">
        <v>1339</v>
      </c>
      <c r="F6497" s="4" t="s">
        <v>3784</v>
      </c>
      <c r="G6497" s="1" t="b">
        <f t="shared" ca="1" si="102"/>
        <v>1</v>
      </c>
      <c r="H6497" s="1435" t="str" cm="1">
        <f t="array" aca="1" ref="H6497" ca="1">IF(I6497&lt;&gt;"",INDIRECT("'"&amp;I6497&amp;"'!"&amp;J6497),"")</f>
        <v/>
      </c>
      <c r="I6497" s="1440"/>
      <c r="J6497" s="1436"/>
      <c r="K6497" s="4"/>
    </row>
    <row r="6498" spans="1:11" ht="15" x14ac:dyDescent="0.2">
      <c r="A6498" s="5">
        <v>6439</v>
      </c>
      <c r="B6498" s="660"/>
      <c r="D6498" s="4" t="s">
        <v>1339</v>
      </c>
      <c r="F6498" s="4" t="s">
        <v>3784</v>
      </c>
      <c r="G6498" s="1" t="b">
        <f t="shared" ca="1" si="102"/>
        <v>1</v>
      </c>
      <c r="H6498" s="1435" t="str" cm="1">
        <f t="array" aca="1" ref="H6498" ca="1">IF(I6498&lt;&gt;"",INDIRECT("'"&amp;I6498&amp;"'!"&amp;J6498),"")</f>
        <v/>
      </c>
      <c r="I6498" s="1440"/>
      <c r="J6498" s="1436"/>
      <c r="K6498" s="4"/>
    </row>
    <row r="6499" spans="1:11" ht="15" x14ac:dyDescent="0.2">
      <c r="A6499" s="5">
        <v>6440</v>
      </c>
      <c r="B6499" s="660"/>
      <c r="D6499" s="4" t="s">
        <v>1339</v>
      </c>
      <c r="F6499" s="4" t="s">
        <v>3784</v>
      </c>
      <c r="G6499" s="1" t="b">
        <f t="shared" ca="1" si="102"/>
        <v>1</v>
      </c>
      <c r="H6499" s="1435" t="str" cm="1">
        <f t="array" aca="1" ref="H6499" ca="1">IF(I6499&lt;&gt;"",INDIRECT("'"&amp;I6499&amp;"'!"&amp;J6499),"")</f>
        <v/>
      </c>
      <c r="I6499" s="1440"/>
      <c r="J6499" s="1436"/>
      <c r="K6499" s="4"/>
    </row>
    <row r="6500" spans="1:11" ht="15" x14ac:dyDescent="0.2">
      <c r="A6500" s="5">
        <v>6441</v>
      </c>
      <c r="B6500" s="660"/>
      <c r="D6500" s="4" t="s">
        <v>1339</v>
      </c>
      <c r="F6500" s="4" t="s">
        <v>3784</v>
      </c>
      <c r="G6500" s="1" t="b">
        <f t="shared" ca="1" si="102"/>
        <v>1</v>
      </c>
      <c r="H6500" s="1435" t="str" cm="1">
        <f t="array" aca="1" ref="H6500" ca="1">IF(I6500&lt;&gt;"",INDIRECT("'"&amp;I6500&amp;"'!"&amp;J6500),"")</f>
        <v/>
      </c>
      <c r="I6500" s="1440"/>
      <c r="J6500" s="1436"/>
      <c r="K6500" s="4"/>
    </row>
    <row r="6501" spans="1:11" ht="15" x14ac:dyDescent="0.2">
      <c r="A6501" s="5">
        <v>6442</v>
      </c>
      <c r="B6501" s="660"/>
      <c r="D6501" s="4" t="s">
        <v>1339</v>
      </c>
      <c r="F6501" s="4" t="s">
        <v>3784</v>
      </c>
      <c r="G6501" s="1" t="b">
        <f t="shared" ca="1" si="102"/>
        <v>1</v>
      </c>
      <c r="H6501" s="1435" t="str" cm="1">
        <f t="array" aca="1" ref="H6501" ca="1">IF(I6501&lt;&gt;"",INDIRECT("'"&amp;I6501&amp;"'!"&amp;J6501),"")</f>
        <v/>
      </c>
      <c r="I6501" s="1440"/>
      <c r="J6501" s="1436"/>
      <c r="K6501" s="4"/>
    </row>
    <row r="6502" spans="1:11" ht="15" x14ac:dyDescent="0.2">
      <c r="A6502" s="5">
        <v>6443</v>
      </c>
      <c r="B6502" s="660"/>
      <c r="D6502" s="4" t="s">
        <v>1339</v>
      </c>
      <c r="F6502" s="4" t="s">
        <v>3784</v>
      </c>
      <c r="G6502" s="1" t="b">
        <f t="shared" ca="1" si="102"/>
        <v>1</v>
      </c>
      <c r="H6502" s="1435" t="str" cm="1">
        <f t="array" aca="1" ref="H6502" ca="1">IF(I6502&lt;&gt;"",INDIRECT("'"&amp;I6502&amp;"'!"&amp;J6502),"")</f>
        <v/>
      </c>
      <c r="I6502" s="1440"/>
      <c r="J6502" s="1436"/>
      <c r="K6502" s="4"/>
    </row>
    <row r="6503" spans="1:11" ht="15" x14ac:dyDescent="0.2">
      <c r="A6503" s="5">
        <v>6444</v>
      </c>
      <c r="B6503" s="660"/>
      <c r="D6503" s="4" t="s">
        <v>1339</v>
      </c>
      <c r="F6503" s="4" t="s">
        <v>3784</v>
      </c>
      <c r="G6503" s="1" t="b">
        <f t="shared" ca="1" si="102"/>
        <v>1</v>
      </c>
      <c r="H6503" s="1435" t="str" cm="1">
        <f t="array" aca="1" ref="H6503" ca="1">IF(I6503&lt;&gt;"",INDIRECT("'"&amp;I6503&amp;"'!"&amp;J6503),"")</f>
        <v/>
      </c>
      <c r="I6503" s="1440"/>
      <c r="J6503" s="1436"/>
      <c r="K6503" s="4"/>
    </row>
    <row r="6504" spans="1:11" ht="15" x14ac:dyDescent="0.2">
      <c r="A6504" s="5">
        <v>6445</v>
      </c>
      <c r="B6504" s="660"/>
      <c r="D6504" s="4" t="s">
        <v>1339</v>
      </c>
      <c r="F6504" s="4" t="s">
        <v>3784</v>
      </c>
      <c r="G6504" s="1" t="b">
        <f t="shared" ca="1" si="102"/>
        <v>1</v>
      </c>
      <c r="H6504" s="1435" t="str" cm="1">
        <f t="array" aca="1" ref="H6504" ca="1">IF(I6504&lt;&gt;"",INDIRECT("'"&amp;I6504&amp;"'!"&amp;J6504),"")</f>
        <v/>
      </c>
      <c r="I6504" s="1440"/>
      <c r="J6504" s="1436"/>
      <c r="K6504" s="4"/>
    </row>
    <row r="6505" spans="1:11" ht="15" x14ac:dyDescent="0.2">
      <c r="A6505" s="5">
        <v>6446</v>
      </c>
      <c r="B6505" s="660"/>
      <c r="D6505" s="4" t="s">
        <v>1339</v>
      </c>
      <c r="F6505" s="4" t="s">
        <v>3784</v>
      </c>
      <c r="G6505" s="1" t="b">
        <f t="shared" ca="1" si="102"/>
        <v>1</v>
      </c>
      <c r="H6505" s="1435" t="str" cm="1">
        <f t="array" aca="1" ref="H6505" ca="1">IF(I6505&lt;&gt;"",INDIRECT("'"&amp;I6505&amp;"'!"&amp;J6505),"")</f>
        <v/>
      </c>
      <c r="I6505" s="1440"/>
      <c r="J6505" s="1436"/>
      <c r="K6505" s="4"/>
    </row>
    <row r="6506" spans="1:11" ht="15" x14ac:dyDescent="0.2">
      <c r="A6506" s="5">
        <v>6447</v>
      </c>
      <c r="B6506" s="660"/>
      <c r="D6506" s="4" t="s">
        <v>1339</v>
      </c>
      <c r="F6506" s="4" t="s">
        <v>3784</v>
      </c>
      <c r="G6506" s="1" t="b">
        <f t="shared" ca="1" si="102"/>
        <v>1</v>
      </c>
      <c r="H6506" s="1435" t="str" cm="1">
        <f t="array" aca="1" ref="H6506" ca="1">IF(I6506&lt;&gt;"",INDIRECT("'"&amp;I6506&amp;"'!"&amp;J6506),"")</f>
        <v/>
      </c>
      <c r="I6506" s="1440"/>
      <c r="J6506" s="1436"/>
      <c r="K6506" s="4"/>
    </row>
    <row r="6507" spans="1:11" ht="15" x14ac:dyDescent="0.2">
      <c r="A6507" s="5">
        <v>6448</v>
      </c>
      <c r="B6507" s="660"/>
      <c r="D6507" s="4" t="s">
        <v>1339</v>
      </c>
      <c r="F6507" s="4" t="s">
        <v>3784</v>
      </c>
      <c r="G6507" s="1" t="b">
        <f t="shared" ca="1" si="102"/>
        <v>1</v>
      </c>
      <c r="H6507" s="1435" t="str" cm="1">
        <f t="array" aca="1" ref="H6507" ca="1">IF(I6507&lt;&gt;"",INDIRECT("'"&amp;I6507&amp;"'!"&amp;J6507),"")</f>
        <v/>
      </c>
      <c r="I6507" s="1440"/>
      <c r="J6507" s="1436"/>
      <c r="K6507" s="4"/>
    </row>
    <row r="6508" spans="1:11" ht="15" x14ac:dyDescent="0.2">
      <c r="A6508" s="5">
        <v>6449</v>
      </c>
      <c r="B6508" s="660"/>
      <c r="D6508" s="4" t="s">
        <v>1339</v>
      </c>
      <c r="F6508" s="4" t="s">
        <v>3784</v>
      </c>
      <c r="G6508" s="1" t="b">
        <f t="shared" ca="1" si="102"/>
        <v>1</v>
      </c>
      <c r="H6508" s="1435" t="str" cm="1">
        <f t="array" aca="1" ref="H6508" ca="1">IF(I6508&lt;&gt;"",INDIRECT("'"&amp;I6508&amp;"'!"&amp;J6508),"")</f>
        <v/>
      </c>
      <c r="I6508" s="1440"/>
      <c r="J6508" s="1436"/>
      <c r="K6508" s="4"/>
    </row>
    <row r="6509" spans="1:11" ht="15" x14ac:dyDescent="0.2">
      <c r="A6509" s="5">
        <v>6450</v>
      </c>
      <c r="B6509" s="660"/>
      <c r="D6509" s="4" t="s">
        <v>1339</v>
      </c>
      <c r="F6509" s="4" t="s">
        <v>3784</v>
      </c>
      <c r="G6509" s="1" t="b">
        <f t="shared" ca="1" si="102"/>
        <v>1</v>
      </c>
      <c r="H6509" s="1435" t="str" cm="1">
        <f t="array" aca="1" ref="H6509" ca="1">IF(I6509&lt;&gt;"",INDIRECT("'"&amp;I6509&amp;"'!"&amp;J6509),"")</f>
        <v/>
      </c>
      <c r="I6509" s="1440"/>
      <c r="J6509" s="1436"/>
      <c r="K6509" s="4"/>
    </row>
    <row r="6510" spans="1:11" ht="15" x14ac:dyDescent="0.2">
      <c r="A6510" s="5">
        <v>6451</v>
      </c>
      <c r="B6510" s="660"/>
      <c r="D6510" s="4" t="s">
        <v>1339</v>
      </c>
      <c r="F6510" s="4" t="s">
        <v>3784</v>
      </c>
      <c r="G6510" s="1" t="b">
        <f t="shared" ca="1" si="102"/>
        <v>1</v>
      </c>
      <c r="H6510" s="1435" t="str" cm="1">
        <f t="array" aca="1" ref="H6510" ca="1">IF(I6510&lt;&gt;"",INDIRECT("'"&amp;I6510&amp;"'!"&amp;J6510),"")</f>
        <v/>
      </c>
      <c r="I6510" s="1440"/>
      <c r="J6510" s="1436"/>
      <c r="K6510" s="4"/>
    </row>
    <row r="6511" spans="1:11" ht="15" x14ac:dyDescent="0.2">
      <c r="A6511" s="5">
        <v>6452</v>
      </c>
      <c r="B6511" s="660"/>
      <c r="D6511" s="4" t="s">
        <v>1339</v>
      </c>
      <c r="F6511" s="4" t="s">
        <v>3784</v>
      </c>
      <c r="G6511" s="1" t="b">
        <f t="shared" ca="1" si="102"/>
        <v>1</v>
      </c>
      <c r="H6511" s="1435" t="str" cm="1">
        <f t="array" aca="1" ref="H6511" ca="1">IF(I6511&lt;&gt;"",INDIRECT("'"&amp;I6511&amp;"'!"&amp;J6511),"")</f>
        <v/>
      </c>
      <c r="I6511" s="1440"/>
      <c r="J6511" s="1436"/>
      <c r="K6511" s="4"/>
    </row>
    <row r="6512" spans="1:11" ht="15" x14ac:dyDescent="0.2">
      <c r="A6512" s="5">
        <v>6453</v>
      </c>
      <c r="B6512" s="660"/>
      <c r="D6512" s="4" t="s">
        <v>1339</v>
      </c>
      <c r="F6512" s="4" t="s">
        <v>3784</v>
      </c>
      <c r="G6512" s="1" t="b">
        <f t="shared" ca="1" si="102"/>
        <v>1</v>
      </c>
      <c r="H6512" s="1435" t="str" cm="1">
        <f t="array" aca="1" ref="H6512" ca="1">IF(I6512&lt;&gt;"",INDIRECT("'"&amp;I6512&amp;"'!"&amp;J6512),"")</f>
        <v/>
      </c>
      <c r="I6512" s="1440"/>
      <c r="J6512" s="1436"/>
      <c r="K6512" s="4"/>
    </row>
    <row r="6513" spans="1:11" ht="15" x14ac:dyDescent="0.2">
      <c r="A6513" s="5">
        <v>6454</v>
      </c>
      <c r="B6513" s="660"/>
      <c r="D6513" s="4" t="s">
        <v>1339</v>
      </c>
      <c r="F6513" s="4" t="s">
        <v>3784</v>
      </c>
      <c r="G6513" s="1" t="b">
        <f t="shared" ca="1" si="102"/>
        <v>1</v>
      </c>
      <c r="H6513" s="1435" t="str" cm="1">
        <f t="array" aca="1" ref="H6513" ca="1">IF(I6513&lt;&gt;"",INDIRECT("'"&amp;I6513&amp;"'!"&amp;J6513),"")</f>
        <v/>
      </c>
      <c r="I6513" s="1440"/>
      <c r="J6513" s="1436"/>
      <c r="K6513" s="4"/>
    </row>
    <row r="6514" spans="1:11" ht="15" x14ac:dyDescent="0.2">
      <c r="A6514" s="5">
        <v>6455</v>
      </c>
      <c r="B6514" s="660"/>
      <c r="D6514" s="4" t="s">
        <v>1339</v>
      </c>
      <c r="F6514" s="4" t="s">
        <v>3784</v>
      </c>
      <c r="G6514" s="1" t="b">
        <f t="shared" ca="1" si="102"/>
        <v>1</v>
      </c>
      <c r="H6514" s="1435" t="str" cm="1">
        <f t="array" aca="1" ref="H6514" ca="1">IF(I6514&lt;&gt;"",INDIRECT("'"&amp;I6514&amp;"'!"&amp;J6514),"")</f>
        <v/>
      </c>
      <c r="I6514" s="1440"/>
      <c r="J6514" s="1436"/>
      <c r="K6514" s="4"/>
    </row>
    <row r="6515" spans="1:11" ht="15" x14ac:dyDescent="0.2">
      <c r="A6515" s="5">
        <v>6456</v>
      </c>
      <c r="B6515" s="660"/>
      <c r="D6515" s="4" t="s">
        <v>1339</v>
      </c>
      <c r="F6515" s="4" t="s">
        <v>3784</v>
      </c>
      <c r="G6515" s="1" t="b">
        <f t="shared" ca="1" si="102"/>
        <v>1</v>
      </c>
      <c r="H6515" s="1435" t="str" cm="1">
        <f t="array" aca="1" ref="H6515" ca="1">IF(I6515&lt;&gt;"",INDIRECT("'"&amp;I6515&amp;"'!"&amp;J6515),"")</f>
        <v/>
      </c>
      <c r="I6515" s="1440"/>
      <c r="J6515" s="1436"/>
      <c r="K6515" s="4"/>
    </row>
    <row r="6516" spans="1:11" ht="15" x14ac:dyDescent="0.2">
      <c r="A6516" s="5">
        <v>6457</v>
      </c>
      <c r="B6516" s="660"/>
      <c r="D6516" s="4" t="s">
        <v>1339</v>
      </c>
      <c r="F6516" s="4" t="s">
        <v>3784</v>
      </c>
      <c r="G6516" s="1" t="b">
        <f t="shared" ca="1" si="102"/>
        <v>1</v>
      </c>
      <c r="H6516" s="1435" t="str" cm="1">
        <f t="array" aca="1" ref="H6516" ca="1">IF(I6516&lt;&gt;"",INDIRECT("'"&amp;I6516&amp;"'!"&amp;J6516),"")</f>
        <v/>
      </c>
      <c r="I6516" s="1440"/>
      <c r="J6516" s="1436"/>
      <c r="K6516" s="4"/>
    </row>
    <row r="6517" spans="1:11" ht="15" x14ac:dyDescent="0.2">
      <c r="A6517" s="5">
        <v>6458</v>
      </c>
      <c r="B6517" s="660"/>
      <c r="D6517" s="4" t="s">
        <v>1339</v>
      </c>
      <c r="F6517" s="4" t="s">
        <v>3784</v>
      </c>
      <c r="G6517" s="1" t="b">
        <f t="shared" ca="1" si="102"/>
        <v>1</v>
      </c>
      <c r="H6517" s="1435" t="str" cm="1">
        <f t="array" aca="1" ref="H6517" ca="1">IF(I6517&lt;&gt;"",INDIRECT("'"&amp;I6517&amp;"'!"&amp;J6517),"")</f>
        <v/>
      </c>
      <c r="I6517" s="1440"/>
      <c r="J6517" s="1436"/>
      <c r="K6517" s="4"/>
    </row>
    <row r="6518" spans="1:11" ht="15" x14ac:dyDescent="0.2">
      <c r="A6518" s="5">
        <v>6459</v>
      </c>
      <c r="B6518" s="660"/>
      <c r="D6518" s="4" t="s">
        <v>1339</v>
      </c>
      <c r="F6518" s="4" t="s">
        <v>3784</v>
      </c>
      <c r="G6518" s="1" t="b">
        <f t="shared" ca="1" si="102"/>
        <v>1</v>
      </c>
      <c r="H6518" s="1435" t="str" cm="1">
        <f t="array" aca="1" ref="H6518" ca="1">IF(I6518&lt;&gt;"",INDIRECT("'"&amp;I6518&amp;"'!"&amp;J6518),"")</f>
        <v/>
      </c>
      <c r="I6518" s="1440"/>
      <c r="J6518" s="1436"/>
      <c r="K6518" s="4"/>
    </row>
    <row r="6519" spans="1:11" ht="15" x14ac:dyDescent="0.2">
      <c r="A6519" s="5">
        <v>6460</v>
      </c>
      <c r="B6519" s="660"/>
      <c r="D6519" s="4" t="s">
        <v>1339</v>
      </c>
      <c r="F6519" s="4" t="s">
        <v>3784</v>
      </c>
      <c r="G6519" s="1" t="b">
        <f t="shared" ca="1" si="102"/>
        <v>1</v>
      </c>
      <c r="H6519" s="1435" t="str" cm="1">
        <f t="array" aca="1" ref="H6519" ca="1">IF(I6519&lt;&gt;"",INDIRECT("'"&amp;I6519&amp;"'!"&amp;J6519),"")</f>
        <v/>
      </c>
      <c r="I6519" s="1440"/>
      <c r="J6519" s="1436"/>
      <c r="K6519" s="4"/>
    </row>
    <row r="6520" spans="1:11" ht="15" x14ac:dyDescent="0.2">
      <c r="A6520" s="5">
        <v>6461</v>
      </c>
      <c r="B6520" s="660"/>
      <c r="D6520" s="4" t="s">
        <v>1339</v>
      </c>
      <c r="F6520" s="4" t="s">
        <v>3784</v>
      </c>
      <c r="G6520" s="1" t="b">
        <f t="shared" ca="1" si="102"/>
        <v>1</v>
      </c>
      <c r="H6520" s="1435" t="str" cm="1">
        <f t="array" aca="1" ref="H6520" ca="1">IF(I6520&lt;&gt;"",INDIRECT("'"&amp;I6520&amp;"'!"&amp;J6520),"")</f>
        <v/>
      </c>
      <c r="I6520" s="1440"/>
      <c r="J6520" s="1436"/>
      <c r="K6520" s="4"/>
    </row>
    <row r="6521" spans="1:11" ht="15" x14ac:dyDescent="0.2">
      <c r="A6521" s="5">
        <v>6462</v>
      </c>
      <c r="B6521" s="660"/>
      <c r="D6521" s="4" t="s">
        <v>1339</v>
      </c>
      <c r="F6521" s="4" t="s">
        <v>3784</v>
      </c>
      <c r="G6521" s="1" t="b">
        <f t="shared" ca="1" si="102"/>
        <v>1</v>
      </c>
      <c r="H6521" s="1435" t="str" cm="1">
        <f t="array" aca="1" ref="H6521" ca="1">IF(I6521&lt;&gt;"",INDIRECT("'"&amp;I6521&amp;"'!"&amp;J6521),"")</f>
        <v/>
      </c>
      <c r="I6521" s="1440"/>
      <c r="J6521" s="1436"/>
      <c r="K6521" s="4"/>
    </row>
    <row r="6522" spans="1:11" ht="15" x14ac:dyDescent="0.2">
      <c r="A6522" s="5">
        <v>6463</v>
      </c>
      <c r="B6522" s="660"/>
      <c r="D6522" s="4" t="s">
        <v>1339</v>
      </c>
      <c r="F6522" s="4" t="s">
        <v>3784</v>
      </c>
      <c r="G6522" s="1" t="b">
        <f t="shared" ca="1" si="102"/>
        <v>1</v>
      </c>
      <c r="H6522" s="1435" t="str" cm="1">
        <f t="array" aca="1" ref="H6522" ca="1">IF(I6522&lt;&gt;"",INDIRECT("'"&amp;I6522&amp;"'!"&amp;J6522),"")</f>
        <v/>
      </c>
      <c r="I6522" s="1440"/>
      <c r="J6522" s="1436"/>
      <c r="K6522" s="4"/>
    </row>
    <row r="6523" spans="1:11" ht="15" x14ac:dyDescent="0.2">
      <c r="A6523" s="5">
        <v>6464</v>
      </c>
      <c r="B6523" s="660"/>
      <c r="D6523" s="4" t="s">
        <v>1339</v>
      </c>
      <c r="F6523" s="4" t="s">
        <v>3784</v>
      </c>
      <c r="G6523" s="1" t="b">
        <f t="shared" ca="1" si="102"/>
        <v>1</v>
      </c>
      <c r="H6523" s="1435" t="str" cm="1">
        <f t="array" aca="1" ref="H6523" ca="1">IF(I6523&lt;&gt;"",INDIRECT("'"&amp;I6523&amp;"'!"&amp;J6523),"")</f>
        <v/>
      </c>
      <c r="I6523" s="1440"/>
      <c r="J6523" s="1436"/>
      <c r="K6523" s="4"/>
    </row>
    <row r="6524" spans="1:11" ht="15" x14ac:dyDescent="0.2">
      <c r="A6524" s="5">
        <v>6465</v>
      </c>
      <c r="B6524" s="660"/>
      <c r="D6524" s="4" t="s">
        <v>1339</v>
      </c>
      <c r="F6524" s="4" t="s">
        <v>3784</v>
      </c>
      <c r="G6524" s="1" t="b">
        <f t="shared" ca="1" si="102"/>
        <v>1</v>
      </c>
      <c r="H6524" s="1435" t="str" cm="1">
        <f t="array" aca="1" ref="H6524" ca="1">IF(I6524&lt;&gt;"",INDIRECT("'"&amp;I6524&amp;"'!"&amp;J6524),"")</f>
        <v/>
      </c>
      <c r="I6524" s="1440"/>
      <c r="J6524" s="1436"/>
      <c r="K6524" s="4"/>
    </row>
    <row r="6525" spans="1:11" ht="15" x14ac:dyDescent="0.2">
      <c r="A6525" s="5">
        <v>6466</v>
      </c>
      <c r="B6525" s="660"/>
      <c r="D6525" s="4" t="s">
        <v>1339</v>
      </c>
      <c r="F6525" s="4" t="s">
        <v>3784</v>
      </c>
      <c r="G6525" s="1" t="b">
        <f t="shared" ca="1" si="102"/>
        <v>1</v>
      </c>
      <c r="H6525" s="1435" t="str" cm="1">
        <f t="array" aca="1" ref="H6525" ca="1">IF(I6525&lt;&gt;"",INDIRECT("'"&amp;I6525&amp;"'!"&amp;J6525),"")</f>
        <v/>
      </c>
      <c r="I6525" s="1440"/>
      <c r="J6525" s="1436"/>
      <c r="K6525" s="4"/>
    </row>
    <row r="6526" spans="1:11" ht="15" x14ac:dyDescent="0.2">
      <c r="A6526" s="5">
        <v>6467</v>
      </c>
      <c r="B6526" s="660"/>
      <c r="D6526" s="4" t="s">
        <v>1339</v>
      </c>
      <c r="F6526" s="4" t="s">
        <v>3784</v>
      </c>
      <c r="G6526" s="1" t="b">
        <f t="shared" ca="1" si="102"/>
        <v>1</v>
      </c>
      <c r="H6526" s="1435" t="str" cm="1">
        <f t="array" aca="1" ref="H6526" ca="1">IF(I6526&lt;&gt;"",INDIRECT("'"&amp;I6526&amp;"'!"&amp;J6526),"")</f>
        <v/>
      </c>
      <c r="I6526" s="1440"/>
      <c r="J6526" s="1436"/>
      <c r="K6526" s="4"/>
    </row>
    <row r="6527" spans="1:11" ht="15" x14ac:dyDescent="0.2">
      <c r="A6527" s="5">
        <v>6468</v>
      </c>
      <c r="B6527" s="660"/>
      <c r="D6527" s="4" t="s">
        <v>1339</v>
      </c>
      <c r="F6527" s="4" t="s">
        <v>3784</v>
      </c>
      <c r="G6527" s="1" t="b">
        <f t="shared" ca="1" si="102"/>
        <v>1</v>
      </c>
      <c r="H6527" s="1435" t="str" cm="1">
        <f t="array" aca="1" ref="H6527" ca="1">IF(I6527&lt;&gt;"",INDIRECT("'"&amp;I6527&amp;"'!"&amp;J6527),"")</f>
        <v/>
      </c>
      <c r="I6527" s="1440"/>
      <c r="J6527" s="1436"/>
      <c r="K6527" s="4"/>
    </row>
    <row r="6528" spans="1:11" ht="15" x14ac:dyDescent="0.2">
      <c r="A6528" s="5">
        <v>6469</v>
      </c>
      <c r="B6528" s="660"/>
      <c r="D6528" s="4" t="s">
        <v>1339</v>
      </c>
      <c r="F6528" s="4" t="s">
        <v>3784</v>
      </c>
      <c r="G6528" s="1" t="b">
        <f t="shared" ca="1" si="102"/>
        <v>1</v>
      </c>
      <c r="H6528" s="1435" t="str" cm="1">
        <f t="array" aca="1" ref="H6528" ca="1">IF(I6528&lt;&gt;"",INDIRECT("'"&amp;I6528&amp;"'!"&amp;J6528),"")</f>
        <v/>
      </c>
      <c r="I6528" s="1440"/>
      <c r="J6528" s="1436"/>
      <c r="K6528" s="4"/>
    </row>
    <row r="6529" spans="1:11" ht="15" x14ac:dyDescent="0.2">
      <c r="A6529" s="5">
        <v>6470</v>
      </c>
      <c r="B6529" s="660"/>
      <c r="D6529" s="4" t="s">
        <v>1339</v>
      </c>
      <c r="F6529" s="4" t="s">
        <v>3784</v>
      </c>
      <c r="G6529" s="1" t="b">
        <f t="shared" ca="1" si="102"/>
        <v>1</v>
      </c>
      <c r="H6529" s="1435" t="str" cm="1">
        <f t="array" aca="1" ref="H6529" ca="1">IF(I6529&lt;&gt;"",INDIRECT("'"&amp;I6529&amp;"'!"&amp;J6529),"")</f>
        <v/>
      </c>
      <c r="I6529" s="1440"/>
      <c r="J6529" s="1436"/>
      <c r="K6529" s="4"/>
    </row>
    <row r="6530" spans="1:11" ht="15" x14ac:dyDescent="0.2">
      <c r="A6530" s="5">
        <v>6471</v>
      </c>
      <c r="B6530" s="660"/>
      <c r="D6530" s="4" t="s">
        <v>1339</v>
      </c>
      <c r="F6530" s="4" t="s">
        <v>3784</v>
      </c>
      <c r="G6530" s="1" t="b">
        <f t="shared" ca="1" si="102"/>
        <v>1</v>
      </c>
      <c r="H6530" s="1435" t="str" cm="1">
        <f t="array" aca="1" ref="H6530" ca="1">IF(I6530&lt;&gt;"",INDIRECT("'"&amp;I6530&amp;"'!"&amp;J6530),"")</f>
        <v/>
      </c>
      <c r="I6530" s="1440"/>
      <c r="J6530" s="1436"/>
      <c r="K6530" s="4"/>
    </row>
    <row r="6531" spans="1:11" ht="15" x14ac:dyDescent="0.2">
      <c r="A6531" s="5">
        <v>6472</v>
      </c>
      <c r="B6531" s="660"/>
      <c r="D6531" s="4" t="s">
        <v>1339</v>
      </c>
      <c r="F6531" s="4" t="s">
        <v>3784</v>
      </c>
      <c r="G6531" s="1" t="b">
        <f t="shared" ca="1" si="102"/>
        <v>1</v>
      </c>
      <c r="H6531" s="1435" t="str" cm="1">
        <f t="array" aca="1" ref="H6531" ca="1">IF(I6531&lt;&gt;"",INDIRECT("'"&amp;I6531&amp;"'!"&amp;J6531),"")</f>
        <v/>
      </c>
      <c r="I6531" s="1440"/>
      <c r="J6531" s="1436"/>
      <c r="K6531" s="4"/>
    </row>
    <row r="6532" spans="1:11" ht="15" x14ac:dyDescent="0.2">
      <c r="A6532" s="5">
        <v>6473</v>
      </c>
      <c r="B6532" s="660"/>
      <c r="D6532" s="4" t="s">
        <v>1339</v>
      </c>
      <c r="F6532" s="4" t="s">
        <v>3784</v>
      </c>
      <c r="G6532" s="1" t="b">
        <f t="shared" ca="1" si="102"/>
        <v>1</v>
      </c>
      <c r="H6532" s="1435" t="str" cm="1">
        <f t="array" aca="1" ref="H6532" ca="1">IF(I6532&lt;&gt;"",INDIRECT("'"&amp;I6532&amp;"'!"&amp;J6532),"")</f>
        <v/>
      </c>
      <c r="I6532" s="1440"/>
      <c r="J6532" s="1436"/>
      <c r="K6532" s="4"/>
    </row>
    <row r="6533" spans="1:11" ht="15" x14ac:dyDescent="0.2">
      <c r="A6533" s="5">
        <v>6474</v>
      </c>
      <c r="B6533" s="660"/>
      <c r="D6533" s="4" t="s">
        <v>1339</v>
      </c>
      <c r="F6533" s="4" t="s">
        <v>3784</v>
      </c>
      <c r="G6533" s="1" t="b">
        <f t="shared" ca="1" si="102"/>
        <v>1</v>
      </c>
      <c r="H6533" s="1435" t="str" cm="1">
        <f t="array" aca="1" ref="H6533" ca="1">IF(I6533&lt;&gt;"",INDIRECT("'"&amp;I6533&amp;"'!"&amp;J6533),"")</f>
        <v/>
      </c>
      <c r="I6533" s="1440"/>
      <c r="J6533" s="1436"/>
      <c r="K6533" s="4"/>
    </row>
    <row r="6534" spans="1:11" ht="15" x14ac:dyDescent="0.2">
      <c r="A6534" s="5">
        <v>6475</v>
      </c>
      <c r="B6534" s="660"/>
      <c r="D6534" s="4" t="s">
        <v>1339</v>
      </c>
      <c r="F6534" s="4" t="s">
        <v>3784</v>
      </c>
      <c r="G6534" s="1" t="b">
        <f t="shared" ca="1" si="102"/>
        <v>1</v>
      </c>
      <c r="H6534" s="1435" t="str" cm="1">
        <f t="array" aca="1" ref="H6534" ca="1">IF(I6534&lt;&gt;"",INDIRECT("'"&amp;I6534&amp;"'!"&amp;J6534),"")</f>
        <v/>
      </c>
      <c r="I6534" s="1440"/>
      <c r="J6534" s="1436"/>
      <c r="K6534" s="4"/>
    </row>
    <row r="6535" spans="1:11" ht="15" x14ac:dyDescent="0.2">
      <c r="A6535" s="5">
        <v>6476</v>
      </c>
      <c r="B6535" s="660"/>
      <c r="D6535" s="4" t="s">
        <v>1339</v>
      </c>
      <c r="F6535" s="4" t="s">
        <v>3784</v>
      </c>
      <c r="G6535" s="1" t="b">
        <f t="shared" ca="1" si="102"/>
        <v>1</v>
      </c>
      <c r="H6535" s="1435" t="str" cm="1">
        <f t="array" aca="1" ref="H6535" ca="1">IF(I6535&lt;&gt;"",INDIRECT("'"&amp;I6535&amp;"'!"&amp;J6535),"")</f>
        <v/>
      </c>
      <c r="I6535" s="1440"/>
      <c r="J6535" s="1436"/>
      <c r="K6535" s="4"/>
    </row>
    <row r="6536" spans="1:11" ht="15" x14ac:dyDescent="0.2">
      <c r="A6536" s="5">
        <v>6477</v>
      </c>
      <c r="B6536" s="660"/>
      <c r="D6536" s="4" t="s">
        <v>1339</v>
      </c>
      <c r="F6536" s="4" t="s">
        <v>3784</v>
      </c>
      <c r="G6536" s="1" t="b">
        <f t="shared" ca="1" si="102"/>
        <v>1</v>
      </c>
      <c r="H6536" s="1435" t="str" cm="1">
        <f t="array" aca="1" ref="H6536" ca="1">IF(I6536&lt;&gt;"",INDIRECT("'"&amp;I6536&amp;"'!"&amp;J6536),"")</f>
        <v/>
      </c>
      <c r="I6536" s="1440"/>
      <c r="J6536" s="1436"/>
      <c r="K6536" s="4"/>
    </row>
    <row r="6537" spans="1:11" ht="15" x14ac:dyDescent="0.2">
      <c r="A6537" s="5">
        <v>6478</v>
      </c>
      <c r="B6537" s="660"/>
      <c r="D6537" s="4" t="s">
        <v>1339</v>
      </c>
      <c r="F6537" s="4" t="s">
        <v>3784</v>
      </c>
      <c r="G6537" s="1" t="b">
        <f t="shared" ca="1" si="102"/>
        <v>1</v>
      </c>
      <c r="H6537" s="1435" t="str" cm="1">
        <f t="array" aca="1" ref="H6537" ca="1">IF(I6537&lt;&gt;"",INDIRECT("'"&amp;I6537&amp;"'!"&amp;J6537),"")</f>
        <v/>
      </c>
      <c r="I6537" s="1440"/>
      <c r="J6537" s="1436"/>
      <c r="K6537" s="4"/>
    </row>
    <row r="6538" spans="1:11" ht="15" x14ac:dyDescent="0.2">
      <c r="A6538" s="5">
        <v>6479</v>
      </c>
      <c r="B6538" s="660"/>
      <c r="D6538" s="4" t="s">
        <v>1339</v>
      </c>
      <c r="F6538" s="4" t="s">
        <v>3784</v>
      </c>
      <c r="G6538" s="1" t="b">
        <f t="shared" ca="1" si="102"/>
        <v>1</v>
      </c>
      <c r="H6538" s="1435" t="str" cm="1">
        <f t="array" aca="1" ref="H6538" ca="1">IF(I6538&lt;&gt;"",INDIRECT("'"&amp;I6538&amp;"'!"&amp;J6538),"")</f>
        <v/>
      </c>
      <c r="I6538" s="1440"/>
      <c r="J6538" s="1436"/>
      <c r="K6538" s="4"/>
    </row>
    <row r="6539" spans="1:11" ht="15" x14ac:dyDescent="0.2">
      <c r="A6539" s="5">
        <v>6480</v>
      </c>
      <c r="B6539" s="660"/>
      <c r="D6539" s="4" t="s">
        <v>1339</v>
      </c>
      <c r="F6539" s="4" t="s">
        <v>3784</v>
      </c>
      <c r="G6539" s="1" t="b">
        <f t="shared" ca="1" si="102"/>
        <v>1</v>
      </c>
      <c r="H6539" s="1435" t="str" cm="1">
        <f t="array" aca="1" ref="H6539" ca="1">IF(I6539&lt;&gt;"",INDIRECT("'"&amp;I6539&amp;"'!"&amp;J6539),"")</f>
        <v/>
      </c>
      <c r="I6539" s="1440"/>
      <c r="J6539" s="1436"/>
      <c r="K6539" s="4"/>
    </row>
    <row r="6540" spans="1:11" ht="15" x14ac:dyDescent="0.2">
      <c r="A6540" s="5">
        <v>6481</v>
      </c>
      <c r="B6540" s="660"/>
      <c r="D6540" s="4" t="s">
        <v>1339</v>
      </c>
      <c r="F6540" s="4" t="s">
        <v>3784</v>
      </c>
      <c r="G6540" s="1" t="b">
        <f t="shared" ca="1" si="102"/>
        <v>1</v>
      </c>
      <c r="H6540" s="1435" t="str" cm="1">
        <f t="array" aca="1" ref="H6540" ca="1">IF(I6540&lt;&gt;"",INDIRECT("'"&amp;I6540&amp;"'!"&amp;J6540),"")</f>
        <v/>
      </c>
      <c r="I6540" s="1440"/>
      <c r="J6540" s="1436"/>
      <c r="K6540" s="4"/>
    </row>
    <row r="6541" spans="1:11" ht="15" x14ac:dyDescent="0.2">
      <c r="A6541" s="5">
        <v>6482</v>
      </c>
      <c r="B6541" s="660"/>
      <c r="D6541" s="4" t="s">
        <v>1339</v>
      </c>
      <c r="F6541" s="4" t="s">
        <v>3784</v>
      </c>
      <c r="G6541" s="1" t="b">
        <f t="shared" ca="1" si="102"/>
        <v>1</v>
      </c>
      <c r="H6541" s="1435" t="str" cm="1">
        <f t="array" aca="1" ref="H6541" ca="1">IF(I6541&lt;&gt;"",INDIRECT("'"&amp;I6541&amp;"'!"&amp;J6541),"")</f>
        <v/>
      </c>
      <c r="I6541" s="1440"/>
      <c r="J6541" s="1436"/>
      <c r="K6541" s="4"/>
    </row>
    <row r="6542" spans="1:11" ht="15" x14ac:dyDescent="0.2">
      <c r="A6542" s="5">
        <v>6483</v>
      </c>
      <c r="B6542" s="660"/>
      <c r="D6542" s="4" t="s">
        <v>1339</v>
      </c>
      <c r="F6542" s="4" t="s">
        <v>3784</v>
      </c>
      <c r="G6542" s="1" t="b">
        <f t="shared" ca="1" si="102"/>
        <v>1</v>
      </c>
      <c r="H6542" s="1435" t="str" cm="1">
        <f t="array" aca="1" ref="H6542" ca="1">IF(I6542&lt;&gt;"",INDIRECT("'"&amp;I6542&amp;"'!"&amp;J6542),"")</f>
        <v/>
      </c>
      <c r="I6542" s="1440"/>
      <c r="J6542" s="1436"/>
      <c r="K6542" s="4"/>
    </row>
    <row r="6543" spans="1:11" ht="15" x14ac:dyDescent="0.2">
      <c r="A6543" s="5">
        <v>6484</v>
      </c>
      <c r="B6543" s="660"/>
      <c r="D6543" s="4" t="s">
        <v>1339</v>
      </c>
      <c r="F6543" s="4" t="s">
        <v>3784</v>
      </c>
      <c r="G6543" s="1" t="b">
        <f t="shared" ca="1" si="102"/>
        <v>1</v>
      </c>
      <c r="H6543" s="1435" t="str" cm="1">
        <f t="array" aca="1" ref="H6543" ca="1">IF(I6543&lt;&gt;"",INDIRECT("'"&amp;I6543&amp;"'!"&amp;J6543),"")</f>
        <v/>
      </c>
      <c r="I6543" s="1440"/>
      <c r="J6543" s="1436"/>
      <c r="K6543" s="4"/>
    </row>
    <row r="6544" spans="1:11" ht="15" x14ac:dyDescent="0.2">
      <c r="A6544" s="5">
        <v>6485</v>
      </c>
      <c r="B6544" s="660"/>
      <c r="D6544" s="4" t="s">
        <v>1339</v>
      </c>
      <c r="F6544" s="4" t="s">
        <v>3784</v>
      </c>
      <c r="G6544" s="1" t="b">
        <f t="shared" ca="1" si="102"/>
        <v>1</v>
      </c>
      <c r="H6544" s="1435" t="str" cm="1">
        <f t="array" aca="1" ref="H6544" ca="1">IF(I6544&lt;&gt;"",INDIRECT("'"&amp;I6544&amp;"'!"&amp;J6544),"")</f>
        <v/>
      </c>
      <c r="I6544" s="1440"/>
      <c r="J6544" s="1436"/>
      <c r="K6544" s="4"/>
    </row>
    <row r="6545" spans="1:11" ht="15" x14ac:dyDescent="0.2">
      <c r="A6545" s="5">
        <v>6486</v>
      </c>
      <c r="B6545" s="660"/>
      <c r="D6545" s="4" t="s">
        <v>1339</v>
      </c>
      <c r="F6545" s="4" t="s">
        <v>3784</v>
      </c>
      <c r="G6545" s="1" t="b">
        <f t="shared" ca="1" si="102"/>
        <v>1</v>
      </c>
      <c r="H6545" s="1435" t="str" cm="1">
        <f t="array" aca="1" ref="H6545" ca="1">IF(I6545&lt;&gt;"",INDIRECT("'"&amp;I6545&amp;"'!"&amp;J6545),"")</f>
        <v/>
      </c>
      <c r="I6545" s="1440"/>
      <c r="J6545" s="1436"/>
      <c r="K6545" s="4"/>
    </row>
    <row r="6546" spans="1:11" ht="15" x14ac:dyDescent="0.2">
      <c r="A6546" s="5">
        <v>6487</v>
      </c>
      <c r="B6546" s="660"/>
      <c r="D6546" s="4" t="s">
        <v>1339</v>
      </c>
      <c r="F6546" s="4" t="s">
        <v>3784</v>
      </c>
      <c r="G6546" s="1" t="b">
        <f t="shared" ca="1" si="102"/>
        <v>1</v>
      </c>
      <c r="H6546" s="1435" t="str" cm="1">
        <f t="array" aca="1" ref="H6546" ca="1">IF(I6546&lt;&gt;"",INDIRECT("'"&amp;I6546&amp;"'!"&amp;J6546),"")</f>
        <v/>
      </c>
      <c r="I6546" s="1440"/>
      <c r="J6546" s="1436"/>
      <c r="K6546" s="4"/>
    </row>
    <row r="6547" spans="1:11" ht="15" x14ac:dyDescent="0.2">
      <c r="A6547" s="5">
        <v>6488</v>
      </c>
      <c r="B6547" s="660"/>
      <c r="D6547" s="4" t="s">
        <v>1339</v>
      </c>
      <c r="F6547" s="4" t="s">
        <v>3784</v>
      </c>
      <c r="G6547" s="1" t="b">
        <f t="shared" ca="1" si="102"/>
        <v>1</v>
      </c>
      <c r="H6547" s="1435" t="str" cm="1">
        <f t="array" aca="1" ref="H6547" ca="1">IF(I6547&lt;&gt;"",INDIRECT("'"&amp;I6547&amp;"'!"&amp;J6547),"")</f>
        <v/>
      </c>
      <c r="I6547" s="1440"/>
      <c r="J6547" s="1436"/>
      <c r="K6547" s="4"/>
    </row>
    <row r="6548" spans="1:11" ht="15" x14ac:dyDescent="0.2">
      <c r="A6548" s="5">
        <v>6489</v>
      </c>
      <c r="B6548" s="660"/>
      <c r="D6548" s="4" t="s">
        <v>1339</v>
      </c>
      <c r="F6548" s="4" t="s">
        <v>3784</v>
      </c>
      <c r="G6548" s="1" t="b">
        <f t="shared" ca="1" si="102"/>
        <v>1</v>
      </c>
      <c r="H6548" s="1435" t="str" cm="1">
        <f t="array" aca="1" ref="H6548" ca="1">IF(I6548&lt;&gt;"",INDIRECT("'"&amp;I6548&amp;"'!"&amp;J6548),"")</f>
        <v/>
      </c>
      <c r="I6548" s="1440"/>
      <c r="J6548" s="1436"/>
      <c r="K6548" s="4"/>
    </row>
    <row r="6549" spans="1:11" ht="15" x14ac:dyDescent="0.2">
      <c r="A6549" s="5">
        <v>6490</v>
      </c>
      <c r="B6549" s="660"/>
      <c r="D6549" s="4" t="s">
        <v>1339</v>
      </c>
      <c r="F6549" s="4" t="s">
        <v>3784</v>
      </c>
      <c r="G6549" s="1" t="b">
        <f t="shared" ca="1" si="102"/>
        <v>1</v>
      </c>
      <c r="H6549" s="1435" t="str" cm="1">
        <f t="array" aca="1" ref="H6549" ca="1">IF(I6549&lt;&gt;"",INDIRECT("'"&amp;I6549&amp;"'!"&amp;J6549),"")</f>
        <v/>
      </c>
      <c r="I6549" s="1440"/>
      <c r="J6549" s="1436"/>
      <c r="K6549" s="4"/>
    </row>
    <row r="6550" spans="1:11" ht="15" x14ac:dyDescent="0.2">
      <c r="A6550" s="5">
        <v>6491</v>
      </c>
      <c r="B6550" s="660"/>
      <c r="D6550" s="4" t="s">
        <v>1339</v>
      </c>
      <c r="F6550" s="4" t="s">
        <v>3784</v>
      </c>
      <c r="G6550" s="1" t="b">
        <f t="shared" ca="1" si="102"/>
        <v>1</v>
      </c>
      <c r="H6550" s="1435" t="str" cm="1">
        <f t="array" aca="1" ref="H6550" ca="1">IF(I6550&lt;&gt;"",INDIRECT("'"&amp;I6550&amp;"'!"&amp;J6550),"")</f>
        <v/>
      </c>
      <c r="I6550" s="1440"/>
      <c r="J6550" s="1436"/>
      <c r="K6550" s="4"/>
    </row>
    <row r="6551" spans="1:11" ht="15" x14ac:dyDescent="0.2">
      <c r="A6551" s="5">
        <v>6492</v>
      </c>
      <c r="B6551" s="660"/>
      <c r="D6551" s="4" t="s">
        <v>1339</v>
      </c>
      <c r="F6551" s="4" t="s">
        <v>3784</v>
      </c>
      <c r="G6551" s="1" t="b">
        <f t="shared" ca="1" si="102"/>
        <v>1</v>
      </c>
      <c r="H6551" s="1435" t="str" cm="1">
        <f t="array" aca="1" ref="H6551" ca="1">IF(I6551&lt;&gt;"",INDIRECT("'"&amp;I6551&amp;"'!"&amp;J6551),"")</f>
        <v/>
      </c>
      <c r="I6551" s="1440"/>
      <c r="J6551" s="1436"/>
      <c r="K6551" s="4"/>
    </row>
    <row r="6552" spans="1:11" ht="15" x14ac:dyDescent="0.2">
      <c r="A6552" s="5">
        <v>6493</v>
      </c>
      <c r="B6552" s="660"/>
      <c r="D6552" s="4" t="s">
        <v>1339</v>
      </c>
      <c r="F6552" s="4" t="s">
        <v>3784</v>
      </c>
      <c r="G6552" s="1" t="b">
        <f t="shared" ca="1" si="102"/>
        <v>1</v>
      </c>
      <c r="H6552" s="1435" t="str" cm="1">
        <f t="array" aca="1" ref="H6552" ca="1">IF(I6552&lt;&gt;"",INDIRECT("'"&amp;I6552&amp;"'!"&amp;J6552),"")</f>
        <v/>
      </c>
      <c r="I6552" s="1440"/>
      <c r="J6552" s="1436"/>
      <c r="K6552" s="4"/>
    </row>
    <row r="6553" spans="1:11" ht="15" x14ac:dyDescent="0.2">
      <c r="A6553" s="5">
        <v>6494</v>
      </c>
      <c r="B6553" s="660"/>
      <c r="D6553" s="4" t="s">
        <v>1339</v>
      </c>
      <c r="F6553" s="4" t="s">
        <v>3784</v>
      </c>
      <c r="G6553" s="1" t="b">
        <f t="shared" ca="1" si="102"/>
        <v>1</v>
      </c>
      <c r="H6553" s="1435" t="str" cm="1">
        <f t="array" aca="1" ref="H6553" ca="1">IF(I6553&lt;&gt;"",INDIRECT("'"&amp;I6553&amp;"'!"&amp;J6553),"")</f>
        <v/>
      </c>
      <c r="I6553" s="1440"/>
      <c r="J6553" s="1436"/>
      <c r="K6553" s="4"/>
    </row>
    <row r="6554" spans="1:11" ht="15" x14ac:dyDescent="0.2">
      <c r="A6554" s="5">
        <v>6495</v>
      </c>
      <c r="B6554" s="660"/>
      <c r="D6554" s="4" t="s">
        <v>1339</v>
      </c>
      <c r="F6554" s="4" t="s">
        <v>3784</v>
      </c>
      <c r="G6554" s="1" t="b">
        <f t="shared" ca="1" si="102"/>
        <v>1</v>
      </c>
      <c r="H6554" s="1435" t="str" cm="1">
        <f t="array" aca="1" ref="H6554" ca="1">IF(I6554&lt;&gt;"",INDIRECT("'"&amp;I6554&amp;"'!"&amp;J6554),"")</f>
        <v/>
      </c>
      <c r="I6554" s="1440"/>
      <c r="J6554" s="1436"/>
      <c r="K6554" s="4"/>
    </row>
    <row r="6555" spans="1:11" ht="15" x14ac:dyDescent="0.2">
      <c r="A6555" s="5">
        <v>6496</v>
      </c>
      <c r="B6555" s="660"/>
      <c r="D6555" s="4" t="s">
        <v>1339</v>
      </c>
      <c r="F6555" s="4" t="s">
        <v>3784</v>
      </c>
      <c r="G6555" s="1" t="b">
        <f t="shared" ca="1" si="102"/>
        <v>1</v>
      </c>
      <c r="H6555" s="1435" t="str" cm="1">
        <f t="array" aca="1" ref="H6555" ca="1">IF(I6555&lt;&gt;"",INDIRECT("'"&amp;I6555&amp;"'!"&amp;J6555),"")</f>
        <v/>
      </c>
      <c r="I6555" s="1440"/>
      <c r="J6555" s="1436"/>
      <c r="K6555" s="4"/>
    </row>
    <row r="6556" spans="1:11" ht="15" x14ac:dyDescent="0.2">
      <c r="A6556" s="5">
        <v>6497</v>
      </c>
      <c r="B6556" s="660"/>
      <c r="D6556" s="4" t="s">
        <v>1339</v>
      </c>
      <c r="F6556" s="4" t="s">
        <v>3784</v>
      </c>
      <c r="G6556" s="1" t="b">
        <f t="shared" ca="1" si="102"/>
        <v>1</v>
      </c>
      <c r="H6556" s="1435" t="str" cm="1">
        <f t="array" aca="1" ref="H6556" ca="1">IF(I6556&lt;&gt;"",INDIRECT("'"&amp;I6556&amp;"'!"&amp;J6556),"")</f>
        <v/>
      </c>
      <c r="I6556" s="1440"/>
      <c r="J6556" s="1436"/>
      <c r="K6556" s="4"/>
    </row>
    <row r="6557" spans="1:11" ht="15" x14ac:dyDescent="0.2">
      <c r="A6557" s="5">
        <v>6498</v>
      </c>
      <c r="B6557" s="660"/>
      <c r="D6557" s="4" t="s">
        <v>1339</v>
      </c>
      <c r="F6557" s="4" t="s">
        <v>3784</v>
      </c>
      <c r="G6557" s="1" t="b">
        <f t="shared" ca="1" si="102"/>
        <v>1</v>
      </c>
      <c r="H6557" s="1435" t="str" cm="1">
        <f t="array" aca="1" ref="H6557" ca="1">IF(I6557&lt;&gt;"",INDIRECT("'"&amp;I6557&amp;"'!"&amp;J6557),"")</f>
        <v/>
      </c>
      <c r="I6557" s="1440"/>
      <c r="J6557" s="1436"/>
      <c r="K6557" s="4"/>
    </row>
    <row r="6558" spans="1:11" ht="15" x14ac:dyDescent="0.2">
      <c r="A6558" s="5">
        <v>6499</v>
      </c>
      <c r="B6558" s="660"/>
      <c r="D6558" s="4" t="s">
        <v>1339</v>
      </c>
      <c r="F6558" s="4" t="s">
        <v>3784</v>
      </c>
      <c r="G6558" s="1" t="b">
        <f t="shared" ca="1" si="102"/>
        <v>1</v>
      </c>
      <c r="H6558" s="1435" t="str" cm="1">
        <f t="array" aca="1" ref="H6558" ca="1">IF(I6558&lt;&gt;"",INDIRECT("'"&amp;I6558&amp;"'!"&amp;J6558),"")</f>
        <v/>
      </c>
      <c r="I6558" s="1440"/>
      <c r="J6558" s="1436"/>
      <c r="K6558" s="4"/>
    </row>
    <row r="6559" spans="1:11" ht="15" x14ac:dyDescent="0.2">
      <c r="A6559" s="5">
        <v>6500</v>
      </c>
      <c r="B6559" s="660"/>
      <c r="D6559" s="4" t="s">
        <v>1339</v>
      </c>
      <c r="F6559" s="4" t="s">
        <v>3784</v>
      </c>
      <c r="G6559" s="1" t="b">
        <f t="shared" ca="1" si="102"/>
        <v>1</v>
      </c>
      <c r="H6559" s="1435" t="str" cm="1">
        <f t="array" aca="1" ref="H6559" ca="1">IF(I6559&lt;&gt;"",INDIRECT("'"&amp;I6559&amp;"'!"&amp;J6559),"")</f>
        <v/>
      </c>
      <c r="I6559" s="1440"/>
      <c r="J6559" s="1436"/>
      <c r="K6559" s="4"/>
    </row>
    <row r="6560" spans="1:11" ht="15" x14ac:dyDescent="0.2">
      <c r="A6560" s="5">
        <v>6501</v>
      </c>
      <c r="B6560" s="660"/>
      <c r="D6560" s="4" t="s">
        <v>1339</v>
      </c>
      <c r="F6560" s="4" t="s">
        <v>3784</v>
      </c>
      <c r="G6560" s="1" t="b">
        <f t="shared" ref="G6560:G6623" ca="1" si="103">H6560=B6560</f>
        <v>1</v>
      </c>
      <c r="H6560" s="1435" t="str" cm="1">
        <f t="array" aca="1" ref="H6560" ca="1">IF(I6560&lt;&gt;"",INDIRECT("'"&amp;I6560&amp;"'!"&amp;J6560),"")</f>
        <v/>
      </c>
      <c r="I6560" s="1440"/>
      <c r="J6560" s="1436"/>
      <c r="K6560" s="4"/>
    </row>
    <row r="6561" spans="1:11" ht="15" x14ac:dyDescent="0.2">
      <c r="A6561" s="5">
        <v>6502</v>
      </c>
      <c r="B6561" s="660"/>
      <c r="D6561" s="4" t="s">
        <v>1339</v>
      </c>
      <c r="F6561" s="4" t="s">
        <v>3784</v>
      </c>
      <c r="G6561" s="1" t="b">
        <f t="shared" ca="1" si="103"/>
        <v>1</v>
      </c>
      <c r="H6561" s="1435" t="str" cm="1">
        <f t="array" aca="1" ref="H6561" ca="1">IF(I6561&lt;&gt;"",INDIRECT("'"&amp;I6561&amp;"'!"&amp;J6561),"")</f>
        <v/>
      </c>
      <c r="I6561" s="1440"/>
      <c r="J6561" s="1436"/>
      <c r="K6561" s="4"/>
    </row>
    <row r="6562" spans="1:11" ht="15" x14ac:dyDescent="0.2">
      <c r="A6562" s="5">
        <v>6503</v>
      </c>
      <c r="B6562" s="660"/>
      <c r="D6562" s="4" t="s">
        <v>1339</v>
      </c>
      <c r="F6562" s="4" t="s">
        <v>3784</v>
      </c>
      <c r="G6562" s="1" t="b">
        <f t="shared" ca="1" si="103"/>
        <v>1</v>
      </c>
      <c r="H6562" s="1435" t="str" cm="1">
        <f t="array" aca="1" ref="H6562" ca="1">IF(I6562&lt;&gt;"",INDIRECT("'"&amp;I6562&amp;"'!"&amp;J6562),"")</f>
        <v/>
      </c>
      <c r="I6562" s="1440"/>
      <c r="J6562" s="1436"/>
      <c r="K6562" s="4"/>
    </row>
    <row r="6563" spans="1:11" ht="15" x14ac:dyDescent="0.2">
      <c r="A6563" s="5">
        <v>6504</v>
      </c>
      <c r="B6563" s="660"/>
      <c r="D6563" s="4" t="s">
        <v>1339</v>
      </c>
      <c r="F6563" s="4" t="s">
        <v>3784</v>
      </c>
      <c r="G6563" s="1" t="b">
        <f t="shared" ca="1" si="103"/>
        <v>1</v>
      </c>
      <c r="H6563" s="1435" t="str" cm="1">
        <f t="array" aca="1" ref="H6563" ca="1">IF(I6563&lt;&gt;"",INDIRECT("'"&amp;I6563&amp;"'!"&amp;J6563),"")</f>
        <v/>
      </c>
      <c r="I6563" s="1440"/>
      <c r="J6563" s="1436"/>
      <c r="K6563" s="4"/>
    </row>
    <row r="6564" spans="1:11" ht="15" x14ac:dyDescent="0.2">
      <c r="A6564" s="5">
        <v>6505</v>
      </c>
      <c r="B6564" s="660"/>
      <c r="D6564" s="4" t="s">
        <v>1339</v>
      </c>
      <c r="F6564" s="4" t="s">
        <v>3784</v>
      </c>
      <c r="G6564" s="1" t="b">
        <f t="shared" ca="1" si="103"/>
        <v>1</v>
      </c>
      <c r="H6564" s="1435" t="str" cm="1">
        <f t="array" aca="1" ref="H6564" ca="1">IF(I6564&lt;&gt;"",INDIRECT("'"&amp;I6564&amp;"'!"&amp;J6564),"")</f>
        <v/>
      </c>
      <c r="I6564" s="1440"/>
      <c r="J6564" s="1436"/>
      <c r="K6564" s="4"/>
    </row>
    <row r="6565" spans="1:11" ht="15" x14ac:dyDescent="0.2">
      <c r="A6565" s="5">
        <v>6506</v>
      </c>
      <c r="B6565" s="660"/>
      <c r="D6565" s="4" t="s">
        <v>1339</v>
      </c>
      <c r="F6565" s="4" t="s">
        <v>3784</v>
      </c>
      <c r="G6565" s="1" t="b">
        <f t="shared" ca="1" si="103"/>
        <v>1</v>
      </c>
      <c r="H6565" s="1435" t="str" cm="1">
        <f t="array" aca="1" ref="H6565" ca="1">IF(I6565&lt;&gt;"",INDIRECT("'"&amp;I6565&amp;"'!"&amp;J6565),"")</f>
        <v/>
      </c>
      <c r="I6565" s="1440"/>
      <c r="J6565" s="1436"/>
      <c r="K6565" s="4"/>
    </row>
    <row r="6566" spans="1:11" ht="15" x14ac:dyDescent="0.2">
      <c r="A6566" s="5">
        <v>6507</v>
      </c>
      <c r="B6566" s="660"/>
      <c r="D6566" s="4" t="s">
        <v>1339</v>
      </c>
      <c r="F6566" s="4" t="s">
        <v>3784</v>
      </c>
      <c r="G6566" s="1" t="b">
        <f t="shared" ca="1" si="103"/>
        <v>1</v>
      </c>
      <c r="H6566" s="1435" t="str" cm="1">
        <f t="array" aca="1" ref="H6566" ca="1">IF(I6566&lt;&gt;"",INDIRECT("'"&amp;I6566&amp;"'!"&amp;J6566),"")</f>
        <v/>
      </c>
      <c r="I6566" s="1440"/>
      <c r="J6566" s="1436"/>
      <c r="K6566" s="4"/>
    </row>
    <row r="6567" spans="1:11" ht="15" x14ac:dyDescent="0.2">
      <c r="A6567" s="5">
        <v>6508</v>
      </c>
      <c r="B6567" s="660"/>
      <c r="D6567" s="4" t="s">
        <v>1339</v>
      </c>
      <c r="F6567" s="4" t="s">
        <v>3784</v>
      </c>
      <c r="G6567" s="1" t="b">
        <f t="shared" ca="1" si="103"/>
        <v>1</v>
      </c>
      <c r="H6567" s="1435" t="str" cm="1">
        <f t="array" aca="1" ref="H6567" ca="1">IF(I6567&lt;&gt;"",INDIRECT("'"&amp;I6567&amp;"'!"&amp;J6567),"")</f>
        <v/>
      </c>
      <c r="I6567" s="1440"/>
      <c r="J6567" s="1436"/>
      <c r="K6567" s="4"/>
    </row>
    <row r="6568" spans="1:11" ht="15" x14ac:dyDescent="0.2">
      <c r="A6568" s="5">
        <v>6509</v>
      </c>
      <c r="B6568" s="660"/>
      <c r="D6568" s="4" t="s">
        <v>1339</v>
      </c>
      <c r="F6568" s="4" t="s">
        <v>3784</v>
      </c>
      <c r="G6568" s="1" t="b">
        <f t="shared" ca="1" si="103"/>
        <v>1</v>
      </c>
      <c r="H6568" s="1435" t="str" cm="1">
        <f t="array" aca="1" ref="H6568" ca="1">IF(I6568&lt;&gt;"",INDIRECT("'"&amp;I6568&amp;"'!"&amp;J6568),"")</f>
        <v/>
      </c>
      <c r="I6568" s="1440"/>
      <c r="J6568" s="1436"/>
      <c r="K6568" s="4"/>
    </row>
    <row r="6569" spans="1:11" ht="15" x14ac:dyDescent="0.2">
      <c r="A6569" s="5">
        <v>6510</v>
      </c>
      <c r="B6569" s="660"/>
      <c r="D6569" s="4" t="s">
        <v>1339</v>
      </c>
      <c r="F6569" s="4" t="s">
        <v>3784</v>
      </c>
      <c r="G6569" s="1" t="b">
        <f t="shared" ca="1" si="103"/>
        <v>1</v>
      </c>
      <c r="H6569" s="1435" t="str" cm="1">
        <f t="array" aca="1" ref="H6569" ca="1">IF(I6569&lt;&gt;"",INDIRECT("'"&amp;I6569&amp;"'!"&amp;J6569),"")</f>
        <v/>
      </c>
      <c r="I6569" s="1440"/>
      <c r="J6569" s="1436"/>
      <c r="K6569" s="4"/>
    </row>
    <row r="6570" spans="1:11" ht="15" x14ac:dyDescent="0.2">
      <c r="A6570" s="5">
        <v>6511</v>
      </c>
      <c r="B6570" s="660"/>
      <c r="D6570" s="4" t="s">
        <v>1339</v>
      </c>
      <c r="F6570" s="4" t="s">
        <v>3784</v>
      </c>
      <c r="G6570" s="1" t="b">
        <f t="shared" ca="1" si="103"/>
        <v>1</v>
      </c>
      <c r="H6570" s="1435" t="str" cm="1">
        <f t="array" aca="1" ref="H6570" ca="1">IF(I6570&lt;&gt;"",INDIRECT("'"&amp;I6570&amp;"'!"&amp;J6570),"")</f>
        <v/>
      </c>
      <c r="I6570" s="1440"/>
      <c r="J6570" s="1436"/>
      <c r="K6570" s="4"/>
    </row>
    <row r="6571" spans="1:11" ht="15" x14ac:dyDescent="0.2">
      <c r="A6571" s="5">
        <v>6512</v>
      </c>
      <c r="B6571" s="660"/>
      <c r="D6571" s="4" t="s">
        <v>1339</v>
      </c>
      <c r="F6571" s="4" t="s">
        <v>3784</v>
      </c>
      <c r="G6571" s="1" t="b">
        <f t="shared" ca="1" si="103"/>
        <v>1</v>
      </c>
      <c r="H6571" s="1435" t="str" cm="1">
        <f t="array" aca="1" ref="H6571" ca="1">IF(I6571&lt;&gt;"",INDIRECT("'"&amp;I6571&amp;"'!"&amp;J6571),"")</f>
        <v/>
      </c>
      <c r="I6571" s="1440"/>
      <c r="J6571" s="1436"/>
      <c r="K6571" s="4"/>
    </row>
    <row r="6572" spans="1:11" ht="15" x14ac:dyDescent="0.2">
      <c r="A6572" s="5">
        <v>6513</v>
      </c>
      <c r="B6572" s="660"/>
      <c r="D6572" s="4" t="s">
        <v>1339</v>
      </c>
      <c r="F6572" s="4" t="s">
        <v>3784</v>
      </c>
      <c r="G6572" s="1" t="b">
        <f t="shared" ca="1" si="103"/>
        <v>1</v>
      </c>
      <c r="H6572" s="1435" t="str" cm="1">
        <f t="array" aca="1" ref="H6572" ca="1">IF(I6572&lt;&gt;"",INDIRECT("'"&amp;I6572&amp;"'!"&amp;J6572),"")</f>
        <v/>
      </c>
      <c r="I6572" s="1440"/>
      <c r="J6572" s="1436"/>
      <c r="K6572" s="4"/>
    </row>
    <row r="6573" spans="1:11" ht="15" x14ac:dyDescent="0.2">
      <c r="A6573" s="5">
        <v>6514</v>
      </c>
      <c r="B6573" s="660"/>
      <c r="D6573" s="4" t="s">
        <v>1339</v>
      </c>
      <c r="F6573" s="4" t="s">
        <v>3784</v>
      </c>
      <c r="G6573" s="1" t="b">
        <f t="shared" ca="1" si="103"/>
        <v>1</v>
      </c>
      <c r="H6573" s="1435" t="str" cm="1">
        <f t="array" aca="1" ref="H6573" ca="1">IF(I6573&lt;&gt;"",INDIRECT("'"&amp;I6573&amp;"'!"&amp;J6573),"")</f>
        <v/>
      </c>
      <c r="I6573" s="1440"/>
      <c r="J6573" s="1436"/>
      <c r="K6573" s="4"/>
    </row>
    <row r="6574" spans="1:11" ht="15" x14ac:dyDescent="0.2">
      <c r="A6574" s="5">
        <v>6515</v>
      </c>
      <c r="B6574" s="660"/>
      <c r="D6574" s="4" t="s">
        <v>1339</v>
      </c>
      <c r="F6574" s="4" t="s">
        <v>3784</v>
      </c>
      <c r="G6574" s="1" t="b">
        <f t="shared" ca="1" si="103"/>
        <v>1</v>
      </c>
      <c r="H6574" s="1435" t="str" cm="1">
        <f t="array" aca="1" ref="H6574" ca="1">IF(I6574&lt;&gt;"",INDIRECT("'"&amp;I6574&amp;"'!"&amp;J6574),"")</f>
        <v/>
      </c>
      <c r="I6574" s="1440"/>
      <c r="J6574" s="1436"/>
      <c r="K6574" s="4"/>
    </row>
    <row r="6575" spans="1:11" ht="15" x14ac:dyDescent="0.2">
      <c r="A6575" s="5">
        <v>6516</v>
      </c>
      <c r="B6575" s="660"/>
      <c r="D6575" s="4" t="s">
        <v>1339</v>
      </c>
      <c r="F6575" s="4" t="s">
        <v>3784</v>
      </c>
      <c r="G6575" s="1" t="b">
        <f t="shared" ca="1" si="103"/>
        <v>1</v>
      </c>
      <c r="H6575" s="1435" t="str" cm="1">
        <f t="array" aca="1" ref="H6575" ca="1">IF(I6575&lt;&gt;"",INDIRECT("'"&amp;I6575&amp;"'!"&amp;J6575),"")</f>
        <v/>
      </c>
      <c r="I6575" s="1440"/>
      <c r="J6575" s="1436"/>
      <c r="K6575" s="4"/>
    </row>
    <row r="6576" spans="1:11" ht="15" x14ac:dyDescent="0.2">
      <c r="A6576" s="5">
        <v>6517</v>
      </c>
      <c r="B6576" s="660"/>
      <c r="D6576" s="4" t="s">
        <v>1339</v>
      </c>
      <c r="F6576" s="4" t="s">
        <v>3784</v>
      </c>
      <c r="G6576" s="1" t="b">
        <f t="shared" ca="1" si="103"/>
        <v>1</v>
      </c>
      <c r="H6576" s="1435" t="str" cm="1">
        <f t="array" aca="1" ref="H6576" ca="1">IF(I6576&lt;&gt;"",INDIRECT("'"&amp;I6576&amp;"'!"&amp;J6576),"")</f>
        <v/>
      </c>
      <c r="I6576" s="1440"/>
      <c r="J6576" s="1436"/>
      <c r="K6576" s="4"/>
    </row>
    <row r="6577" spans="1:11" ht="15" x14ac:dyDescent="0.2">
      <c r="A6577" s="5">
        <v>6518</v>
      </c>
      <c r="B6577" s="660"/>
      <c r="D6577" s="4" t="s">
        <v>1339</v>
      </c>
      <c r="F6577" s="4" t="s">
        <v>3784</v>
      </c>
      <c r="G6577" s="1" t="b">
        <f t="shared" ca="1" si="103"/>
        <v>1</v>
      </c>
      <c r="H6577" s="1435" t="str" cm="1">
        <f t="array" aca="1" ref="H6577" ca="1">IF(I6577&lt;&gt;"",INDIRECT("'"&amp;I6577&amp;"'!"&amp;J6577),"")</f>
        <v/>
      </c>
      <c r="I6577" s="1440"/>
      <c r="J6577" s="1436"/>
      <c r="K6577" s="4"/>
    </row>
    <row r="6578" spans="1:11" ht="15" x14ac:dyDescent="0.2">
      <c r="A6578" s="5">
        <v>6519</v>
      </c>
      <c r="B6578" s="660"/>
      <c r="D6578" s="4" t="s">
        <v>1339</v>
      </c>
      <c r="F6578" s="4" t="s">
        <v>3784</v>
      </c>
      <c r="G6578" s="1" t="b">
        <f t="shared" ca="1" si="103"/>
        <v>1</v>
      </c>
      <c r="H6578" s="1435" t="str" cm="1">
        <f t="array" aca="1" ref="H6578" ca="1">IF(I6578&lt;&gt;"",INDIRECT("'"&amp;I6578&amp;"'!"&amp;J6578),"")</f>
        <v/>
      </c>
      <c r="I6578" s="1440"/>
      <c r="J6578" s="1436"/>
      <c r="K6578" s="4"/>
    </row>
    <row r="6579" spans="1:11" ht="15" x14ac:dyDescent="0.2">
      <c r="A6579" s="5">
        <v>6520</v>
      </c>
      <c r="B6579" s="660"/>
      <c r="D6579" s="4" t="s">
        <v>1339</v>
      </c>
      <c r="F6579" s="4" t="s">
        <v>3784</v>
      </c>
      <c r="G6579" s="1" t="b">
        <f t="shared" ca="1" si="103"/>
        <v>1</v>
      </c>
      <c r="H6579" s="1435" t="str" cm="1">
        <f t="array" aca="1" ref="H6579" ca="1">IF(I6579&lt;&gt;"",INDIRECT("'"&amp;I6579&amp;"'!"&amp;J6579),"")</f>
        <v/>
      </c>
      <c r="I6579" s="1440"/>
      <c r="J6579" s="1436"/>
      <c r="K6579" s="4"/>
    </row>
    <row r="6580" spans="1:11" ht="15" x14ac:dyDescent="0.2">
      <c r="A6580" s="5">
        <v>6521</v>
      </c>
      <c r="B6580" s="660"/>
      <c r="D6580" s="4" t="s">
        <v>1339</v>
      </c>
      <c r="F6580" s="4" t="s">
        <v>3784</v>
      </c>
      <c r="G6580" s="1" t="b">
        <f t="shared" ca="1" si="103"/>
        <v>1</v>
      </c>
      <c r="H6580" s="1435" t="str" cm="1">
        <f t="array" aca="1" ref="H6580" ca="1">IF(I6580&lt;&gt;"",INDIRECT("'"&amp;I6580&amp;"'!"&amp;J6580),"")</f>
        <v/>
      </c>
      <c r="I6580" s="1440"/>
      <c r="J6580" s="1436"/>
      <c r="K6580" s="4"/>
    </row>
    <row r="6581" spans="1:11" ht="15" x14ac:dyDescent="0.2">
      <c r="A6581" s="5">
        <v>6522</v>
      </c>
      <c r="B6581" s="660"/>
      <c r="D6581" s="4" t="s">
        <v>1339</v>
      </c>
      <c r="F6581" s="4" t="s">
        <v>3784</v>
      </c>
      <c r="G6581" s="1" t="b">
        <f t="shared" ca="1" si="103"/>
        <v>1</v>
      </c>
      <c r="H6581" s="1435" t="str" cm="1">
        <f t="array" aca="1" ref="H6581" ca="1">IF(I6581&lt;&gt;"",INDIRECT("'"&amp;I6581&amp;"'!"&amp;J6581),"")</f>
        <v/>
      </c>
      <c r="I6581" s="1440"/>
      <c r="J6581" s="1436"/>
      <c r="K6581" s="4"/>
    </row>
    <row r="6582" spans="1:11" ht="15" x14ac:dyDescent="0.2">
      <c r="A6582" s="5">
        <v>6523</v>
      </c>
      <c r="B6582" s="660"/>
      <c r="D6582" s="4" t="s">
        <v>1339</v>
      </c>
      <c r="F6582" s="4" t="s">
        <v>3784</v>
      </c>
      <c r="G6582" s="1" t="b">
        <f t="shared" ca="1" si="103"/>
        <v>1</v>
      </c>
      <c r="H6582" s="1435" t="str" cm="1">
        <f t="array" aca="1" ref="H6582" ca="1">IF(I6582&lt;&gt;"",INDIRECT("'"&amp;I6582&amp;"'!"&amp;J6582),"")</f>
        <v/>
      </c>
      <c r="I6582" s="1440"/>
      <c r="J6582" s="1436"/>
      <c r="K6582" s="4"/>
    </row>
    <row r="6583" spans="1:11" ht="15" x14ac:dyDescent="0.2">
      <c r="A6583" s="5">
        <v>6524</v>
      </c>
      <c r="B6583" s="660"/>
      <c r="D6583" s="4" t="s">
        <v>1339</v>
      </c>
      <c r="F6583" s="4" t="s">
        <v>3784</v>
      </c>
      <c r="G6583" s="1" t="b">
        <f t="shared" ca="1" si="103"/>
        <v>1</v>
      </c>
      <c r="H6583" s="1435" t="str" cm="1">
        <f t="array" aca="1" ref="H6583" ca="1">IF(I6583&lt;&gt;"",INDIRECT("'"&amp;I6583&amp;"'!"&amp;J6583),"")</f>
        <v/>
      </c>
      <c r="I6583" s="1440"/>
      <c r="J6583" s="1436"/>
      <c r="K6583" s="4"/>
    </row>
    <row r="6584" spans="1:11" ht="15" x14ac:dyDescent="0.2">
      <c r="A6584" s="5">
        <v>6525</v>
      </c>
      <c r="B6584" s="660"/>
      <c r="D6584" s="4" t="s">
        <v>1339</v>
      </c>
      <c r="F6584" s="4" t="s">
        <v>3784</v>
      </c>
      <c r="G6584" s="1" t="b">
        <f t="shared" ca="1" si="103"/>
        <v>1</v>
      </c>
      <c r="H6584" s="1435" t="str" cm="1">
        <f t="array" aca="1" ref="H6584" ca="1">IF(I6584&lt;&gt;"",INDIRECT("'"&amp;I6584&amp;"'!"&amp;J6584),"")</f>
        <v/>
      </c>
      <c r="I6584" s="1440"/>
      <c r="J6584" s="1436"/>
      <c r="K6584" s="4"/>
    </row>
    <row r="6585" spans="1:11" ht="15" x14ac:dyDescent="0.2">
      <c r="A6585" s="5">
        <v>6526</v>
      </c>
      <c r="B6585" s="660"/>
      <c r="D6585" s="4" t="s">
        <v>1339</v>
      </c>
      <c r="F6585" s="4" t="s">
        <v>3784</v>
      </c>
      <c r="G6585" s="1" t="b">
        <f t="shared" ca="1" si="103"/>
        <v>1</v>
      </c>
      <c r="H6585" s="1435" t="str" cm="1">
        <f t="array" aca="1" ref="H6585" ca="1">IF(I6585&lt;&gt;"",INDIRECT("'"&amp;I6585&amp;"'!"&amp;J6585),"")</f>
        <v/>
      </c>
      <c r="I6585" s="1440"/>
      <c r="J6585" s="1436"/>
      <c r="K6585" s="4"/>
    </row>
    <row r="6586" spans="1:11" ht="15" x14ac:dyDescent="0.2">
      <c r="A6586" s="5">
        <v>6527</v>
      </c>
      <c r="B6586" s="660"/>
      <c r="D6586" s="4" t="s">
        <v>1339</v>
      </c>
      <c r="F6586" s="4" t="s">
        <v>3784</v>
      </c>
      <c r="G6586" s="1" t="b">
        <f t="shared" ca="1" si="103"/>
        <v>1</v>
      </c>
      <c r="H6586" s="1435" t="str" cm="1">
        <f t="array" aca="1" ref="H6586" ca="1">IF(I6586&lt;&gt;"",INDIRECT("'"&amp;I6586&amp;"'!"&amp;J6586),"")</f>
        <v/>
      </c>
      <c r="I6586" s="1440"/>
      <c r="J6586" s="1436"/>
      <c r="K6586" s="4"/>
    </row>
    <row r="6587" spans="1:11" ht="15" x14ac:dyDescent="0.2">
      <c r="A6587" s="5">
        <v>6528</v>
      </c>
      <c r="B6587" s="660"/>
      <c r="D6587" s="4" t="s">
        <v>1339</v>
      </c>
      <c r="F6587" s="4" t="s">
        <v>3784</v>
      </c>
      <c r="G6587" s="1" t="b">
        <f t="shared" ca="1" si="103"/>
        <v>1</v>
      </c>
      <c r="H6587" s="1435" t="str" cm="1">
        <f t="array" aca="1" ref="H6587" ca="1">IF(I6587&lt;&gt;"",INDIRECT("'"&amp;I6587&amp;"'!"&amp;J6587),"")</f>
        <v/>
      </c>
      <c r="I6587" s="1440"/>
      <c r="J6587" s="1436"/>
      <c r="K6587" s="4"/>
    </row>
    <row r="6588" spans="1:11" ht="15" x14ac:dyDescent="0.2">
      <c r="A6588" s="5">
        <v>6529</v>
      </c>
      <c r="B6588" s="660"/>
      <c r="D6588" s="4" t="s">
        <v>1339</v>
      </c>
      <c r="F6588" s="4" t="s">
        <v>3784</v>
      </c>
      <c r="G6588" s="1" t="b">
        <f t="shared" ca="1" si="103"/>
        <v>1</v>
      </c>
      <c r="H6588" s="1435" t="str" cm="1">
        <f t="array" aca="1" ref="H6588" ca="1">IF(I6588&lt;&gt;"",INDIRECT("'"&amp;I6588&amp;"'!"&amp;J6588),"")</f>
        <v/>
      </c>
      <c r="I6588" s="1440"/>
      <c r="J6588" s="1436"/>
      <c r="K6588" s="4"/>
    </row>
    <row r="6589" spans="1:11" ht="15" x14ac:dyDescent="0.2">
      <c r="A6589" s="5">
        <v>6530</v>
      </c>
      <c r="B6589" s="660"/>
      <c r="D6589" s="4" t="s">
        <v>1339</v>
      </c>
      <c r="F6589" s="4" t="s">
        <v>3784</v>
      </c>
      <c r="G6589" s="1" t="b">
        <f t="shared" ca="1" si="103"/>
        <v>1</v>
      </c>
      <c r="H6589" s="1435" t="str" cm="1">
        <f t="array" aca="1" ref="H6589" ca="1">IF(I6589&lt;&gt;"",INDIRECT("'"&amp;I6589&amp;"'!"&amp;J6589),"")</f>
        <v/>
      </c>
      <c r="I6589" s="1440"/>
      <c r="J6589" s="1436"/>
      <c r="K6589" s="4"/>
    </row>
    <row r="6590" spans="1:11" ht="15" x14ac:dyDescent="0.2">
      <c r="A6590" s="5">
        <v>6531</v>
      </c>
      <c r="B6590" s="660"/>
      <c r="D6590" s="4" t="s">
        <v>1339</v>
      </c>
      <c r="F6590" s="4" t="s">
        <v>3784</v>
      </c>
      <c r="G6590" s="1" t="b">
        <f t="shared" ca="1" si="103"/>
        <v>1</v>
      </c>
      <c r="H6590" s="1435" t="str" cm="1">
        <f t="array" aca="1" ref="H6590" ca="1">IF(I6590&lt;&gt;"",INDIRECT("'"&amp;I6590&amp;"'!"&amp;J6590),"")</f>
        <v/>
      </c>
      <c r="I6590" s="1440"/>
      <c r="J6590" s="1436"/>
      <c r="K6590" s="4"/>
    </row>
    <row r="6591" spans="1:11" ht="15" x14ac:dyDescent="0.2">
      <c r="A6591" s="5">
        <v>6532</v>
      </c>
      <c r="B6591" s="660"/>
      <c r="D6591" s="4" t="s">
        <v>1339</v>
      </c>
      <c r="F6591" s="4" t="s">
        <v>3784</v>
      </c>
      <c r="G6591" s="1" t="b">
        <f t="shared" ca="1" si="103"/>
        <v>1</v>
      </c>
      <c r="H6591" s="1435" t="str" cm="1">
        <f t="array" aca="1" ref="H6591" ca="1">IF(I6591&lt;&gt;"",INDIRECT("'"&amp;I6591&amp;"'!"&amp;J6591),"")</f>
        <v/>
      </c>
      <c r="I6591" s="1440"/>
      <c r="J6591" s="1436"/>
      <c r="K6591" s="4"/>
    </row>
    <row r="6592" spans="1:11" ht="15" x14ac:dyDescent="0.2">
      <c r="A6592" s="5">
        <v>6533</v>
      </c>
      <c r="B6592" s="660"/>
      <c r="D6592" s="4" t="s">
        <v>1339</v>
      </c>
      <c r="F6592" s="4" t="s">
        <v>3784</v>
      </c>
      <c r="G6592" s="1" t="b">
        <f t="shared" ca="1" si="103"/>
        <v>1</v>
      </c>
      <c r="H6592" s="1435" t="str" cm="1">
        <f t="array" aca="1" ref="H6592" ca="1">IF(I6592&lt;&gt;"",INDIRECT("'"&amp;I6592&amp;"'!"&amp;J6592),"")</f>
        <v/>
      </c>
      <c r="I6592" s="1440"/>
      <c r="J6592" s="1436"/>
      <c r="K6592" s="4"/>
    </row>
    <row r="6593" spans="1:11" ht="15" x14ac:dyDescent="0.2">
      <c r="A6593" s="5">
        <v>6534</v>
      </c>
      <c r="B6593" s="660"/>
      <c r="D6593" s="4" t="s">
        <v>1339</v>
      </c>
      <c r="F6593" s="4" t="s">
        <v>3784</v>
      </c>
      <c r="G6593" s="1" t="b">
        <f t="shared" ca="1" si="103"/>
        <v>1</v>
      </c>
      <c r="H6593" s="1435" t="str" cm="1">
        <f t="array" aca="1" ref="H6593" ca="1">IF(I6593&lt;&gt;"",INDIRECT("'"&amp;I6593&amp;"'!"&amp;J6593),"")</f>
        <v/>
      </c>
      <c r="I6593" s="1440"/>
      <c r="J6593" s="1436"/>
      <c r="K6593" s="4"/>
    </row>
    <row r="6594" spans="1:11" ht="15" x14ac:dyDescent="0.2">
      <c r="A6594" s="5">
        <v>6535</v>
      </c>
      <c r="B6594" s="660"/>
      <c r="D6594" s="4" t="s">
        <v>1339</v>
      </c>
      <c r="F6594" s="4" t="s">
        <v>3784</v>
      </c>
      <c r="G6594" s="1" t="b">
        <f t="shared" ca="1" si="103"/>
        <v>1</v>
      </c>
      <c r="H6594" s="1435" t="str" cm="1">
        <f t="array" aca="1" ref="H6594" ca="1">IF(I6594&lt;&gt;"",INDIRECT("'"&amp;I6594&amp;"'!"&amp;J6594),"")</f>
        <v/>
      </c>
      <c r="I6594" s="1440"/>
      <c r="J6594" s="1436"/>
      <c r="K6594" s="4"/>
    </row>
    <row r="6595" spans="1:11" ht="15" x14ac:dyDescent="0.2">
      <c r="A6595" s="5">
        <v>6536</v>
      </c>
      <c r="B6595" s="660"/>
      <c r="D6595" s="4" t="s">
        <v>1339</v>
      </c>
      <c r="F6595" s="4" t="s">
        <v>3784</v>
      </c>
      <c r="G6595" s="1" t="b">
        <f t="shared" ca="1" si="103"/>
        <v>1</v>
      </c>
      <c r="H6595" s="1435" t="str" cm="1">
        <f t="array" aca="1" ref="H6595" ca="1">IF(I6595&lt;&gt;"",INDIRECT("'"&amp;I6595&amp;"'!"&amp;J6595),"")</f>
        <v/>
      </c>
      <c r="I6595" s="1440"/>
      <c r="J6595" s="1436"/>
      <c r="K6595" s="4"/>
    </row>
    <row r="6596" spans="1:11" ht="15" x14ac:dyDescent="0.2">
      <c r="A6596" s="5">
        <v>6537</v>
      </c>
      <c r="B6596" s="660"/>
      <c r="D6596" s="4" t="s">
        <v>1339</v>
      </c>
      <c r="F6596" s="4" t="s">
        <v>3784</v>
      </c>
      <c r="G6596" s="1" t="b">
        <f t="shared" ca="1" si="103"/>
        <v>1</v>
      </c>
      <c r="H6596" s="1435" t="str" cm="1">
        <f t="array" aca="1" ref="H6596" ca="1">IF(I6596&lt;&gt;"",INDIRECT("'"&amp;I6596&amp;"'!"&amp;J6596),"")</f>
        <v/>
      </c>
      <c r="I6596" s="1440"/>
      <c r="J6596" s="1436"/>
      <c r="K6596" s="4"/>
    </row>
    <row r="6597" spans="1:11" ht="15" x14ac:dyDescent="0.2">
      <c r="A6597" s="5">
        <v>6538</v>
      </c>
      <c r="B6597" s="660"/>
      <c r="D6597" s="4" t="s">
        <v>1339</v>
      </c>
      <c r="F6597" s="4" t="s">
        <v>3784</v>
      </c>
      <c r="G6597" s="1" t="b">
        <f t="shared" ca="1" si="103"/>
        <v>1</v>
      </c>
      <c r="H6597" s="1435" t="str" cm="1">
        <f t="array" aca="1" ref="H6597" ca="1">IF(I6597&lt;&gt;"",INDIRECT("'"&amp;I6597&amp;"'!"&amp;J6597),"")</f>
        <v/>
      </c>
      <c r="I6597" s="1440"/>
      <c r="J6597" s="1436"/>
      <c r="K6597" s="4"/>
    </row>
    <row r="6598" spans="1:11" ht="15" x14ac:dyDescent="0.2">
      <c r="A6598" s="5">
        <v>6539</v>
      </c>
      <c r="B6598" s="660"/>
      <c r="D6598" s="4" t="s">
        <v>1339</v>
      </c>
      <c r="F6598" s="4" t="s">
        <v>3784</v>
      </c>
      <c r="G6598" s="1" t="b">
        <f t="shared" ca="1" si="103"/>
        <v>1</v>
      </c>
      <c r="H6598" s="1435" t="str" cm="1">
        <f t="array" aca="1" ref="H6598" ca="1">IF(I6598&lt;&gt;"",INDIRECT("'"&amp;I6598&amp;"'!"&amp;J6598),"")</f>
        <v/>
      </c>
      <c r="I6598" s="1440"/>
      <c r="J6598" s="1436"/>
      <c r="K6598" s="4"/>
    </row>
    <row r="6599" spans="1:11" ht="15" x14ac:dyDescent="0.2">
      <c r="A6599" s="5">
        <v>6540</v>
      </c>
      <c r="B6599" s="660"/>
      <c r="D6599" s="4" t="s">
        <v>1339</v>
      </c>
      <c r="F6599" s="4" t="s">
        <v>3784</v>
      </c>
      <c r="G6599" s="1" t="b">
        <f t="shared" ca="1" si="103"/>
        <v>1</v>
      </c>
      <c r="H6599" s="1435" t="str" cm="1">
        <f t="array" aca="1" ref="H6599" ca="1">IF(I6599&lt;&gt;"",INDIRECT("'"&amp;I6599&amp;"'!"&amp;J6599),"")</f>
        <v/>
      </c>
      <c r="I6599" s="1440"/>
      <c r="J6599" s="1436"/>
      <c r="K6599" s="4"/>
    </row>
    <row r="6600" spans="1:11" ht="15" x14ac:dyDescent="0.2">
      <c r="A6600" s="5">
        <v>6541</v>
      </c>
      <c r="B6600" s="660"/>
      <c r="D6600" s="4" t="s">
        <v>1339</v>
      </c>
      <c r="F6600" s="4" t="s">
        <v>3784</v>
      </c>
      <c r="G6600" s="1" t="b">
        <f t="shared" ca="1" si="103"/>
        <v>1</v>
      </c>
      <c r="H6600" s="1435" t="str" cm="1">
        <f t="array" aca="1" ref="H6600" ca="1">IF(I6600&lt;&gt;"",INDIRECT("'"&amp;I6600&amp;"'!"&amp;J6600),"")</f>
        <v/>
      </c>
      <c r="I6600" s="1440"/>
      <c r="J6600" s="1436"/>
      <c r="K6600" s="4"/>
    </row>
    <row r="6601" spans="1:11" ht="15" x14ac:dyDescent="0.2">
      <c r="A6601" s="5">
        <v>6542</v>
      </c>
      <c r="B6601" s="660"/>
      <c r="D6601" s="4" t="s">
        <v>1339</v>
      </c>
      <c r="F6601" s="4" t="s">
        <v>3784</v>
      </c>
      <c r="G6601" s="1" t="b">
        <f t="shared" ca="1" si="103"/>
        <v>1</v>
      </c>
      <c r="H6601" s="1435" t="str" cm="1">
        <f t="array" aca="1" ref="H6601" ca="1">IF(I6601&lt;&gt;"",INDIRECT("'"&amp;I6601&amp;"'!"&amp;J6601),"")</f>
        <v/>
      </c>
      <c r="I6601" s="1440"/>
      <c r="J6601" s="1436"/>
      <c r="K6601" s="4"/>
    </row>
    <row r="6602" spans="1:11" ht="15" x14ac:dyDescent="0.2">
      <c r="A6602" s="5">
        <v>6543</v>
      </c>
      <c r="B6602" s="660"/>
      <c r="D6602" s="4" t="s">
        <v>1339</v>
      </c>
      <c r="F6602" s="4" t="s">
        <v>3784</v>
      </c>
      <c r="G6602" s="1" t="b">
        <f t="shared" ca="1" si="103"/>
        <v>1</v>
      </c>
      <c r="H6602" s="1435" t="str" cm="1">
        <f t="array" aca="1" ref="H6602" ca="1">IF(I6602&lt;&gt;"",INDIRECT("'"&amp;I6602&amp;"'!"&amp;J6602),"")</f>
        <v/>
      </c>
      <c r="I6602" s="1440"/>
      <c r="J6602" s="1436"/>
      <c r="K6602" s="4"/>
    </row>
    <row r="6603" spans="1:11" ht="15" x14ac:dyDescent="0.2">
      <c r="A6603" s="5">
        <v>6544</v>
      </c>
      <c r="B6603" s="660"/>
      <c r="D6603" s="4" t="s">
        <v>1339</v>
      </c>
      <c r="F6603" s="4" t="s">
        <v>3784</v>
      </c>
      <c r="G6603" s="1" t="b">
        <f t="shared" ca="1" si="103"/>
        <v>1</v>
      </c>
      <c r="H6603" s="1435" t="str" cm="1">
        <f t="array" aca="1" ref="H6603" ca="1">IF(I6603&lt;&gt;"",INDIRECT("'"&amp;I6603&amp;"'!"&amp;J6603),"")</f>
        <v/>
      </c>
      <c r="I6603" s="1440"/>
      <c r="J6603" s="1436"/>
      <c r="K6603" s="4"/>
    </row>
    <row r="6604" spans="1:11" ht="15" x14ac:dyDescent="0.2">
      <c r="A6604" s="5">
        <v>6545</v>
      </c>
      <c r="B6604" s="660"/>
      <c r="D6604" s="4" t="s">
        <v>1339</v>
      </c>
      <c r="F6604" s="4" t="s">
        <v>3784</v>
      </c>
      <c r="G6604" s="1" t="b">
        <f t="shared" ca="1" si="103"/>
        <v>1</v>
      </c>
      <c r="H6604" s="1435" t="str" cm="1">
        <f t="array" aca="1" ref="H6604" ca="1">IF(I6604&lt;&gt;"",INDIRECT("'"&amp;I6604&amp;"'!"&amp;J6604),"")</f>
        <v/>
      </c>
      <c r="I6604" s="1440"/>
      <c r="J6604" s="1436"/>
      <c r="K6604" s="4"/>
    </row>
    <row r="6605" spans="1:11" ht="15" x14ac:dyDescent="0.2">
      <c r="A6605" s="5">
        <v>6546</v>
      </c>
      <c r="B6605" s="660"/>
      <c r="D6605" s="4" t="s">
        <v>1339</v>
      </c>
      <c r="F6605" s="4" t="s">
        <v>3784</v>
      </c>
      <c r="G6605" s="1" t="b">
        <f t="shared" ca="1" si="103"/>
        <v>1</v>
      </c>
      <c r="H6605" s="1435" t="str" cm="1">
        <f t="array" aca="1" ref="H6605" ca="1">IF(I6605&lt;&gt;"",INDIRECT("'"&amp;I6605&amp;"'!"&amp;J6605),"")</f>
        <v/>
      </c>
      <c r="I6605" s="1440"/>
      <c r="J6605" s="1436"/>
      <c r="K6605" s="4"/>
    </row>
    <row r="6606" spans="1:11" ht="15" x14ac:dyDescent="0.2">
      <c r="A6606" s="5">
        <v>6547</v>
      </c>
      <c r="B6606" s="660"/>
      <c r="D6606" s="4" t="s">
        <v>1339</v>
      </c>
      <c r="F6606" s="4" t="s">
        <v>3784</v>
      </c>
      <c r="G6606" s="1" t="b">
        <f t="shared" ca="1" si="103"/>
        <v>1</v>
      </c>
      <c r="H6606" s="1435" t="str" cm="1">
        <f t="array" aca="1" ref="H6606" ca="1">IF(I6606&lt;&gt;"",INDIRECT("'"&amp;I6606&amp;"'!"&amp;J6606),"")</f>
        <v/>
      </c>
      <c r="I6606" s="1440"/>
      <c r="J6606" s="1436"/>
      <c r="K6606" s="4"/>
    </row>
    <row r="6607" spans="1:11" ht="15" x14ac:dyDescent="0.2">
      <c r="A6607" s="5">
        <v>6548</v>
      </c>
      <c r="B6607" s="660"/>
      <c r="D6607" s="4" t="s">
        <v>1339</v>
      </c>
      <c r="F6607" s="4" t="s">
        <v>3784</v>
      </c>
      <c r="G6607" s="1" t="b">
        <f t="shared" ca="1" si="103"/>
        <v>1</v>
      </c>
      <c r="H6607" s="1435" t="str" cm="1">
        <f t="array" aca="1" ref="H6607" ca="1">IF(I6607&lt;&gt;"",INDIRECT("'"&amp;I6607&amp;"'!"&amp;J6607),"")</f>
        <v/>
      </c>
      <c r="I6607" s="1440"/>
      <c r="J6607" s="1436"/>
      <c r="K6607" s="4"/>
    </row>
    <row r="6608" spans="1:11" ht="15" x14ac:dyDescent="0.2">
      <c r="A6608" s="5">
        <v>6549</v>
      </c>
      <c r="B6608" s="660"/>
      <c r="D6608" s="4" t="s">
        <v>1339</v>
      </c>
      <c r="F6608" s="4" t="s">
        <v>3784</v>
      </c>
      <c r="G6608" s="1" t="b">
        <f t="shared" ca="1" si="103"/>
        <v>1</v>
      </c>
      <c r="H6608" s="1435" t="str" cm="1">
        <f t="array" aca="1" ref="H6608" ca="1">IF(I6608&lt;&gt;"",INDIRECT("'"&amp;I6608&amp;"'!"&amp;J6608),"")</f>
        <v/>
      </c>
      <c r="I6608" s="1440"/>
      <c r="J6608" s="1436"/>
      <c r="K6608" s="4"/>
    </row>
    <row r="6609" spans="1:11" ht="15" x14ac:dyDescent="0.2">
      <c r="A6609" s="5">
        <v>6550</v>
      </c>
      <c r="B6609" s="660"/>
      <c r="D6609" s="4" t="s">
        <v>1339</v>
      </c>
      <c r="F6609" s="4" t="s">
        <v>3784</v>
      </c>
      <c r="G6609" s="1" t="b">
        <f t="shared" ca="1" si="103"/>
        <v>1</v>
      </c>
      <c r="H6609" s="1435" t="str" cm="1">
        <f t="array" aca="1" ref="H6609" ca="1">IF(I6609&lt;&gt;"",INDIRECT("'"&amp;I6609&amp;"'!"&amp;J6609),"")</f>
        <v/>
      </c>
      <c r="I6609" s="1440"/>
      <c r="J6609" s="1436"/>
      <c r="K6609" s="4"/>
    </row>
    <row r="6610" spans="1:11" ht="15" x14ac:dyDescent="0.2">
      <c r="A6610" s="5">
        <v>6551</v>
      </c>
      <c r="B6610" s="660"/>
      <c r="D6610" s="4" t="s">
        <v>1339</v>
      </c>
      <c r="F6610" s="4" t="s">
        <v>3784</v>
      </c>
      <c r="G6610" s="1" t="b">
        <f t="shared" ca="1" si="103"/>
        <v>1</v>
      </c>
      <c r="H6610" s="1435" t="str" cm="1">
        <f t="array" aca="1" ref="H6610" ca="1">IF(I6610&lt;&gt;"",INDIRECT("'"&amp;I6610&amp;"'!"&amp;J6610),"")</f>
        <v/>
      </c>
      <c r="I6610" s="1440"/>
      <c r="J6610" s="1436"/>
      <c r="K6610" s="4"/>
    </row>
    <row r="6611" spans="1:11" ht="15" x14ac:dyDescent="0.2">
      <c r="A6611" s="5">
        <v>6552</v>
      </c>
      <c r="B6611" s="660"/>
      <c r="D6611" s="4" t="s">
        <v>1339</v>
      </c>
      <c r="F6611" s="4" t="s">
        <v>3784</v>
      </c>
      <c r="G6611" s="1" t="b">
        <f t="shared" ca="1" si="103"/>
        <v>1</v>
      </c>
      <c r="H6611" s="1435" t="str" cm="1">
        <f t="array" aca="1" ref="H6611" ca="1">IF(I6611&lt;&gt;"",INDIRECT("'"&amp;I6611&amp;"'!"&amp;J6611),"")</f>
        <v/>
      </c>
      <c r="I6611" s="1440"/>
      <c r="J6611" s="1436"/>
      <c r="K6611" s="4"/>
    </row>
    <row r="6612" spans="1:11" ht="15" x14ac:dyDescent="0.2">
      <c r="A6612">
        <v>6553</v>
      </c>
      <c r="B6612" s="660">
        <f>'Revenues 10-15'!C226</f>
        <v>0</v>
      </c>
      <c r="D6612" s="2" t="s">
        <v>150</v>
      </c>
      <c r="F6612" s="4"/>
      <c r="G6612" s="1" t="b">
        <f t="shared" ca="1" si="103"/>
        <v>1</v>
      </c>
      <c r="H6612" s="1435" cm="1">
        <f t="array" aca="1" ref="H6612" ca="1">IF(I6612&lt;&gt;"",INDIRECT("'"&amp;I6612&amp;"'!"&amp;J6612),"")</f>
        <v>0</v>
      </c>
      <c r="I6612" s="1440" t="s">
        <v>4785</v>
      </c>
      <c r="J6612" s="1436" t="s">
        <v>5315</v>
      </c>
      <c r="K6612" s="4"/>
    </row>
    <row r="6613" spans="1:11" ht="15" x14ac:dyDescent="0.2">
      <c r="A6613">
        <v>6554</v>
      </c>
      <c r="B6613" s="660">
        <f>'Revenues 10-15'!D226</f>
        <v>0</v>
      </c>
      <c r="D6613" s="2" t="s">
        <v>150</v>
      </c>
      <c r="F6613" s="4"/>
      <c r="G6613" s="1" t="b">
        <f t="shared" ca="1" si="103"/>
        <v>1</v>
      </c>
      <c r="H6613" s="1435" cm="1">
        <f t="array" aca="1" ref="H6613" ca="1">IF(I6613&lt;&gt;"",INDIRECT("'"&amp;I6613&amp;"'!"&amp;J6613),"")</f>
        <v>0</v>
      </c>
      <c r="I6613" s="1440" t="s">
        <v>4785</v>
      </c>
      <c r="J6613" s="1436" t="s">
        <v>4265</v>
      </c>
      <c r="K6613" s="4"/>
    </row>
    <row r="6614" spans="1:11" ht="15" x14ac:dyDescent="0.2">
      <c r="A6614">
        <v>6555</v>
      </c>
      <c r="B6614" s="660">
        <f>'Revenues 10-15'!E226</f>
        <v>0</v>
      </c>
      <c r="D6614" s="2" t="s">
        <v>150</v>
      </c>
      <c r="F6614" s="4"/>
      <c r="G6614" s="1" t="b">
        <f t="shared" ca="1" si="103"/>
        <v>1</v>
      </c>
      <c r="H6614" s="1435" cm="1">
        <f t="array" aca="1" ref="H6614" ca="1">IF(I6614&lt;&gt;"",INDIRECT("'"&amp;I6614&amp;"'!"&amp;J6614),"")</f>
        <v>0</v>
      </c>
      <c r="I6614" s="1440" t="s">
        <v>4785</v>
      </c>
      <c r="J6614" s="1436" t="s">
        <v>5316</v>
      </c>
      <c r="K6614" s="4"/>
    </row>
    <row r="6615" spans="1:11" ht="15" x14ac:dyDescent="0.2">
      <c r="A6615">
        <v>6556</v>
      </c>
      <c r="B6615" s="660">
        <f>'Revenues 10-15'!F226</f>
        <v>0</v>
      </c>
      <c r="D6615" s="2" t="s">
        <v>150</v>
      </c>
      <c r="F6615" s="4"/>
      <c r="G6615" s="1" t="b">
        <f t="shared" ca="1" si="103"/>
        <v>1</v>
      </c>
      <c r="H6615" s="1435" cm="1">
        <f t="array" aca="1" ref="H6615" ca="1">IF(I6615&lt;&gt;"",INDIRECT("'"&amp;I6615&amp;"'!"&amp;J6615),"")</f>
        <v>0</v>
      </c>
      <c r="I6615" s="1440" t="s">
        <v>4785</v>
      </c>
      <c r="J6615" s="1436" t="s">
        <v>5317</v>
      </c>
      <c r="K6615" s="4"/>
    </row>
    <row r="6616" spans="1:11" ht="15" x14ac:dyDescent="0.2">
      <c r="A6616">
        <v>6557</v>
      </c>
      <c r="B6616" s="660">
        <f>'Revenues 10-15'!G226</f>
        <v>0</v>
      </c>
      <c r="D6616" s="2" t="s">
        <v>150</v>
      </c>
      <c r="F6616" s="4"/>
      <c r="G6616" s="1" t="b">
        <f t="shared" ca="1" si="103"/>
        <v>1</v>
      </c>
      <c r="H6616" s="1435" cm="1">
        <f t="array" aca="1" ref="H6616" ca="1">IF(I6616&lt;&gt;"",INDIRECT("'"&amp;I6616&amp;"'!"&amp;J6616),"")</f>
        <v>0</v>
      </c>
      <c r="I6616" s="1440" t="s">
        <v>4785</v>
      </c>
      <c r="J6616" s="1436" t="s">
        <v>5318</v>
      </c>
      <c r="K6616" s="4"/>
    </row>
    <row r="6617" spans="1:11" ht="15" x14ac:dyDescent="0.2">
      <c r="A6617">
        <v>6558</v>
      </c>
      <c r="B6617" s="660">
        <f>'Revenues 10-15'!H226</f>
        <v>0</v>
      </c>
      <c r="D6617" s="2" t="s">
        <v>150</v>
      </c>
      <c r="F6617" s="4"/>
      <c r="G6617" s="1" t="b">
        <f t="shared" ca="1" si="103"/>
        <v>1</v>
      </c>
      <c r="H6617" s="1435" cm="1">
        <f t="array" aca="1" ref="H6617" ca="1">IF(I6617&lt;&gt;"",INDIRECT("'"&amp;I6617&amp;"'!"&amp;J6617),"")</f>
        <v>0</v>
      </c>
      <c r="I6617" s="1440" t="s">
        <v>4785</v>
      </c>
      <c r="J6617" s="1436" t="s">
        <v>5319</v>
      </c>
      <c r="K6617" s="4"/>
    </row>
    <row r="6618" spans="1:11" ht="15" x14ac:dyDescent="0.2">
      <c r="A6618">
        <v>6559</v>
      </c>
      <c r="B6618" s="660">
        <f>'Revenues 10-15'!J226</f>
        <v>0</v>
      </c>
      <c r="D6618" s="2" t="s">
        <v>150</v>
      </c>
      <c r="F6618" s="4"/>
      <c r="G6618" s="1" t="b">
        <f t="shared" ca="1" si="103"/>
        <v>1</v>
      </c>
      <c r="H6618" s="1435" cm="1">
        <f t="array" aca="1" ref="H6618" ca="1">IF(I6618&lt;&gt;"",INDIRECT("'"&amp;I6618&amp;"'!"&amp;J6618),"")</f>
        <v>0</v>
      </c>
      <c r="I6618" s="1440" t="s">
        <v>4785</v>
      </c>
      <c r="J6618" s="1436" t="s">
        <v>5320</v>
      </c>
      <c r="K6618" s="4"/>
    </row>
    <row r="6619" spans="1:11" ht="15" x14ac:dyDescent="0.2">
      <c r="A6619">
        <v>6560</v>
      </c>
      <c r="B6619" s="660">
        <f>'Revenues 10-15'!K226</f>
        <v>0</v>
      </c>
      <c r="D6619" s="2" t="s">
        <v>150</v>
      </c>
      <c r="F6619" s="4"/>
      <c r="G6619" s="1" t="b">
        <f t="shared" ca="1" si="103"/>
        <v>1</v>
      </c>
      <c r="H6619" s="1435" cm="1">
        <f t="array" aca="1" ref="H6619" ca="1">IF(I6619&lt;&gt;"",INDIRECT("'"&amp;I6619&amp;"'!"&amp;J6619),"")</f>
        <v>0</v>
      </c>
      <c r="I6619" s="1440" t="s">
        <v>4785</v>
      </c>
      <c r="J6619" s="1436" t="s">
        <v>4312</v>
      </c>
      <c r="K6619" s="4"/>
    </row>
    <row r="6620" spans="1:11" ht="15" x14ac:dyDescent="0.2">
      <c r="A6620">
        <v>6561</v>
      </c>
      <c r="B6620" s="660">
        <f>'Revenues 10-15'!C227</f>
        <v>0</v>
      </c>
      <c r="D6620" s="2" t="s">
        <v>150</v>
      </c>
      <c r="F6620" s="4"/>
      <c r="G6620" s="1" t="b">
        <f t="shared" ca="1" si="103"/>
        <v>1</v>
      </c>
      <c r="H6620" s="1435" cm="1">
        <f t="array" aca="1" ref="H6620" ca="1">IF(I6620&lt;&gt;"",INDIRECT("'"&amp;I6620&amp;"'!"&amp;J6620),"")</f>
        <v>0</v>
      </c>
      <c r="I6620" s="1440" t="s">
        <v>4785</v>
      </c>
      <c r="J6620" s="1436" t="s">
        <v>5321</v>
      </c>
      <c r="K6620" s="4"/>
    </row>
    <row r="6621" spans="1:11" ht="15" x14ac:dyDescent="0.2">
      <c r="A6621">
        <v>6562</v>
      </c>
      <c r="B6621" s="660">
        <f>'Revenues 10-15'!D227</f>
        <v>0</v>
      </c>
      <c r="D6621" s="2" t="s">
        <v>150</v>
      </c>
      <c r="F6621" s="4"/>
      <c r="G6621" s="1" t="b">
        <f t="shared" ca="1" si="103"/>
        <v>1</v>
      </c>
      <c r="H6621" s="1435" cm="1">
        <f t="array" aca="1" ref="H6621" ca="1">IF(I6621&lt;&gt;"",INDIRECT("'"&amp;I6621&amp;"'!"&amp;J6621),"")</f>
        <v>0</v>
      </c>
      <c r="I6621" s="1440" t="s">
        <v>4785</v>
      </c>
      <c r="J6621" s="1436" t="s">
        <v>4266</v>
      </c>
      <c r="K6621" s="4"/>
    </row>
    <row r="6622" spans="1:11" ht="15" x14ac:dyDescent="0.2">
      <c r="A6622">
        <v>6563</v>
      </c>
      <c r="B6622" s="660">
        <f>'Revenues 10-15'!F227</f>
        <v>0</v>
      </c>
      <c r="D6622" s="2" t="s">
        <v>150</v>
      </c>
      <c r="F6622" s="4"/>
      <c r="G6622" s="1" t="b">
        <f t="shared" ca="1" si="103"/>
        <v>1</v>
      </c>
      <c r="H6622" s="1435" cm="1">
        <f t="array" aca="1" ref="H6622" ca="1">IF(I6622&lt;&gt;"",INDIRECT("'"&amp;I6622&amp;"'!"&amp;J6622),"")</f>
        <v>0</v>
      </c>
      <c r="I6622" s="1440" t="s">
        <v>4785</v>
      </c>
      <c r="J6622" s="1436" t="s">
        <v>5322</v>
      </c>
      <c r="K6622" s="4"/>
    </row>
    <row r="6623" spans="1:11" ht="15" x14ac:dyDescent="0.2">
      <c r="A6623">
        <v>6564</v>
      </c>
      <c r="B6623" s="660">
        <f>'Revenues 10-15'!G227</f>
        <v>0</v>
      </c>
      <c r="D6623" s="2" t="s">
        <v>150</v>
      </c>
      <c r="F6623" s="4"/>
      <c r="G6623" s="1" t="b">
        <f t="shared" ca="1" si="103"/>
        <v>1</v>
      </c>
      <c r="H6623" s="1435" cm="1">
        <f t="array" aca="1" ref="H6623" ca="1">IF(I6623&lt;&gt;"",INDIRECT("'"&amp;I6623&amp;"'!"&amp;J6623),"")</f>
        <v>0</v>
      </c>
      <c r="I6623" s="1440" t="s">
        <v>4785</v>
      </c>
      <c r="J6623" s="1436" t="s">
        <v>5323</v>
      </c>
      <c r="K6623" s="4"/>
    </row>
    <row r="6624" spans="1:11" ht="15" x14ac:dyDescent="0.2">
      <c r="A6624">
        <v>6565</v>
      </c>
      <c r="B6624" s="660">
        <f>'Revenues 10-15'!C228</f>
        <v>0</v>
      </c>
      <c r="D6624" s="2" t="s">
        <v>150</v>
      </c>
      <c r="F6624" s="4"/>
      <c r="G6624" s="1" t="b">
        <f t="shared" ref="G6624:G6687" ca="1" si="104">H6624=B6624</f>
        <v>1</v>
      </c>
      <c r="H6624" s="1435" cm="1">
        <f t="array" aca="1" ref="H6624" ca="1">IF(I6624&lt;&gt;"",INDIRECT("'"&amp;I6624&amp;"'!"&amp;J6624),"")</f>
        <v>0</v>
      </c>
      <c r="I6624" s="1440" t="s">
        <v>4785</v>
      </c>
      <c r="J6624" s="1436" t="s">
        <v>5324</v>
      </c>
      <c r="K6624" s="4"/>
    </row>
    <row r="6625" spans="1:11" ht="15" x14ac:dyDescent="0.2">
      <c r="A6625">
        <v>6566</v>
      </c>
      <c r="B6625" s="660">
        <f>'Revenues 10-15'!D228</f>
        <v>0</v>
      </c>
      <c r="D6625" s="2" t="s">
        <v>150</v>
      </c>
      <c r="F6625" s="4"/>
      <c r="G6625" s="1" t="b">
        <f t="shared" ca="1" si="104"/>
        <v>1</v>
      </c>
      <c r="H6625" s="1435" cm="1">
        <f t="array" aca="1" ref="H6625" ca="1">IF(I6625&lt;&gt;"",INDIRECT("'"&amp;I6625&amp;"'!"&amp;J6625),"")</f>
        <v>0</v>
      </c>
      <c r="I6625" s="1440" t="s">
        <v>4785</v>
      </c>
      <c r="J6625" s="1436" t="s">
        <v>4267</v>
      </c>
      <c r="K6625" s="4"/>
    </row>
    <row r="6626" spans="1:11" ht="15" x14ac:dyDescent="0.2">
      <c r="A6626">
        <v>6567</v>
      </c>
      <c r="B6626" s="660">
        <f>'Revenues 10-15'!E228</f>
        <v>0</v>
      </c>
      <c r="D6626" s="2" t="s">
        <v>150</v>
      </c>
      <c r="F6626" s="4"/>
      <c r="G6626" s="1" t="b">
        <f t="shared" ca="1" si="104"/>
        <v>1</v>
      </c>
      <c r="H6626" s="1435" cm="1">
        <f t="array" aca="1" ref="H6626" ca="1">IF(I6626&lt;&gt;"",INDIRECT("'"&amp;I6626&amp;"'!"&amp;J6626),"")</f>
        <v>0</v>
      </c>
      <c r="I6626" s="1440" t="s">
        <v>4785</v>
      </c>
      <c r="J6626" s="1436" t="s">
        <v>5325</v>
      </c>
      <c r="K6626" s="4"/>
    </row>
    <row r="6627" spans="1:11" ht="15" x14ac:dyDescent="0.2">
      <c r="A6627">
        <v>6568</v>
      </c>
      <c r="B6627" s="660">
        <f>'Revenues 10-15'!F228</f>
        <v>0</v>
      </c>
      <c r="D6627" s="2" t="s">
        <v>150</v>
      </c>
      <c r="F6627" s="4"/>
      <c r="G6627" s="1" t="b">
        <f t="shared" ca="1" si="104"/>
        <v>1</v>
      </c>
      <c r="H6627" s="1435" cm="1">
        <f t="array" aca="1" ref="H6627" ca="1">IF(I6627&lt;&gt;"",INDIRECT("'"&amp;I6627&amp;"'!"&amp;J6627),"")</f>
        <v>0</v>
      </c>
      <c r="I6627" s="1440" t="s">
        <v>4785</v>
      </c>
      <c r="J6627" s="1436" t="s">
        <v>5326</v>
      </c>
      <c r="K6627" s="4"/>
    </row>
    <row r="6628" spans="1:11" ht="15" x14ac:dyDescent="0.2">
      <c r="A6628">
        <v>6569</v>
      </c>
      <c r="B6628" s="660">
        <f>'Revenues 10-15'!G228</f>
        <v>0</v>
      </c>
      <c r="D6628" s="2" t="s">
        <v>150</v>
      </c>
      <c r="F6628" s="4"/>
      <c r="G6628" s="1" t="b">
        <f t="shared" ca="1" si="104"/>
        <v>1</v>
      </c>
      <c r="H6628" s="1435" cm="1">
        <f t="array" aca="1" ref="H6628" ca="1">IF(I6628&lt;&gt;"",INDIRECT("'"&amp;I6628&amp;"'!"&amp;J6628),"")</f>
        <v>0</v>
      </c>
      <c r="I6628" s="1440" t="s">
        <v>4785</v>
      </c>
      <c r="J6628" s="1436" t="s">
        <v>5327</v>
      </c>
      <c r="K6628" s="4"/>
    </row>
    <row r="6629" spans="1:11" ht="15" x14ac:dyDescent="0.2">
      <c r="A6629">
        <v>6570</v>
      </c>
      <c r="B6629" s="660">
        <f>'Revenues 10-15'!H228</f>
        <v>0</v>
      </c>
      <c r="D6629" s="2" t="s">
        <v>150</v>
      </c>
      <c r="F6629" s="4"/>
      <c r="G6629" s="1" t="b">
        <f t="shared" ca="1" si="104"/>
        <v>1</v>
      </c>
      <c r="H6629" s="1435" cm="1">
        <f t="array" aca="1" ref="H6629" ca="1">IF(I6629&lt;&gt;"",INDIRECT("'"&amp;I6629&amp;"'!"&amp;J6629),"")</f>
        <v>0</v>
      </c>
      <c r="I6629" s="1440" t="s">
        <v>4785</v>
      </c>
      <c r="J6629" s="1436" t="s">
        <v>5328</v>
      </c>
      <c r="K6629" s="4"/>
    </row>
    <row r="6630" spans="1:11" ht="15" x14ac:dyDescent="0.2">
      <c r="A6630">
        <v>6571</v>
      </c>
      <c r="B6630" s="660">
        <f>'Revenues 10-15'!J228</f>
        <v>0</v>
      </c>
      <c r="D6630" s="2" t="s">
        <v>150</v>
      </c>
      <c r="F6630" s="4"/>
      <c r="G6630" s="1" t="b">
        <f t="shared" ca="1" si="104"/>
        <v>1</v>
      </c>
      <c r="H6630" s="1435" cm="1">
        <f t="array" aca="1" ref="H6630" ca="1">IF(I6630&lt;&gt;"",INDIRECT("'"&amp;I6630&amp;"'!"&amp;J6630),"")</f>
        <v>0</v>
      </c>
      <c r="I6630" s="1440" t="s">
        <v>4785</v>
      </c>
      <c r="J6630" s="1436" t="s">
        <v>5329</v>
      </c>
      <c r="K6630" s="4"/>
    </row>
    <row r="6631" spans="1:11" ht="15" x14ac:dyDescent="0.2">
      <c r="A6631">
        <v>6572</v>
      </c>
      <c r="B6631" s="660">
        <f>'Revenues 10-15'!K228</f>
        <v>0</v>
      </c>
      <c r="D6631" s="2" t="s">
        <v>150</v>
      </c>
      <c r="F6631" s="4"/>
      <c r="G6631" s="1" t="b">
        <f t="shared" ca="1" si="104"/>
        <v>1</v>
      </c>
      <c r="H6631" s="1435" cm="1">
        <f t="array" aca="1" ref="H6631" ca="1">IF(I6631&lt;&gt;"",INDIRECT("'"&amp;I6631&amp;"'!"&amp;J6631),"")</f>
        <v>0</v>
      </c>
      <c r="I6631" s="1440" t="s">
        <v>4785</v>
      </c>
      <c r="J6631" s="1436" t="s">
        <v>4314</v>
      </c>
      <c r="K6631" s="4"/>
    </row>
    <row r="6632" spans="1:11" ht="15" x14ac:dyDescent="0.2">
      <c r="A6632">
        <v>6573</v>
      </c>
      <c r="B6632" s="660">
        <f>'Revenues 10-15'!C229</f>
        <v>0</v>
      </c>
      <c r="D6632" s="2" t="s">
        <v>150</v>
      </c>
      <c r="F6632" s="4"/>
      <c r="G6632" s="1" t="b">
        <f t="shared" ca="1" si="104"/>
        <v>1</v>
      </c>
      <c r="H6632" s="1435" cm="1">
        <f t="array" aca="1" ref="H6632" ca="1">IF(I6632&lt;&gt;"",INDIRECT("'"&amp;I6632&amp;"'!"&amp;J6632),"")</f>
        <v>0</v>
      </c>
      <c r="I6632" s="1440" t="s">
        <v>4785</v>
      </c>
      <c r="J6632" s="1436" t="s">
        <v>5330</v>
      </c>
      <c r="K6632" s="4"/>
    </row>
    <row r="6633" spans="1:11" ht="15" x14ac:dyDescent="0.2">
      <c r="A6633">
        <v>6574</v>
      </c>
      <c r="B6633" s="660">
        <f>'Revenues 10-15'!D229</f>
        <v>0</v>
      </c>
      <c r="D6633" s="2" t="s">
        <v>150</v>
      </c>
      <c r="F6633" s="4"/>
      <c r="G6633" s="1" t="b">
        <f t="shared" ca="1" si="104"/>
        <v>1</v>
      </c>
      <c r="H6633" s="1435" cm="1">
        <f t="array" aca="1" ref="H6633" ca="1">IF(I6633&lt;&gt;"",INDIRECT("'"&amp;I6633&amp;"'!"&amp;J6633),"")</f>
        <v>0</v>
      </c>
      <c r="I6633" s="1440" t="s">
        <v>4785</v>
      </c>
      <c r="J6633" s="1436" t="s">
        <v>4262</v>
      </c>
      <c r="K6633" s="4"/>
    </row>
    <row r="6634" spans="1:11" ht="15" x14ac:dyDescent="0.2">
      <c r="A6634">
        <v>6575</v>
      </c>
      <c r="B6634" s="660">
        <f>'Revenues 10-15'!E229</f>
        <v>0</v>
      </c>
      <c r="D6634" s="2" t="s">
        <v>150</v>
      </c>
      <c r="F6634" s="4"/>
      <c r="G6634" s="1" t="b">
        <f t="shared" ca="1" si="104"/>
        <v>1</v>
      </c>
      <c r="H6634" s="1435" cm="1">
        <f t="array" aca="1" ref="H6634" ca="1">IF(I6634&lt;&gt;"",INDIRECT("'"&amp;I6634&amp;"'!"&amp;J6634),"")</f>
        <v>0</v>
      </c>
      <c r="I6634" s="1440" t="s">
        <v>4785</v>
      </c>
      <c r="J6634" s="1436" t="s">
        <v>5331</v>
      </c>
      <c r="K6634" s="4"/>
    </row>
    <row r="6635" spans="1:11" ht="15" x14ac:dyDescent="0.2">
      <c r="A6635">
        <v>6576</v>
      </c>
      <c r="B6635" s="660">
        <f>'Revenues 10-15'!F229</f>
        <v>0</v>
      </c>
      <c r="D6635" s="2" t="s">
        <v>150</v>
      </c>
      <c r="F6635" s="4"/>
      <c r="G6635" s="1" t="b">
        <f t="shared" ca="1" si="104"/>
        <v>1</v>
      </c>
      <c r="H6635" s="1435" cm="1">
        <f t="array" aca="1" ref="H6635" ca="1">IF(I6635&lt;&gt;"",INDIRECT("'"&amp;I6635&amp;"'!"&amp;J6635),"")</f>
        <v>0</v>
      </c>
      <c r="I6635" s="1440" t="s">
        <v>4785</v>
      </c>
      <c r="J6635" s="1436" t="s">
        <v>5332</v>
      </c>
      <c r="K6635" s="4"/>
    </row>
    <row r="6636" spans="1:11" ht="15" x14ac:dyDescent="0.2">
      <c r="A6636">
        <v>6577</v>
      </c>
      <c r="B6636" s="660">
        <f>'Revenues 10-15'!G229</f>
        <v>0</v>
      </c>
      <c r="D6636" s="2" t="s">
        <v>150</v>
      </c>
      <c r="F6636" s="4"/>
      <c r="G6636" s="1" t="b">
        <f t="shared" ca="1" si="104"/>
        <v>1</v>
      </c>
      <c r="H6636" s="1435" cm="1">
        <f t="array" aca="1" ref="H6636" ca="1">IF(I6636&lt;&gt;"",INDIRECT("'"&amp;I6636&amp;"'!"&amp;J6636),"")</f>
        <v>0</v>
      </c>
      <c r="I6636" s="1440" t="s">
        <v>4785</v>
      </c>
      <c r="J6636" s="1436" t="s">
        <v>5333</v>
      </c>
      <c r="K6636" s="4"/>
    </row>
    <row r="6637" spans="1:11" ht="15" x14ac:dyDescent="0.2">
      <c r="A6637">
        <v>6578</v>
      </c>
      <c r="B6637" s="660">
        <f>'Revenues 10-15'!H229</f>
        <v>0</v>
      </c>
      <c r="D6637" s="2" t="s">
        <v>150</v>
      </c>
      <c r="F6637" s="4"/>
      <c r="G6637" s="1" t="b">
        <f t="shared" ca="1" si="104"/>
        <v>1</v>
      </c>
      <c r="H6637" s="1435" cm="1">
        <f t="array" aca="1" ref="H6637" ca="1">IF(I6637&lt;&gt;"",INDIRECT("'"&amp;I6637&amp;"'!"&amp;J6637),"")</f>
        <v>0</v>
      </c>
      <c r="I6637" s="1440" t="s">
        <v>4785</v>
      </c>
      <c r="J6637" s="1436" t="s">
        <v>5334</v>
      </c>
      <c r="K6637" s="4"/>
    </row>
    <row r="6638" spans="1:11" ht="15" x14ac:dyDescent="0.2">
      <c r="A6638">
        <v>6579</v>
      </c>
      <c r="B6638" s="660">
        <f>'Revenues 10-15'!J229</f>
        <v>0</v>
      </c>
      <c r="D6638" s="2" t="s">
        <v>150</v>
      </c>
      <c r="F6638" s="4"/>
      <c r="G6638" s="1" t="b">
        <f t="shared" ca="1" si="104"/>
        <v>1</v>
      </c>
      <c r="H6638" s="1435" cm="1">
        <f t="array" aca="1" ref="H6638" ca="1">IF(I6638&lt;&gt;"",INDIRECT("'"&amp;I6638&amp;"'!"&amp;J6638),"")</f>
        <v>0</v>
      </c>
      <c r="I6638" s="1440" t="s">
        <v>4785</v>
      </c>
      <c r="J6638" s="1436" t="s">
        <v>5335</v>
      </c>
      <c r="K6638" s="4"/>
    </row>
    <row r="6639" spans="1:11" ht="15" x14ac:dyDescent="0.2">
      <c r="A6639">
        <v>6580</v>
      </c>
      <c r="B6639" s="660">
        <f>'Revenues 10-15'!K229</f>
        <v>0</v>
      </c>
      <c r="D6639" s="2" t="s">
        <v>150</v>
      </c>
      <c r="F6639" s="4"/>
      <c r="G6639" s="1" t="b">
        <f t="shared" ca="1" si="104"/>
        <v>1</v>
      </c>
      <c r="H6639" s="1435" cm="1">
        <f t="array" aca="1" ref="H6639" ca="1">IF(I6639&lt;&gt;"",INDIRECT("'"&amp;I6639&amp;"'!"&amp;J6639),"")</f>
        <v>0</v>
      </c>
      <c r="I6639" s="1440" t="s">
        <v>4785</v>
      </c>
      <c r="J6639" s="1436" t="s">
        <v>4309</v>
      </c>
      <c r="K6639" s="4"/>
    </row>
    <row r="6640" spans="1:11" ht="15" x14ac:dyDescent="0.2">
      <c r="A6640">
        <v>6581</v>
      </c>
      <c r="B6640" s="660">
        <f>'Revenues 10-15'!C230</f>
        <v>0</v>
      </c>
      <c r="D6640" s="2" t="s">
        <v>150</v>
      </c>
      <c r="F6640" s="4"/>
      <c r="G6640" s="1" t="b">
        <f t="shared" ca="1" si="104"/>
        <v>1</v>
      </c>
      <c r="H6640" s="1435" cm="1">
        <f t="array" aca="1" ref="H6640" ca="1">IF(I6640&lt;&gt;"",INDIRECT("'"&amp;I6640&amp;"'!"&amp;J6640),"")</f>
        <v>0</v>
      </c>
      <c r="I6640" s="1440" t="s">
        <v>4785</v>
      </c>
      <c r="J6640" s="1436" t="s">
        <v>5336</v>
      </c>
      <c r="K6640" s="4"/>
    </row>
    <row r="6641" spans="1:11" ht="15" x14ac:dyDescent="0.2">
      <c r="A6641">
        <v>6582</v>
      </c>
      <c r="B6641" s="660">
        <f>'Revenues 10-15'!D230</f>
        <v>0</v>
      </c>
      <c r="D6641" s="2" t="s">
        <v>150</v>
      </c>
      <c r="F6641" s="4"/>
      <c r="G6641" s="1" t="b">
        <f t="shared" ca="1" si="104"/>
        <v>1</v>
      </c>
      <c r="H6641" s="1435" cm="1">
        <f t="array" aca="1" ref="H6641" ca="1">IF(I6641&lt;&gt;"",INDIRECT("'"&amp;I6641&amp;"'!"&amp;J6641),"")</f>
        <v>0</v>
      </c>
      <c r="I6641" s="1440" t="s">
        <v>4785</v>
      </c>
      <c r="J6641" s="1436" t="s">
        <v>5337</v>
      </c>
      <c r="K6641" s="4"/>
    </row>
    <row r="6642" spans="1:11" ht="15" x14ac:dyDescent="0.2">
      <c r="A6642">
        <v>6583</v>
      </c>
      <c r="B6642" s="660">
        <f>'Revenues 10-15'!E230</f>
        <v>0</v>
      </c>
      <c r="D6642" s="2" t="s">
        <v>150</v>
      </c>
      <c r="F6642" s="4"/>
      <c r="G6642" s="1" t="b">
        <f t="shared" ca="1" si="104"/>
        <v>1</v>
      </c>
      <c r="H6642" s="1435" cm="1">
        <f t="array" aca="1" ref="H6642" ca="1">IF(I6642&lt;&gt;"",INDIRECT("'"&amp;I6642&amp;"'!"&amp;J6642),"")</f>
        <v>0</v>
      </c>
      <c r="I6642" s="1440" t="s">
        <v>4785</v>
      </c>
      <c r="J6642" s="1436" t="s">
        <v>5338</v>
      </c>
      <c r="K6642" s="4"/>
    </row>
    <row r="6643" spans="1:11" ht="15" x14ac:dyDescent="0.2">
      <c r="A6643">
        <v>6584</v>
      </c>
      <c r="B6643" s="660">
        <f>'Revenues 10-15'!F230</f>
        <v>0</v>
      </c>
      <c r="D6643" s="2" t="s">
        <v>150</v>
      </c>
      <c r="F6643" s="4"/>
      <c r="G6643" s="1" t="b">
        <f t="shared" ca="1" si="104"/>
        <v>1</v>
      </c>
      <c r="H6643" s="1435" cm="1">
        <f t="array" aca="1" ref="H6643" ca="1">IF(I6643&lt;&gt;"",INDIRECT("'"&amp;I6643&amp;"'!"&amp;J6643),"")</f>
        <v>0</v>
      </c>
      <c r="I6643" s="1440" t="s">
        <v>4785</v>
      </c>
      <c r="J6643" s="1436" t="s">
        <v>5339</v>
      </c>
      <c r="K6643" s="4"/>
    </row>
    <row r="6644" spans="1:11" ht="15" x14ac:dyDescent="0.2">
      <c r="A6644">
        <v>6585</v>
      </c>
      <c r="B6644" s="660">
        <f>'Revenues 10-15'!G230</f>
        <v>0</v>
      </c>
      <c r="D6644" s="2" t="s">
        <v>150</v>
      </c>
      <c r="F6644" s="4"/>
      <c r="G6644" s="1" t="b">
        <f t="shared" ca="1" si="104"/>
        <v>1</v>
      </c>
      <c r="H6644" s="1435" cm="1">
        <f t="array" aca="1" ref="H6644" ca="1">IF(I6644&lt;&gt;"",INDIRECT("'"&amp;I6644&amp;"'!"&amp;J6644),"")</f>
        <v>0</v>
      </c>
      <c r="I6644" s="1440" t="s">
        <v>4785</v>
      </c>
      <c r="J6644" s="1436" t="s">
        <v>5340</v>
      </c>
      <c r="K6644" s="4"/>
    </row>
    <row r="6645" spans="1:11" ht="15" x14ac:dyDescent="0.2">
      <c r="A6645">
        <v>6586</v>
      </c>
      <c r="B6645" s="660">
        <f>'Revenues 10-15'!H230</f>
        <v>0</v>
      </c>
      <c r="D6645" s="2" t="s">
        <v>150</v>
      </c>
      <c r="F6645" s="4"/>
      <c r="G6645" s="1" t="b">
        <f t="shared" ca="1" si="104"/>
        <v>1</v>
      </c>
      <c r="H6645" s="1435" cm="1">
        <f t="array" aca="1" ref="H6645" ca="1">IF(I6645&lt;&gt;"",INDIRECT("'"&amp;I6645&amp;"'!"&amp;J6645),"")</f>
        <v>0</v>
      </c>
      <c r="I6645" s="1440" t="s">
        <v>4785</v>
      </c>
      <c r="J6645" s="1436" t="s">
        <v>5341</v>
      </c>
      <c r="K6645" s="4"/>
    </row>
    <row r="6646" spans="1:11" ht="15" x14ac:dyDescent="0.2">
      <c r="A6646">
        <v>6587</v>
      </c>
      <c r="B6646" s="660">
        <f>'Revenues 10-15'!J230</f>
        <v>0</v>
      </c>
      <c r="D6646" s="2" t="s">
        <v>150</v>
      </c>
      <c r="F6646" s="4"/>
      <c r="G6646" s="1" t="b">
        <f t="shared" ca="1" si="104"/>
        <v>1</v>
      </c>
      <c r="H6646" s="1435" cm="1">
        <f t="array" aca="1" ref="H6646" ca="1">IF(I6646&lt;&gt;"",INDIRECT("'"&amp;I6646&amp;"'!"&amp;J6646),"")</f>
        <v>0</v>
      </c>
      <c r="I6646" s="1440" t="s">
        <v>4785</v>
      </c>
      <c r="J6646" s="1436" t="s">
        <v>5342</v>
      </c>
      <c r="K6646" s="4"/>
    </row>
    <row r="6647" spans="1:11" ht="15" x14ac:dyDescent="0.2">
      <c r="A6647">
        <v>6588</v>
      </c>
      <c r="B6647" s="660">
        <f>'Revenues 10-15'!K230</f>
        <v>0</v>
      </c>
      <c r="D6647" s="2" t="s">
        <v>150</v>
      </c>
      <c r="F6647" s="4"/>
      <c r="G6647" s="1" t="b">
        <f t="shared" ca="1" si="104"/>
        <v>1</v>
      </c>
      <c r="H6647" s="1435" cm="1">
        <f t="array" aca="1" ref="H6647" ca="1">IF(I6647&lt;&gt;"",INDIRECT("'"&amp;I6647&amp;"'!"&amp;J6647),"")</f>
        <v>0</v>
      </c>
      <c r="I6647" s="1440" t="s">
        <v>4785</v>
      </c>
      <c r="J6647" s="1436" t="s">
        <v>5343</v>
      </c>
      <c r="K6647" s="4"/>
    </row>
    <row r="6648" spans="1:11" ht="15" x14ac:dyDescent="0.2">
      <c r="A6648">
        <v>6589</v>
      </c>
      <c r="B6648" s="660">
        <f>'Revenues 10-15'!C231</f>
        <v>0</v>
      </c>
      <c r="D6648" s="2" t="s">
        <v>150</v>
      </c>
      <c r="F6648" s="4"/>
      <c r="G6648" s="1" t="b">
        <f t="shared" ca="1" si="104"/>
        <v>1</v>
      </c>
      <c r="H6648" s="1435" cm="1">
        <f t="array" aca="1" ref="H6648" ca="1">IF(I6648&lt;&gt;"",INDIRECT("'"&amp;I6648&amp;"'!"&amp;J6648),"")</f>
        <v>0</v>
      </c>
      <c r="I6648" s="1440" t="s">
        <v>4785</v>
      </c>
      <c r="J6648" s="1436" t="s">
        <v>5344</v>
      </c>
      <c r="K6648" s="4"/>
    </row>
    <row r="6649" spans="1:11" ht="15" x14ac:dyDescent="0.2">
      <c r="A6649">
        <v>6590</v>
      </c>
      <c r="B6649" s="660">
        <f>'Revenues 10-15'!D231</f>
        <v>0</v>
      </c>
      <c r="D6649" s="2" t="s">
        <v>150</v>
      </c>
      <c r="F6649" s="4"/>
      <c r="G6649" s="1" t="b">
        <f t="shared" ca="1" si="104"/>
        <v>1</v>
      </c>
      <c r="H6649" s="1435" cm="1">
        <f t="array" aca="1" ref="H6649" ca="1">IF(I6649&lt;&gt;"",INDIRECT("'"&amp;I6649&amp;"'!"&amp;J6649),"")</f>
        <v>0</v>
      </c>
      <c r="I6649" s="1440" t="s">
        <v>4785</v>
      </c>
      <c r="J6649" s="1436" t="s">
        <v>4263</v>
      </c>
      <c r="K6649" s="4"/>
    </row>
    <row r="6650" spans="1:11" ht="15" x14ac:dyDescent="0.2">
      <c r="A6650">
        <v>6591</v>
      </c>
      <c r="B6650" s="660">
        <f>'Revenues 10-15'!E231</f>
        <v>0</v>
      </c>
      <c r="D6650" s="2" t="s">
        <v>150</v>
      </c>
      <c r="F6650" s="4"/>
      <c r="G6650" s="1" t="b">
        <f t="shared" ca="1" si="104"/>
        <v>1</v>
      </c>
      <c r="H6650" s="1435" cm="1">
        <f t="array" aca="1" ref="H6650" ca="1">IF(I6650&lt;&gt;"",INDIRECT("'"&amp;I6650&amp;"'!"&amp;J6650),"")</f>
        <v>0</v>
      </c>
      <c r="I6650" s="1440" t="s">
        <v>4785</v>
      </c>
      <c r="J6650" s="1436" t="s">
        <v>5345</v>
      </c>
      <c r="K6650" s="4"/>
    </row>
    <row r="6651" spans="1:11" ht="15" x14ac:dyDescent="0.2">
      <c r="A6651">
        <v>6592</v>
      </c>
      <c r="B6651" s="660">
        <f>'Revenues 10-15'!F231</f>
        <v>0</v>
      </c>
      <c r="D6651" s="2" t="s">
        <v>150</v>
      </c>
      <c r="F6651" s="4"/>
      <c r="G6651" s="1" t="b">
        <f t="shared" ca="1" si="104"/>
        <v>1</v>
      </c>
      <c r="H6651" s="1435" cm="1">
        <f t="array" aca="1" ref="H6651" ca="1">IF(I6651&lt;&gt;"",INDIRECT("'"&amp;I6651&amp;"'!"&amp;J6651),"")</f>
        <v>0</v>
      </c>
      <c r="I6651" s="1440" t="s">
        <v>4785</v>
      </c>
      <c r="J6651" s="1436" t="s">
        <v>5346</v>
      </c>
      <c r="K6651" s="4"/>
    </row>
    <row r="6652" spans="1:11" ht="15" x14ac:dyDescent="0.2">
      <c r="A6652">
        <v>6593</v>
      </c>
      <c r="B6652" s="660">
        <f>'Revenues 10-15'!G231</f>
        <v>0</v>
      </c>
      <c r="D6652" s="2" t="s">
        <v>150</v>
      </c>
      <c r="F6652" s="4"/>
      <c r="G6652" s="1" t="b">
        <f t="shared" ca="1" si="104"/>
        <v>1</v>
      </c>
      <c r="H6652" s="1435" cm="1">
        <f t="array" aca="1" ref="H6652" ca="1">IF(I6652&lt;&gt;"",INDIRECT("'"&amp;I6652&amp;"'!"&amp;J6652),"")</f>
        <v>0</v>
      </c>
      <c r="I6652" s="1440" t="s">
        <v>4785</v>
      </c>
      <c r="J6652" s="1436" t="s">
        <v>5347</v>
      </c>
      <c r="K6652" s="4"/>
    </row>
    <row r="6653" spans="1:11" ht="15" x14ac:dyDescent="0.2">
      <c r="A6653">
        <v>6594</v>
      </c>
      <c r="B6653" s="660">
        <f>'Revenues 10-15'!H231</f>
        <v>0</v>
      </c>
      <c r="D6653" s="2" t="s">
        <v>150</v>
      </c>
      <c r="F6653" s="4"/>
      <c r="G6653" s="1" t="b">
        <f t="shared" ca="1" si="104"/>
        <v>1</v>
      </c>
      <c r="H6653" s="1435" cm="1">
        <f t="array" aca="1" ref="H6653" ca="1">IF(I6653&lt;&gt;"",INDIRECT("'"&amp;I6653&amp;"'!"&amp;J6653),"")</f>
        <v>0</v>
      </c>
      <c r="I6653" s="1440" t="s">
        <v>4785</v>
      </c>
      <c r="J6653" s="1436" t="s">
        <v>5348</v>
      </c>
      <c r="K6653" s="4"/>
    </row>
    <row r="6654" spans="1:11" ht="15" x14ac:dyDescent="0.2">
      <c r="A6654">
        <v>6595</v>
      </c>
      <c r="B6654" s="660">
        <f>'Revenues 10-15'!J231</f>
        <v>0</v>
      </c>
      <c r="D6654" s="2" t="s">
        <v>150</v>
      </c>
      <c r="F6654" s="4"/>
      <c r="G6654" s="1" t="b">
        <f t="shared" ca="1" si="104"/>
        <v>1</v>
      </c>
      <c r="H6654" s="1435" cm="1">
        <f t="array" aca="1" ref="H6654" ca="1">IF(I6654&lt;&gt;"",INDIRECT("'"&amp;I6654&amp;"'!"&amp;J6654),"")</f>
        <v>0</v>
      </c>
      <c r="I6654" s="1440" t="s">
        <v>4785</v>
      </c>
      <c r="J6654" s="1436" t="s">
        <v>5349</v>
      </c>
      <c r="K6654" s="4"/>
    </row>
    <row r="6655" spans="1:11" ht="15" x14ac:dyDescent="0.2">
      <c r="A6655">
        <v>6596</v>
      </c>
      <c r="B6655" s="660">
        <f>'Revenues 10-15'!K231</f>
        <v>0</v>
      </c>
      <c r="D6655" s="2" t="s">
        <v>150</v>
      </c>
      <c r="F6655" s="4"/>
      <c r="G6655" s="1" t="b">
        <f t="shared" ca="1" si="104"/>
        <v>1</v>
      </c>
      <c r="H6655" s="1435" cm="1">
        <f t="array" aca="1" ref="H6655" ca="1">IF(I6655&lt;&gt;"",INDIRECT("'"&amp;I6655&amp;"'!"&amp;J6655),"")</f>
        <v>0</v>
      </c>
      <c r="I6655" s="1440" t="s">
        <v>4785</v>
      </c>
      <c r="J6655" s="1436" t="s">
        <v>4310</v>
      </c>
      <c r="K6655" s="4"/>
    </row>
    <row r="6656" spans="1:11" ht="15" x14ac:dyDescent="0.2">
      <c r="A6656">
        <v>6597</v>
      </c>
      <c r="B6656" s="660">
        <f>'Revenues 10-15'!C232</f>
        <v>0</v>
      </c>
      <c r="D6656" s="2" t="s">
        <v>150</v>
      </c>
      <c r="F6656" s="4"/>
      <c r="G6656" s="1" t="b">
        <f t="shared" ca="1" si="104"/>
        <v>1</v>
      </c>
      <c r="H6656" s="1435" cm="1">
        <f t="array" aca="1" ref="H6656" ca="1">IF(I6656&lt;&gt;"",INDIRECT("'"&amp;I6656&amp;"'!"&amp;J6656),"")</f>
        <v>0</v>
      </c>
      <c r="I6656" s="1440" t="s">
        <v>4785</v>
      </c>
      <c r="J6656" s="1436" t="s">
        <v>5350</v>
      </c>
      <c r="K6656" s="4"/>
    </row>
    <row r="6657" spans="1:11" ht="15" x14ac:dyDescent="0.2">
      <c r="A6657">
        <v>6598</v>
      </c>
      <c r="B6657" s="660">
        <f>'Revenues 10-15'!D232</f>
        <v>0</v>
      </c>
      <c r="D6657" s="2" t="s">
        <v>150</v>
      </c>
      <c r="F6657" s="4"/>
      <c r="G6657" s="1" t="b">
        <f t="shared" ca="1" si="104"/>
        <v>1</v>
      </c>
      <c r="H6657" s="1435" cm="1">
        <f t="array" aca="1" ref="H6657" ca="1">IF(I6657&lt;&gt;"",INDIRECT("'"&amp;I6657&amp;"'!"&amp;J6657),"")</f>
        <v>0</v>
      </c>
      <c r="I6657" s="1440" t="s">
        <v>4785</v>
      </c>
      <c r="J6657" s="1436" t="s">
        <v>4667</v>
      </c>
      <c r="K6657" s="4"/>
    </row>
    <row r="6658" spans="1:11" ht="15" x14ac:dyDescent="0.2">
      <c r="A6658">
        <v>6599</v>
      </c>
      <c r="B6658" s="660">
        <f>'Revenues 10-15'!E232</f>
        <v>0</v>
      </c>
      <c r="D6658" s="2" t="s">
        <v>150</v>
      </c>
      <c r="F6658" s="4"/>
      <c r="G6658" s="1" t="b">
        <f t="shared" ca="1" si="104"/>
        <v>1</v>
      </c>
      <c r="H6658" s="1435" cm="1">
        <f t="array" aca="1" ref="H6658" ca="1">IF(I6658&lt;&gt;"",INDIRECT("'"&amp;I6658&amp;"'!"&amp;J6658),"")</f>
        <v>0</v>
      </c>
      <c r="I6658" s="1440" t="s">
        <v>4785</v>
      </c>
      <c r="J6658" s="1436" t="s">
        <v>5351</v>
      </c>
      <c r="K6658" s="4"/>
    </row>
    <row r="6659" spans="1:11" ht="15" x14ac:dyDescent="0.2">
      <c r="A6659">
        <v>6600</v>
      </c>
      <c r="B6659" s="660">
        <f>'Revenues 10-15'!F232</f>
        <v>0</v>
      </c>
      <c r="D6659" s="2" t="s">
        <v>150</v>
      </c>
      <c r="F6659" s="4"/>
      <c r="G6659" s="1" t="b">
        <f t="shared" ca="1" si="104"/>
        <v>1</v>
      </c>
      <c r="H6659" s="1435" cm="1">
        <f t="array" aca="1" ref="H6659" ca="1">IF(I6659&lt;&gt;"",INDIRECT("'"&amp;I6659&amp;"'!"&amp;J6659),"")</f>
        <v>0</v>
      </c>
      <c r="I6659" s="1440" t="s">
        <v>4785</v>
      </c>
      <c r="J6659" s="1436" t="s">
        <v>5352</v>
      </c>
      <c r="K6659" s="4"/>
    </row>
    <row r="6660" spans="1:11" ht="15" x14ac:dyDescent="0.2">
      <c r="A6660">
        <v>6601</v>
      </c>
      <c r="B6660" s="660">
        <f>'Revenues 10-15'!G232</f>
        <v>0</v>
      </c>
      <c r="D6660" s="2" t="s">
        <v>150</v>
      </c>
      <c r="F6660" s="4"/>
      <c r="G6660" s="1" t="b">
        <f t="shared" ca="1" si="104"/>
        <v>1</v>
      </c>
      <c r="H6660" s="1435" cm="1">
        <f t="array" aca="1" ref="H6660" ca="1">IF(I6660&lt;&gt;"",INDIRECT("'"&amp;I6660&amp;"'!"&amp;J6660),"")</f>
        <v>0</v>
      </c>
      <c r="I6660" s="1440" t="s">
        <v>4785</v>
      </c>
      <c r="J6660" s="1436" t="s">
        <v>5353</v>
      </c>
      <c r="K6660" s="4"/>
    </row>
    <row r="6661" spans="1:11" ht="15" x14ac:dyDescent="0.2">
      <c r="A6661">
        <v>6602</v>
      </c>
      <c r="B6661" s="660">
        <f>'Revenues 10-15'!H232</f>
        <v>0</v>
      </c>
      <c r="D6661" s="2" t="s">
        <v>150</v>
      </c>
      <c r="F6661" s="4"/>
      <c r="G6661" s="1" t="b">
        <f t="shared" ca="1" si="104"/>
        <v>1</v>
      </c>
      <c r="H6661" s="1435" cm="1">
        <f t="array" aca="1" ref="H6661" ca="1">IF(I6661&lt;&gt;"",INDIRECT("'"&amp;I6661&amp;"'!"&amp;J6661),"")</f>
        <v>0</v>
      </c>
      <c r="I6661" s="1440" t="s">
        <v>4785</v>
      </c>
      <c r="J6661" s="1436" t="s">
        <v>5354</v>
      </c>
      <c r="K6661" s="4"/>
    </row>
    <row r="6662" spans="1:11" ht="15" x14ac:dyDescent="0.2">
      <c r="A6662">
        <v>6603</v>
      </c>
      <c r="B6662" s="660">
        <f>'Revenues 10-15'!J232</f>
        <v>0</v>
      </c>
      <c r="D6662" s="2" t="s">
        <v>150</v>
      </c>
      <c r="F6662" s="4"/>
      <c r="G6662" s="1" t="b">
        <f t="shared" ca="1" si="104"/>
        <v>1</v>
      </c>
      <c r="H6662" s="1435" cm="1">
        <f t="array" aca="1" ref="H6662" ca="1">IF(I6662&lt;&gt;"",INDIRECT("'"&amp;I6662&amp;"'!"&amp;J6662),"")</f>
        <v>0</v>
      </c>
      <c r="I6662" s="1440" t="s">
        <v>4785</v>
      </c>
      <c r="J6662" s="1436" t="s">
        <v>5355</v>
      </c>
      <c r="K6662" s="4"/>
    </row>
    <row r="6663" spans="1:11" ht="15" x14ac:dyDescent="0.2">
      <c r="A6663">
        <v>6604</v>
      </c>
      <c r="B6663" s="660">
        <f>'Revenues 10-15'!K232</f>
        <v>0</v>
      </c>
      <c r="D6663" s="2" t="s">
        <v>150</v>
      </c>
      <c r="F6663" s="4"/>
      <c r="G6663" s="1" t="b">
        <f t="shared" ca="1" si="104"/>
        <v>1</v>
      </c>
      <c r="H6663" s="1435" cm="1">
        <f t="array" aca="1" ref="H6663" ca="1">IF(I6663&lt;&gt;"",INDIRECT("'"&amp;I6663&amp;"'!"&amp;J6663),"")</f>
        <v>0</v>
      </c>
      <c r="I6663" s="1440" t="s">
        <v>4785</v>
      </c>
      <c r="J6663" s="1436" t="s">
        <v>4670</v>
      </c>
      <c r="K6663" s="4"/>
    </row>
    <row r="6664" spans="1:11" ht="15" x14ac:dyDescent="0.2">
      <c r="A6664">
        <v>6605</v>
      </c>
      <c r="B6664" s="660">
        <f>'Revenues 10-15'!C233</f>
        <v>0</v>
      </c>
      <c r="D6664" s="2" t="s">
        <v>150</v>
      </c>
      <c r="F6664" s="4"/>
      <c r="G6664" s="1" t="b">
        <f t="shared" ca="1" si="104"/>
        <v>1</v>
      </c>
      <c r="H6664" s="1435" cm="1">
        <f t="array" aca="1" ref="H6664" ca="1">IF(I6664&lt;&gt;"",INDIRECT("'"&amp;I6664&amp;"'!"&amp;J6664),"")</f>
        <v>0</v>
      </c>
      <c r="I6664" s="1440" t="s">
        <v>4785</v>
      </c>
      <c r="J6664" s="1436" t="s">
        <v>5356</v>
      </c>
      <c r="K6664" s="4"/>
    </row>
    <row r="6665" spans="1:11" ht="15" x14ac:dyDescent="0.2">
      <c r="A6665">
        <v>6606</v>
      </c>
      <c r="B6665" s="660">
        <f>'Revenues 10-15'!D233</f>
        <v>0</v>
      </c>
      <c r="D6665" s="2" t="s">
        <v>150</v>
      </c>
      <c r="F6665" s="4"/>
      <c r="G6665" s="1" t="b">
        <f t="shared" ca="1" si="104"/>
        <v>1</v>
      </c>
      <c r="H6665" s="1435" cm="1">
        <f t="array" aca="1" ref="H6665" ca="1">IF(I6665&lt;&gt;"",INDIRECT("'"&amp;I6665&amp;"'!"&amp;J6665),"")</f>
        <v>0</v>
      </c>
      <c r="I6665" s="1440" t="s">
        <v>4785</v>
      </c>
      <c r="J6665" s="1436" t="s">
        <v>4268</v>
      </c>
      <c r="K6665" s="4"/>
    </row>
    <row r="6666" spans="1:11" ht="15" x14ac:dyDescent="0.2">
      <c r="A6666">
        <v>6607</v>
      </c>
      <c r="B6666" s="660">
        <f>'Revenues 10-15'!E233</f>
        <v>0</v>
      </c>
      <c r="D6666" s="2" t="s">
        <v>150</v>
      </c>
      <c r="F6666" s="4"/>
      <c r="G6666" s="1" t="b">
        <f t="shared" ca="1" si="104"/>
        <v>1</v>
      </c>
      <c r="H6666" s="1435" cm="1">
        <f t="array" aca="1" ref="H6666" ca="1">IF(I6666&lt;&gt;"",INDIRECT("'"&amp;I6666&amp;"'!"&amp;J6666),"")</f>
        <v>0</v>
      </c>
      <c r="I6666" s="1440" t="s">
        <v>4785</v>
      </c>
      <c r="J6666" s="1436" t="s">
        <v>5357</v>
      </c>
      <c r="K6666" s="4"/>
    </row>
    <row r="6667" spans="1:11" ht="15" x14ac:dyDescent="0.2">
      <c r="A6667">
        <v>6608</v>
      </c>
      <c r="B6667" s="660">
        <f>'Revenues 10-15'!F233</f>
        <v>0</v>
      </c>
      <c r="D6667" s="2" t="s">
        <v>150</v>
      </c>
      <c r="F6667" s="4"/>
      <c r="G6667" s="1" t="b">
        <f t="shared" ca="1" si="104"/>
        <v>1</v>
      </c>
      <c r="H6667" s="1435" cm="1">
        <f t="array" aca="1" ref="H6667" ca="1">IF(I6667&lt;&gt;"",INDIRECT("'"&amp;I6667&amp;"'!"&amp;J6667),"")</f>
        <v>0</v>
      </c>
      <c r="I6667" s="1440" t="s">
        <v>4785</v>
      </c>
      <c r="J6667" s="1436" t="s">
        <v>5358</v>
      </c>
      <c r="K6667" s="4"/>
    </row>
    <row r="6668" spans="1:11" ht="15" x14ac:dyDescent="0.2">
      <c r="A6668">
        <v>6609</v>
      </c>
      <c r="B6668" s="660">
        <f>'Revenues 10-15'!G233</f>
        <v>0</v>
      </c>
      <c r="D6668" s="2" t="s">
        <v>150</v>
      </c>
      <c r="F6668" s="4"/>
      <c r="G6668" s="1" t="b">
        <f t="shared" ca="1" si="104"/>
        <v>1</v>
      </c>
      <c r="H6668" s="1435" cm="1">
        <f t="array" aca="1" ref="H6668" ca="1">IF(I6668&lt;&gt;"",INDIRECT("'"&amp;I6668&amp;"'!"&amp;J6668),"")</f>
        <v>0</v>
      </c>
      <c r="I6668" s="1440" t="s">
        <v>4785</v>
      </c>
      <c r="J6668" s="1436" t="s">
        <v>5359</v>
      </c>
      <c r="K6668" s="4"/>
    </row>
    <row r="6669" spans="1:11" ht="15" x14ac:dyDescent="0.2">
      <c r="A6669">
        <v>6610</v>
      </c>
      <c r="B6669" s="660">
        <f>'Revenues 10-15'!H233</f>
        <v>0</v>
      </c>
      <c r="D6669" s="2" t="s">
        <v>150</v>
      </c>
      <c r="F6669" s="4"/>
      <c r="G6669" s="1" t="b">
        <f t="shared" ca="1" si="104"/>
        <v>1</v>
      </c>
      <c r="H6669" s="1435" cm="1">
        <f t="array" aca="1" ref="H6669" ca="1">IF(I6669&lt;&gt;"",INDIRECT("'"&amp;I6669&amp;"'!"&amp;J6669),"")</f>
        <v>0</v>
      </c>
      <c r="I6669" s="1440" t="s">
        <v>4785</v>
      </c>
      <c r="J6669" s="1436" t="s">
        <v>5360</v>
      </c>
      <c r="K6669" s="4"/>
    </row>
    <row r="6670" spans="1:11" ht="15" x14ac:dyDescent="0.2">
      <c r="A6670">
        <v>6611</v>
      </c>
      <c r="B6670" s="660">
        <f>'Revenues 10-15'!J233</f>
        <v>0</v>
      </c>
      <c r="D6670" s="2" t="s">
        <v>150</v>
      </c>
      <c r="F6670" s="4"/>
      <c r="G6670" s="1" t="b">
        <f t="shared" ca="1" si="104"/>
        <v>1</v>
      </c>
      <c r="H6670" s="1435" cm="1">
        <f t="array" aca="1" ref="H6670" ca="1">IF(I6670&lt;&gt;"",INDIRECT("'"&amp;I6670&amp;"'!"&amp;J6670),"")</f>
        <v>0</v>
      </c>
      <c r="I6670" s="1440" t="s">
        <v>4785</v>
      </c>
      <c r="J6670" s="1436" t="s">
        <v>5361</v>
      </c>
      <c r="K6670" s="4"/>
    </row>
    <row r="6671" spans="1:11" ht="15" x14ac:dyDescent="0.2">
      <c r="A6671">
        <v>6612</v>
      </c>
      <c r="B6671" s="660">
        <f>'Revenues 10-15'!K233</f>
        <v>0</v>
      </c>
      <c r="D6671" s="2" t="s">
        <v>150</v>
      </c>
      <c r="F6671" s="4"/>
      <c r="G6671" s="1" t="b">
        <f t="shared" ca="1" si="104"/>
        <v>1</v>
      </c>
      <c r="H6671" s="1435" cm="1">
        <f t="array" aca="1" ref="H6671" ca="1">IF(I6671&lt;&gt;"",INDIRECT("'"&amp;I6671&amp;"'!"&amp;J6671),"")</f>
        <v>0</v>
      </c>
      <c r="I6671" s="1440" t="s">
        <v>4785</v>
      </c>
      <c r="J6671" s="1436" t="s">
        <v>4315</v>
      </c>
      <c r="K6671" s="4"/>
    </row>
    <row r="6672" spans="1:11" ht="15" x14ac:dyDescent="0.2">
      <c r="A6672">
        <v>6613</v>
      </c>
      <c r="B6672" s="660">
        <f>'Revenues 10-15'!C234</f>
        <v>0</v>
      </c>
      <c r="D6672" s="2" t="s">
        <v>150</v>
      </c>
      <c r="F6672" s="4"/>
      <c r="G6672" s="1" t="b">
        <f t="shared" ca="1" si="104"/>
        <v>1</v>
      </c>
      <c r="H6672" s="1435" cm="1">
        <f t="array" aca="1" ref="H6672" ca="1">IF(I6672&lt;&gt;"",INDIRECT("'"&amp;I6672&amp;"'!"&amp;J6672),"")</f>
        <v>0</v>
      </c>
      <c r="I6672" s="1440" t="s">
        <v>4785</v>
      </c>
      <c r="J6672" s="1436" t="s">
        <v>5362</v>
      </c>
      <c r="K6672" s="4"/>
    </row>
    <row r="6673" spans="1:11" ht="15" x14ac:dyDescent="0.2">
      <c r="A6673">
        <v>6614</v>
      </c>
      <c r="B6673" s="660">
        <f>'Revenues 10-15'!D234</f>
        <v>0</v>
      </c>
      <c r="D6673" s="2" t="s">
        <v>150</v>
      </c>
      <c r="F6673" s="4"/>
      <c r="G6673" s="1" t="b">
        <f t="shared" ca="1" si="104"/>
        <v>1</v>
      </c>
      <c r="H6673" s="1435" cm="1">
        <f t="array" aca="1" ref="H6673" ca="1">IF(I6673&lt;&gt;"",INDIRECT("'"&amp;I6673&amp;"'!"&amp;J6673),"")</f>
        <v>0</v>
      </c>
      <c r="I6673" s="1440" t="s">
        <v>4785</v>
      </c>
      <c r="J6673" s="1436" t="s">
        <v>5363</v>
      </c>
      <c r="K6673" s="4"/>
    </row>
    <row r="6674" spans="1:11" ht="15" x14ac:dyDescent="0.2">
      <c r="A6674">
        <v>6615</v>
      </c>
      <c r="B6674" s="660">
        <f>'Revenues 10-15'!E234</f>
        <v>0</v>
      </c>
      <c r="D6674" s="2" t="s">
        <v>150</v>
      </c>
      <c r="F6674" s="4"/>
      <c r="G6674" s="1" t="b">
        <f t="shared" ca="1" si="104"/>
        <v>1</v>
      </c>
      <c r="H6674" s="1435" cm="1">
        <f t="array" aca="1" ref="H6674" ca="1">IF(I6674&lt;&gt;"",INDIRECT("'"&amp;I6674&amp;"'!"&amp;J6674),"")</f>
        <v>0</v>
      </c>
      <c r="I6674" s="1440" t="s">
        <v>4785</v>
      </c>
      <c r="J6674" s="1436" t="s">
        <v>5364</v>
      </c>
      <c r="K6674" s="4"/>
    </row>
    <row r="6675" spans="1:11" ht="15" x14ac:dyDescent="0.2">
      <c r="A6675">
        <v>6616</v>
      </c>
      <c r="B6675" s="660">
        <f>'Revenues 10-15'!F234</f>
        <v>0</v>
      </c>
      <c r="D6675" s="2" t="s">
        <v>150</v>
      </c>
      <c r="F6675" s="4"/>
      <c r="G6675" s="1" t="b">
        <f t="shared" ca="1" si="104"/>
        <v>1</v>
      </c>
      <c r="H6675" s="1435" cm="1">
        <f t="array" aca="1" ref="H6675" ca="1">IF(I6675&lt;&gt;"",INDIRECT("'"&amp;I6675&amp;"'!"&amp;J6675),"")</f>
        <v>0</v>
      </c>
      <c r="I6675" s="1440" t="s">
        <v>4785</v>
      </c>
      <c r="J6675" s="1436" t="s">
        <v>5365</v>
      </c>
      <c r="K6675" s="4"/>
    </row>
    <row r="6676" spans="1:11" ht="15" x14ac:dyDescent="0.2">
      <c r="A6676">
        <v>6617</v>
      </c>
      <c r="B6676" s="660">
        <f>'Revenues 10-15'!G234</f>
        <v>0</v>
      </c>
      <c r="D6676" s="2" t="s">
        <v>150</v>
      </c>
      <c r="F6676" s="4"/>
      <c r="G6676" s="1" t="b">
        <f t="shared" ca="1" si="104"/>
        <v>1</v>
      </c>
      <c r="H6676" s="1435" cm="1">
        <f t="array" aca="1" ref="H6676" ca="1">IF(I6676&lt;&gt;"",INDIRECT("'"&amp;I6676&amp;"'!"&amp;J6676),"")</f>
        <v>0</v>
      </c>
      <c r="I6676" s="1440" t="s">
        <v>4785</v>
      </c>
      <c r="J6676" s="1436" t="s">
        <v>5366</v>
      </c>
      <c r="K6676" s="4"/>
    </row>
    <row r="6677" spans="1:11" ht="15" x14ac:dyDescent="0.2">
      <c r="A6677">
        <v>6618</v>
      </c>
      <c r="B6677" s="660">
        <f>'Revenues 10-15'!H234</f>
        <v>0</v>
      </c>
      <c r="D6677" s="2" t="s">
        <v>150</v>
      </c>
      <c r="F6677" s="4"/>
      <c r="G6677" s="1" t="b">
        <f t="shared" ca="1" si="104"/>
        <v>1</v>
      </c>
      <c r="H6677" s="1435" cm="1">
        <f t="array" aca="1" ref="H6677" ca="1">IF(I6677&lt;&gt;"",INDIRECT("'"&amp;I6677&amp;"'!"&amp;J6677),"")</f>
        <v>0</v>
      </c>
      <c r="I6677" s="1440" t="s">
        <v>4785</v>
      </c>
      <c r="J6677" s="1436" t="s">
        <v>5367</v>
      </c>
      <c r="K6677" s="4"/>
    </row>
    <row r="6678" spans="1:11" ht="15" x14ac:dyDescent="0.2">
      <c r="A6678">
        <v>6619</v>
      </c>
      <c r="B6678" s="660">
        <f>'Revenues 10-15'!J234</f>
        <v>0</v>
      </c>
      <c r="D6678" s="2" t="s">
        <v>150</v>
      </c>
      <c r="F6678" s="4"/>
      <c r="G6678" s="1" t="b">
        <f t="shared" ca="1" si="104"/>
        <v>1</v>
      </c>
      <c r="H6678" s="1435" cm="1">
        <f t="array" aca="1" ref="H6678" ca="1">IF(I6678&lt;&gt;"",INDIRECT("'"&amp;I6678&amp;"'!"&amp;J6678),"")</f>
        <v>0</v>
      </c>
      <c r="I6678" s="1440" t="s">
        <v>4785</v>
      </c>
      <c r="J6678" s="1436" t="s">
        <v>5368</v>
      </c>
      <c r="K6678" s="4"/>
    </row>
    <row r="6679" spans="1:11" ht="15" x14ac:dyDescent="0.2">
      <c r="A6679">
        <v>6620</v>
      </c>
      <c r="B6679" s="660">
        <f>'Revenues 10-15'!K234</f>
        <v>0</v>
      </c>
      <c r="D6679" s="2" t="s">
        <v>150</v>
      </c>
      <c r="F6679" s="4"/>
      <c r="G6679" s="1" t="b">
        <f t="shared" ca="1" si="104"/>
        <v>1</v>
      </c>
      <c r="H6679" s="1435" cm="1">
        <f t="array" aca="1" ref="H6679" ca="1">IF(I6679&lt;&gt;"",INDIRECT("'"&amp;I6679&amp;"'!"&amp;J6679),"")</f>
        <v>0</v>
      </c>
      <c r="I6679" s="1440" t="s">
        <v>4785</v>
      </c>
      <c r="J6679" s="1436" t="s">
        <v>5369</v>
      </c>
      <c r="K6679" s="4"/>
    </row>
    <row r="6680" spans="1:11" ht="15" x14ac:dyDescent="0.2">
      <c r="A6680">
        <v>6621</v>
      </c>
      <c r="B6680" s="660">
        <f>'Revenues 10-15'!C235</f>
        <v>0</v>
      </c>
      <c r="D6680" s="2" t="s">
        <v>150</v>
      </c>
      <c r="F6680" s="4"/>
      <c r="G6680" s="1" t="b">
        <f t="shared" ca="1" si="104"/>
        <v>1</v>
      </c>
      <c r="H6680" s="1435" cm="1">
        <f t="array" aca="1" ref="H6680" ca="1">IF(I6680&lt;&gt;"",INDIRECT("'"&amp;I6680&amp;"'!"&amp;J6680),"")</f>
        <v>0</v>
      </c>
      <c r="I6680" s="1440" t="s">
        <v>4785</v>
      </c>
      <c r="J6680" s="1436" t="s">
        <v>5370</v>
      </c>
      <c r="K6680" s="4"/>
    </row>
    <row r="6681" spans="1:11" ht="15" x14ac:dyDescent="0.2">
      <c r="A6681">
        <v>6622</v>
      </c>
      <c r="B6681" s="660">
        <f>'Revenues 10-15'!D235</f>
        <v>0</v>
      </c>
      <c r="D6681" s="2" t="s">
        <v>150</v>
      </c>
      <c r="F6681" s="4"/>
      <c r="G6681" s="1" t="b">
        <f t="shared" ca="1" si="104"/>
        <v>1</v>
      </c>
      <c r="H6681" s="1435" cm="1">
        <f t="array" aca="1" ref="H6681" ca="1">IF(I6681&lt;&gt;"",INDIRECT("'"&amp;I6681&amp;"'!"&amp;J6681),"")</f>
        <v>0</v>
      </c>
      <c r="I6681" s="1440" t="s">
        <v>4785</v>
      </c>
      <c r="J6681" s="1436" t="s">
        <v>5371</v>
      </c>
      <c r="K6681" s="4"/>
    </row>
    <row r="6682" spans="1:11" ht="15" x14ac:dyDescent="0.2">
      <c r="A6682">
        <v>6623</v>
      </c>
      <c r="B6682" s="660">
        <f>'Revenues 10-15'!E235</f>
        <v>0</v>
      </c>
      <c r="D6682" s="2" t="s">
        <v>150</v>
      </c>
      <c r="F6682" s="4"/>
      <c r="G6682" s="1" t="b">
        <f t="shared" ca="1" si="104"/>
        <v>1</v>
      </c>
      <c r="H6682" s="1435" cm="1">
        <f t="array" aca="1" ref="H6682" ca="1">IF(I6682&lt;&gt;"",INDIRECT("'"&amp;I6682&amp;"'!"&amp;J6682),"")</f>
        <v>0</v>
      </c>
      <c r="I6682" s="1440" t="s">
        <v>4785</v>
      </c>
      <c r="J6682" s="1436" t="s">
        <v>5372</v>
      </c>
      <c r="K6682" s="4"/>
    </row>
    <row r="6683" spans="1:11" ht="15" x14ac:dyDescent="0.2">
      <c r="A6683">
        <v>6624</v>
      </c>
      <c r="B6683" s="660">
        <f>'Revenues 10-15'!F235</f>
        <v>0</v>
      </c>
      <c r="D6683" s="2" t="s">
        <v>150</v>
      </c>
      <c r="F6683" s="4"/>
      <c r="G6683" s="1" t="b">
        <f t="shared" ca="1" si="104"/>
        <v>1</v>
      </c>
      <c r="H6683" s="1435" cm="1">
        <f t="array" aca="1" ref="H6683" ca="1">IF(I6683&lt;&gt;"",INDIRECT("'"&amp;I6683&amp;"'!"&amp;J6683),"")</f>
        <v>0</v>
      </c>
      <c r="I6683" s="1440" t="s">
        <v>4785</v>
      </c>
      <c r="J6683" s="1436" t="s">
        <v>5373</v>
      </c>
      <c r="K6683" s="4"/>
    </row>
    <row r="6684" spans="1:11" ht="15" x14ac:dyDescent="0.2">
      <c r="A6684">
        <v>6625</v>
      </c>
      <c r="B6684" s="660">
        <f>'Revenues 10-15'!G235</f>
        <v>0</v>
      </c>
      <c r="D6684" s="2" t="s">
        <v>150</v>
      </c>
      <c r="F6684" s="4"/>
      <c r="G6684" s="1" t="b">
        <f t="shared" ca="1" si="104"/>
        <v>1</v>
      </c>
      <c r="H6684" s="1435" cm="1">
        <f t="array" aca="1" ref="H6684" ca="1">IF(I6684&lt;&gt;"",INDIRECT("'"&amp;I6684&amp;"'!"&amp;J6684),"")</f>
        <v>0</v>
      </c>
      <c r="I6684" s="1440" t="s">
        <v>4785</v>
      </c>
      <c r="J6684" s="1436" t="s">
        <v>5374</v>
      </c>
      <c r="K6684" s="4"/>
    </row>
    <row r="6685" spans="1:11" ht="15" x14ac:dyDescent="0.2">
      <c r="A6685">
        <v>6626</v>
      </c>
      <c r="B6685" s="660">
        <f>'Revenues 10-15'!H235</f>
        <v>0</v>
      </c>
      <c r="D6685" s="2" t="s">
        <v>150</v>
      </c>
      <c r="F6685" s="4"/>
      <c r="G6685" s="1" t="b">
        <f t="shared" ca="1" si="104"/>
        <v>1</v>
      </c>
      <c r="H6685" s="1435" cm="1">
        <f t="array" aca="1" ref="H6685" ca="1">IF(I6685&lt;&gt;"",INDIRECT("'"&amp;I6685&amp;"'!"&amp;J6685),"")</f>
        <v>0</v>
      </c>
      <c r="I6685" s="1440" t="s">
        <v>4785</v>
      </c>
      <c r="J6685" s="1436" t="s">
        <v>5375</v>
      </c>
      <c r="K6685" s="4"/>
    </row>
    <row r="6686" spans="1:11" ht="15" x14ac:dyDescent="0.2">
      <c r="A6686">
        <v>6627</v>
      </c>
      <c r="B6686" s="660">
        <f>'Revenues 10-15'!J235</f>
        <v>0</v>
      </c>
      <c r="D6686" s="2" t="s">
        <v>150</v>
      </c>
      <c r="F6686" s="4"/>
      <c r="G6686" s="1" t="b">
        <f t="shared" ca="1" si="104"/>
        <v>1</v>
      </c>
      <c r="H6686" s="1435" cm="1">
        <f t="array" aca="1" ref="H6686" ca="1">IF(I6686&lt;&gt;"",INDIRECT("'"&amp;I6686&amp;"'!"&amp;J6686),"")</f>
        <v>0</v>
      </c>
      <c r="I6686" s="1440" t="s">
        <v>4785</v>
      </c>
      <c r="J6686" s="1436" t="s">
        <v>5376</v>
      </c>
      <c r="K6686" s="4"/>
    </row>
    <row r="6687" spans="1:11" ht="15" x14ac:dyDescent="0.2">
      <c r="A6687">
        <v>6628</v>
      </c>
      <c r="B6687" s="660">
        <f>'Revenues 10-15'!K235</f>
        <v>0</v>
      </c>
      <c r="D6687" s="2" t="s">
        <v>150</v>
      </c>
      <c r="F6687" s="4"/>
      <c r="G6687" s="1" t="b">
        <f t="shared" ca="1" si="104"/>
        <v>1</v>
      </c>
      <c r="H6687" s="1435" cm="1">
        <f t="array" aca="1" ref="H6687" ca="1">IF(I6687&lt;&gt;"",INDIRECT("'"&amp;I6687&amp;"'!"&amp;J6687),"")</f>
        <v>0</v>
      </c>
      <c r="I6687" s="1440" t="s">
        <v>4785</v>
      </c>
      <c r="J6687" s="1436" t="s">
        <v>5377</v>
      </c>
      <c r="K6687" s="4"/>
    </row>
    <row r="6688" spans="1:11" ht="15" x14ac:dyDescent="0.2">
      <c r="A6688">
        <v>6629</v>
      </c>
      <c r="B6688" s="660">
        <f>'Revenues 10-15'!C236</f>
        <v>0</v>
      </c>
      <c r="D6688" s="2" t="s">
        <v>150</v>
      </c>
      <c r="F6688" s="4"/>
      <c r="G6688" s="1" t="b">
        <f t="shared" ref="G6688:G6751" ca="1" si="105">H6688=B6688</f>
        <v>1</v>
      </c>
      <c r="H6688" s="1435" cm="1">
        <f t="array" aca="1" ref="H6688" ca="1">IF(I6688&lt;&gt;"",INDIRECT("'"&amp;I6688&amp;"'!"&amp;J6688),"")</f>
        <v>0</v>
      </c>
      <c r="I6688" s="1440" t="s">
        <v>4785</v>
      </c>
      <c r="J6688" s="1436" t="s">
        <v>5378</v>
      </c>
      <c r="K6688" s="4"/>
    </row>
    <row r="6689" spans="1:11" ht="15" x14ac:dyDescent="0.2">
      <c r="A6689">
        <v>6630</v>
      </c>
      <c r="B6689" s="660">
        <f>'Revenues 10-15'!D236</f>
        <v>0</v>
      </c>
      <c r="D6689" s="2" t="s">
        <v>150</v>
      </c>
      <c r="F6689" s="4"/>
      <c r="G6689" s="1" t="b">
        <f t="shared" ca="1" si="105"/>
        <v>1</v>
      </c>
      <c r="H6689" s="1435" cm="1">
        <f t="array" aca="1" ref="H6689" ca="1">IF(I6689&lt;&gt;"",INDIRECT("'"&amp;I6689&amp;"'!"&amp;J6689),"")</f>
        <v>0</v>
      </c>
      <c r="I6689" s="1440" t="s">
        <v>4785</v>
      </c>
      <c r="J6689" s="1436" t="s">
        <v>4269</v>
      </c>
      <c r="K6689" s="4"/>
    </row>
    <row r="6690" spans="1:11" ht="15" x14ac:dyDescent="0.2">
      <c r="A6690">
        <v>6631</v>
      </c>
      <c r="B6690" s="660">
        <f>'Revenues 10-15'!F236</f>
        <v>0</v>
      </c>
      <c r="D6690" s="2" t="s">
        <v>150</v>
      </c>
      <c r="F6690" s="4"/>
      <c r="G6690" s="1" t="b">
        <f t="shared" ca="1" si="105"/>
        <v>1</v>
      </c>
      <c r="H6690" s="1435" cm="1">
        <f t="array" aca="1" ref="H6690" ca="1">IF(I6690&lt;&gt;"",INDIRECT("'"&amp;I6690&amp;"'!"&amp;J6690),"")</f>
        <v>0</v>
      </c>
      <c r="I6690" s="1440" t="s">
        <v>4785</v>
      </c>
      <c r="J6690" s="1436" t="s">
        <v>5379</v>
      </c>
      <c r="K6690" s="4"/>
    </row>
    <row r="6691" spans="1:11" ht="15" x14ac:dyDescent="0.2">
      <c r="A6691">
        <v>6632</v>
      </c>
      <c r="B6691" s="660">
        <f>'Revenues 10-15'!G236</f>
        <v>0</v>
      </c>
      <c r="D6691" s="2" t="s">
        <v>150</v>
      </c>
      <c r="F6691" s="4"/>
      <c r="G6691" s="1" t="b">
        <f t="shared" ca="1" si="105"/>
        <v>1</v>
      </c>
      <c r="H6691" s="1435" cm="1">
        <f t="array" aca="1" ref="H6691" ca="1">IF(I6691&lt;&gt;"",INDIRECT("'"&amp;I6691&amp;"'!"&amp;J6691),"")</f>
        <v>0</v>
      </c>
      <c r="I6691" s="1440" t="s">
        <v>4785</v>
      </c>
      <c r="J6691" s="1436" t="s">
        <v>5380</v>
      </c>
      <c r="K6691" s="4"/>
    </row>
    <row r="6692" spans="1:11" ht="15" x14ac:dyDescent="0.2">
      <c r="A6692">
        <v>6633</v>
      </c>
      <c r="B6692" s="660">
        <f>'Revenues 10-15'!C237</f>
        <v>0</v>
      </c>
      <c r="D6692" s="2" t="s">
        <v>150</v>
      </c>
      <c r="F6692" s="4"/>
      <c r="G6692" s="1" t="b">
        <f t="shared" ca="1" si="105"/>
        <v>1</v>
      </c>
      <c r="H6692" s="1435" cm="1">
        <f t="array" aca="1" ref="H6692" ca="1">IF(I6692&lt;&gt;"",INDIRECT("'"&amp;I6692&amp;"'!"&amp;J6692),"")</f>
        <v>0</v>
      </c>
      <c r="I6692" s="1440" t="s">
        <v>4785</v>
      </c>
      <c r="J6692" s="1436" t="s">
        <v>5381</v>
      </c>
      <c r="K6692" s="4"/>
    </row>
    <row r="6693" spans="1:11" ht="15" x14ac:dyDescent="0.2">
      <c r="A6693">
        <v>6634</v>
      </c>
      <c r="B6693" s="660">
        <f>'Revenues 10-15'!D237</f>
        <v>0</v>
      </c>
      <c r="D6693" s="2" t="s">
        <v>150</v>
      </c>
      <c r="F6693" s="4"/>
      <c r="G6693" s="1" t="b">
        <f t="shared" ca="1" si="105"/>
        <v>1</v>
      </c>
      <c r="H6693" s="1435" cm="1">
        <f t="array" aca="1" ref="H6693" ca="1">IF(I6693&lt;&gt;"",INDIRECT("'"&amp;I6693&amp;"'!"&amp;J6693),"")</f>
        <v>0</v>
      </c>
      <c r="I6693" s="1440" t="s">
        <v>4785</v>
      </c>
      <c r="J6693" s="1436" t="s">
        <v>4270</v>
      </c>
      <c r="K6693" s="4"/>
    </row>
    <row r="6694" spans="1:11" ht="15" x14ac:dyDescent="0.2">
      <c r="A6694">
        <v>6635</v>
      </c>
      <c r="B6694" s="660">
        <f>'Revenues 10-15'!C238</f>
        <v>0</v>
      </c>
      <c r="D6694" s="2" t="s">
        <v>150</v>
      </c>
      <c r="F6694" s="4"/>
      <c r="G6694" s="1" t="b">
        <f t="shared" ca="1" si="105"/>
        <v>1</v>
      </c>
      <c r="H6694" s="1435" cm="1">
        <f t="array" aca="1" ref="H6694" ca="1">IF(I6694&lt;&gt;"",INDIRECT("'"&amp;I6694&amp;"'!"&amp;J6694),"")</f>
        <v>0</v>
      </c>
      <c r="I6694" s="1440" t="s">
        <v>4785</v>
      </c>
      <c r="J6694" s="1436" t="s">
        <v>5382</v>
      </c>
      <c r="K6694" s="4"/>
    </row>
    <row r="6695" spans="1:11" ht="15" x14ac:dyDescent="0.2">
      <c r="A6695">
        <v>6636</v>
      </c>
      <c r="B6695" s="660">
        <f>'Revenues 10-15'!D238</f>
        <v>0</v>
      </c>
      <c r="D6695" s="2" t="s">
        <v>150</v>
      </c>
      <c r="F6695" s="4"/>
      <c r="G6695" s="1" t="b">
        <f t="shared" ca="1" si="105"/>
        <v>1</v>
      </c>
      <c r="H6695" s="1435" cm="1">
        <f t="array" aca="1" ref="H6695" ca="1">IF(I6695&lt;&gt;"",INDIRECT("'"&amp;I6695&amp;"'!"&amp;J6695),"")</f>
        <v>0</v>
      </c>
      <c r="I6695" s="1440" t="s">
        <v>4785</v>
      </c>
      <c r="J6695" s="1436" t="s">
        <v>4271</v>
      </c>
      <c r="K6695" s="4"/>
    </row>
    <row r="6696" spans="1:11" ht="15" x14ac:dyDescent="0.2">
      <c r="A6696">
        <v>6637</v>
      </c>
      <c r="B6696" s="660">
        <f>'Revenues 10-15'!E238</f>
        <v>0</v>
      </c>
      <c r="D6696" s="2" t="s">
        <v>150</v>
      </c>
      <c r="F6696" s="4"/>
      <c r="G6696" s="1" t="b">
        <f t="shared" ca="1" si="105"/>
        <v>1</v>
      </c>
      <c r="H6696" s="1435" cm="1">
        <f t="array" aca="1" ref="H6696" ca="1">IF(I6696&lt;&gt;"",INDIRECT("'"&amp;I6696&amp;"'!"&amp;J6696),"")</f>
        <v>0</v>
      </c>
      <c r="I6696" s="1440" t="s">
        <v>4785</v>
      </c>
      <c r="J6696" s="1436" t="s">
        <v>5383</v>
      </c>
      <c r="K6696" s="4"/>
    </row>
    <row r="6697" spans="1:11" ht="15" x14ac:dyDescent="0.2">
      <c r="A6697">
        <v>6638</v>
      </c>
      <c r="B6697" s="660">
        <f>'Revenues 10-15'!F238</f>
        <v>0</v>
      </c>
      <c r="D6697" s="2" t="s">
        <v>150</v>
      </c>
      <c r="F6697" s="4"/>
      <c r="G6697" s="1" t="b">
        <f t="shared" ca="1" si="105"/>
        <v>1</v>
      </c>
      <c r="H6697" s="1435" cm="1">
        <f t="array" aca="1" ref="H6697" ca="1">IF(I6697&lt;&gt;"",INDIRECT("'"&amp;I6697&amp;"'!"&amp;J6697),"")</f>
        <v>0</v>
      </c>
      <c r="I6697" s="1440" t="s">
        <v>4785</v>
      </c>
      <c r="J6697" s="1436" t="s">
        <v>5384</v>
      </c>
      <c r="K6697" s="4"/>
    </row>
    <row r="6698" spans="1:11" ht="15" x14ac:dyDescent="0.2">
      <c r="A6698">
        <v>6639</v>
      </c>
      <c r="B6698" s="660">
        <f>'Revenues 10-15'!G238</f>
        <v>0</v>
      </c>
      <c r="D6698" s="2" t="s">
        <v>150</v>
      </c>
      <c r="F6698" s="4"/>
      <c r="G6698" s="1" t="b">
        <f t="shared" ca="1" si="105"/>
        <v>1</v>
      </c>
      <c r="H6698" s="1435" cm="1">
        <f t="array" aca="1" ref="H6698" ca="1">IF(I6698&lt;&gt;"",INDIRECT("'"&amp;I6698&amp;"'!"&amp;J6698),"")</f>
        <v>0</v>
      </c>
      <c r="I6698" s="1440" t="s">
        <v>4785</v>
      </c>
      <c r="J6698" s="1436" t="s">
        <v>5385</v>
      </c>
      <c r="K6698" s="4"/>
    </row>
    <row r="6699" spans="1:11" ht="15" x14ac:dyDescent="0.2">
      <c r="A6699">
        <v>6640</v>
      </c>
      <c r="B6699" s="660">
        <f>'Revenues 10-15'!H238</f>
        <v>0</v>
      </c>
      <c r="D6699" s="2" t="s">
        <v>150</v>
      </c>
      <c r="F6699" s="4"/>
      <c r="G6699" s="1" t="b">
        <f t="shared" ca="1" si="105"/>
        <v>1</v>
      </c>
      <c r="H6699" s="1435" cm="1">
        <f t="array" aca="1" ref="H6699" ca="1">IF(I6699&lt;&gt;"",INDIRECT("'"&amp;I6699&amp;"'!"&amp;J6699),"")</f>
        <v>0</v>
      </c>
      <c r="I6699" s="1440" t="s">
        <v>4785</v>
      </c>
      <c r="J6699" s="1436" t="s">
        <v>5386</v>
      </c>
      <c r="K6699" s="4"/>
    </row>
    <row r="6700" spans="1:11" ht="15" x14ac:dyDescent="0.2">
      <c r="A6700">
        <v>6641</v>
      </c>
      <c r="B6700" s="660">
        <f>'Revenues 10-15'!J238</f>
        <v>0</v>
      </c>
      <c r="D6700" s="2" t="s">
        <v>150</v>
      </c>
      <c r="F6700" s="4"/>
      <c r="G6700" s="1" t="b">
        <f t="shared" ca="1" si="105"/>
        <v>1</v>
      </c>
      <c r="H6700" s="1435" cm="1">
        <f t="array" aca="1" ref="H6700" ca="1">IF(I6700&lt;&gt;"",INDIRECT("'"&amp;I6700&amp;"'!"&amp;J6700),"")</f>
        <v>0</v>
      </c>
      <c r="I6700" s="1440" t="s">
        <v>4785</v>
      </c>
      <c r="J6700" s="1436" t="s">
        <v>5387</v>
      </c>
      <c r="K6700" s="4"/>
    </row>
    <row r="6701" spans="1:11" ht="15" x14ac:dyDescent="0.2">
      <c r="A6701">
        <v>6642</v>
      </c>
      <c r="B6701" s="660">
        <f>'Revenues 10-15'!K238</f>
        <v>0</v>
      </c>
      <c r="D6701" s="2" t="s">
        <v>150</v>
      </c>
      <c r="F6701" s="4"/>
      <c r="G6701" s="1" t="b">
        <f t="shared" ca="1" si="105"/>
        <v>1</v>
      </c>
      <c r="H6701" s="1435" cm="1">
        <f t="array" aca="1" ref="H6701" ca="1">IF(I6701&lt;&gt;"",INDIRECT("'"&amp;I6701&amp;"'!"&amp;J6701),"")</f>
        <v>0</v>
      </c>
      <c r="I6701" s="1440" t="s">
        <v>4785</v>
      </c>
      <c r="J6701" s="1436" t="s">
        <v>4318</v>
      </c>
      <c r="K6701" s="4"/>
    </row>
    <row r="6702" spans="1:11" ht="15" x14ac:dyDescent="0.2">
      <c r="A6702">
        <v>6643</v>
      </c>
      <c r="B6702" s="660">
        <f>'Revenues 10-15'!C239</f>
        <v>0</v>
      </c>
      <c r="D6702" s="2" t="s">
        <v>150</v>
      </c>
      <c r="F6702" s="4"/>
      <c r="G6702" s="1" t="b">
        <f t="shared" ca="1" si="105"/>
        <v>1</v>
      </c>
      <c r="H6702" s="1435" cm="1">
        <f t="array" aca="1" ref="H6702" ca="1">IF(I6702&lt;&gt;"",INDIRECT("'"&amp;I6702&amp;"'!"&amp;J6702),"")</f>
        <v>0</v>
      </c>
      <c r="I6702" s="1440" t="s">
        <v>4785</v>
      </c>
      <c r="J6702" s="1436" t="s">
        <v>5388</v>
      </c>
      <c r="K6702" s="4"/>
    </row>
    <row r="6703" spans="1:11" ht="15" x14ac:dyDescent="0.2">
      <c r="A6703">
        <v>6644</v>
      </c>
      <c r="B6703" s="660">
        <f>'Revenues 10-15'!D239</f>
        <v>0</v>
      </c>
      <c r="D6703" s="2" t="s">
        <v>150</v>
      </c>
      <c r="F6703" s="4"/>
      <c r="G6703" s="1" t="b">
        <f t="shared" ca="1" si="105"/>
        <v>1</v>
      </c>
      <c r="H6703" s="1435" cm="1">
        <f t="array" aca="1" ref="H6703" ca="1">IF(I6703&lt;&gt;"",INDIRECT("'"&amp;I6703&amp;"'!"&amp;J6703),"")</f>
        <v>0</v>
      </c>
      <c r="I6703" s="1440" t="s">
        <v>4785</v>
      </c>
      <c r="J6703" s="1436" t="s">
        <v>4272</v>
      </c>
      <c r="K6703" s="4"/>
    </row>
    <row r="6704" spans="1:11" ht="15" x14ac:dyDescent="0.2">
      <c r="A6704">
        <v>6645</v>
      </c>
      <c r="B6704" s="660">
        <f>'Revenues 10-15'!E239</f>
        <v>0</v>
      </c>
      <c r="D6704" s="2" t="s">
        <v>150</v>
      </c>
      <c r="F6704" s="4"/>
      <c r="G6704" s="1" t="b">
        <f t="shared" ca="1" si="105"/>
        <v>1</v>
      </c>
      <c r="H6704" s="1435" cm="1">
        <f t="array" aca="1" ref="H6704" ca="1">IF(I6704&lt;&gt;"",INDIRECT("'"&amp;I6704&amp;"'!"&amp;J6704),"")</f>
        <v>0</v>
      </c>
      <c r="I6704" s="1440" t="s">
        <v>4785</v>
      </c>
      <c r="J6704" s="1436" t="s">
        <v>5389</v>
      </c>
      <c r="K6704" s="4"/>
    </row>
    <row r="6705" spans="1:11" ht="15" x14ac:dyDescent="0.2">
      <c r="A6705">
        <v>6646</v>
      </c>
      <c r="B6705" s="660">
        <f>'Revenues 10-15'!F239</f>
        <v>0</v>
      </c>
      <c r="D6705" s="2" t="s">
        <v>150</v>
      </c>
      <c r="F6705" s="4"/>
      <c r="G6705" s="1" t="b">
        <f t="shared" ca="1" si="105"/>
        <v>1</v>
      </c>
      <c r="H6705" s="1435" cm="1">
        <f t="array" aca="1" ref="H6705" ca="1">IF(I6705&lt;&gt;"",INDIRECT("'"&amp;I6705&amp;"'!"&amp;J6705),"")</f>
        <v>0</v>
      </c>
      <c r="I6705" s="1440" t="s">
        <v>4785</v>
      </c>
      <c r="J6705" s="1436" t="s">
        <v>5390</v>
      </c>
      <c r="K6705" s="4"/>
    </row>
    <row r="6706" spans="1:11" ht="15" x14ac:dyDescent="0.2">
      <c r="A6706">
        <v>6647</v>
      </c>
      <c r="B6706" s="660">
        <f>'Revenues 10-15'!G239</f>
        <v>0</v>
      </c>
      <c r="D6706" s="2" t="s">
        <v>150</v>
      </c>
      <c r="F6706" s="4"/>
      <c r="G6706" s="1" t="b">
        <f t="shared" ca="1" si="105"/>
        <v>1</v>
      </c>
      <c r="H6706" s="1435" cm="1">
        <f t="array" aca="1" ref="H6706" ca="1">IF(I6706&lt;&gt;"",INDIRECT("'"&amp;I6706&amp;"'!"&amp;J6706),"")</f>
        <v>0</v>
      </c>
      <c r="I6706" s="1440" t="s">
        <v>4785</v>
      </c>
      <c r="J6706" s="1436" t="s">
        <v>5391</v>
      </c>
      <c r="K6706" s="4"/>
    </row>
    <row r="6707" spans="1:11" ht="15" x14ac:dyDescent="0.2">
      <c r="A6707">
        <v>6648</v>
      </c>
      <c r="B6707" s="660">
        <f>'Revenues 10-15'!H239</f>
        <v>0</v>
      </c>
      <c r="D6707" s="2" t="s">
        <v>150</v>
      </c>
      <c r="F6707" s="4"/>
      <c r="G6707" s="1" t="b">
        <f t="shared" ca="1" si="105"/>
        <v>1</v>
      </c>
      <c r="H6707" s="1435" cm="1">
        <f t="array" aca="1" ref="H6707" ca="1">IF(I6707&lt;&gt;"",INDIRECT("'"&amp;I6707&amp;"'!"&amp;J6707),"")</f>
        <v>0</v>
      </c>
      <c r="I6707" s="1440" t="s">
        <v>4785</v>
      </c>
      <c r="J6707" s="1436" t="s">
        <v>5392</v>
      </c>
      <c r="K6707" s="4"/>
    </row>
    <row r="6708" spans="1:11" ht="15" x14ac:dyDescent="0.2">
      <c r="A6708">
        <v>6649</v>
      </c>
      <c r="B6708" s="660">
        <f>'Revenues 10-15'!J239</f>
        <v>0</v>
      </c>
      <c r="D6708" s="2" t="s">
        <v>150</v>
      </c>
      <c r="F6708" s="4"/>
      <c r="G6708" s="1" t="b">
        <f t="shared" ca="1" si="105"/>
        <v>1</v>
      </c>
      <c r="H6708" s="1435" cm="1">
        <f t="array" aca="1" ref="H6708" ca="1">IF(I6708&lt;&gt;"",INDIRECT("'"&amp;I6708&amp;"'!"&amp;J6708),"")</f>
        <v>0</v>
      </c>
      <c r="I6708" s="1440" t="s">
        <v>4785</v>
      </c>
      <c r="J6708" s="1436" t="s">
        <v>5393</v>
      </c>
      <c r="K6708" s="4"/>
    </row>
    <row r="6709" spans="1:11" ht="15" x14ac:dyDescent="0.2">
      <c r="A6709">
        <v>6650</v>
      </c>
      <c r="B6709" s="660">
        <f>'Revenues 10-15'!K239</f>
        <v>0</v>
      </c>
      <c r="D6709" s="2" t="s">
        <v>150</v>
      </c>
      <c r="F6709" s="4"/>
      <c r="G6709" s="1" t="b">
        <f t="shared" ca="1" si="105"/>
        <v>1</v>
      </c>
      <c r="H6709" s="1435" cm="1">
        <f t="array" aca="1" ref="H6709" ca="1">IF(I6709&lt;&gt;"",INDIRECT("'"&amp;I6709&amp;"'!"&amp;J6709),"")</f>
        <v>0</v>
      </c>
      <c r="I6709" s="1440" t="s">
        <v>4785</v>
      </c>
      <c r="J6709" s="1436" t="s">
        <v>4319</v>
      </c>
      <c r="K6709" s="4"/>
    </row>
    <row r="6710" spans="1:11" ht="15" x14ac:dyDescent="0.2">
      <c r="A6710">
        <v>6651</v>
      </c>
      <c r="B6710" s="660">
        <f>'Revenues 10-15'!C240</f>
        <v>0</v>
      </c>
      <c r="D6710" s="2" t="s">
        <v>150</v>
      </c>
      <c r="F6710" s="4"/>
      <c r="G6710" s="1" t="b">
        <f t="shared" ca="1" si="105"/>
        <v>1</v>
      </c>
      <c r="H6710" s="1435" cm="1">
        <f t="array" aca="1" ref="H6710" ca="1">IF(I6710&lt;&gt;"",INDIRECT("'"&amp;I6710&amp;"'!"&amp;J6710),"")</f>
        <v>0</v>
      </c>
      <c r="I6710" s="1440" t="s">
        <v>4785</v>
      </c>
      <c r="J6710" s="1436" t="s">
        <v>5394</v>
      </c>
      <c r="K6710" s="4"/>
    </row>
    <row r="6711" spans="1:11" ht="15" x14ac:dyDescent="0.2">
      <c r="A6711">
        <v>6652</v>
      </c>
      <c r="B6711" s="660">
        <f>'Revenues 10-15'!D240</f>
        <v>0</v>
      </c>
      <c r="D6711" s="2" t="s">
        <v>150</v>
      </c>
      <c r="F6711" s="4"/>
      <c r="G6711" s="1" t="b">
        <f t="shared" ca="1" si="105"/>
        <v>1</v>
      </c>
      <c r="H6711" s="1435" cm="1">
        <f t="array" aca="1" ref="H6711" ca="1">IF(I6711&lt;&gt;"",INDIRECT("'"&amp;I6711&amp;"'!"&amp;J6711),"")</f>
        <v>0</v>
      </c>
      <c r="I6711" s="1440" t="s">
        <v>4785</v>
      </c>
      <c r="J6711" s="1436" t="s">
        <v>4273</v>
      </c>
      <c r="K6711" s="4"/>
    </row>
    <row r="6712" spans="1:11" ht="15" x14ac:dyDescent="0.2">
      <c r="A6712">
        <v>6653</v>
      </c>
      <c r="B6712" s="660">
        <f>'Revenues 10-15'!E240</f>
        <v>0</v>
      </c>
      <c r="D6712" s="2" t="s">
        <v>150</v>
      </c>
      <c r="F6712" s="4"/>
      <c r="G6712" s="1" t="b">
        <f t="shared" ca="1" si="105"/>
        <v>1</v>
      </c>
      <c r="H6712" s="1435" cm="1">
        <f t="array" aca="1" ref="H6712" ca="1">IF(I6712&lt;&gt;"",INDIRECT("'"&amp;I6712&amp;"'!"&amp;J6712),"")</f>
        <v>0</v>
      </c>
      <c r="I6712" s="1440" t="s">
        <v>4785</v>
      </c>
      <c r="J6712" s="1436" t="s">
        <v>5395</v>
      </c>
      <c r="K6712" s="4"/>
    </row>
    <row r="6713" spans="1:11" ht="15" x14ac:dyDescent="0.2">
      <c r="A6713">
        <v>6654</v>
      </c>
      <c r="B6713" s="660">
        <f>'Revenues 10-15'!F240</f>
        <v>0</v>
      </c>
      <c r="D6713" s="2" t="s">
        <v>150</v>
      </c>
      <c r="F6713" s="4"/>
      <c r="G6713" s="1" t="b">
        <f t="shared" ca="1" si="105"/>
        <v>1</v>
      </c>
      <c r="H6713" s="1435" cm="1">
        <f t="array" aca="1" ref="H6713" ca="1">IF(I6713&lt;&gt;"",INDIRECT("'"&amp;I6713&amp;"'!"&amp;J6713),"")</f>
        <v>0</v>
      </c>
      <c r="I6713" s="1440" t="s">
        <v>4785</v>
      </c>
      <c r="J6713" s="1436" t="s">
        <v>5396</v>
      </c>
      <c r="K6713" s="4"/>
    </row>
    <row r="6714" spans="1:11" ht="15" x14ac:dyDescent="0.2">
      <c r="A6714">
        <v>6655</v>
      </c>
      <c r="B6714" s="660">
        <f>'Revenues 10-15'!G240</f>
        <v>0</v>
      </c>
      <c r="D6714" s="2" t="s">
        <v>150</v>
      </c>
      <c r="F6714" s="4"/>
      <c r="G6714" s="1" t="b">
        <f t="shared" ca="1" si="105"/>
        <v>1</v>
      </c>
      <c r="H6714" s="1435" cm="1">
        <f t="array" aca="1" ref="H6714" ca="1">IF(I6714&lt;&gt;"",INDIRECT("'"&amp;I6714&amp;"'!"&amp;J6714),"")</f>
        <v>0</v>
      </c>
      <c r="I6714" s="1440" t="s">
        <v>4785</v>
      </c>
      <c r="J6714" s="1436" t="s">
        <v>5397</v>
      </c>
      <c r="K6714" s="4"/>
    </row>
    <row r="6715" spans="1:11" ht="15" x14ac:dyDescent="0.2">
      <c r="A6715">
        <v>6656</v>
      </c>
      <c r="B6715" s="660">
        <f>'Revenues 10-15'!H240</f>
        <v>0</v>
      </c>
      <c r="D6715" s="2" t="s">
        <v>150</v>
      </c>
      <c r="F6715" s="4"/>
      <c r="G6715" s="1" t="b">
        <f t="shared" ca="1" si="105"/>
        <v>1</v>
      </c>
      <c r="H6715" s="1435" cm="1">
        <f t="array" aca="1" ref="H6715" ca="1">IF(I6715&lt;&gt;"",INDIRECT("'"&amp;I6715&amp;"'!"&amp;J6715),"")</f>
        <v>0</v>
      </c>
      <c r="I6715" s="1440" t="s">
        <v>4785</v>
      </c>
      <c r="J6715" s="1436" t="s">
        <v>5398</v>
      </c>
      <c r="K6715" s="4"/>
    </row>
    <row r="6716" spans="1:11" ht="15" x14ac:dyDescent="0.2">
      <c r="A6716">
        <v>6657</v>
      </c>
      <c r="B6716" s="660">
        <f>'Revenues 10-15'!J240</f>
        <v>0</v>
      </c>
      <c r="D6716" s="2" t="s">
        <v>150</v>
      </c>
      <c r="F6716" s="4"/>
      <c r="G6716" s="1" t="b">
        <f t="shared" ca="1" si="105"/>
        <v>1</v>
      </c>
      <c r="H6716" s="1435" cm="1">
        <f t="array" aca="1" ref="H6716" ca="1">IF(I6716&lt;&gt;"",INDIRECT("'"&amp;I6716&amp;"'!"&amp;J6716),"")</f>
        <v>0</v>
      </c>
      <c r="I6716" s="1440" t="s">
        <v>4785</v>
      </c>
      <c r="J6716" s="1436" t="s">
        <v>5399</v>
      </c>
      <c r="K6716" s="4"/>
    </row>
    <row r="6717" spans="1:11" ht="15" x14ac:dyDescent="0.2">
      <c r="A6717">
        <v>6658</v>
      </c>
      <c r="B6717" s="660">
        <f>'Revenues 10-15'!K240</f>
        <v>0</v>
      </c>
      <c r="D6717" s="2" t="s">
        <v>150</v>
      </c>
      <c r="F6717" s="4"/>
      <c r="G6717" s="1" t="b">
        <f t="shared" ca="1" si="105"/>
        <v>1</v>
      </c>
      <c r="H6717" s="1435" cm="1">
        <f t="array" aca="1" ref="H6717" ca="1">IF(I6717&lt;&gt;"",INDIRECT("'"&amp;I6717&amp;"'!"&amp;J6717),"")</f>
        <v>0</v>
      </c>
      <c r="I6717" s="1440" t="s">
        <v>4785</v>
      </c>
      <c r="J6717" s="1436" t="s">
        <v>4320</v>
      </c>
      <c r="K6717" s="4"/>
    </row>
    <row r="6718" spans="1:11" ht="15" x14ac:dyDescent="0.2">
      <c r="A6718">
        <v>6659</v>
      </c>
      <c r="B6718" s="660">
        <f>'Revenues 10-15'!C241</f>
        <v>0</v>
      </c>
      <c r="D6718" s="2" t="s">
        <v>150</v>
      </c>
      <c r="F6718" s="4"/>
      <c r="G6718" s="1" t="b">
        <f t="shared" ca="1" si="105"/>
        <v>1</v>
      </c>
      <c r="H6718" s="1435" cm="1">
        <f t="array" aca="1" ref="H6718" ca="1">IF(I6718&lt;&gt;"",INDIRECT("'"&amp;I6718&amp;"'!"&amp;J6718),"")</f>
        <v>0</v>
      </c>
      <c r="I6718" s="1440" t="s">
        <v>4785</v>
      </c>
      <c r="J6718" s="1436" t="s">
        <v>5400</v>
      </c>
      <c r="K6718" s="4"/>
    </row>
    <row r="6719" spans="1:11" ht="15" x14ac:dyDescent="0.2">
      <c r="A6719">
        <v>6660</v>
      </c>
      <c r="B6719" s="660">
        <f>'Revenues 10-15'!D241</f>
        <v>0</v>
      </c>
      <c r="D6719" s="2" t="s">
        <v>150</v>
      </c>
      <c r="F6719" s="4"/>
      <c r="G6719" s="1" t="b">
        <f t="shared" ca="1" si="105"/>
        <v>1</v>
      </c>
      <c r="H6719" s="1435" cm="1">
        <f t="array" aca="1" ref="H6719" ca="1">IF(I6719&lt;&gt;"",INDIRECT("'"&amp;I6719&amp;"'!"&amp;J6719),"")</f>
        <v>0</v>
      </c>
      <c r="I6719" s="1440" t="s">
        <v>4785</v>
      </c>
      <c r="J6719" s="1436" t="s">
        <v>4274</v>
      </c>
      <c r="K6719" s="4"/>
    </row>
    <row r="6720" spans="1:11" ht="15" x14ac:dyDescent="0.2">
      <c r="A6720">
        <v>6661</v>
      </c>
      <c r="B6720" s="660">
        <f>'Revenues 10-15'!E241</f>
        <v>0</v>
      </c>
      <c r="D6720" s="2" t="s">
        <v>150</v>
      </c>
      <c r="F6720" s="4"/>
      <c r="G6720" s="1" t="b">
        <f t="shared" ca="1" si="105"/>
        <v>1</v>
      </c>
      <c r="H6720" s="1435" cm="1">
        <f t="array" aca="1" ref="H6720" ca="1">IF(I6720&lt;&gt;"",INDIRECT("'"&amp;I6720&amp;"'!"&amp;J6720),"")</f>
        <v>0</v>
      </c>
      <c r="I6720" s="1440" t="s">
        <v>4785</v>
      </c>
      <c r="J6720" s="1436" t="s">
        <v>5401</v>
      </c>
      <c r="K6720" s="4"/>
    </row>
    <row r="6721" spans="1:11" ht="15" x14ac:dyDescent="0.2">
      <c r="A6721">
        <v>6662</v>
      </c>
      <c r="B6721" s="660">
        <f>'Revenues 10-15'!F241</f>
        <v>0</v>
      </c>
      <c r="D6721" s="2" t="s">
        <v>150</v>
      </c>
      <c r="F6721" s="4"/>
      <c r="G6721" s="1" t="b">
        <f t="shared" ca="1" si="105"/>
        <v>1</v>
      </c>
      <c r="H6721" s="1435" cm="1">
        <f t="array" aca="1" ref="H6721" ca="1">IF(I6721&lt;&gt;"",INDIRECT("'"&amp;I6721&amp;"'!"&amp;J6721),"")</f>
        <v>0</v>
      </c>
      <c r="I6721" s="1440" t="s">
        <v>4785</v>
      </c>
      <c r="J6721" s="1436" t="s">
        <v>5402</v>
      </c>
      <c r="K6721" s="4"/>
    </row>
    <row r="6722" spans="1:11" ht="15" x14ac:dyDescent="0.2">
      <c r="A6722">
        <v>6663</v>
      </c>
      <c r="B6722" s="660">
        <f>'Revenues 10-15'!G241</f>
        <v>0</v>
      </c>
      <c r="D6722" s="2" t="s">
        <v>150</v>
      </c>
      <c r="F6722" s="4"/>
      <c r="G6722" s="1" t="b">
        <f t="shared" ca="1" si="105"/>
        <v>1</v>
      </c>
      <c r="H6722" s="1435" cm="1">
        <f t="array" aca="1" ref="H6722" ca="1">IF(I6722&lt;&gt;"",INDIRECT("'"&amp;I6722&amp;"'!"&amp;J6722),"")</f>
        <v>0</v>
      </c>
      <c r="I6722" s="1440" t="s">
        <v>4785</v>
      </c>
      <c r="J6722" s="1436" t="s">
        <v>5403</v>
      </c>
      <c r="K6722" s="4"/>
    </row>
    <row r="6723" spans="1:11" ht="15" x14ac:dyDescent="0.2">
      <c r="A6723">
        <v>6664</v>
      </c>
      <c r="B6723" s="660">
        <f>'Revenues 10-15'!H241</f>
        <v>0</v>
      </c>
      <c r="D6723" s="2" t="s">
        <v>150</v>
      </c>
      <c r="F6723" s="4"/>
      <c r="G6723" s="1" t="b">
        <f t="shared" ca="1" si="105"/>
        <v>1</v>
      </c>
      <c r="H6723" s="1435" cm="1">
        <f t="array" aca="1" ref="H6723" ca="1">IF(I6723&lt;&gt;"",INDIRECT("'"&amp;I6723&amp;"'!"&amp;J6723),"")</f>
        <v>0</v>
      </c>
      <c r="I6723" s="1440" t="s">
        <v>4785</v>
      </c>
      <c r="J6723" s="1436" t="s">
        <v>5404</v>
      </c>
      <c r="K6723" s="4"/>
    </row>
    <row r="6724" spans="1:11" ht="15" x14ac:dyDescent="0.2">
      <c r="A6724">
        <v>6665</v>
      </c>
      <c r="B6724" s="660">
        <f>'Revenues 10-15'!J241</f>
        <v>0</v>
      </c>
      <c r="D6724" s="2" t="s">
        <v>150</v>
      </c>
      <c r="F6724" s="4"/>
      <c r="G6724" s="1" t="b">
        <f t="shared" ca="1" si="105"/>
        <v>1</v>
      </c>
      <c r="H6724" s="1435" cm="1">
        <f t="array" aca="1" ref="H6724" ca="1">IF(I6724&lt;&gt;"",INDIRECT("'"&amp;I6724&amp;"'!"&amp;J6724),"")</f>
        <v>0</v>
      </c>
      <c r="I6724" s="1440" t="s">
        <v>4785</v>
      </c>
      <c r="J6724" s="1436" t="s">
        <v>5405</v>
      </c>
      <c r="K6724" s="4"/>
    </row>
    <row r="6725" spans="1:11" ht="15" x14ac:dyDescent="0.2">
      <c r="A6725">
        <v>6666</v>
      </c>
      <c r="B6725" s="660">
        <f>'Expenditures 16-24'!C7</f>
        <v>0</v>
      </c>
      <c r="D6725" s="2" t="s">
        <v>151</v>
      </c>
      <c r="F6725" s="4"/>
      <c r="G6725" s="1" t="b">
        <f t="shared" ca="1" si="105"/>
        <v>1</v>
      </c>
      <c r="H6725" s="1435" cm="1">
        <f t="array" aca="1" ref="H6725" ca="1">IF(I6725&lt;&gt;"",INDIRECT("'"&amp;I6725&amp;"'!"&amp;J6725),"")</f>
        <v>0</v>
      </c>
      <c r="I6725" s="1440" t="s">
        <v>3868</v>
      </c>
      <c r="J6725" s="1436" t="s">
        <v>4417</v>
      </c>
      <c r="K6725" s="4"/>
    </row>
    <row r="6726" spans="1:11" ht="15" x14ac:dyDescent="0.2">
      <c r="A6726">
        <v>6667</v>
      </c>
      <c r="B6726" s="660">
        <f>'Revenues 10-15'!K241</f>
        <v>0</v>
      </c>
      <c r="D6726" s="2" t="s">
        <v>150</v>
      </c>
      <c r="F6726" s="4"/>
      <c r="G6726" s="1" t="b">
        <f t="shared" ca="1" si="105"/>
        <v>1</v>
      </c>
      <c r="H6726" s="1435" cm="1">
        <f t="array" aca="1" ref="H6726" ca="1">IF(I6726&lt;&gt;"",INDIRECT("'"&amp;I6726&amp;"'!"&amp;J6726),"")</f>
        <v>0</v>
      </c>
      <c r="I6726" s="1440" t="s">
        <v>4785</v>
      </c>
      <c r="J6726" s="1436" t="s">
        <v>4321</v>
      </c>
      <c r="K6726" s="4"/>
    </row>
    <row r="6727" spans="1:11" ht="15" x14ac:dyDescent="0.2">
      <c r="A6727">
        <v>6668</v>
      </c>
      <c r="B6727" s="660">
        <f>'Revenues 10-15'!C242</f>
        <v>0</v>
      </c>
      <c r="D6727" s="2" t="s">
        <v>150</v>
      </c>
      <c r="F6727" s="4"/>
      <c r="G6727" s="1" t="b">
        <f t="shared" ca="1" si="105"/>
        <v>1</v>
      </c>
      <c r="H6727" s="1435" cm="1">
        <f t="array" aca="1" ref="H6727" ca="1">IF(I6727&lt;&gt;"",INDIRECT("'"&amp;I6727&amp;"'!"&amp;J6727),"")</f>
        <v>0</v>
      </c>
      <c r="I6727" s="1440" t="s">
        <v>4785</v>
      </c>
      <c r="J6727" s="1436" t="s">
        <v>5406</v>
      </c>
      <c r="K6727" s="4"/>
    </row>
    <row r="6728" spans="1:11" ht="15" x14ac:dyDescent="0.2">
      <c r="A6728">
        <v>6669</v>
      </c>
      <c r="B6728" s="660">
        <f>'Revenues 10-15'!D242</f>
        <v>0</v>
      </c>
      <c r="D6728" s="2" t="s">
        <v>150</v>
      </c>
      <c r="F6728" s="4"/>
      <c r="G6728" s="1" t="b">
        <f t="shared" ca="1" si="105"/>
        <v>1</v>
      </c>
      <c r="H6728" s="1435" cm="1">
        <f t="array" aca="1" ref="H6728" ca="1">IF(I6728&lt;&gt;"",INDIRECT("'"&amp;I6728&amp;"'!"&amp;J6728),"")</f>
        <v>0</v>
      </c>
      <c r="I6728" s="1440" t="s">
        <v>4785</v>
      </c>
      <c r="J6728" s="1436" t="s">
        <v>4275</v>
      </c>
      <c r="K6728" s="4"/>
    </row>
    <row r="6729" spans="1:11" ht="15" x14ac:dyDescent="0.2">
      <c r="A6729">
        <v>6670</v>
      </c>
      <c r="B6729" s="660">
        <f>'Revenues 10-15'!E242</f>
        <v>0</v>
      </c>
      <c r="D6729" s="2" t="s">
        <v>150</v>
      </c>
      <c r="F6729" s="4"/>
      <c r="G6729" s="1" t="b">
        <f t="shared" ca="1" si="105"/>
        <v>1</v>
      </c>
      <c r="H6729" s="1435" cm="1">
        <f t="array" aca="1" ref="H6729" ca="1">IF(I6729&lt;&gt;"",INDIRECT("'"&amp;I6729&amp;"'!"&amp;J6729),"")</f>
        <v>0</v>
      </c>
      <c r="I6729" s="1440" t="s">
        <v>4785</v>
      </c>
      <c r="J6729" s="1436" t="s">
        <v>5407</v>
      </c>
      <c r="K6729" s="4"/>
    </row>
    <row r="6730" spans="1:11" ht="15" x14ac:dyDescent="0.2">
      <c r="A6730">
        <v>6671</v>
      </c>
      <c r="B6730" s="660">
        <f>'Revenues 10-15'!F242</f>
        <v>0</v>
      </c>
      <c r="D6730" s="2" t="s">
        <v>150</v>
      </c>
      <c r="F6730" s="4"/>
      <c r="G6730" s="1" t="b">
        <f t="shared" ca="1" si="105"/>
        <v>1</v>
      </c>
      <c r="H6730" s="1435" cm="1">
        <f t="array" aca="1" ref="H6730" ca="1">IF(I6730&lt;&gt;"",INDIRECT("'"&amp;I6730&amp;"'!"&amp;J6730),"")</f>
        <v>0</v>
      </c>
      <c r="I6730" s="1440" t="s">
        <v>4785</v>
      </c>
      <c r="J6730" s="1436" t="s">
        <v>5408</v>
      </c>
      <c r="K6730" s="4"/>
    </row>
    <row r="6731" spans="1:11" ht="15" x14ac:dyDescent="0.2">
      <c r="A6731">
        <v>6672</v>
      </c>
      <c r="B6731" s="660">
        <f>'Revenues 10-15'!G242</f>
        <v>0</v>
      </c>
      <c r="D6731" s="2" t="s">
        <v>150</v>
      </c>
      <c r="F6731" s="4"/>
      <c r="G6731" s="1" t="b">
        <f t="shared" ca="1" si="105"/>
        <v>1</v>
      </c>
      <c r="H6731" s="1435" cm="1">
        <f t="array" aca="1" ref="H6731" ca="1">IF(I6731&lt;&gt;"",INDIRECT("'"&amp;I6731&amp;"'!"&amp;J6731),"")</f>
        <v>0</v>
      </c>
      <c r="I6731" s="1440" t="s">
        <v>4785</v>
      </c>
      <c r="J6731" s="1436" t="s">
        <v>5409</v>
      </c>
      <c r="K6731" s="4"/>
    </row>
    <row r="6732" spans="1:11" ht="15" x14ac:dyDescent="0.2">
      <c r="A6732">
        <v>6673</v>
      </c>
      <c r="B6732" s="660">
        <f>'Revenues 10-15'!H242</f>
        <v>0</v>
      </c>
      <c r="D6732" s="2" t="s">
        <v>150</v>
      </c>
      <c r="F6732" s="4"/>
      <c r="G6732" s="1" t="b">
        <f t="shared" ca="1" si="105"/>
        <v>1</v>
      </c>
      <c r="H6732" s="1435" cm="1">
        <f t="array" aca="1" ref="H6732" ca="1">IF(I6732&lt;&gt;"",INDIRECT("'"&amp;I6732&amp;"'!"&amp;J6732),"")</f>
        <v>0</v>
      </c>
      <c r="I6732" s="1440" t="s">
        <v>4785</v>
      </c>
      <c r="J6732" s="1436" t="s">
        <v>5410</v>
      </c>
      <c r="K6732" s="4"/>
    </row>
    <row r="6733" spans="1:11" ht="15" x14ac:dyDescent="0.2">
      <c r="A6733">
        <v>6674</v>
      </c>
      <c r="B6733" s="660">
        <f>'Revenues 10-15'!J242</f>
        <v>0</v>
      </c>
      <c r="D6733" s="2" t="s">
        <v>150</v>
      </c>
      <c r="F6733" s="4"/>
      <c r="G6733" s="1" t="b">
        <f t="shared" ca="1" si="105"/>
        <v>1</v>
      </c>
      <c r="H6733" s="1435" cm="1">
        <f t="array" aca="1" ref="H6733" ca="1">IF(I6733&lt;&gt;"",INDIRECT("'"&amp;I6733&amp;"'!"&amp;J6733),"")</f>
        <v>0</v>
      </c>
      <c r="I6733" s="1440" t="s">
        <v>4785</v>
      </c>
      <c r="J6733" s="1436" t="s">
        <v>5411</v>
      </c>
      <c r="K6733" s="4"/>
    </row>
    <row r="6734" spans="1:11" ht="15" x14ac:dyDescent="0.2">
      <c r="A6734">
        <v>6675</v>
      </c>
      <c r="B6734" s="660">
        <f>'Revenues 10-15'!K242</f>
        <v>0</v>
      </c>
      <c r="D6734" s="2" t="s">
        <v>150</v>
      </c>
      <c r="F6734" s="4"/>
      <c r="G6734" s="1" t="b">
        <f t="shared" ca="1" si="105"/>
        <v>1</v>
      </c>
      <c r="H6734" s="1435" cm="1">
        <f t="array" aca="1" ref="H6734" ca="1">IF(I6734&lt;&gt;"",INDIRECT("'"&amp;I6734&amp;"'!"&amp;J6734),"")</f>
        <v>0</v>
      </c>
      <c r="I6734" s="1440" t="s">
        <v>4785</v>
      </c>
      <c r="J6734" s="1436" t="s">
        <v>4322</v>
      </c>
      <c r="K6734" s="4"/>
    </row>
    <row r="6735" spans="1:11" ht="15" x14ac:dyDescent="0.2">
      <c r="A6735">
        <v>6676</v>
      </c>
      <c r="B6735" s="660">
        <f>'Revenues 10-15'!C243</f>
        <v>0</v>
      </c>
      <c r="D6735" s="2" t="s">
        <v>150</v>
      </c>
      <c r="F6735" s="4"/>
      <c r="G6735" s="1" t="b">
        <f t="shared" ca="1" si="105"/>
        <v>1</v>
      </c>
      <c r="H6735" s="1435" cm="1">
        <f t="array" aca="1" ref="H6735" ca="1">IF(I6735&lt;&gt;"",INDIRECT("'"&amp;I6735&amp;"'!"&amp;J6735),"")</f>
        <v>0</v>
      </c>
      <c r="I6735" s="1440" t="s">
        <v>4785</v>
      </c>
      <c r="J6735" s="1436" t="s">
        <v>5412</v>
      </c>
      <c r="K6735" s="4"/>
    </row>
    <row r="6736" spans="1:11" ht="15" x14ac:dyDescent="0.2">
      <c r="A6736">
        <v>6677</v>
      </c>
      <c r="B6736" s="660">
        <f>'Revenues 10-15'!D243</f>
        <v>0</v>
      </c>
      <c r="D6736" s="2" t="s">
        <v>150</v>
      </c>
      <c r="F6736" s="4"/>
      <c r="G6736" s="1" t="b">
        <f t="shared" ca="1" si="105"/>
        <v>1</v>
      </c>
      <c r="H6736" s="1435" cm="1">
        <f t="array" aca="1" ref="H6736" ca="1">IF(I6736&lt;&gt;"",INDIRECT("'"&amp;I6736&amp;"'!"&amp;J6736),"")</f>
        <v>0</v>
      </c>
      <c r="I6736" s="1440" t="s">
        <v>4785</v>
      </c>
      <c r="J6736" s="1436" t="s">
        <v>5413</v>
      </c>
      <c r="K6736" s="4"/>
    </row>
    <row r="6737" spans="1:11" ht="15" x14ac:dyDescent="0.2">
      <c r="A6737">
        <v>6678</v>
      </c>
      <c r="B6737" s="660">
        <f>'Revenues 10-15'!E243</f>
        <v>0</v>
      </c>
      <c r="D6737" s="2" t="s">
        <v>150</v>
      </c>
      <c r="F6737" s="4"/>
      <c r="G6737" s="1" t="b">
        <f t="shared" ca="1" si="105"/>
        <v>1</v>
      </c>
      <c r="H6737" s="1435" cm="1">
        <f t="array" aca="1" ref="H6737" ca="1">IF(I6737&lt;&gt;"",INDIRECT("'"&amp;I6737&amp;"'!"&amp;J6737),"")</f>
        <v>0</v>
      </c>
      <c r="I6737" s="1440" t="s">
        <v>4785</v>
      </c>
      <c r="J6737" s="1436" t="s">
        <v>5414</v>
      </c>
      <c r="K6737" s="4"/>
    </row>
    <row r="6738" spans="1:11" ht="15" x14ac:dyDescent="0.2">
      <c r="A6738">
        <v>6679</v>
      </c>
      <c r="B6738" s="660">
        <f>'Revenues 10-15'!F243</f>
        <v>0</v>
      </c>
      <c r="D6738" s="2" t="s">
        <v>150</v>
      </c>
      <c r="F6738" s="4"/>
      <c r="G6738" s="1" t="b">
        <f t="shared" ca="1" si="105"/>
        <v>1</v>
      </c>
      <c r="H6738" s="1435" cm="1">
        <f t="array" aca="1" ref="H6738" ca="1">IF(I6738&lt;&gt;"",INDIRECT("'"&amp;I6738&amp;"'!"&amp;J6738),"")</f>
        <v>0</v>
      </c>
      <c r="I6738" s="1440" t="s">
        <v>4785</v>
      </c>
      <c r="J6738" s="1436" t="s">
        <v>5415</v>
      </c>
      <c r="K6738" s="4"/>
    </row>
    <row r="6739" spans="1:11" ht="15" x14ac:dyDescent="0.2">
      <c r="A6739">
        <v>6680</v>
      </c>
      <c r="B6739" s="660">
        <f>'Revenues 10-15'!G243</f>
        <v>0</v>
      </c>
      <c r="D6739" s="2" t="s">
        <v>150</v>
      </c>
      <c r="F6739" s="4"/>
      <c r="G6739" s="1" t="b">
        <f t="shared" ca="1" si="105"/>
        <v>1</v>
      </c>
      <c r="H6739" s="1435" cm="1">
        <f t="array" aca="1" ref="H6739" ca="1">IF(I6739&lt;&gt;"",INDIRECT("'"&amp;I6739&amp;"'!"&amp;J6739),"")</f>
        <v>0</v>
      </c>
      <c r="I6739" s="1440" t="s">
        <v>4785</v>
      </c>
      <c r="J6739" s="1436" t="s">
        <v>5416</v>
      </c>
      <c r="K6739" s="4"/>
    </row>
    <row r="6740" spans="1:11" ht="15" x14ac:dyDescent="0.2">
      <c r="A6740">
        <v>6681</v>
      </c>
      <c r="B6740" s="660">
        <f>'Revenues 10-15'!H243</f>
        <v>0</v>
      </c>
      <c r="D6740" s="2" t="s">
        <v>150</v>
      </c>
      <c r="F6740" s="4"/>
      <c r="G6740" s="1" t="b">
        <f t="shared" ca="1" si="105"/>
        <v>1</v>
      </c>
      <c r="H6740" s="1435" cm="1">
        <f t="array" aca="1" ref="H6740" ca="1">IF(I6740&lt;&gt;"",INDIRECT("'"&amp;I6740&amp;"'!"&amp;J6740),"")</f>
        <v>0</v>
      </c>
      <c r="I6740" s="1440" t="s">
        <v>4785</v>
      </c>
      <c r="J6740" s="1436" t="s">
        <v>5417</v>
      </c>
      <c r="K6740" s="4"/>
    </row>
    <row r="6741" spans="1:11" ht="15" x14ac:dyDescent="0.2">
      <c r="A6741">
        <v>6682</v>
      </c>
      <c r="B6741" s="660">
        <f>'Revenues 10-15'!J243</f>
        <v>0</v>
      </c>
      <c r="D6741" s="2" t="s">
        <v>150</v>
      </c>
      <c r="F6741" s="4"/>
      <c r="G6741" s="1" t="b">
        <f t="shared" ca="1" si="105"/>
        <v>1</v>
      </c>
      <c r="H6741" s="1435" cm="1">
        <f t="array" aca="1" ref="H6741" ca="1">IF(I6741&lt;&gt;"",INDIRECT("'"&amp;I6741&amp;"'!"&amp;J6741),"")</f>
        <v>0</v>
      </c>
      <c r="I6741" s="1440" t="s">
        <v>4785</v>
      </c>
      <c r="J6741" s="1436" t="s">
        <v>5418</v>
      </c>
      <c r="K6741" s="4"/>
    </row>
    <row r="6742" spans="1:11" ht="15" x14ac:dyDescent="0.2">
      <c r="A6742">
        <v>6683</v>
      </c>
      <c r="B6742" s="660">
        <f>'Revenues 10-15'!K243</f>
        <v>0</v>
      </c>
      <c r="D6742" s="2" t="s">
        <v>150</v>
      </c>
      <c r="F6742" s="4"/>
      <c r="G6742" s="1" t="b">
        <f t="shared" ca="1" si="105"/>
        <v>1</v>
      </c>
      <c r="H6742" s="1435" cm="1">
        <f t="array" aca="1" ref="H6742" ca="1">IF(I6742&lt;&gt;"",INDIRECT("'"&amp;I6742&amp;"'!"&amp;J6742),"")</f>
        <v>0</v>
      </c>
      <c r="I6742" s="1440" t="s">
        <v>4785</v>
      </c>
      <c r="J6742" s="1436" t="s">
        <v>5419</v>
      </c>
      <c r="K6742" s="4"/>
    </row>
    <row r="6743" spans="1:11" ht="15" x14ac:dyDescent="0.2">
      <c r="A6743">
        <v>6684</v>
      </c>
      <c r="B6743" s="660">
        <f>'Revenues 10-15'!C244</f>
        <v>0</v>
      </c>
      <c r="D6743" s="2" t="s">
        <v>150</v>
      </c>
      <c r="F6743" s="4"/>
      <c r="G6743" s="1" t="b">
        <f t="shared" ca="1" si="105"/>
        <v>1</v>
      </c>
      <c r="H6743" s="1435" cm="1">
        <f t="array" aca="1" ref="H6743" ca="1">IF(I6743&lt;&gt;"",INDIRECT("'"&amp;I6743&amp;"'!"&amp;J6743),"")</f>
        <v>0</v>
      </c>
      <c r="I6743" s="1440" t="s">
        <v>4785</v>
      </c>
      <c r="J6743" s="1436" t="s">
        <v>5420</v>
      </c>
      <c r="K6743" s="4"/>
    </row>
    <row r="6744" spans="1:11" ht="15" x14ac:dyDescent="0.2">
      <c r="A6744">
        <v>6685</v>
      </c>
      <c r="B6744" s="660">
        <f>'Revenues 10-15'!D244</f>
        <v>0</v>
      </c>
      <c r="D6744" s="2" t="s">
        <v>150</v>
      </c>
      <c r="F6744" s="4"/>
      <c r="G6744" s="1" t="b">
        <f t="shared" ca="1" si="105"/>
        <v>1</v>
      </c>
      <c r="H6744" s="1435" cm="1">
        <f t="array" aca="1" ref="H6744" ca="1">IF(I6744&lt;&gt;"",INDIRECT("'"&amp;I6744&amp;"'!"&amp;J6744),"")</f>
        <v>0</v>
      </c>
      <c r="I6744" s="1440" t="s">
        <v>4785</v>
      </c>
      <c r="J6744" s="1436" t="s">
        <v>4276</v>
      </c>
      <c r="K6744" s="4"/>
    </row>
    <row r="6745" spans="1:11" ht="15" x14ac:dyDescent="0.2">
      <c r="A6745">
        <v>6686</v>
      </c>
      <c r="B6745" s="660">
        <f>'Revenues 10-15'!E244</f>
        <v>0</v>
      </c>
      <c r="D6745" s="2" t="s">
        <v>150</v>
      </c>
      <c r="F6745" s="4"/>
      <c r="G6745" s="1" t="b">
        <f t="shared" ca="1" si="105"/>
        <v>1</v>
      </c>
      <c r="H6745" s="1435" cm="1">
        <f t="array" aca="1" ref="H6745" ca="1">IF(I6745&lt;&gt;"",INDIRECT("'"&amp;I6745&amp;"'!"&amp;J6745),"")</f>
        <v>0</v>
      </c>
      <c r="I6745" s="1440" t="s">
        <v>4785</v>
      </c>
      <c r="J6745" s="1436" t="s">
        <v>5421</v>
      </c>
      <c r="K6745" s="4"/>
    </row>
    <row r="6746" spans="1:11" ht="15" x14ac:dyDescent="0.2">
      <c r="A6746">
        <v>6687</v>
      </c>
      <c r="B6746" s="660">
        <f>'Revenues 10-15'!F244</f>
        <v>0</v>
      </c>
      <c r="D6746" s="2" t="s">
        <v>150</v>
      </c>
      <c r="F6746" s="4"/>
      <c r="G6746" s="1" t="b">
        <f t="shared" ca="1" si="105"/>
        <v>1</v>
      </c>
      <c r="H6746" s="1435" cm="1">
        <f t="array" aca="1" ref="H6746" ca="1">IF(I6746&lt;&gt;"",INDIRECT("'"&amp;I6746&amp;"'!"&amp;J6746),"")</f>
        <v>0</v>
      </c>
      <c r="I6746" s="1440" t="s">
        <v>4785</v>
      </c>
      <c r="J6746" s="1436" t="s">
        <v>5422</v>
      </c>
      <c r="K6746" s="4"/>
    </row>
    <row r="6747" spans="1:11" ht="15" x14ac:dyDescent="0.2">
      <c r="A6747">
        <v>6688</v>
      </c>
      <c r="B6747" s="660">
        <f>'Revenues 10-15'!G244</f>
        <v>0</v>
      </c>
      <c r="D6747" s="2" t="s">
        <v>150</v>
      </c>
      <c r="F6747" s="4"/>
      <c r="G6747" s="1" t="b">
        <f t="shared" ca="1" si="105"/>
        <v>1</v>
      </c>
      <c r="H6747" s="1435" cm="1">
        <f t="array" aca="1" ref="H6747" ca="1">IF(I6747&lt;&gt;"",INDIRECT("'"&amp;I6747&amp;"'!"&amp;J6747),"")</f>
        <v>0</v>
      </c>
      <c r="I6747" s="1440" t="s">
        <v>4785</v>
      </c>
      <c r="J6747" s="1436" t="s">
        <v>5423</v>
      </c>
      <c r="K6747" s="4"/>
    </row>
    <row r="6748" spans="1:11" ht="15" x14ac:dyDescent="0.2">
      <c r="A6748">
        <v>6689</v>
      </c>
      <c r="B6748" s="660">
        <f>'Revenues 10-15'!H244</f>
        <v>0</v>
      </c>
      <c r="D6748" s="2" t="s">
        <v>150</v>
      </c>
      <c r="F6748" s="4"/>
      <c r="G6748" s="1" t="b">
        <f t="shared" ca="1" si="105"/>
        <v>1</v>
      </c>
      <c r="H6748" s="1435" cm="1">
        <f t="array" aca="1" ref="H6748" ca="1">IF(I6748&lt;&gt;"",INDIRECT("'"&amp;I6748&amp;"'!"&amp;J6748),"")</f>
        <v>0</v>
      </c>
      <c r="I6748" s="1440" t="s">
        <v>4785</v>
      </c>
      <c r="J6748" s="1436" t="s">
        <v>5424</v>
      </c>
      <c r="K6748" s="4"/>
    </row>
    <row r="6749" spans="1:11" ht="15" x14ac:dyDescent="0.2">
      <c r="A6749">
        <v>6690</v>
      </c>
      <c r="B6749" s="660">
        <f>'Revenues 10-15'!J244</f>
        <v>0</v>
      </c>
      <c r="D6749" s="2" t="s">
        <v>150</v>
      </c>
      <c r="F6749" s="4"/>
      <c r="G6749" s="1" t="b">
        <f t="shared" ca="1" si="105"/>
        <v>1</v>
      </c>
      <c r="H6749" s="1435" cm="1">
        <f t="array" aca="1" ref="H6749" ca="1">IF(I6749&lt;&gt;"",INDIRECT("'"&amp;I6749&amp;"'!"&amp;J6749),"")</f>
        <v>0</v>
      </c>
      <c r="I6749" s="1440" t="s">
        <v>4785</v>
      </c>
      <c r="J6749" s="1436" t="s">
        <v>5425</v>
      </c>
      <c r="K6749" s="4"/>
    </row>
    <row r="6750" spans="1:11" ht="15" x14ac:dyDescent="0.2">
      <c r="A6750">
        <v>6691</v>
      </c>
      <c r="B6750" s="660">
        <f>'Revenues 10-15'!K244</f>
        <v>0</v>
      </c>
      <c r="D6750" s="2" t="s">
        <v>150</v>
      </c>
      <c r="F6750" s="4"/>
      <c r="G6750" s="1" t="b">
        <f t="shared" ca="1" si="105"/>
        <v>1</v>
      </c>
      <c r="H6750" s="1435" cm="1">
        <f t="array" aca="1" ref="H6750" ca="1">IF(I6750&lt;&gt;"",INDIRECT("'"&amp;I6750&amp;"'!"&amp;J6750),"")</f>
        <v>0</v>
      </c>
      <c r="I6750" s="1440" t="s">
        <v>4785</v>
      </c>
      <c r="J6750" s="1436" t="s">
        <v>4323</v>
      </c>
      <c r="K6750" s="4"/>
    </row>
    <row r="6751" spans="1:11" ht="15" x14ac:dyDescent="0.2">
      <c r="A6751">
        <v>6692</v>
      </c>
      <c r="B6751" s="660">
        <f>'Revenues 10-15'!C245</f>
        <v>0</v>
      </c>
      <c r="D6751" s="2" t="s">
        <v>150</v>
      </c>
      <c r="F6751" s="4"/>
      <c r="G6751" s="1" t="b">
        <f t="shared" ca="1" si="105"/>
        <v>1</v>
      </c>
      <c r="H6751" s="1435" cm="1">
        <f t="array" aca="1" ref="H6751" ca="1">IF(I6751&lt;&gt;"",INDIRECT("'"&amp;I6751&amp;"'!"&amp;J6751),"")</f>
        <v>0</v>
      </c>
      <c r="I6751" s="1440" t="s">
        <v>4785</v>
      </c>
      <c r="J6751" s="1436" t="s">
        <v>5426</v>
      </c>
      <c r="K6751" s="4"/>
    </row>
    <row r="6752" spans="1:11" ht="15" x14ac:dyDescent="0.2">
      <c r="A6752">
        <v>6693</v>
      </c>
      <c r="B6752" s="660">
        <f>'Revenues 10-15'!D245</f>
        <v>0</v>
      </c>
      <c r="D6752" s="2" t="s">
        <v>150</v>
      </c>
      <c r="F6752" s="4"/>
      <c r="G6752" s="1" t="b">
        <f t="shared" ref="G6752:G6815" ca="1" si="106">H6752=B6752</f>
        <v>1</v>
      </c>
      <c r="H6752" s="1435" cm="1">
        <f t="array" aca="1" ref="H6752" ca="1">IF(I6752&lt;&gt;"",INDIRECT("'"&amp;I6752&amp;"'!"&amp;J6752),"")</f>
        <v>0</v>
      </c>
      <c r="I6752" s="1440" t="s">
        <v>4785</v>
      </c>
      <c r="J6752" s="1436" t="s">
        <v>4277</v>
      </c>
      <c r="K6752" s="4"/>
    </row>
    <row r="6753" spans="1:11" ht="15" x14ac:dyDescent="0.2">
      <c r="A6753">
        <v>6694</v>
      </c>
      <c r="B6753" s="660">
        <f>'Revenues 10-15'!E245</f>
        <v>0</v>
      </c>
      <c r="D6753" s="2" t="s">
        <v>150</v>
      </c>
      <c r="F6753" s="4"/>
      <c r="G6753" s="1" t="b">
        <f t="shared" ca="1" si="106"/>
        <v>1</v>
      </c>
      <c r="H6753" s="1435" cm="1">
        <f t="array" aca="1" ref="H6753" ca="1">IF(I6753&lt;&gt;"",INDIRECT("'"&amp;I6753&amp;"'!"&amp;J6753),"")</f>
        <v>0</v>
      </c>
      <c r="I6753" s="1440" t="s">
        <v>4785</v>
      </c>
      <c r="J6753" s="1436" t="s">
        <v>5427</v>
      </c>
      <c r="K6753" s="4"/>
    </row>
    <row r="6754" spans="1:11" ht="15" x14ac:dyDescent="0.2">
      <c r="A6754">
        <v>6695</v>
      </c>
      <c r="B6754" s="660">
        <f>'Revenues 10-15'!F245</f>
        <v>0</v>
      </c>
      <c r="D6754" s="2" t="s">
        <v>150</v>
      </c>
      <c r="F6754" s="4"/>
      <c r="G6754" s="1" t="b">
        <f t="shared" ca="1" si="106"/>
        <v>1</v>
      </c>
      <c r="H6754" s="1435" cm="1">
        <f t="array" aca="1" ref="H6754" ca="1">IF(I6754&lt;&gt;"",INDIRECT("'"&amp;I6754&amp;"'!"&amp;J6754),"")</f>
        <v>0</v>
      </c>
      <c r="I6754" s="1440" t="s">
        <v>4785</v>
      </c>
      <c r="J6754" s="1436" t="s">
        <v>5428</v>
      </c>
      <c r="K6754" s="4"/>
    </row>
    <row r="6755" spans="1:11" ht="15" x14ac:dyDescent="0.2">
      <c r="A6755">
        <v>6696</v>
      </c>
      <c r="B6755" s="660">
        <f>'Revenues 10-15'!G245</f>
        <v>0</v>
      </c>
      <c r="D6755" s="2" t="s">
        <v>150</v>
      </c>
      <c r="F6755" s="4"/>
      <c r="G6755" s="1" t="b">
        <f t="shared" ca="1" si="106"/>
        <v>1</v>
      </c>
      <c r="H6755" s="1435" cm="1">
        <f t="array" aca="1" ref="H6755" ca="1">IF(I6755&lt;&gt;"",INDIRECT("'"&amp;I6755&amp;"'!"&amp;J6755),"")</f>
        <v>0</v>
      </c>
      <c r="I6755" s="1440" t="s">
        <v>4785</v>
      </c>
      <c r="J6755" s="1436" t="s">
        <v>5429</v>
      </c>
      <c r="K6755" s="4"/>
    </row>
    <row r="6756" spans="1:11" ht="15" x14ac:dyDescent="0.2">
      <c r="A6756">
        <v>6697</v>
      </c>
      <c r="B6756" s="660">
        <f>'Revenues 10-15'!H245</f>
        <v>0</v>
      </c>
      <c r="D6756" s="2" t="s">
        <v>150</v>
      </c>
      <c r="F6756" s="4"/>
      <c r="G6756" s="1" t="b">
        <f t="shared" ca="1" si="106"/>
        <v>1</v>
      </c>
      <c r="H6756" s="1435" cm="1">
        <f t="array" aca="1" ref="H6756" ca="1">IF(I6756&lt;&gt;"",INDIRECT("'"&amp;I6756&amp;"'!"&amp;J6756),"")</f>
        <v>0</v>
      </c>
      <c r="I6756" s="1440" t="s">
        <v>4785</v>
      </c>
      <c r="J6756" s="1436" t="s">
        <v>5430</v>
      </c>
      <c r="K6756" s="4"/>
    </row>
    <row r="6757" spans="1:11" ht="15" x14ac:dyDescent="0.2">
      <c r="A6757">
        <v>6698</v>
      </c>
      <c r="B6757" s="660">
        <f>'Revenues 10-15'!J245</f>
        <v>0</v>
      </c>
      <c r="D6757" s="2" t="s">
        <v>150</v>
      </c>
      <c r="F6757" s="4"/>
      <c r="G6757" s="1" t="b">
        <f t="shared" ca="1" si="106"/>
        <v>1</v>
      </c>
      <c r="H6757" s="1435" cm="1">
        <f t="array" aca="1" ref="H6757" ca="1">IF(I6757&lt;&gt;"",INDIRECT("'"&amp;I6757&amp;"'!"&amp;J6757),"")</f>
        <v>0</v>
      </c>
      <c r="I6757" s="1440" t="s">
        <v>4785</v>
      </c>
      <c r="J6757" s="1436" t="s">
        <v>5431</v>
      </c>
      <c r="K6757" s="4"/>
    </row>
    <row r="6758" spans="1:11" ht="15" x14ac:dyDescent="0.2">
      <c r="A6758">
        <v>6699</v>
      </c>
      <c r="B6758" s="660">
        <f>'Revenues 10-15'!K245</f>
        <v>0</v>
      </c>
      <c r="D6758" s="2" t="s">
        <v>150</v>
      </c>
      <c r="F6758" s="4"/>
      <c r="G6758" s="1" t="b">
        <f t="shared" ca="1" si="106"/>
        <v>1</v>
      </c>
      <c r="H6758" s="1435" cm="1">
        <f t="array" aca="1" ref="H6758" ca="1">IF(I6758&lt;&gt;"",INDIRECT("'"&amp;I6758&amp;"'!"&amp;J6758),"")</f>
        <v>0</v>
      </c>
      <c r="I6758" s="1440" t="s">
        <v>4785</v>
      </c>
      <c r="J6758" s="1436" t="s">
        <v>4324</v>
      </c>
      <c r="K6758" s="4"/>
    </row>
    <row r="6759" spans="1:11" ht="15" x14ac:dyDescent="0.2">
      <c r="A6759">
        <v>6700</v>
      </c>
      <c r="B6759" s="660">
        <f>'Revenues 10-15'!C246</f>
        <v>0</v>
      </c>
      <c r="D6759" s="2" t="s">
        <v>150</v>
      </c>
      <c r="F6759" s="4"/>
      <c r="G6759" s="1" t="b">
        <f t="shared" ca="1" si="106"/>
        <v>1</v>
      </c>
      <c r="H6759" s="1435" cm="1">
        <f t="array" aca="1" ref="H6759" ca="1">IF(I6759&lt;&gt;"",INDIRECT("'"&amp;I6759&amp;"'!"&amp;J6759),"")</f>
        <v>0</v>
      </c>
      <c r="I6759" s="1440" t="s">
        <v>4785</v>
      </c>
      <c r="J6759" s="1436" t="s">
        <v>5432</v>
      </c>
      <c r="K6759" s="4"/>
    </row>
    <row r="6760" spans="1:11" ht="15" x14ac:dyDescent="0.2">
      <c r="A6760">
        <v>6701</v>
      </c>
      <c r="B6760" s="660">
        <f>'Revenues 10-15'!D246</f>
        <v>0</v>
      </c>
      <c r="D6760" s="2" t="s">
        <v>150</v>
      </c>
      <c r="F6760" s="4"/>
      <c r="G6760" s="1" t="b">
        <f t="shared" ca="1" si="106"/>
        <v>1</v>
      </c>
      <c r="H6760" s="1435" cm="1">
        <f t="array" aca="1" ref="H6760" ca="1">IF(I6760&lt;&gt;"",INDIRECT("'"&amp;I6760&amp;"'!"&amp;J6760),"")</f>
        <v>0</v>
      </c>
      <c r="I6760" s="1440" t="s">
        <v>4785</v>
      </c>
      <c r="J6760" s="1436" t="s">
        <v>4278</v>
      </c>
      <c r="K6760" s="4"/>
    </row>
    <row r="6761" spans="1:11" ht="15" x14ac:dyDescent="0.2">
      <c r="A6761">
        <v>6702</v>
      </c>
      <c r="B6761" s="660">
        <f>'Revenues 10-15'!E246</f>
        <v>0</v>
      </c>
      <c r="D6761" s="2" t="s">
        <v>150</v>
      </c>
      <c r="F6761" s="4"/>
      <c r="G6761" s="1" t="b">
        <f t="shared" ca="1" si="106"/>
        <v>1</v>
      </c>
      <c r="H6761" s="1435" cm="1">
        <f t="array" aca="1" ref="H6761" ca="1">IF(I6761&lt;&gt;"",INDIRECT("'"&amp;I6761&amp;"'!"&amp;J6761),"")</f>
        <v>0</v>
      </c>
      <c r="I6761" s="1440" t="s">
        <v>4785</v>
      </c>
      <c r="J6761" s="1436" t="s">
        <v>5433</v>
      </c>
      <c r="K6761" s="4"/>
    </row>
    <row r="6762" spans="1:11" ht="15" x14ac:dyDescent="0.2">
      <c r="A6762">
        <v>6703</v>
      </c>
      <c r="B6762" s="660">
        <f>'Revenues 10-15'!F246</f>
        <v>0</v>
      </c>
      <c r="D6762" s="2" t="s">
        <v>150</v>
      </c>
      <c r="F6762" s="4"/>
      <c r="G6762" s="1" t="b">
        <f t="shared" ca="1" si="106"/>
        <v>1</v>
      </c>
      <c r="H6762" s="1435" cm="1">
        <f t="array" aca="1" ref="H6762" ca="1">IF(I6762&lt;&gt;"",INDIRECT("'"&amp;I6762&amp;"'!"&amp;J6762),"")</f>
        <v>0</v>
      </c>
      <c r="I6762" s="1440" t="s">
        <v>4785</v>
      </c>
      <c r="J6762" s="1436" t="s">
        <v>5434</v>
      </c>
      <c r="K6762" s="4"/>
    </row>
    <row r="6763" spans="1:11" ht="15" x14ac:dyDescent="0.2">
      <c r="A6763">
        <v>6704</v>
      </c>
      <c r="B6763" s="660">
        <f>'Revenues 10-15'!G246</f>
        <v>0</v>
      </c>
      <c r="D6763" s="2" t="s">
        <v>150</v>
      </c>
      <c r="F6763" s="4"/>
      <c r="G6763" s="1" t="b">
        <f t="shared" ca="1" si="106"/>
        <v>1</v>
      </c>
      <c r="H6763" s="1435" cm="1">
        <f t="array" aca="1" ref="H6763" ca="1">IF(I6763&lt;&gt;"",INDIRECT("'"&amp;I6763&amp;"'!"&amp;J6763),"")</f>
        <v>0</v>
      </c>
      <c r="I6763" s="1440" t="s">
        <v>4785</v>
      </c>
      <c r="J6763" s="1436" t="s">
        <v>5435</v>
      </c>
      <c r="K6763" s="4"/>
    </row>
    <row r="6764" spans="1:11" ht="15" x14ac:dyDescent="0.2">
      <c r="A6764">
        <v>6705</v>
      </c>
      <c r="B6764" s="660">
        <f>'Revenues 10-15'!H246</f>
        <v>0</v>
      </c>
      <c r="D6764" s="2" t="s">
        <v>150</v>
      </c>
      <c r="F6764" s="4"/>
      <c r="G6764" s="1" t="b">
        <f t="shared" ca="1" si="106"/>
        <v>1</v>
      </c>
      <c r="H6764" s="1435" cm="1">
        <f t="array" aca="1" ref="H6764" ca="1">IF(I6764&lt;&gt;"",INDIRECT("'"&amp;I6764&amp;"'!"&amp;J6764),"")</f>
        <v>0</v>
      </c>
      <c r="I6764" s="1440" t="s">
        <v>4785</v>
      </c>
      <c r="J6764" s="1436" t="s">
        <v>5436</v>
      </c>
      <c r="K6764" s="4"/>
    </row>
    <row r="6765" spans="1:11" ht="15" x14ac:dyDescent="0.2">
      <c r="A6765">
        <v>6706</v>
      </c>
      <c r="B6765" s="660">
        <f>'Revenues 10-15'!J246</f>
        <v>0</v>
      </c>
      <c r="D6765" s="2" t="s">
        <v>150</v>
      </c>
      <c r="F6765" s="4"/>
      <c r="G6765" s="1" t="b">
        <f t="shared" ca="1" si="106"/>
        <v>1</v>
      </c>
      <c r="H6765" s="1435" cm="1">
        <f t="array" aca="1" ref="H6765" ca="1">IF(I6765&lt;&gt;"",INDIRECT("'"&amp;I6765&amp;"'!"&amp;J6765),"")</f>
        <v>0</v>
      </c>
      <c r="I6765" s="1440" t="s">
        <v>4785</v>
      </c>
      <c r="J6765" s="1436" t="s">
        <v>5437</v>
      </c>
      <c r="K6765" s="4"/>
    </row>
    <row r="6766" spans="1:11" ht="15" x14ac:dyDescent="0.2">
      <c r="A6766">
        <v>6707</v>
      </c>
      <c r="B6766" s="660">
        <f>'Revenues 10-15'!K246</f>
        <v>0</v>
      </c>
      <c r="D6766" s="2" t="s">
        <v>150</v>
      </c>
      <c r="F6766" s="4"/>
      <c r="G6766" s="1" t="b">
        <f t="shared" ca="1" si="106"/>
        <v>1</v>
      </c>
      <c r="H6766" s="1435" cm="1">
        <f t="array" aca="1" ref="H6766" ca="1">IF(I6766&lt;&gt;"",INDIRECT("'"&amp;I6766&amp;"'!"&amp;J6766),"")</f>
        <v>0</v>
      </c>
      <c r="I6766" s="1440" t="s">
        <v>4785</v>
      </c>
      <c r="J6766" s="1436" t="s">
        <v>4325</v>
      </c>
      <c r="K6766" s="4"/>
    </row>
    <row r="6767" spans="1:11" ht="15" x14ac:dyDescent="0.2">
      <c r="A6767">
        <v>6708</v>
      </c>
      <c r="B6767" s="660">
        <f>'Revenues 10-15'!C247</f>
        <v>0</v>
      </c>
      <c r="D6767" s="2" t="s">
        <v>150</v>
      </c>
      <c r="F6767" s="4"/>
      <c r="G6767" s="1" t="b">
        <f t="shared" ca="1" si="106"/>
        <v>1</v>
      </c>
      <c r="H6767" s="1435" cm="1">
        <f t="array" aca="1" ref="H6767" ca="1">IF(I6767&lt;&gt;"",INDIRECT("'"&amp;I6767&amp;"'!"&amp;J6767),"")</f>
        <v>0</v>
      </c>
      <c r="I6767" s="1440" t="s">
        <v>4785</v>
      </c>
      <c r="J6767" s="1436" t="s">
        <v>5438</v>
      </c>
      <c r="K6767" s="4"/>
    </row>
    <row r="6768" spans="1:11" ht="15" x14ac:dyDescent="0.2">
      <c r="A6768">
        <v>6709</v>
      </c>
      <c r="B6768" s="660">
        <f>'Revenues 10-15'!D247</f>
        <v>0</v>
      </c>
      <c r="D6768" s="2" t="s">
        <v>150</v>
      </c>
      <c r="F6768" s="4"/>
      <c r="G6768" s="1" t="b">
        <f t="shared" ca="1" si="106"/>
        <v>1</v>
      </c>
      <c r="H6768" s="1435" cm="1">
        <f t="array" aca="1" ref="H6768" ca="1">IF(I6768&lt;&gt;"",INDIRECT("'"&amp;I6768&amp;"'!"&amp;J6768),"")</f>
        <v>0</v>
      </c>
      <c r="I6768" s="1440" t="s">
        <v>4785</v>
      </c>
      <c r="J6768" s="1436" t="s">
        <v>4279</v>
      </c>
      <c r="K6768" s="4"/>
    </row>
    <row r="6769" spans="1:11" ht="15" x14ac:dyDescent="0.2">
      <c r="A6769">
        <v>6710</v>
      </c>
      <c r="B6769" s="660">
        <f>'Revenues 10-15'!E247</f>
        <v>0</v>
      </c>
      <c r="D6769" s="2" t="s">
        <v>150</v>
      </c>
      <c r="F6769" s="4"/>
      <c r="G6769" s="1" t="b">
        <f t="shared" ca="1" si="106"/>
        <v>1</v>
      </c>
      <c r="H6769" s="1435" cm="1">
        <f t="array" aca="1" ref="H6769" ca="1">IF(I6769&lt;&gt;"",INDIRECT("'"&amp;I6769&amp;"'!"&amp;J6769),"")</f>
        <v>0</v>
      </c>
      <c r="I6769" s="1440" t="s">
        <v>4785</v>
      </c>
      <c r="J6769" s="1436" t="s">
        <v>5439</v>
      </c>
      <c r="K6769" s="4"/>
    </row>
    <row r="6770" spans="1:11" ht="15" x14ac:dyDescent="0.2">
      <c r="A6770">
        <v>6711</v>
      </c>
      <c r="B6770" s="660">
        <f>'Revenues 10-15'!F247</f>
        <v>0</v>
      </c>
      <c r="D6770" s="2" t="s">
        <v>150</v>
      </c>
      <c r="F6770" s="4"/>
      <c r="G6770" s="1" t="b">
        <f t="shared" ca="1" si="106"/>
        <v>1</v>
      </c>
      <c r="H6770" s="1435" cm="1">
        <f t="array" aca="1" ref="H6770" ca="1">IF(I6770&lt;&gt;"",INDIRECT("'"&amp;I6770&amp;"'!"&amp;J6770),"")</f>
        <v>0</v>
      </c>
      <c r="I6770" s="1440" t="s">
        <v>4785</v>
      </c>
      <c r="J6770" s="1436" t="s">
        <v>5440</v>
      </c>
      <c r="K6770" s="4"/>
    </row>
    <row r="6771" spans="1:11" ht="15" x14ac:dyDescent="0.2">
      <c r="A6771">
        <v>6712</v>
      </c>
      <c r="B6771" s="660">
        <f>'Revenues 10-15'!G247</f>
        <v>0</v>
      </c>
      <c r="D6771" s="2" t="s">
        <v>150</v>
      </c>
      <c r="F6771" s="4"/>
      <c r="G6771" s="1" t="b">
        <f t="shared" ca="1" si="106"/>
        <v>1</v>
      </c>
      <c r="H6771" s="1435" cm="1">
        <f t="array" aca="1" ref="H6771" ca="1">IF(I6771&lt;&gt;"",INDIRECT("'"&amp;I6771&amp;"'!"&amp;J6771),"")</f>
        <v>0</v>
      </c>
      <c r="I6771" s="1440" t="s">
        <v>4785</v>
      </c>
      <c r="J6771" s="1436" t="s">
        <v>5441</v>
      </c>
      <c r="K6771" s="4"/>
    </row>
    <row r="6772" spans="1:11" ht="15" x14ac:dyDescent="0.2">
      <c r="A6772">
        <v>6713</v>
      </c>
      <c r="B6772" s="660">
        <f>'Revenues 10-15'!H247</f>
        <v>0</v>
      </c>
      <c r="D6772" s="2" t="s">
        <v>150</v>
      </c>
      <c r="F6772" s="4"/>
      <c r="G6772" s="1" t="b">
        <f t="shared" ca="1" si="106"/>
        <v>1</v>
      </c>
      <c r="H6772" s="1435" cm="1">
        <f t="array" aca="1" ref="H6772" ca="1">IF(I6772&lt;&gt;"",INDIRECT("'"&amp;I6772&amp;"'!"&amp;J6772),"")</f>
        <v>0</v>
      </c>
      <c r="I6772" s="1440" t="s">
        <v>4785</v>
      </c>
      <c r="J6772" s="1436" t="s">
        <v>5442</v>
      </c>
      <c r="K6772" s="4"/>
    </row>
    <row r="6773" spans="1:11" ht="15" x14ac:dyDescent="0.2">
      <c r="A6773">
        <v>6714</v>
      </c>
      <c r="B6773" s="660">
        <f>'Revenues 10-15'!J247</f>
        <v>0</v>
      </c>
      <c r="D6773" s="2" t="s">
        <v>150</v>
      </c>
      <c r="F6773" s="4"/>
      <c r="G6773" s="1" t="b">
        <f t="shared" ca="1" si="106"/>
        <v>1</v>
      </c>
      <c r="H6773" s="1435" cm="1">
        <f t="array" aca="1" ref="H6773" ca="1">IF(I6773&lt;&gt;"",INDIRECT("'"&amp;I6773&amp;"'!"&amp;J6773),"")</f>
        <v>0</v>
      </c>
      <c r="I6773" s="1440" t="s">
        <v>4785</v>
      </c>
      <c r="J6773" s="1436" t="s">
        <v>5443</v>
      </c>
      <c r="K6773" s="4"/>
    </row>
    <row r="6774" spans="1:11" ht="15" x14ac:dyDescent="0.2">
      <c r="A6774">
        <v>6715</v>
      </c>
      <c r="B6774" s="660">
        <f>'Revenues 10-15'!K247</f>
        <v>0</v>
      </c>
      <c r="D6774" s="2" t="s">
        <v>150</v>
      </c>
      <c r="F6774" s="4"/>
      <c r="G6774" s="1" t="b">
        <f t="shared" ca="1" si="106"/>
        <v>1</v>
      </c>
      <c r="H6774" s="1435" cm="1">
        <f t="array" aca="1" ref="H6774" ca="1">IF(I6774&lt;&gt;"",INDIRECT("'"&amp;I6774&amp;"'!"&amp;J6774),"")</f>
        <v>0</v>
      </c>
      <c r="I6774" s="1440" t="s">
        <v>4785</v>
      </c>
      <c r="J6774" s="1436" t="s">
        <v>4326</v>
      </c>
      <c r="K6774" s="4"/>
    </row>
    <row r="6775" spans="1:11" ht="15" x14ac:dyDescent="0.2">
      <c r="A6775">
        <v>6716</v>
      </c>
      <c r="B6775" s="660">
        <f>'Revenues 10-15'!C248</f>
        <v>0</v>
      </c>
      <c r="D6775" s="2" t="s">
        <v>150</v>
      </c>
      <c r="F6775" s="4"/>
      <c r="G6775" s="1" t="b">
        <f t="shared" ca="1" si="106"/>
        <v>1</v>
      </c>
      <c r="H6775" s="1435" cm="1">
        <f t="array" aca="1" ref="H6775" ca="1">IF(I6775&lt;&gt;"",INDIRECT("'"&amp;I6775&amp;"'!"&amp;J6775),"")</f>
        <v>0</v>
      </c>
      <c r="I6775" s="1440" t="s">
        <v>4785</v>
      </c>
      <c r="J6775" s="1436" t="s">
        <v>5444</v>
      </c>
      <c r="K6775" s="4"/>
    </row>
    <row r="6776" spans="1:11" ht="15" x14ac:dyDescent="0.2">
      <c r="A6776">
        <v>6717</v>
      </c>
      <c r="B6776" s="660">
        <f>'Revenues 10-15'!D248</f>
        <v>0</v>
      </c>
      <c r="D6776" s="2" t="s">
        <v>150</v>
      </c>
      <c r="F6776" s="4"/>
      <c r="G6776" s="1" t="b">
        <f t="shared" ca="1" si="106"/>
        <v>1</v>
      </c>
      <c r="H6776" s="1435" cm="1">
        <f t="array" aca="1" ref="H6776" ca="1">IF(I6776&lt;&gt;"",INDIRECT("'"&amp;I6776&amp;"'!"&amp;J6776),"")</f>
        <v>0</v>
      </c>
      <c r="I6776" s="1440" t="s">
        <v>4785</v>
      </c>
      <c r="J6776" s="1436" t="s">
        <v>5445</v>
      </c>
      <c r="K6776" s="4"/>
    </row>
    <row r="6777" spans="1:11" ht="15" x14ac:dyDescent="0.2">
      <c r="A6777">
        <v>6718</v>
      </c>
      <c r="B6777" s="660">
        <f>'Revenues 10-15'!E248</f>
        <v>0</v>
      </c>
      <c r="D6777" s="2" t="s">
        <v>150</v>
      </c>
      <c r="F6777" s="4"/>
      <c r="G6777" s="1" t="b">
        <f t="shared" ca="1" si="106"/>
        <v>1</v>
      </c>
      <c r="H6777" s="1435" cm="1">
        <f t="array" aca="1" ref="H6777" ca="1">IF(I6777&lt;&gt;"",INDIRECT("'"&amp;I6777&amp;"'!"&amp;J6777),"")</f>
        <v>0</v>
      </c>
      <c r="I6777" s="1440" t="s">
        <v>4785</v>
      </c>
      <c r="J6777" s="1436" t="s">
        <v>5446</v>
      </c>
      <c r="K6777" s="4"/>
    </row>
    <row r="6778" spans="1:11" ht="15" x14ac:dyDescent="0.2">
      <c r="A6778">
        <v>6719</v>
      </c>
      <c r="B6778" s="660">
        <f>'Revenues 10-15'!F248</f>
        <v>0</v>
      </c>
      <c r="D6778" s="2" t="s">
        <v>150</v>
      </c>
      <c r="F6778" s="4"/>
      <c r="G6778" s="1" t="b">
        <f t="shared" ca="1" si="106"/>
        <v>1</v>
      </c>
      <c r="H6778" s="1435" cm="1">
        <f t="array" aca="1" ref="H6778" ca="1">IF(I6778&lt;&gt;"",INDIRECT("'"&amp;I6778&amp;"'!"&amp;J6778),"")</f>
        <v>0</v>
      </c>
      <c r="I6778" s="1440" t="s">
        <v>4785</v>
      </c>
      <c r="J6778" s="1436" t="s">
        <v>5447</v>
      </c>
      <c r="K6778" s="4"/>
    </row>
    <row r="6779" spans="1:11" ht="15" x14ac:dyDescent="0.2">
      <c r="A6779">
        <v>6720</v>
      </c>
      <c r="B6779" s="660">
        <f>'Revenues 10-15'!G248</f>
        <v>0</v>
      </c>
      <c r="D6779" s="2" t="s">
        <v>150</v>
      </c>
      <c r="F6779" s="4"/>
      <c r="G6779" s="1" t="b">
        <f t="shared" ca="1" si="106"/>
        <v>1</v>
      </c>
      <c r="H6779" s="1435" cm="1">
        <f t="array" aca="1" ref="H6779" ca="1">IF(I6779&lt;&gt;"",INDIRECT("'"&amp;I6779&amp;"'!"&amp;J6779),"")</f>
        <v>0</v>
      </c>
      <c r="I6779" s="1440" t="s">
        <v>4785</v>
      </c>
      <c r="J6779" s="1436" t="s">
        <v>5448</v>
      </c>
      <c r="K6779" s="4"/>
    </row>
    <row r="6780" spans="1:11" ht="15" x14ac:dyDescent="0.2">
      <c r="A6780">
        <v>6721</v>
      </c>
      <c r="B6780" s="660">
        <f>'Revenues 10-15'!H248</f>
        <v>0</v>
      </c>
      <c r="D6780" s="2" t="s">
        <v>150</v>
      </c>
      <c r="F6780" s="4"/>
      <c r="G6780" s="1" t="b">
        <f t="shared" ca="1" si="106"/>
        <v>1</v>
      </c>
      <c r="H6780" s="1435" cm="1">
        <f t="array" aca="1" ref="H6780" ca="1">IF(I6780&lt;&gt;"",INDIRECT("'"&amp;I6780&amp;"'!"&amp;J6780),"")</f>
        <v>0</v>
      </c>
      <c r="I6780" s="1440" t="s">
        <v>4785</v>
      </c>
      <c r="J6780" s="1436" t="s">
        <v>5449</v>
      </c>
      <c r="K6780" s="4"/>
    </row>
    <row r="6781" spans="1:11" ht="15" x14ac:dyDescent="0.2">
      <c r="A6781">
        <v>6722</v>
      </c>
      <c r="B6781" s="660">
        <f>'Revenues 10-15'!J248</f>
        <v>0</v>
      </c>
      <c r="D6781" s="2" t="s">
        <v>150</v>
      </c>
      <c r="F6781" s="4"/>
      <c r="G6781" s="1" t="b">
        <f t="shared" ca="1" si="106"/>
        <v>1</v>
      </c>
      <c r="H6781" s="1435" cm="1">
        <f t="array" aca="1" ref="H6781" ca="1">IF(I6781&lt;&gt;"",INDIRECT("'"&amp;I6781&amp;"'!"&amp;J6781),"")</f>
        <v>0</v>
      </c>
      <c r="I6781" s="1440" t="s">
        <v>4785</v>
      </c>
      <c r="J6781" s="1436" t="s">
        <v>5450</v>
      </c>
      <c r="K6781" s="4"/>
    </row>
    <row r="6782" spans="1:11" ht="15" x14ac:dyDescent="0.2">
      <c r="A6782">
        <v>6723</v>
      </c>
      <c r="B6782" s="660">
        <f>'Revenues 10-15'!K248</f>
        <v>0</v>
      </c>
      <c r="D6782" s="2" t="s">
        <v>150</v>
      </c>
      <c r="F6782" s="4"/>
      <c r="G6782" s="1" t="b">
        <f t="shared" ca="1" si="106"/>
        <v>1</v>
      </c>
      <c r="H6782" s="1435" cm="1">
        <f t="array" aca="1" ref="H6782" ca="1">IF(I6782&lt;&gt;"",INDIRECT("'"&amp;I6782&amp;"'!"&amp;J6782),"")</f>
        <v>0</v>
      </c>
      <c r="I6782" s="1440" t="s">
        <v>4785</v>
      </c>
      <c r="J6782" s="1436" t="s">
        <v>5451</v>
      </c>
      <c r="K6782" s="4"/>
    </row>
    <row r="6783" spans="1:11" ht="15" x14ac:dyDescent="0.2">
      <c r="A6783">
        <v>6724</v>
      </c>
      <c r="B6783" s="660">
        <f>'Revenues 10-15'!C249</f>
        <v>0</v>
      </c>
      <c r="D6783" s="2" t="s">
        <v>150</v>
      </c>
      <c r="F6783" s="4"/>
      <c r="G6783" s="1" t="b">
        <f t="shared" ca="1" si="106"/>
        <v>1</v>
      </c>
      <c r="H6783" s="1435" cm="1">
        <f t="array" aca="1" ref="H6783" ca="1">IF(I6783&lt;&gt;"",INDIRECT("'"&amp;I6783&amp;"'!"&amp;J6783),"")</f>
        <v>0</v>
      </c>
      <c r="I6783" s="1440" t="s">
        <v>4785</v>
      </c>
      <c r="J6783" s="1436" t="s">
        <v>5452</v>
      </c>
      <c r="K6783" s="4"/>
    </row>
    <row r="6784" spans="1:11" ht="15" x14ac:dyDescent="0.2">
      <c r="A6784">
        <v>6725</v>
      </c>
      <c r="B6784" s="660">
        <f>'Revenues 10-15'!D249</f>
        <v>0</v>
      </c>
      <c r="D6784" s="2" t="s">
        <v>150</v>
      </c>
      <c r="F6784" s="4"/>
      <c r="G6784" s="1" t="b">
        <f t="shared" ca="1" si="106"/>
        <v>1</v>
      </c>
      <c r="H6784" s="1435" cm="1">
        <f t="array" aca="1" ref="H6784" ca="1">IF(I6784&lt;&gt;"",INDIRECT("'"&amp;I6784&amp;"'!"&amp;J6784),"")</f>
        <v>0</v>
      </c>
      <c r="I6784" s="1440" t="s">
        <v>4785</v>
      </c>
      <c r="J6784" s="1436" t="s">
        <v>4280</v>
      </c>
      <c r="K6784" s="4"/>
    </row>
    <row r="6785" spans="1:11" ht="15" x14ac:dyDescent="0.2">
      <c r="A6785">
        <v>6726</v>
      </c>
      <c r="B6785" s="660">
        <f>'Revenues 10-15'!E249</f>
        <v>0</v>
      </c>
      <c r="D6785" s="2" t="s">
        <v>150</v>
      </c>
      <c r="F6785" s="4"/>
      <c r="G6785" s="1" t="b">
        <f t="shared" ca="1" si="106"/>
        <v>1</v>
      </c>
      <c r="H6785" s="1435" cm="1">
        <f t="array" aca="1" ref="H6785" ca="1">IF(I6785&lt;&gt;"",INDIRECT("'"&amp;I6785&amp;"'!"&amp;J6785),"")</f>
        <v>0</v>
      </c>
      <c r="I6785" s="1440" t="s">
        <v>4785</v>
      </c>
      <c r="J6785" s="1436" t="s">
        <v>5453</v>
      </c>
      <c r="K6785" s="4"/>
    </row>
    <row r="6786" spans="1:11" ht="15" x14ac:dyDescent="0.2">
      <c r="A6786">
        <v>6727</v>
      </c>
      <c r="B6786" s="660">
        <f>'Revenues 10-15'!F249</f>
        <v>0</v>
      </c>
      <c r="D6786" s="2" t="s">
        <v>150</v>
      </c>
      <c r="F6786" s="4"/>
      <c r="G6786" s="1" t="b">
        <f t="shared" ca="1" si="106"/>
        <v>1</v>
      </c>
      <c r="H6786" s="1435" cm="1">
        <f t="array" aca="1" ref="H6786" ca="1">IF(I6786&lt;&gt;"",INDIRECT("'"&amp;I6786&amp;"'!"&amp;J6786),"")</f>
        <v>0</v>
      </c>
      <c r="I6786" s="1440" t="s">
        <v>4785</v>
      </c>
      <c r="J6786" s="1436" t="s">
        <v>5454</v>
      </c>
      <c r="K6786" s="4"/>
    </row>
    <row r="6787" spans="1:11" ht="15" x14ac:dyDescent="0.2">
      <c r="A6787">
        <v>6728</v>
      </c>
      <c r="B6787" s="660">
        <f>'Revenues 10-15'!G249</f>
        <v>0</v>
      </c>
      <c r="D6787" s="2" t="s">
        <v>150</v>
      </c>
      <c r="F6787" s="4"/>
      <c r="G6787" s="1" t="b">
        <f t="shared" ca="1" si="106"/>
        <v>1</v>
      </c>
      <c r="H6787" s="1435" cm="1">
        <f t="array" aca="1" ref="H6787" ca="1">IF(I6787&lt;&gt;"",INDIRECT("'"&amp;I6787&amp;"'!"&amp;J6787),"")</f>
        <v>0</v>
      </c>
      <c r="I6787" s="1440" t="s">
        <v>4785</v>
      </c>
      <c r="J6787" s="1436" t="s">
        <v>5455</v>
      </c>
      <c r="K6787" s="4"/>
    </row>
    <row r="6788" spans="1:11" ht="15" x14ac:dyDescent="0.2">
      <c r="A6788">
        <v>6729</v>
      </c>
      <c r="B6788" s="660">
        <f>'Revenues 10-15'!H249</f>
        <v>0</v>
      </c>
      <c r="D6788" s="2" t="s">
        <v>150</v>
      </c>
      <c r="F6788" s="4"/>
      <c r="G6788" s="1" t="b">
        <f t="shared" ca="1" si="106"/>
        <v>1</v>
      </c>
      <c r="H6788" s="1435" cm="1">
        <f t="array" aca="1" ref="H6788" ca="1">IF(I6788&lt;&gt;"",INDIRECT("'"&amp;I6788&amp;"'!"&amp;J6788),"")</f>
        <v>0</v>
      </c>
      <c r="I6788" s="1440" t="s">
        <v>4785</v>
      </c>
      <c r="J6788" s="1436" t="s">
        <v>5456</v>
      </c>
      <c r="K6788" s="4"/>
    </row>
    <row r="6789" spans="1:11" ht="15" x14ac:dyDescent="0.2">
      <c r="A6789">
        <v>6730</v>
      </c>
      <c r="B6789" s="660">
        <f>'Revenues 10-15'!J249</f>
        <v>0</v>
      </c>
      <c r="D6789" s="2" t="s">
        <v>150</v>
      </c>
      <c r="F6789" s="4"/>
      <c r="G6789" s="1" t="b">
        <f t="shared" ca="1" si="106"/>
        <v>1</v>
      </c>
      <c r="H6789" s="1435" cm="1">
        <f t="array" aca="1" ref="H6789" ca="1">IF(I6789&lt;&gt;"",INDIRECT("'"&amp;I6789&amp;"'!"&amp;J6789),"")</f>
        <v>0</v>
      </c>
      <c r="I6789" s="1440" t="s">
        <v>4785</v>
      </c>
      <c r="J6789" s="1436" t="s">
        <v>5457</v>
      </c>
      <c r="K6789" s="4"/>
    </row>
    <row r="6790" spans="1:11" ht="15" x14ac:dyDescent="0.2">
      <c r="A6790">
        <v>6731</v>
      </c>
      <c r="B6790" s="660">
        <f>'Revenues 10-15'!K249</f>
        <v>0</v>
      </c>
      <c r="D6790" s="2" t="s">
        <v>150</v>
      </c>
      <c r="F6790" s="4"/>
      <c r="G6790" s="1" t="b">
        <f t="shared" ca="1" si="106"/>
        <v>1</v>
      </c>
      <c r="H6790" s="1435" cm="1">
        <f t="array" aca="1" ref="H6790" ca="1">IF(I6790&lt;&gt;"",INDIRECT("'"&amp;I6790&amp;"'!"&amp;J6790),"")</f>
        <v>0</v>
      </c>
      <c r="I6790" s="1440" t="s">
        <v>4785</v>
      </c>
      <c r="J6790" s="1436" t="s">
        <v>4327</v>
      </c>
      <c r="K6790" s="4"/>
    </row>
    <row r="6791" spans="1:11" ht="15" x14ac:dyDescent="0.2">
      <c r="A6791">
        <v>6732</v>
      </c>
      <c r="B6791" s="660">
        <f>'Revenues 10-15'!C250</f>
        <v>0</v>
      </c>
      <c r="D6791" s="2" t="s">
        <v>150</v>
      </c>
      <c r="F6791" s="4"/>
      <c r="G6791" s="1" t="b">
        <f t="shared" ca="1" si="106"/>
        <v>1</v>
      </c>
      <c r="H6791" s="1435" cm="1">
        <f t="array" aca="1" ref="H6791" ca="1">IF(I6791&lt;&gt;"",INDIRECT("'"&amp;I6791&amp;"'!"&amp;J6791),"")</f>
        <v>0</v>
      </c>
      <c r="I6791" s="1440" t="s">
        <v>4785</v>
      </c>
      <c r="J6791" s="1436" t="s">
        <v>5458</v>
      </c>
      <c r="K6791" s="4"/>
    </row>
    <row r="6792" spans="1:11" ht="15" x14ac:dyDescent="0.2">
      <c r="A6792">
        <v>6733</v>
      </c>
      <c r="B6792" s="660">
        <f>'Revenues 10-15'!D250</f>
        <v>0</v>
      </c>
      <c r="D6792" s="2" t="s">
        <v>150</v>
      </c>
      <c r="F6792" s="4"/>
      <c r="G6792" s="1" t="b">
        <f t="shared" ca="1" si="106"/>
        <v>1</v>
      </c>
      <c r="H6792" s="1435" cm="1">
        <f t="array" aca="1" ref="H6792" ca="1">IF(I6792&lt;&gt;"",INDIRECT("'"&amp;I6792&amp;"'!"&amp;J6792),"")</f>
        <v>0</v>
      </c>
      <c r="I6792" s="1440" t="s">
        <v>4785</v>
      </c>
      <c r="J6792" s="1436" t="s">
        <v>4281</v>
      </c>
      <c r="K6792" s="4"/>
    </row>
    <row r="6793" spans="1:11" ht="15" x14ac:dyDescent="0.2">
      <c r="A6793">
        <v>6734</v>
      </c>
      <c r="B6793" s="660">
        <f>'Revenues 10-15'!E250</f>
        <v>0</v>
      </c>
      <c r="D6793" s="2" t="s">
        <v>150</v>
      </c>
      <c r="F6793" s="4"/>
      <c r="G6793" s="1" t="b">
        <f t="shared" ca="1" si="106"/>
        <v>1</v>
      </c>
      <c r="H6793" s="1435" cm="1">
        <f t="array" aca="1" ref="H6793" ca="1">IF(I6793&lt;&gt;"",INDIRECT("'"&amp;I6793&amp;"'!"&amp;J6793),"")</f>
        <v>0</v>
      </c>
      <c r="I6793" s="1440" t="s">
        <v>4785</v>
      </c>
      <c r="J6793" s="1436" t="s">
        <v>5459</v>
      </c>
      <c r="K6793" s="4"/>
    </row>
    <row r="6794" spans="1:11" ht="15" x14ac:dyDescent="0.2">
      <c r="A6794">
        <v>6735</v>
      </c>
      <c r="B6794" s="660">
        <f>'Revenues 10-15'!F250</f>
        <v>0</v>
      </c>
      <c r="D6794" s="2" t="s">
        <v>150</v>
      </c>
      <c r="F6794" s="4"/>
      <c r="G6794" s="1" t="b">
        <f t="shared" ca="1" si="106"/>
        <v>1</v>
      </c>
      <c r="H6794" s="1435" cm="1">
        <f t="array" aca="1" ref="H6794" ca="1">IF(I6794&lt;&gt;"",INDIRECT("'"&amp;I6794&amp;"'!"&amp;J6794),"")</f>
        <v>0</v>
      </c>
      <c r="I6794" s="1440" t="s">
        <v>4785</v>
      </c>
      <c r="J6794" s="1436" t="s">
        <v>5460</v>
      </c>
      <c r="K6794" s="4"/>
    </row>
    <row r="6795" spans="1:11" ht="15" x14ac:dyDescent="0.2">
      <c r="A6795">
        <v>6736</v>
      </c>
      <c r="B6795" s="660">
        <f>'Revenues 10-15'!G250</f>
        <v>0</v>
      </c>
      <c r="D6795" s="2" t="s">
        <v>150</v>
      </c>
      <c r="F6795" s="4"/>
      <c r="G6795" s="1" t="b">
        <f t="shared" ca="1" si="106"/>
        <v>1</v>
      </c>
      <c r="H6795" s="1435" cm="1">
        <f t="array" aca="1" ref="H6795" ca="1">IF(I6795&lt;&gt;"",INDIRECT("'"&amp;I6795&amp;"'!"&amp;J6795),"")</f>
        <v>0</v>
      </c>
      <c r="I6795" s="1440" t="s">
        <v>4785</v>
      </c>
      <c r="J6795" s="1436" t="s">
        <v>5461</v>
      </c>
      <c r="K6795" s="4"/>
    </row>
    <row r="6796" spans="1:11" ht="15" x14ac:dyDescent="0.2">
      <c r="A6796">
        <v>6737</v>
      </c>
      <c r="B6796" s="660">
        <f>'Revenues 10-15'!H250</f>
        <v>0</v>
      </c>
      <c r="D6796" s="2" t="s">
        <v>150</v>
      </c>
      <c r="F6796" s="4"/>
      <c r="G6796" s="1" t="b">
        <f t="shared" ca="1" si="106"/>
        <v>1</v>
      </c>
      <c r="H6796" s="1435" cm="1">
        <f t="array" aca="1" ref="H6796" ca="1">IF(I6796&lt;&gt;"",INDIRECT("'"&amp;I6796&amp;"'!"&amp;J6796),"")</f>
        <v>0</v>
      </c>
      <c r="I6796" s="1440" t="s">
        <v>4785</v>
      </c>
      <c r="J6796" s="1436" t="s">
        <v>5462</v>
      </c>
      <c r="K6796" s="4"/>
    </row>
    <row r="6797" spans="1:11" ht="15" x14ac:dyDescent="0.2">
      <c r="A6797">
        <v>6738</v>
      </c>
      <c r="B6797" s="660">
        <f>'Revenues 10-15'!J250</f>
        <v>0</v>
      </c>
      <c r="D6797" s="2" t="s">
        <v>150</v>
      </c>
      <c r="F6797" s="4"/>
      <c r="G6797" s="1" t="b">
        <f t="shared" ca="1" si="106"/>
        <v>1</v>
      </c>
      <c r="H6797" s="1435" cm="1">
        <f t="array" aca="1" ref="H6797" ca="1">IF(I6797&lt;&gt;"",INDIRECT("'"&amp;I6797&amp;"'!"&amp;J6797),"")</f>
        <v>0</v>
      </c>
      <c r="I6797" s="1440" t="s">
        <v>4785</v>
      </c>
      <c r="J6797" s="1436" t="s">
        <v>5463</v>
      </c>
      <c r="K6797" s="4"/>
    </row>
    <row r="6798" spans="1:11" ht="15" x14ac:dyDescent="0.2">
      <c r="A6798">
        <v>6739</v>
      </c>
      <c r="B6798" s="660">
        <f>'Revenues 10-15'!K250</f>
        <v>0</v>
      </c>
      <c r="D6798" s="2" t="s">
        <v>150</v>
      </c>
      <c r="F6798" s="4"/>
      <c r="G6798" s="1" t="b">
        <f t="shared" ca="1" si="106"/>
        <v>1</v>
      </c>
      <c r="H6798" s="1435" cm="1">
        <f t="array" aca="1" ref="H6798" ca="1">IF(I6798&lt;&gt;"",INDIRECT("'"&amp;I6798&amp;"'!"&amp;J6798),"")</f>
        <v>0</v>
      </c>
      <c r="I6798" s="1440" t="s">
        <v>4785</v>
      </c>
      <c r="J6798" s="1436" t="s">
        <v>4328</v>
      </c>
      <c r="K6798" s="4"/>
    </row>
    <row r="6799" spans="1:11" ht="15" x14ac:dyDescent="0.2">
      <c r="A6799">
        <v>6740</v>
      </c>
      <c r="B6799" s="660">
        <f>'Revenues 10-15'!C251</f>
        <v>0</v>
      </c>
      <c r="D6799" s="2" t="s">
        <v>150</v>
      </c>
      <c r="F6799" s="4"/>
      <c r="G6799" s="1" t="b">
        <f t="shared" ca="1" si="106"/>
        <v>1</v>
      </c>
      <c r="H6799" s="1435" cm="1">
        <f t="array" aca="1" ref="H6799" ca="1">IF(I6799&lt;&gt;"",INDIRECT("'"&amp;I6799&amp;"'!"&amp;J6799),"")</f>
        <v>0</v>
      </c>
      <c r="I6799" s="1440" t="s">
        <v>4785</v>
      </c>
      <c r="J6799" s="1436" t="s">
        <v>5464</v>
      </c>
      <c r="K6799" s="4"/>
    </row>
    <row r="6800" spans="1:11" ht="15" x14ac:dyDescent="0.2">
      <c r="A6800">
        <v>6741</v>
      </c>
      <c r="B6800" s="660">
        <f>'Revenues 10-15'!D251</f>
        <v>0</v>
      </c>
      <c r="D6800" s="2" t="s">
        <v>150</v>
      </c>
      <c r="F6800" s="4"/>
      <c r="G6800" s="1" t="b">
        <f t="shared" ca="1" si="106"/>
        <v>1</v>
      </c>
      <c r="H6800" s="1435" cm="1">
        <f t="array" aca="1" ref="H6800" ca="1">IF(I6800&lt;&gt;"",INDIRECT("'"&amp;I6800&amp;"'!"&amp;J6800),"")</f>
        <v>0</v>
      </c>
      <c r="I6800" s="1440" t="s">
        <v>4785</v>
      </c>
      <c r="J6800" s="1436" t="s">
        <v>4525</v>
      </c>
      <c r="K6800" s="4"/>
    </row>
    <row r="6801" spans="1:11" ht="15" x14ac:dyDescent="0.2">
      <c r="A6801">
        <v>6742</v>
      </c>
      <c r="B6801" s="660">
        <f>'Revenues 10-15'!E251</f>
        <v>0</v>
      </c>
      <c r="D6801" s="2" t="s">
        <v>150</v>
      </c>
      <c r="F6801" s="4"/>
      <c r="G6801" s="1" t="b">
        <f t="shared" ca="1" si="106"/>
        <v>1</v>
      </c>
      <c r="H6801" s="1435" cm="1">
        <f t="array" aca="1" ref="H6801" ca="1">IF(I6801&lt;&gt;"",INDIRECT("'"&amp;I6801&amp;"'!"&amp;J6801),"")</f>
        <v>0</v>
      </c>
      <c r="I6801" s="1440" t="s">
        <v>4785</v>
      </c>
      <c r="J6801" s="1436" t="s">
        <v>5465</v>
      </c>
      <c r="K6801" s="4"/>
    </row>
    <row r="6802" spans="1:11" ht="15" x14ac:dyDescent="0.2">
      <c r="A6802">
        <v>6743</v>
      </c>
      <c r="B6802" s="660">
        <f>'Revenues 10-15'!F251</f>
        <v>0</v>
      </c>
      <c r="D6802" s="2" t="s">
        <v>150</v>
      </c>
      <c r="F6802" s="4"/>
      <c r="G6802" s="1" t="b">
        <f t="shared" ca="1" si="106"/>
        <v>1</v>
      </c>
      <c r="H6802" s="1435" cm="1">
        <f t="array" aca="1" ref="H6802" ca="1">IF(I6802&lt;&gt;"",INDIRECT("'"&amp;I6802&amp;"'!"&amp;J6802),"")</f>
        <v>0</v>
      </c>
      <c r="I6802" s="1440" t="s">
        <v>4785</v>
      </c>
      <c r="J6802" s="1436" t="s">
        <v>5466</v>
      </c>
      <c r="K6802" s="4"/>
    </row>
    <row r="6803" spans="1:11" ht="15" x14ac:dyDescent="0.2">
      <c r="A6803">
        <v>6744</v>
      </c>
      <c r="B6803" s="660">
        <f>'Revenues 10-15'!G251</f>
        <v>0</v>
      </c>
      <c r="D6803" s="2" t="s">
        <v>150</v>
      </c>
      <c r="F6803" s="4"/>
      <c r="G6803" s="1" t="b">
        <f t="shared" ca="1" si="106"/>
        <v>1</v>
      </c>
      <c r="H6803" s="1435" cm="1">
        <f t="array" aca="1" ref="H6803" ca="1">IF(I6803&lt;&gt;"",INDIRECT("'"&amp;I6803&amp;"'!"&amp;J6803),"")</f>
        <v>0</v>
      </c>
      <c r="I6803" s="1440" t="s">
        <v>4785</v>
      </c>
      <c r="J6803" s="1436" t="s">
        <v>5467</v>
      </c>
      <c r="K6803" s="4"/>
    </row>
    <row r="6804" spans="1:11" ht="15" x14ac:dyDescent="0.2">
      <c r="A6804">
        <v>6745</v>
      </c>
      <c r="B6804" s="660">
        <f>'Revenues 10-15'!H251</f>
        <v>0</v>
      </c>
      <c r="D6804" s="2" t="s">
        <v>150</v>
      </c>
      <c r="F6804" s="4"/>
      <c r="G6804" s="1" t="b">
        <f t="shared" ca="1" si="106"/>
        <v>1</v>
      </c>
      <c r="H6804" s="1435" cm="1">
        <f t="array" aca="1" ref="H6804" ca="1">IF(I6804&lt;&gt;"",INDIRECT("'"&amp;I6804&amp;"'!"&amp;J6804),"")</f>
        <v>0</v>
      </c>
      <c r="I6804" s="1440" t="s">
        <v>4785</v>
      </c>
      <c r="J6804" s="1436" t="s">
        <v>5468</v>
      </c>
      <c r="K6804" s="4"/>
    </row>
    <row r="6805" spans="1:11" ht="15" x14ac:dyDescent="0.2">
      <c r="A6805">
        <v>6746</v>
      </c>
      <c r="B6805" s="660">
        <f>'Revenues 10-15'!J251</f>
        <v>0</v>
      </c>
      <c r="D6805" s="2" t="s">
        <v>150</v>
      </c>
      <c r="F6805" s="4"/>
      <c r="G6805" s="1" t="b">
        <f t="shared" ca="1" si="106"/>
        <v>1</v>
      </c>
      <c r="H6805" s="1435" cm="1">
        <f t="array" aca="1" ref="H6805" ca="1">IF(I6805&lt;&gt;"",INDIRECT("'"&amp;I6805&amp;"'!"&amp;J6805),"")</f>
        <v>0</v>
      </c>
      <c r="I6805" s="1440" t="s">
        <v>4785</v>
      </c>
      <c r="J6805" s="1436" t="s">
        <v>5469</v>
      </c>
      <c r="K6805" s="4"/>
    </row>
    <row r="6806" spans="1:11" ht="15" x14ac:dyDescent="0.2">
      <c r="A6806">
        <v>6747</v>
      </c>
      <c r="B6806" s="660">
        <f>'Revenues 10-15'!K251</f>
        <v>0</v>
      </c>
      <c r="D6806" s="2" t="s">
        <v>150</v>
      </c>
      <c r="F6806" s="4"/>
      <c r="G6806" s="1" t="b">
        <f t="shared" ca="1" si="106"/>
        <v>1</v>
      </c>
      <c r="H6806" s="1435" cm="1">
        <f t="array" aca="1" ref="H6806" ca="1">IF(I6806&lt;&gt;"",INDIRECT("'"&amp;I6806&amp;"'!"&amp;J6806),"")</f>
        <v>0</v>
      </c>
      <c r="I6806" s="1440" t="s">
        <v>4785</v>
      </c>
      <c r="J6806" s="1436" t="s">
        <v>4526</v>
      </c>
      <c r="K6806" s="4"/>
    </row>
    <row r="6807" spans="1:11" ht="15" x14ac:dyDescent="0.2">
      <c r="A6807">
        <v>6748</v>
      </c>
      <c r="B6807" s="660">
        <f>'Revenues 10-15'!C252</f>
        <v>0</v>
      </c>
      <c r="D6807" s="2" t="s">
        <v>150</v>
      </c>
      <c r="F6807" s="4"/>
      <c r="G6807" s="1" t="b">
        <f t="shared" ca="1" si="106"/>
        <v>1</v>
      </c>
      <c r="H6807" s="1435" cm="1">
        <f t="array" aca="1" ref="H6807" ca="1">IF(I6807&lt;&gt;"",INDIRECT("'"&amp;I6807&amp;"'!"&amp;J6807),"")</f>
        <v>0</v>
      </c>
      <c r="I6807" s="1440" t="s">
        <v>4785</v>
      </c>
      <c r="J6807" s="1436" t="s">
        <v>5470</v>
      </c>
      <c r="K6807" s="4"/>
    </row>
    <row r="6808" spans="1:11" ht="15" x14ac:dyDescent="0.2">
      <c r="A6808">
        <v>6749</v>
      </c>
      <c r="B6808" s="660">
        <f>'Revenues 10-15'!D252</f>
        <v>0</v>
      </c>
      <c r="D6808" s="2" t="s">
        <v>150</v>
      </c>
      <c r="F6808" s="4"/>
      <c r="G6808" s="1" t="b">
        <f t="shared" ca="1" si="106"/>
        <v>1</v>
      </c>
      <c r="H6808" s="1435" cm="1">
        <f t="array" aca="1" ref="H6808" ca="1">IF(I6808&lt;&gt;"",INDIRECT("'"&amp;I6808&amp;"'!"&amp;J6808),"")</f>
        <v>0</v>
      </c>
      <c r="I6808" s="1440" t="s">
        <v>4785</v>
      </c>
      <c r="J6808" s="1436" t="s">
        <v>5471</v>
      </c>
      <c r="K6808" s="4"/>
    </row>
    <row r="6809" spans="1:11" ht="15" x14ac:dyDescent="0.2">
      <c r="A6809">
        <v>6750</v>
      </c>
      <c r="B6809" s="660">
        <f>'Revenues 10-15'!E252</f>
        <v>0</v>
      </c>
      <c r="D6809" s="2" t="s">
        <v>150</v>
      </c>
      <c r="F6809" s="4"/>
      <c r="G6809" s="1" t="b">
        <f t="shared" ca="1" si="106"/>
        <v>1</v>
      </c>
      <c r="H6809" s="1435" cm="1">
        <f t="array" aca="1" ref="H6809" ca="1">IF(I6809&lt;&gt;"",INDIRECT("'"&amp;I6809&amp;"'!"&amp;J6809),"")</f>
        <v>0</v>
      </c>
      <c r="I6809" s="1440" t="s">
        <v>4785</v>
      </c>
      <c r="J6809" s="1436" t="s">
        <v>5472</v>
      </c>
      <c r="K6809" s="4"/>
    </row>
    <row r="6810" spans="1:11" ht="15" x14ac:dyDescent="0.2">
      <c r="A6810">
        <v>6751</v>
      </c>
      <c r="B6810" s="660">
        <f>'Revenues 10-15'!F252</f>
        <v>0</v>
      </c>
      <c r="D6810" s="2" t="s">
        <v>150</v>
      </c>
      <c r="F6810" s="4"/>
      <c r="G6810" s="1" t="b">
        <f t="shared" ca="1" si="106"/>
        <v>1</v>
      </c>
      <c r="H6810" s="1435" cm="1">
        <f t="array" aca="1" ref="H6810" ca="1">IF(I6810&lt;&gt;"",INDIRECT("'"&amp;I6810&amp;"'!"&amp;J6810),"")</f>
        <v>0</v>
      </c>
      <c r="I6810" s="1440" t="s">
        <v>4785</v>
      </c>
      <c r="J6810" s="1436" t="s">
        <v>5473</v>
      </c>
      <c r="K6810" s="4"/>
    </row>
    <row r="6811" spans="1:11" ht="15" x14ac:dyDescent="0.2">
      <c r="A6811">
        <v>6752</v>
      </c>
      <c r="B6811" s="660">
        <f>'Revenues 10-15'!G252</f>
        <v>0</v>
      </c>
      <c r="D6811" s="2" t="s">
        <v>150</v>
      </c>
      <c r="F6811" s="4"/>
      <c r="G6811" s="1" t="b">
        <f t="shared" ca="1" si="106"/>
        <v>1</v>
      </c>
      <c r="H6811" s="1435" cm="1">
        <f t="array" aca="1" ref="H6811" ca="1">IF(I6811&lt;&gt;"",INDIRECT("'"&amp;I6811&amp;"'!"&amp;J6811),"")</f>
        <v>0</v>
      </c>
      <c r="I6811" s="1440" t="s">
        <v>4785</v>
      </c>
      <c r="J6811" s="1436" t="s">
        <v>5474</v>
      </c>
      <c r="K6811" s="4"/>
    </row>
    <row r="6812" spans="1:11" ht="15" x14ac:dyDescent="0.2">
      <c r="A6812">
        <v>6753</v>
      </c>
      <c r="B6812" s="660">
        <f>'Revenues 10-15'!H252</f>
        <v>0</v>
      </c>
      <c r="D6812" s="2" t="s">
        <v>150</v>
      </c>
      <c r="F6812" s="4"/>
      <c r="G6812" s="1" t="b">
        <f t="shared" ca="1" si="106"/>
        <v>1</v>
      </c>
      <c r="H6812" s="1435" cm="1">
        <f t="array" aca="1" ref="H6812" ca="1">IF(I6812&lt;&gt;"",INDIRECT("'"&amp;I6812&amp;"'!"&amp;J6812),"")</f>
        <v>0</v>
      </c>
      <c r="I6812" s="1440" t="s">
        <v>4785</v>
      </c>
      <c r="J6812" s="1436" t="s">
        <v>5475</v>
      </c>
      <c r="K6812" s="4"/>
    </row>
    <row r="6813" spans="1:11" ht="15" x14ac:dyDescent="0.2">
      <c r="A6813">
        <v>6754</v>
      </c>
      <c r="B6813" s="660">
        <f>'Revenues 10-15'!J252</f>
        <v>0</v>
      </c>
      <c r="D6813" s="2" t="s">
        <v>150</v>
      </c>
      <c r="F6813" s="4"/>
      <c r="G6813" s="1" t="b">
        <f t="shared" ca="1" si="106"/>
        <v>1</v>
      </c>
      <c r="H6813" s="1435" cm="1">
        <f t="array" aca="1" ref="H6813" ca="1">IF(I6813&lt;&gt;"",INDIRECT("'"&amp;I6813&amp;"'!"&amp;J6813),"")</f>
        <v>0</v>
      </c>
      <c r="I6813" s="1440" t="s">
        <v>4785</v>
      </c>
      <c r="J6813" s="1436" t="s">
        <v>5476</v>
      </c>
      <c r="K6813" s="4"/>
    </row>
    <row r="6814" spans="1:11" ht="15" x14ac:dyDescent="0.2">
      <c r="A6814">
        <v>6755</v>
      </c>
      <c r="B6814" s="660">
        <f>'Revenues 10-15'!K252</f>
        <v>0</v>
      </c>
      <c r="D6814" s="2" t="s">
        <v>150</v>
      </c>
      <c r="F6814" s="4"/>
      <c r="G6814" s="1" t="b">
        <f t="shared" ca="1" si="106"/>
        <v>1</v>
      </c>
      <c r="H6814" s="1435" cm="1">
        <f t="array" aca="1" ref="H6814" ca="1">IF(I6814&lt;&gt;"",INDIRECT("'"&amp;I6814&amp;"'!"&amp;J6814),"")</f>
        <v>0</v>
      </c>
      <c r="I6814" s="1440" t="s">
        <v>4785</v>
      </c>
      <c r="J6814" s="1436" t="s">
        <v>5477</v>
      </c>
      <c r="K6814" s="4"/>
    </row>
    <row r="6815" spans="1:11" ht="15" x14ac:dyDescent="0.2">
      <c r="A6815">
        <v>6756</v>
      </c>
      <c r="B6815" s="660">
        <f>'Revenues 10-15'!C253</f>
        <v>0</v>
      </c>
      <c r="D6815" s="2" t="s">
        <v>150</v>
      </c>
      <c r="F6815" s="4"/>
      <c r="G6815" s="1" t="b">
        <f t="shared" ca="1" si="106"/>
        <v>1</v>
      </c>
      <c r="H6815" s="1435" cm="1">
        <f t="array" aca="1" ref="H6815" ca="1">IF(I6815&lt;&gt;"",INDIRECT("'"&amp;I6815&amp;"'!"&amp;J6815),"")</f>
        <v>0</v>
      </c>
      <c r="I6815" s="1440" t="s">
        <v>4785</v>
      </c>
      <c r="J6815" s="1436" t="s">
        <v>5478</v>
      </c>
      <c r="K6815" s="4"/>
    </row>
    <row r="6816" spans="1:11" ht="15" x14ac:dyDescent="0.2">
      <c r="A6816">
        <v>6757</v>
      </c>
      <c r="B6816" s="660">
        <f>'Revenues 10-15'!D253</f>
        <v>0</v>
      </c>
      <c r="D6816" s="2" t="s">
        <v>150</v>
      </c>
      <c r="F6816" s="4"/>
      <c r="G6816" s="1" t="b">
        <f t="shared" ref="G6816:G6879" ca="1" si="107">H6816=B6816</f>
        <v>1</v>
      </c>
      <c r="H6816" s="1435" cm="1">
        <f t="array" aca="1" ref="H6816" ca="1">IF(I6816&lt;&gt;"",INDIRECT("'"&amp;I6816&amp;"'!"&amp;J6816),"")</f>
        <v>0</v>
      </c>
      <c r="I6816" s="1440" t="s">
        <v>4785</v>
      </c>
      <c r="J6816" s="1436" t="s">
        <v>5479</v>
      </c>
      <c r="K6816" s="4"/>
    </row>
    <row r="6817" spans="1:11" ht="15" x14ac:dyDescent="0.2">
      <c r="A6817">
        <v>6758</v>
      </c>
      <c r="B6817" s="660">
        <f>'Revenues 10-15'!E253</f>
        <v>0</v>
      </c>
      <c r="D6817" s="2" t="s">
        <v>150</v>
      </c>
      <c r="F6817" s="4"/>
      <c r="G6817" s="1" t="b">
        <f t="shared" ca="1" si="107"/>
        <v>1</v>
      </c>
      <c r="H6817" s="1435" cm="1">
        <f t="array" aca="1" ref="H6817" ca="1">IF(I6817&lt;&gt;"",INDIRECT("'"&amp;I6817&amp;"'!"&amp;J6817),"")</f>
        <v>0</v>
      </c>
      <c r="I6817" s="1440" t="s">
        <v>4785</v>
      </c>
      <c r="J6817" s="1436" t="s">
        <v>5480</v>
      </c>
      <c r="K6817" s="4"/>
    </row>
    <row r="6818" spans="1:11" ht="15" x14ac:dyDescent="0.2">
      <c r="A6818">
        <v>6759</v>
      </c>
      <c r="B6818" s="660">
        <f>'Revenues 10-15'!F253</f>
        <v>0</v>
      </c>
      <c r="D6818" s="2" t="s">
        <v>150</v>
      </c>
      <c r="F6818" s="4"/>
      <c r="G6818" s="1" t="b">
        <f t="shared" ca="1" si="107"/>
        <v>1</v>
      </c>
      <c r="H6818" s="1435" cm="1">
        <f t="array" aca="1" ref="H6818" ca="1">IF(I6818&lt;&gt;"",INDIRECT("'"&amp;I6818&amp;"'!"&amp;J6818),"")</f>
        <v>0</v>
      </c>
      <c r="I6818" s="1440" t="s">
        <v>4785</v>
      </c>
      <c r="J6818" s="1436" t="s">
        <v>5481</v>
      </c>
      <c r="K6818" s="4"/>
    </row>
    <row r="6819" spans="1:11" ht="15" x14ac:dyDescent="0.2">
      <c r="A6819">
        <v>6760</v>
      </c>
      <c r="B6819" s="660">
        <f>'Revenues 10-15'!G253</f>
        <v>0</v>
      </c>
      <c r="D6819" s="2" t="s">
        <v>150</v>
      </c>
      <c r="F6819" s="4"/>
      <c r="G6819" s="1" t="b">
        <f t="shared" ca="1" si="107"/>
        <v>1</v>
      </c>
      <c r="H6819" s="1435" cm="1">
        <f t="array" aca="1" ref="H6819" ca="1">IF(I6819&lt;&gt;"",INDIRECT("'"&amp;I6819&amp;"'!"&amp;J6819),"")</f>
        <v>0</v>
      </c>
      <c r="I6819" s="1440" t="s">
        <v>4785</v>
      </c>
      <c r="J6819" s="1436" t="s">
        <v>5482</v>
      </c>
      <c r="K6819" s="4"/>
    </row>
    <row r="6820" spans="1:11" ht="15" x14ac:dyDescent="0.2">
      <c r="A6820">
        <v>6761</v>
      </c>
      <c r="B6820" s="660">
        <f>'Revenues 10-15'!H253</f>
        <v>0</v>
      </c>
      <c r="D6820" s="2" t="s">
        <v>150</v>
      </c>
      <c r="F6820" s="4"/>
      <c r="G6820" s="1" t="b">
        <f t="shared" ca="1" si="107"/>
        <v>1</v>
      </c>
      <c r="H6820" s="1435" cm="1">
        <f t="array" aca="1" ref="H6820" ca="1">IF(I6820&lt;&gt;"",INDIRECT("'"&amp;I6820&amp;"'!"&amp;J6820),"")</f>
        <v>0</v>
      </c>
      <c r="I6820" s="1440" t="s">
        <v>4785</v>
      </c>
      <c r="J6820" s="1436" t="s">
        <v>5483</v>
      </c>
      <c r="K6820" s="4"/>
    </row>
    <row r="6821" spans="1:11" ht="15" x14ac:dyDescent="0.2">
      <c r="A6821">
        <v>6762</v>
      </c>
      <c r="B6821" s="660">
        <f>'Revenues 10-15'!J253</f>
        <v>0</v>
      </c>
      <c r="D6821" s="2" t="s">
        <v>150</v>
      </c>
      <c r="F6821" s="4"/>
      <c r="G6821" s="1" t="b">
        <f t="shared" ca="1" si="107"/>
        <v>1</v>
      </c>
      <c r="H6821" s="1435" cm="1">
        <f t="array" aca="1" ref="H6821" ca="1">IF(I6821&lt;&gt;"",INDIRECT("'"&amp;I6821&amp;"'!"&amp;J6821),"")</f>
        <v>0</v>
      </c>
      <c r="I6821" s="1440" t="s">
        <v>4785</v>
      </c>
      <c r="J6821" s="1436" t="s">
        <v>5484</v>
      </c>
      <c r="K6821" s="4"/>
    </row>
    <row r="6822" spans="1:11" ht="15" x14ac:dyDescent="0.2">
      <c r="A6822">
        <v>6763</v>
      </c>
      <c r="B6822" s="660">
        <f>'Revenues 10-15'!K253</f>
        <v>0</v>
      </c>
      <c r="D6822" s="2" t="s">
        <v>150</v>
      </c>
      <c r="F6822" s="4"/>
      <c r="G6822" s="1" t="b">
        <f t="shared" ca="1" si="107"/>
        <v>1</v>
      </c>
      <c r="H6822" s="1435" cm="1">
        <f t="array" aca="1" ref="H6822" ca="1">IF(I6822&lt;&gt;"",INDIRECT("'"&amp;I6822&amp;"'!"&amp;J6822),"")</f>
        <v>0</v>
      </c>
      <c r="I6822" s="1440" t="s">
        <v>4785</v>
      </c>
      <c r="J6822" s="1436" t="s">
        <v>5485</v>
      </c>
      <c r="K6822" s="4"/>
    </row>
    <row r="6823" spans="1:11" ht="15" x14ac:dyDescent="0.2">
      <c r="A6823">
        <v>6764</v>
      </c>
      <c r="B6823" s="660">
        <f>'Revenues 10-15'!C254</f>
        <v>0</v>
      </c>
      <c r="D6823" s="2" t="s">
        <v>150</v>
      </c>
      <c r="F6823" s="4"/>
      <c r="G6823" s="1" t="b">
        <f t="shared" ca="1" si="107"/>
        <v>1</v>
      </c>
      <c r="H6823" s="1435" cm="1">
        <f t="array" aca="1" ref="H6823" ca="1">IF(I6823&lt;&gt;"",INDIRECT("'"&amp;I6823&amp;"'!"&amp;J6823),"")</f>
        <v>0</v>
      </c>
      <c r="I6823" s="1440" t="s">
        <v>4785</v>
      </c>
      <c r="J6823" s="1436" t="s">
        <v>5486</v>
      </c>
      <c r="K6823" s="4"/>
    </row>
    <row r="6824" spans="1:11" ht="15" x14ac:dyDescent="0.2">
      <c r="A6824">
        <v>6765</v>
      </c>
      <c r="B6824" s="660">
        <f>'Revenues 10-15'!D254</f>
        <v>0</v>
      </c>
      <c r="D6824" s="2" t="s">
        <v>150</v>
      </c>
      <c r="F6824" s="4"/>
      <c r="G6824" s="1" t="b">
        <f t="shared" ca="1" si="107"/>
        <v>1</v>
      </c>
      <c r="H6824" s="1435" cm="1">
        <f t="array" aca="1" ref="H6824" ca="1">IF(I6824&lt;&gt;"",INDIRECT("'"&amp;I6824&amp;"'!"&amp;J6824),"")</f>
        <v>0</v>
      </c>
      <c r="I6824" s="1440" t="s">
        <v>4785</v>
      </c>
      <c r="J6824" s="1436" t="s">
        <v>4282</v>
      </c>
      <c r="K6824" s="4"/>
    </row>
    <row r="6825" spans="1:11" ht="15" x14ac:dyDescent="0.2">
      <c r="A6825">
        <v>6766</v>
      </c>
      <c r="B6825" s="660">
        <f>'Revenues 10-15'!E254</f>
        <v>0</v>
      </c>
      <c r="D6825" s="2" t="s">
        <v>150</v>
      </c>
      <c r="F6825" s="4"/>
      <c r="G6825" s="1" t="b">
        <f t="shared" ca="1" si="107"/>
        <v>1</v>
      </c>
      <c r="H6825" s="1435" cm="1">
        <f t="array" aca="1" ref="H6825" ca="1">IF(I6825&lt;&gt;"",INDIRECT("'"&amp;I6825&amp;"'!"&amp;J6825),"")</f>
        <v>0</v>
      </c>
      <c r="I6825" s="1440" t="s">
        <v>4785</v>
      </c>
      <c r="J6825" s="1436" t="s">
        <v>5487</v>
      </c>
      <c r="K6825" s="4"/>
    </row>
    <row r="6826" spans="1:11" ht="15" x14ac:dyDescent="0.2">
      <c r="A6826">
        <v>6767</v>
      </c>
      <c r="B6826" s="660">
        <f>'Revenues 10-15'!F254</f>
        <v>0</v>
      </c>
      <c r="D6826" s="2" t="s">
        <v>150</v>
      </c>
      <c r="F6826" s="4"/>
      <c r="G6826" s="1" t="b">
        <f t="shared" ca="1" si="107"/>
        <v>1</v>
      </c>
      <c r="H6826" s="1435" cm="1">
        <f t="array" aca="1" ref="H6826" ca="1">IF(I6826&lt;&gt;"",INDIRECT("'"&amp;I6826&amp;"'!"&amp;J6826),"")</f>
        <v>0</v>
      </c>
      <c r="I6826" s="1440" t="s">
        <v>4785</v>
      </c>
      <c r="J6826" s="1436" t="s">
        <v>5488</v>
      </c>
      <c r="K6826" s="4"/>
    </row>
    <row r="6827" spans="1:11" ht="15" x14ac:dyDescent="0.2">
      <c r="A6827">
        <v>6768</v>
      </c>
      <c r="B6827" s="660">
        <f>'Revenues 10-15'!G254</f>
        <v>0</v>
      </c>
      <c r="D6827" s="2" t="s">
        <v>150</v>
      </c>
      <c r="F6827" s="4"/>
      <c r="G6827" s="1" t="b">
        <f t="shared" ca="1" si="107"/>
        <v>1</v>
      </c>
      <c r="H6827" s="1435" cm="1">
        <f t="array" aca="1" ref="H6827" ca="1">IF(I6827&lt;&gt;"",INDIRECT("'"&amp;I6827&amp;"'!"&amp;J6827),"")</f>
        <v>0</v>
      </c>
      <c r="I6827" s="1440" t="s">
        <v>4785</v>
      </c>
      <c r="J6827" s="1436" t="s">
        <v>5489</v>
      </c>
      <c r="K6827" s="4"/>
    </row>
    <row r="6828" spans="1:11" ht="15" x14ac:dyDescent="0.2">
      <c r="A6828">
        <v>6769</v>
      </c>
      <c r="B6828" s="660">
        <f>'Revenues 10-15'!H254</f>
        <v>0</v>
      </c>
      <c r="D6828" s="2" t="s">
        <v>150</v>
      </c>
      <c r="F6828" s="4"/>
      <c r="G6828" s="1" t="b">
        <f t="shared" ca="1" si="107"/>
        <v>1</v>
      </c>
      <c r="H6828" s="1435" cm="1">
        <f t="array" aca="1" ref="H6828" ca="1">IF(I6828&lt;&gt;"",INDIRECT("'"&amp;I6828&amp;"'!"&amp;J6828),"")</f>
        <v>0</v>
      </c>
      <c r="I6828" s="1440" t="s">
        <v>4785</v>
      </c>
      <c r="J6828" s="1436" t="s">
        <v>5490</v>
      </c>
      <c r="K6828" s="4"/>
    </row>
    <row r="6829" spans="1:11" ht="15" x14ac:dyDescent="0.2">
      <c r="A6829">
        <v>6770</v>
      </c>
      <c r="B6829" s="660">
        <f>'Revenues 10-15'!J254</f>
        <v>0</v>
      </c>
      <c r="D6829" s="2" t="s">
        <v>150</v>
      </c>
      <c r="F6829" s="4"/>
      <c r="G6829" s="1" t="b">
        <f t="shared" ca="1" si="107"/>
        <v>1</v>
      </c>
      <c r="H6829" s="1435" cm="1">
        <f t="array" aca="1" ref="H6829" ca="1">IF(I6829&lt;&gt;"",INDIRECT("'"&amp;I6829&amp;"'!"&amp;J6829),"")</f>
        <v>0</v>
      </c>
      <c r="I6829" s="1440" t="s">
        <v>4785</v>
      </c>
      <c r="J6829" s="1436" t="s">
        <v>5491</v>
      </c>
      <c r="K6829" s="4"/>
    </row>
    <row r="6830" spans="1:11" ht="15" x14ac:dyDescent="0.2">
      <c r="A6830">
        <v>6771</v>
      </c>
      <c r="B6830" s="660">
        <f>'Revenues 10-15'!K254</f>
        <v>0</v>
      </c>
      <c r="F6830" s="4"/>
      <c r="G6830" s="1" t="b">
        <f t="shared" ca="1" si="107"/>
        <v>1</v>
      </c>
      <c r="H6830" s="1435" cm="1">
        <f t="array" aca="1" ref="H6830" ca="1">IF(I6830&lt;&gt;"",INDIRECT("'"&amp;I6830&amp;"'!"&amp;J6830),"")</f>
        <v>0</v>
      </c>
      <c r="I6830" s="1440" t="s">
        <v>4785</v>
      </c>
      <c r="J6830" s="1436" t="s">
        <v>4329</v>
      </c>
      <c r="K6830" s="4"/>
    </row>
    <row r="6831" spans="1:11" ht="15" x14ac:dyDescent="0.2">
      <c r="A6831">
        <v>6772</v>
      </c>
      <c r="B6831" s="660">
        <f>'Revenues 10-15'!C255</f>
        <v>0</v>
      </c>
      <c r="F6831" s="4"/>
      <c r="G6831" s="1" t="b">
        <f t="shared" ca="1" si="107"/>
        <v>1</v>
      </c>
      <c r="H6831" s="1435" cm="1">
        <f t="array" aca="1" ref="H6831" ca="1">IF(I6831&lt;&gt;"",INDIRECT("'"&amp;I6831&amp;"'!"&amp;J6831),"")</f>
        <v>0</v>
      </c>
      <c r="I6831" s="1440" t="s">
        <v>4785</v>
      </c>
      <c r="J6831" s="1436" t="s">
        <v>5492</v>
      </c>
      <c r="K6831" s="4"/>
    </row>
    <row r="6832" spans="1:11" ht="15" x14ac:dyDescent="0.2">
      <c r="A6832">
        <v>6773</v>
      </c>
      <c r="B6832" s="660">
        <f>'Revenues 10-15'!D255</f>
        <v>0</v>
      </c>
      <c r="F6832" s="4"/>
      <c r="G6832" s="1" t="b">
        <f t="shared" ca="1" si="107"/>
        <v>1</v>
      </c>
      <c r="H6832" s="1435" cm="1">
        <f t="array" aca="1" ref="H6832" ca="1">IF(I6832&lt;&gt;"",INDIRECT("'"&amp;I6832&amp;"'!"&amp;J6832),"")</f>
        <v>0</v>
      </c>
      <c r="I6832" s="1440" t="s">
        <v>4785</v>
      </c>
      <c r="J6832" s="1436" t="s">
        <v>5493</v>
      </c>
      <c r="K6832" s="4"/>
    </row>
    <row r="6833" spans="1:11" ht="15" x14ac:dyDescent="0.2">
      <c r="A6833">
        <v>6774</v>
      </c>
      <c r="B6833" s="660">
        <f>'Revenues 10-15'!E255</f>
        <v>0</v>
      </c>
      <c r="F6833" s="4"/>
      <c r="G6833" s="1" t="b">
        <f t="shared" ca="1" si="107"/>
        <v>1</v>
      </c>
      <c r="H6833" s="1435" cm="1">
        <f t="array" aca="1" ref="H6833" ca="1">IF(I6833&lt;&gt;"",INDIRECT("'"&amp;I6833&amp;"'!"&amp;J6833),"")</f>
        <v>0</v>
      </c>
      <c r="I6833" s="1440" t="s">
        <v>4785</v>
      </c>
      <c r="J6833" s="1436" t="s">
        <v>5494</v>
      </c>
      <c r="K6833" s="4"/>
    </row>
    <row r="6834" spans="1:11" ht="15" x14ac:dyDescent="0.2">
      <c r="A6834">
        <v>6775</v>
      </c>
      <c r="B6834" s="660">
        <f>'Revenues 10-15'!F255</f>
        <v>0</v>
      </c>
      <c r="F6834" s="4"/>
      <c r="G6834" s="1" t="b">
        <f t="shared" ca="1" si="107"/>
        <v>1</v>
      </c>
      <c r="H6834" s="1435" cm="1">
        <f t="array" aca="1" ref="H6834" ca="1">IF(I6834&lt;&gt;"",INDIRECT("'"&amp;I6834&amp;"'!"&amp;J6834),"")</f>
        <v>0</v>
      </c>
      <c r="I6834" s="1440" t="s">
        <v>4785</v>
      </c>
      <c r="J6834" s="1436" t="s">
        <v>5495</v>
      </c>
      <c r="K6834" s="4"/>
    </row>
    <row r="6835" spans="1:11" ht="15" x14ac:dyDescent="0.2">
      <c r="A6835">
        <v>6776</v>
      </c>
      <c r="B6835" s="660">
        <f>'Revenues 10-15'!G255</f>
        <v>0</v>
      </c>
      <c r="F6835" s="4"/>
      <c r="G6835" s="1" t="b">
        <f t="shared" ca="1" si="107"/>
        <v>1</v>
      </c>
      <c r="H6835" s="1435" cm="1">
        <f t="array" aca="1" ref="H6835" ca="1">IF(I6835&lt;&gt;"",INDIRECT("'"&amp;I6835&amp;"'!"&amp;J6835),"")</f>
        <v>0</v>
      </c>
      <c r="I6835" s="1440" t="s">
        <v>4785</v>
      </c>
      <c r="J6835" s="1436" t="s">
        <v>5496</v>
      </c>
      <c r="K6835" s="4"/>
    </row>
    <row r="6836" spans="1:11" ht="15" x14ac:dyDescent="0.2">
      <c r="A6836">
        <v>6777</v>
      </c>
      <c r="B6836" s="660">
        <f>'Revenues 10-15'!H255</f>
        <v>0</v>
      </c>
      <c r="F6836" s="4"/>
      <c r="G6836" s="1" t="b">
        <f t="shared" ca="1" si="107"/>
        <v>1</v>
      </c>
      <c r="H6836" s="1435" cm="1">
        <f t="array" aca="1" ref="H6836" ca="1">IF(I6836&lt;&gt;"",INDIRECT("'"&amp;I6836&amp;"'!"&amp;J6836),"")</f>
        <v>0</v>
      </c>
      <c r="I6836" s="1440" t="s">
        <v>4785</v>
      </c>
      <c r="J6836" s="1436" t="s">
        <v>5497</v>
      </c>
      <c r="K6836" s="4"/>
    </row>
    <row r="6837" spans="1:11" ht="15" x14ac:dyDescent="0.2">
      <c r="A6837">
        <v>6778</v>
      </c>
      <c r="B6837" s="660">
        <f>'Revenues 10-15'!J255</f>
        <v>0</v>
      </c>
      <c r="F6837" s="4"/>
      <c r="G6837" s="1" t="b">
        <f t="shared" ca="1" si="107"/>
        <v>1</v>
      </c>
      <c r="H6837" s="1435" cm="1">
        <f t="array" aca="1" ref="H6837" ca="1">IF(I6837&lt;&gt;"",INDIRECT("'"&amp;I6837&amp;"'!"&amp;J6837),"")</f>
        <v>0</v>
      </c>
      <c r="I6837" s="1440" t="s">
        <v>4785</v>
      </c>
      <c r="J6837" s="1436" t="s">
        <v>5498</v>
      </c>
      <c r="K6837" s="4"/>
    </row>
    <row r="6838" spans="1:11" ht="15" x14ac:dyDescent="0.2">
      <c r="A6838">
        <v>6779</v>
      </c>
      <c r="B6838" s="660">
        <f>'Revenues 10-15'!K255</f>
        <v>0</v>
      </c>
      <c r="F6838" s="4"/>
      <c r="G6838" s="1" t="b">
        <f t="shared" ca="1" si="107"/>
        <v>1</v>
      </c>
      <c r="H6838" s="1435" cm="1">
        <f t="array" aca="1" ref="H6838" ca="1">IF(I6838&lt;&gt;"",INDIRECT("'"&amp;I6838&amp;"'!"&amp;J6838),"")</f>
        <v>0</v>
      </c>
      <c r="I6838" s="1440" t="s">
        <v>4785</v>
      </c>
      <c r="J6838" s="1436" t="s">
        <v>5499</v>
      </c>
      <c r="K6838" s="4"/>
    </row>
    <row r="6839" spans="1:11" ht="15" x14ac:dyDescent="0.2">
      <c r="A6839" s="5">
        <v>6780</v>
      </c>
      <c r="B6839" s="660"/>
      <c r="D6839" s="1" t="s">
        <v>1313</v>
      </c>
      <c r="F6839" s="4" t="s">
        <v>3784</v>
      </c>
      <c r="G6839" s="1" t="b">
        <f t="shared" ca="1" si="107"/>
        <v>1</v>
      </c>
      <c r="H6839" s="1435" t="str" cm="1">
        <f t="array" aca="1" ref="H6839" ca="1">IF(I6839&lt;&gt;"",INDIRECT("'"&amp;I6839&amp;"'!"&amp;J6839),"")</f>
        <v/>
      </c>
      <c r="I6839" s="1440"/>
      <c r="J6839" s="1436"/>
      <c r="K6839" s="4"/>
    </row>
    <row r="6840" spans="1:11" ht="15" x14ac:dyDescent="0.2">
      <c r="A6840" s="5">
        <v>6781</v>
      </c>
      <c r="B6840" s="660"/>
      <c r="D6840" s="1" t="s">
        <v>1313</v>
      </c>
      <c r="F6840" s="4" t="s">
        <v>3784</v>
      </c>
      <c r="G6840" s="1" t="b">
        <f t="shared" ca="1" si="107"/>
        <v>1</v>
      </c>
      <c r="H6840" s="1435" t="str" cm="1">
        <f t="array" aca="1" ref="H6840" ca="1">IF(I6840&lt;&gt;"",INDIRECT("'"&amp;I6840&amp;"'!"&amp;J6840),"")</f>
        <v/>
      </c>
      <c r="I6840" s="1440"/>
      <c r="J6840" s="1436"/>
      <c r="K6840" s="4"/>
    </row>
    <row r="6841" spans="1:11" ht="15" x14ac:dyDescent="0.2">
      <c r="A6841" s="5">
        <v>6782</v>
      </c>
      <c r="B6841" s="660"/>
      <c r="D6841" s="1" t="s">
        <v>1313</v>
      </c>
      <c r="F6841" s="4" t="s">
        <v>3784</v>
      </c>
      <c r="G6841" s="1" t="b">
        <f t="shared" ca="1" si="107"/>
        <v>1</v>
      </c>
      <c r="H6841" s="1435" t="str" cm="1">
        <f t="array" aca="1" ref="H6841" ca="1">IF(I6841&lt;&gt;"",INDIRECT("'"&amp;I6841&amp;"'!"&amp;J6841),"")</f>
        <v/>
      </c>
      <c r="I6841" s="1440"/>
      <c r="J6841" s="1436"/>
      <c r="K6841" s="4"/>
    </row>
    <row r="6842" spans="1:11" ht="15" x14ac:dyDescent="0.2">
      <c r="A6842">
        <v>6783</v>
      </c>
      <c r="B6842" s="660">
        <f>'Expenditures 16-24'!I5</f>
        <v>0</v>
      </c>
      <c r="F6842" s="4"/>
      <c r="G6842" s="1" t="b">
        <f t="shared" ca="1" si="107"/>
        <v>1</v>
      </c>
      <c r="H6842" s="1435" cm="1">
        <f t="array" aca="1" ref="H6842" ca="1">IF(I6842&lt;&gt;"",INDIRECT("'"&amp;I6842&amp;"'!"&amp;J6842),"")</f>
        <v>0</v>
      </c>
      <c r="I6842" s="1440" t="s">
        <v>3868</v>
      </c>
      <c r="J6842" s="1436" t="s">
        <v>4466</v>
      </c>
      <c r="K6842" s="4"/>
    </row>
    <row r="6843" spans="1:11" ht="15" x14ac:dyDescent="0.2">
      <c r="A6843">
        <v>6784</v>
      </c>
      <c r="B6843" s="660">
        <f>'Expenditures 16-24'!J5</f>
        <v>0</v>
      </c>
      <c r="F6843" s="4"/>
      <c r="G6843" s="1" t="b">
        <f t="shared" ca="1" si="107"/>
        <v>1</v>
      </c>
      <c r="H6843" s="1435" cm="1">
        <f t="array" aca="1" ref="H6843" ca="1">IF(I6843&lt;&gt;"",INDIRECT("'"&amp;I6843&amp;"'!"&amp;J6843),"")</f>
        <v>0</v>
      </c>
      <c r="I6843" s="1440" t="s">
        <v>3868</v>
      </c>
      <c r="J6843" s="1436" t="s">
        <v>5203</v>
      </c>
      <c r="K6843" s="4"/>
    </row>
    <row r="6844" spans="1:11" ht="15" x14ac:dyDescent="0.2">
      <c r="A6844">
        <v>6785</v>
      </c>
      <c r="B6844" s="660">
        <f>'Expenditures 16-24'!I7</f>
        <v>0</v>
      </c>
      <c r="F6844" s="4"/>
      <c r="G6844" s="1" t="b">
        <f t="shared" ca="1" si="107"/>
        <v>1</v>
      </c>
      <c r="H6844" s="1435" cm="1">
        <f t="array" aca="1" ref="H6844" ca="1">IF(I6844&lt;&gt;"",INDIRECT("'"&amp;I6844&amp;"'!"&amp;J6844),"")</f>
        <v>0</v>
      </c>
      <c r="I6844" s="1440" t="s">
        <v>3868</v>
      </c>
      <c r="J6844" s="1436" t="s">
        <v>4868</v>
      </c>
      <c r="K6844" s="4"/>
    </row>
    <row r="6845" spans="1:11" ht="15" x14ac:dyDescent="0.2">
      <c r="A6845">
        <v>6786</v>
      </c>
      <c r="B6845" s="660">
        <f>'Expenditures 16-24'!J7</f>
        <v>0</v>
      </c>
      <c r="F6845" s="4"/>
      <c r="G6845" s="1" t="b">
        <f t="shared" ca="1" si="107"/>
        <v>1</v>
      </c>
      <c r="H6845" s="1435" cm="1">
        <f t="array" aca="1" ref="H6845" ca="1">IF(I6845&lt;&gt;"",INDIRECT("'"&amp;I6845&amp;"'!"&amp;J6845),"")</f>
        <v>0</v>
      </c>
      <c r="I6845" s="1440" t="s">
        <v>3868</v>
      </c>
      <c r="J6845" s="1436" t="s">
        <v>5161</v>
      </c>
      <c r="K6845" s="4"/>
    </row>
    <row r="6846" spans="1:11" ht="15" x14ac:dyDescent="0.2">
      <c r="A6846">
        <v>6787</v>
      </c>
      <c r="B6846" s="660">
        <f>'Expenditures 16-24'!K7</f>
        <v>0</v>
      </c>
      <c r="F6846" s="4"/>
      <c r="G6846" s="1" t="b">
        <f t="shared" ca="1" si="107"/>
        <v>1</v>
      </c>
      <c r="H6846" s="1435" cm="1">
        <f t="array" aca="1" ref="H6846" ca="1">IF(I6846&lt;&gt;"",INDIRECT("'"&amp;I6846&amp;"'!"&amp;J6846),"")</f>
        <v>0</v>
      </c>
      <c r="I6846" s="1440" t="s">
        <v>3868</v>
      </c>
      <c r="J6846" s="1436" t="s">
        <v>4754</v>
      </c>
      <c r="K6846" s="4"/>
    </row>
    <row r="6847" spans="1:11" ht="15" x14ac:dyDescent="0.2">
      <c r="A6847">
        <v>6788</v>
      </c>
      <c r="B6847" s="660">
        <f>'Expenditures 16-24'!I8</f>
        <v>0</v>
      </c>
      <c r="F6847" s="4"/>
      <c r="G6847" s="1" t="b">
        <f t="shared" ca="1" si="107"/>
        <v>1</v>
      </c>
      <c r="H6847" s="1435" cm="1">
        <f t="array" aca="1" ref="H6847" ca="1">IF(I6847&lt;&gt;"",INDIRECT("'"&amp;I6847&amp;"'!"&amp;J6847),"")</f>
        <v>0</v>
      </c>
      <c r="I6847" s="1440" t="s">
        <v>3868</v>
      </c>
      <c r="J6847" s="1436" t="s">
        <v>4477</v>
      </c>
      <c r="K6847" s="4"/>
    </row>
    <row r="6848" spans="1:11" ht="15" x14ac:dyDescent="0.2">
      <c r="A6848">
        <v>6789</v>
      </c>
      <c r="B6848" s="660">
        <f>'Expenditures 16-24'!J8</f>
        <v>0</v>
      </c>
      <c r="F6848" s="4"/>
      <c r="G6848" s="1" t="b">
        <f t="shared" ca="1" si="107"/>
        <v>1</v>
      </c>
      <c r="H6848" s="1435" cm="1">
        <f t="array" aca="1" ref="H6848" ca="1">IF(I6848&lt;&gt;"",INDIRECT("'"&amp;I6848&amp;"'!"&amp;J6848),"")</f>
        <v>0</v>
      </c>
      <c r="I6848" s="1440" t="s">
        <v>3868</v>
      </c>
      <c r="J6848" s="1436" t="s">
        <v>4480</v>
      </c>
      <c r="K6848" s="4"/>
    </row>
    <row r="6849" spans="1:11" ht="15" x14ac:dyDescent="0.2">
      <c r="A6849">
        <v>6790</v>
      </c>
      <c r="B6849" s="660">
        <f>'Expenditures 16-24'!I9</f>
        <v>0</v>
      </c>
      <c r="F6849" s="4"/>
      <c r="G6849" s="1" t="b">
        <f t="shared" ca="1" si="107"/>
        <v>1</v>
      </c>
      <c r="H6849" s="1435" cm="1">
        <f t="array" aca="1" ref="H6849" ca="1">IF(I6849&lt;&gt;"",INDIRECT("'"&amp;I6849&amp;"'!"&amp;J6849),"")</f>
        <v>0</v>
      </c>
      <c r="I6849" s="1440" t="s">
        <v>3868</v>
      </c>
      <c r="J6849" s="1436" t="s">
        <v>5162</v>
      </c>
      <c r="K6849" s="4"/>
    </row>
    <row r="6850" spans="1:11" ht="15" x14ac:dyDescent="0.2">
      <c r="A6850">
        <v>6791</v>
      </c>
      <c r="B6850" s="660">
        <f>'Expenditures 16-24'!J9</f>
        <v>0</v>
      </c>
      <c r="F6850" s="4"/>
      <c r="G6850" s="1" t="b">
        <f t="shared" ca="1" si="107"/>
        <v>1</v>
      </c>
      <c r="H6850" s="1435" cm="1">
        <f t="array" aca="1" ref="H6850" ca="1">IF(I6850&lt;&gt;"",INDIRECT("'"&amp;I6850&amp;"'!"&amp;J6850),"")</f>
        <v>0</v>
      </c>
      <c r="I6850" s="1440" t="s">
        <v>3868</v>
      </c>
      <c r="J6850" s="1436" t="s">
        <v>5163</v>
      </c>
      <c r="K6850" s="4"/>
    </row>
    <row r="6851" spans="1:11" ht="15" x14ac:dyDescent="0.2">
      <c r="A6851">
        <v>6792</v>
      </c>
      <c r="B6851" s="660">
        <f>'Expenditures 16-24'!K9</f>
        <v>0</v>
      </c>
      <c r="F6851" s="4"/>
      <c r="G6851" s="1" t="b">
        <f t="shared" ca="1" si="107"/>
        <v>1</v>
      </c>
      <c r="H6851" s="1435" cm="1">
        <f t="array" aca="1" ref="H6851" ca="1">IF(I6851&lt;&gt;"",INDIRECT("'"&amp;I6851&amp;"'!"&amp;J6851),"")</f>
        <v>0</v>
      </c>
      <c r="I6851" s="1440" t="s">
        <v>3868</v>
      </c>
      <c r="J6851" s="1436" t="s">
        <v>4778</v>
      </c>
      <c r="K6851" s="4"/>
    </row>
    <row r="6852" spans="1:11" ht="15" x14ac:dyDescent="0.2">
      <c r="A6852">
        <v>6793</v>
      </c>
      <c r="B6852" s="660">
        <f>'Expenditures 16-24'!I10</f>
        <v>0</v>
      </c>
      <c r="F6852" s="4"/>
      <c r="G6852" s="1" t="b">
        <f t="shared" ca="1" si="107"/>
        <v>1</v>
      </c>
      <c r="H6852" s="1435" cm="1">
        <f t="array" aca="1" ref="H6852" ca="1">IF(I6852&lt;&gt;"",INDIRECT("'"&amp;I6852&amp;"'!"&amp;J6852),"")</f>
        <v>0</v>
      </c>
      <c r="I6852" s="1440" t="s">
        <v>3868</v>
      </c>
      <c r="J6852" s="1436" t="s">
        <v>4469</v>
      </c>
      <c r="K6852" s="4"/>
    </row>
    <row r="6853" spans="1:11" ht="15" x14ac:dyDescent="0.2">
      <c r="A6853">
        <v>6794</v>
      </c>
      <c r="B6853" s="660">
        <f>'Expenditures 16-24'!J10</f>
        <v>0</v>
      </c>
      <c r="F6853" s="4"/>
      <c r="G6853" s="1" t="b">
        <f t="shared" ca="1" si="107"/>
        <v>1</v>
      </c>
      <c r="H6853" s="1435" cm="1">
        <f t="array" aca="1" ref="H6853" ca="1">IF(I6853&lt;&gt;"",INDIRECT("'"&amp;I6853&amp;"'!"&amp;J6853),"")</f>
        <v>0</v>
      </c>
      <c r="I6853" s="1440" t="s">
        <v>3868</v>
      </c>
      <c r="J6853" s="1436" t="s">
        <v>4481</v>
      </c>
      <c r="K6853" s="4"/>
    </row>
    <row r="6854" spans="1:11" ht="15" x14ac:dyDescent="0.2">
      <c r="A6854">
        <v>6795</v>
      </c>
      <c r="B6854" s="660">
        <f>'Expenditures 16-24'!I11</f>
        <v>0</v>
      </c>
      <c r="F6854" s="4"/>
      <c r="G6854" s="1" t="b">
        <f t="shared" ca="1" si="107"/>
        <v>1</v>
      </c>
      <c r="H6854" s="1435" cm="1">
        <f t="array" aca="1" ref="H6854" ca="1">IF(I6854&lt;&gt;"",INDIRECT("'"&amp;I6854&amp;"'!"&amp;J6854),"")</f>
        <v>0</v>
      </c>
      <c r="I6854" s="1440" t="s">
        <v>3868</v>
      </c>
      <c r="J6854" s="1436" t="s">
        <v>4468</v>
      </c>
      <c r="K6854" s="4"/>
    </row>
    <row r="6855" spans="1:11" ht="15" x14ac:dyDescent="0.2">
      <c r="A6855">
        <v>6796</v>
      </c>
      <c r="B6855" s="660">
        <f>'Expenditures 16-24'!J11</f>
        <v>0</v>
      </c>
      <c r="F6855" s="4"/>
      <c r="G6855" s="1" t="b">
        <f t="shared" ca="1" si="107"/>
        <v>1</v>
      </c>
      <c r="H6855" s="1435" cm="1">
        <f t="array" aca="1" ref="H6855" ca="1">IF(I6855&lt;&gt;"",INDIRECT("'"&amp;I6855&amp;"'!"&amp;J6855),"")</f>
        <v>0</v>
      </c>
      <c r="I6855" s="1440" t="s">
        <v>3868</v>
      </c>
      <c r="J6855" s="1436" t="s">
        <v>5165</v>
      </c>
      <c r="K6855" s="4"/>
    </row>
    <row r="6856" spans="1:11" ht="15" x14ac:dyDescent="0.2">
      <c r="A6856">
        <v>6797</v>
      </c>
      <c r="B6856" s="660">
        <f>'Expenditures 16-24'!K11</f>
        <v>0</v>
      </c>
      <c r="F6856" s="4"/>
      <c r="G6856" s="1" t="b">
        <f t="shared" ca="1" si="107"/>
        <v>1</v>
      </c>
      <c r="H6856" s="1435" cm="1">
        <f t="array" aca="1" ref="H6856" ca="1">IF(I6856&lt;&gt;"",INDIRECT("'"&amp;I6856&amp;"'!"&amp;J6856),"")</f>
        <v>0</v>
      </c>
      <c r="I6856" s="1440" t="s">
        <v>3868</v>
      </c>
      <c r="J6856" s="1436" t="s">
        <v>5151</v>
      </c>
      <c r="K6856" s="4"/>
    </row>
    <row r="6857" spans="1:11" ht="15" x14ac:dyDescent="0.2">
      <c r="A6857">
        <v>6798</v>
      </c>
      <c r="B6857" s="660">
        <f>'Expenditures 16-24'!I12</f>
        <v>0</v>
      </c>
      <c r="F6857" s="4"/>
      <c r="G6857" s="1" t="b">
        <f t="shared" ca="1" si="107"/>
        <v>1</v>
      </c>
      <c r="H6857" s="1435" cm="1">
        <f t="array" aca="1" ref="H6857" ca="1">IF(I6857&lt;&gt;"",INDIRECT("'"&amp;I6857&amp;"'!"&amp;J6857),"")</f>
        <v>0</v>
      </c>
      <c r="I6857" s="1440" t="s">
        <v>3868</v>
      </c>
      <c r="J6857" s="1436" t="s">
        <v>4470</v>
      </c>
      <c r="K6857" s="4"/>
    </row>
    <row r="6858" spans="1:11" ht="15" x14ac:dyDescent="0.2">
      <c r="A6858">
        <v>6799</v>
      </c>
      <c r="B6858" s="660">
        <f>'Expenditures 16-24'!J12</f>
        <v>0</v>
      </c>
      <c r="F6858" s="4"/>
      <c r="G6858" s="1" t="b">
        <f t="shared" ca="1" si="107"/>
        <v>1</v>
      </c>
      <c r="H6858" s="1435" cm="1">
        <f t="array" aca="1" ref="H6858" ca="1">IF(I6858&lt;&gt;"",INDIRECT("'"&amp;I6858&amp;"'!"&amp;J6858),"")</f>
        <v>0</v>
      </c>
      <c r="I6858" s="1440" t="s">
        <v>3868</v>
      </c>
      <c r="J6858" s="1436" t="s">
        <v>4482</v>
      </c>
      <c r="K6858" s="4"/>
    </row>
    <row r="6859" spans="1:11" ht="15" x14ac:dyDescent="0.2">
      <c r="A6859">
        <v>6800</v>
      </c>
      <c r="B6859" s="660">
        <f>'Expenditures 16-24'!I13</f>
        <v>0</v>
      </c>
      <c r="F6859" s="4"/>
      <c r="G6859" s="1" t="b">
        <f t="shared" ca="1" si="107"/>
        <v>1</v>
      </c>
      <c r="H6859" s="1435" cm="1">
        <f t="array" aca="1" ref="H6859" ca="1">IF(I6859&lt;&gt;"",INDIRECT("'"&amp;I6859&amp;"'!"&amp;J6859),"")</f>
        <v>0</v>
      </c>
      <c r="I6859" s="1440" t="s">
        <v>3868</v>
      </c>
      <c r="J6859" s="1436" t="s">
        <v>4478</v>
      </c>
      <c r="K6859" s="4"/>
    </row>
    <row r="6860" spans="1:11" ht="15" x14ac:dyDescent="0.2">
      <c r="A6860">
        <v>6801</v>
      </c>
      <c r="B6860" s="660">
        <f>'Expenditures 16-24'!J13</f>
        <v>0</v>
      </c>
      <c r="F6860" s="4"/>
      <c r="G6860" s="1" t="b">
        <f t="shared" ca="1" si="107"/>
        <v>1</v>
      </c>
      <c r="H6860" s="1435" cm="1">
        <f t="array" aca="1" ref="H6860" ca="1">IF(I6860&lt;&gt;"",INDIRECT("'"&amp;I6860&amp;"'!"&amp;J6860),"")</f>
        <v>0</v>
      </c>
      <c r="I6860" s="1440" t="s">
        <v>3868</v>
      </c>
      <c r="J6860" s="1436" t="s">
        <v>4483</v>
      </c>
      <c r="K6860" s="4"/>
    </row>
    <row r="6861" spans="1:11" ht="15" x14ac:dyDescent="0.2">
      <c r="A6861">
        <v>6802</v>
      </c>
      <c r="B6861" s="660">
        <f>'Expenditures 16-24'!I14</f>
        <v>0</v>
      </c>
      <c r="F6861" s="4"/>
      <c r="G6861" s="1" t="b">
        <f t="shared" ca="1" si="107"/>
        <v>1</v>
      </c>
      <c r="H6861" s="1435" cm="1">
        <f t="array" aca="1" ref="H6861" ca="1">IF(I6861&lt;&gt;"",INDIRECT("'"&amp;I6861&amp;"'!"&amp;J6861),"")</f>
        <v>0</v>
      </c>
      <c r="I6861" s="1440" t="s">
        <v>3868</v>
      </c>
      <c r="J6861" s="1436" t="s">
        <v>5141</v>
      </c>
      <c r="K6861" s="4"/>
    </row>
    <row r="6862" spans="1:11" ht="15" x14ac:dyDescent="0.2">
      <c r="A6862">
        <v>6803</v>
      </c>
      <c r="B6862" s="660">
        <f>'Expenditures 16-24'!J14</f>
        <v>0</v>
      </c>
      <c r="F6862" s="4"/>
      <c r="G6862" s="1" t="b">
        <f t="shared" ca="1" si="107"/>
        <v>1</v>
      </c>
      <c r="H6862" s="1435" cm="1">
        <f t="array" aca="1" ref="H6862" ca="1">IF(I6862&lt;&gt;"",INDIRECT("'"&amp;I6862&amp;"'!"&amp;J6862),"")</f>
        <v>0</v>
      </c>
      <c r="I6862" s="1440" t="s">
        <v>3868</v>
      </c>
      <c r="J6862" s="1436" t="s">
        <v>5227</v>
      </c>
      <c r="K6862" s="4"/>
    </row>
    <row r="6863" spans="1:11" ht="15" x14ac:dyDescent="0.2">
      <c r="A6863">
        <v>6804</v>
      </c>
      <c r="B6863" s="660">
        <f>'Expenditures 16-24'!I15</f>
        <v>0</v>
      </c>
      <c r="F6863" s="4"/>
      <c r="G6863" s="1" t="b">
        <f t="shared" ca="1" si="107"/>
        <v>1</v>
      </c>
      <c r="H6863" s="1435" cm="1">
        <f t="array" aca="1" ref="H6863" ca="1">IF(I6863&lt;&gt;"",INDIRECT("'"&amp;I6863&amp;"'!"&amp;J6863),"")</f>
        <v>0</v>
      </c>
      <c r="I6863" s="1440" t="s">
        <v>3868</v>
      </c>
      <c r="J6863" s="1436" t="s">
        <v>4471</v>
      </c>
      <c r="K6863" s="4"/>
    </row>
    <row r="6864" spans="1:11" ht="15" x14ac:dyDescent="0.2">
      <c r="A6864">
        <v>6805</v>
      </c>
      <c r="B6864" s="660">
        <f>'Expenditures 16-24'!J15</f>
        <v>0</v>
      </c>
      <c r="F6864" s="4"/>
      <c r="G6864" s="1" t="b">
        <f t="shared" ca="1" si="107"/>
        <v>1</v>
      </c>
      <c r="H6864" s="1435" cm="1">
        <f t="array" aca="1" ref="H6864" ca="1">IF(I6864&lt;&gt;"",INDIRECT("'"&amp;I6864&amp;"'!"&amp;J6864),"")</f>
        <v>0</v>
      </c>
      <c r="I6864" s="1440" t="s">
        <v>3868</v>
      </c>
      <c r="J6864" s="1436" t="s">
        <v>5228</v>
      </c>
      <c r="K6864" s="4"/>
    </row>
    <row r="6865" spans="1:11" ht="15" x14ac:dyDescent="0.2">
      <c r="A6865">
        <v>6806</v>
      </c>
      <c r="B6865" s="660">
        <f>'Expenditures 16-24'!I16</f>
        <v>0</v>
      </c>
      <c r="F6865" s="4"/>
      <c r="G6865" s="1" t="b">
        <f t="shared" ca="1" si="107"/>
        <v>1</v>
      </c>
      <c r="H6865" s="1435" cm="1">
        <f t="array" aca="1" ref="H6865" ca="1">IF(I6865&lt;&gt;"",INDIRECT("'"&amp;I6865&amp;"'!"&amp;J6865),"")</f>
        <v>0</v>
      </c>
      <c r="I6865" s="1440" t="s">
        <v>3868</v>
      </c>
      <c r="J6865" s="1436" t="s">
        <v>4479</v>
      </c>
      <c r="K6865" s="4"/>
    </row>
    <row r="6866" spans="1:11" ht="15" x14ac:dyDescent="0.2">
      <c r="A6866">
        <v>6807</v>
      </c>
      <c r="B6866" s="660">
        <f>'Expenditures 16-24'!J16</f>
        <v>0</v>
      </c>
      <c r="F6866" s="4"/>
      <c r="G6866" s="1" t="b">
        <f t="shared" ca="1" si="107"/>
        <v>1</v>
      </c>
      <c r="H6866" s="1435" cm="1">
        <f t="array" aca="1" ref="H6866" ca="1">IF(I6866&lt;&gt;"",INDIRECT("'"&amp;I6866&amp;"'!"&amp;J6866),"")</f>
        <v>0</v>
      </c>
      <c r="I6866" s="1440" t="s">
        <v>3868</v>
      </c>
      <c r="J6866" s="1436" t="s">
        <v>4484</v>
      </c>
      <c r="K6866" s="4"/>
    </row>
    <row r="6867" spans="1:11" ht="15" x14ac:dyDescent="0.2">
      <c r="A6867">
        <v>6808</v>
      </c>
      <c r="B6867" s="660">
        <f>'Expenditures 16-24'!I17</f>
        <v>0</v>
      </c>
      <c r="F6867" s="4"/>
      <c r="G6867" s="1" t="b">
        <f t="shared" ca="1" si="107"/>
        <v>1</v>
      </c>
      <c r="H6867" s="1435" cm="1">
        <f t="array" aca="1" ref="H6867" ca="1">IF(I6867&lt;&gt;"",INDIRECT("'"&amp;I6867&amp;"'!"&amp;J6867),"")</f>
        <v>0</v>
      </c>
      <c r="I6867" s="1440" t="s">
        <v>3868</v>
      </c>
      <c r="J6867" s="1436" t="s">
        <v>5142</v>
      </c>
      <c r="K6867" s="4"/>
    </row>
    <row r="6868" spans="1:11" ht="15" x14ac:dyDescent="0.2">
      <c r="A6868">
        <v>6809</v>
      </c>
      <c r="B6868" s="660">
        <f>'Expenditures 16-24'!J17</f>
        <v>0</v>
      </c>
      <c r="F6868" s="4"/>
      <c r="G6868" s="1" t="b">
        <f t="shared" ca="1" si="107"/>
        <v>1</v>
      </c>
      <c r="H6868" s="1435" cm="1">
        <f t="array" aca="1" ref="H6868" ca="1">IF(I6868&lt;&gt;"",INDIRECT("'"&amp;I6868&amp;"'!"&amp;J6868),"")</f>
        <v>0</v>
      </c>
      <c r="I6868" s="1440" t="s">
        <v>3868</v>
      </c>
      <c r="J6868" s="1436" t="s">
        <v>5205</v>
      </c>
      <c r="K6868" s="4"/>
    </row>
    <row r="6869" spans="1:11" ht="15" x14ac:dyDescent="0.2">
      <c r="A6869">
        <v>6810</v>
      </c>
      <c r="B6869" s="660">
        <f>'Expenditures 16-24'!K17</f>
        <v>0</v>
      </c>
      <c r="F6869" s="4"/>
      <c r="G6869" s="1" t="b">
        <f t="shared" ca="1" si="107"/>
        <v>1</v>
      </c>
      <c r="H6869" s="1435" cm="1">
        <f t="array" aca="1" ref="H6869" ca="1">IF(I6869&lt;&gt;"",INDIRECT("'"&amp;I6869&amp;"'!"&amp;J6869),"")</f>
        <v>0</v>
      </c>
      <c r="I6869" s="1440" t="s">
        <v>3868</v>
      </c>
      <c r="J6869" s="1436" t="s">
        <v>4693</v>
      </c>
      <c r="K6869" s="4"/>
    </row>
    <row r="6870" spans="1:11" ht="15" x14ac:dyDescent="0.2">
      <c r="A6870">
        <v>6811</v>
      </c>
      <c r="B6870" s="660">
        <f>'Expenditures 16-24'!I18</f>
        <v>0</v>
      </c>
      <c r="F6870" s="4"/>
      <c r="G6870" s="1" t="b">
        <f t="shared" ca="1" si="107"/>
        <v>1</v>
      </c>
      <c r="H6870" s="1435" cm="1">
        <f t="array" aca="1" ref="H6870" ca="1">IF(I6870&lt;&gt;"",INDIRECT("'"&amp;I6870&amp;"'!"&amp;J6870),"")</f>
        <v>0</v>
      </c>
      <c r="I6870" s="1440" t="s">
        <v>3868</v>
      </c>
      <c r="J6870" s="1436" t="s">
        <v>5143</v>
      </c>
      <c r="K6870" s="4"/>
    </row>
    <row r="6871" spans="1:11" ht="15" x14ac:dyDescent="0.2">
      <c r="A6871">
        <v>6812</v>
      </c>
      <c r="B6871" s="660">
        <f>'Expenditures 16-24'!J18</f>
        <v>0</v>
      </c>
      <c r="F6871" s="4"/>
      <c r="G6871" s="1" t="b">
        <f t="shared" ca="1" si="107"/>
        <v>1</v>
      </c>
      <c r="H6871" s="1435" cm="1">
        <f t="array" aca="1" ref="H6871" ca="1">IF(I6871&lt;&gt;"",INDIRECT("'"&amp;I6871&amp;"'!"&amp;J6871),"")</f>
        <v>0</v>
      </c>
      <c r="I6871" s="1440" t="s">
        <v>3868</v>
      </c>
      <c r="J6871" s="1436" t="s">
        <v>5206</v>
      </c>
      <c r="K6871" s="4"/>
    </row>
    <row r="6872" spans="1:11" ht="15" x14ac:dyDescent="0.2">
      <c r="A6872">
        <v>6813</v>
      </c>
      <c r="B6872" s="660">
        <f>'Expenditures 16-24'!I19</f>
        <v>0</v>
      </c>
      <c r="F6872" s="4"/>
      <c r="G6872" s="1" t="b">
        <f t="shared" ca="1" si="107"/>
        <v>1</v>
      </c>
      <c r="H6872" s="1435" cm="1">
        <f t="array" aca="1" ref="H6872" ca="1">IF(I6872&lt;&gt;"",INDIRECT("'"&amp;I6872&amp;"'!"&amp;J6872),"")</f>
        <v>0</v>
      </c>
      <c r="I6872" s="1440" t="s">
        <v>3868</v>
      </c>
      <c r="J6872" s="1436" t="s">
        <v>5500</v>
      </c>
      <c r="K6872" s="4"/>
    </row>
    <row r="6873" spans="1:11" ht="15" x14ac:dyDescent="0.2">
      <c r="A6873">
        <v>6814</v>
      </c>
      <c r="B6873" s="660">
        <f>'Expenditures 16-24'!J19</f>
        <v>0</v>
      </c>
      <c r="F6873" s="4"/>
      <c r="G6873" s="1" t="b">
        <f t="shared" ca="1" si="107"/>
        <v>1</v>
      </c>
      <c r="H6873" s="1435" cm="1">
        <f t="array" aca="1" ref="H6873" ca="1">IF(I6873&lt;&gt;"",INDIRECT("'"&amp;I6873&amp;"'!"&amp;J6873),"")</f>
        <v>0</v>
      </c>
      <c r="I6873" s="1440" t="s">
        <v>3868</v>
      </c>
      <c r="J6873" s="1436" t="s">
        <v>5207</v>
      </c>
      <c r="K6873" s="4"/>
    </row>
    <row r="6874" spans="1:11" ht="15" x14ac:dyDescent="0.2">
      <c r="A6874">
        <v>6815</v>
      </c>
      <c r="B6874" s="660">
        <f>'Expenditures 16-24'!H20</f>
        <v>0</v>
      </c>
      <c r="F6874" s="4"/>
      <c r="G6874" s="1" t="b">
        <f t="shared" ca="1" si="107"/>
        <v>1</v>
      </c>
      <c r="H6874" s="1435" cm="1">
        <f t="array" aca="1" ref="H6874" ca="1">IF(I6874&lt;&gt;"",INDIRECT("'"&amp;I6874&amp;"'!"&amp;J6874),"")</f>
        <v>0</v>
      </c>
      <c r="I6874" s="1440" t="s">
        <v>3868</v>
      </c>
      <c r="J6874" s="1436" t="s">
        <v>4516</v>
      </c>
      <c r="K6874" s="4"/>
    </row>
    <row r="6875" spans="1:11" ht="15" x14ac:dyDescent="0.2">
      <c r="A6875">
        <v>6816</v>
      </c>
      <c r="B6875" s="660">
        <f>'Expenditures 16-24'!K20</f>
        <v>0</v>
      </c>
      <c r="F6875" s="4"/>
      <c r="G6875" s="1" t="b">
        <f t="shared" ca="1" si="107"/>
        <v>1</v>
      </c>
      <c r="H6875" s="1435" cm="1">
        <f t="array" aca="1" ref="H6875" ca="1">IF(I6875&lt;&gt;"",INDIRECT("'"&amp;I6875&amp;"'!"&amp;J6875),"")</f>
        <v>0</v>
      </c>
      <c r="I6875" s="1440" t="s">
        <v>3868</v>
      </c>
      <c r="J6875" s="1436" t="s">
        <v>4694</v>
      </c>
      <c r="K6875" s="4"/>
    </row>
    <row r="6876" spans="1:11" ht="15" x14ac:dyDescent="0.2">
      <c r="A6876">
        <v>6817</v>
      </c>
      <c r="B6876" s="660">
        <f>'Expenditures 16-24'!H21</f>
        <v>0</v>
      </c>
      <c r="F6876" s="4"/>
      <c r="G6876" s="1" t="b">
        <f t="shared" ca="1" si="107"/>
        <v>1</v>
      </c>
      <c r="H6876" s="1435" cm="1">
        <f t="array" aca="1" ref="H6876" ca="1">IF(I6876&lt;&gt;"",INDIRECT("'"&amp;I6876&amp;"'!"&amp;J6876),"")</f>
        <v>0</v>
      </c>
      <c r="I6876" s="1440" t="s">
        <v>3868</v>
      </c>
      <c r="J6876" s="1436" t="s">
        <v>5501</v>
      </c>
      <c r="K6876" s="4"/>
    </row>
    <row r="6877" spans="1:11" ht="15" x14ac:dyDescent="0.2">
      <c r="A6877">
        <v>6818</v>
      </c>
      <c r="B6877" s="660">
        <f>'Expenditures 16-24'!K21</f>
        <v>0</v>
      </c>
      <c r="F6877" s="4"/>
      <c r="G6877" s="1" t="b">
        <f t="shared" ca="1" si="107"/>
        <v>1</v>
      </c>
      <c r="H6877" s="1435" cm="1">
        <f t="array" aca="1" ref="H6877" ca="1">IF(I6877&lt;&gt;"",INDIRECT("'"&amp;I6877&amp;"'!"&amp;J6877),"")</f>
        <v>0</v>
      </c>
      <c r="I6877" s="1440" t="s">
        <v>3868</v>
      </c>
      <c r="J6877" s="1436" t="s">
        <v>5502</v>
      </c>
      <c r="K6877" s="4"/>
    </row>
    <row r="6878" spans="1:11" ht="15" x14ac:dyDescent="0.2">
      <c r="A6878">
        <v>6819</v>
      </c>
      <c r="B6878" s="660">
        <f>'Expenditures 16-24'!H22</f>
        <v>0</v>
      </c>
      <c r="F6878" s="4"/>
      <c r="G6878" s="1" t="b">
        <f t="shared" ca="1" si="107"/>
        <v>1</v>
      </c>
      <c r="H6878" s="1435" cm="1">
        <f t="array" aca="1" ref="H6878" ca="1">IF(I6878&lt;&gt;"",INDIRECT("'"&amp;I6878&amp;"'!"&amp;J6878),"")</f>
        <v>0</v>
      </c>
      <c r="I6878" s="1440" t="s">
        <v>3868</v>
      </c>
      <c r="J6878" s="1436" t="s">
        <v>4462</v>
      </c>
      <c r="K6878" s="4"/>
    </row>
    <row r="6879" spans="1:11" ht="15" x14ac:dyDescent="0.2">
      <c r="A6879">
        <v>6820</v>
      </c>
      <c r="B6879" s="660">
        <f>'Expenditures 16-24'!K22</f>
        <v>0</v>
      </c>
      <c r="F6879" s="4"/>
      <c r="G6879" s="1" t="b">
        <f t="shared" ca="1" si="107"/>
        <v>1</v>
      </c>
      <c r="H6879" s="1435" cm="1">
        <f t="array" aca="1" ref="H6879" ca="1">IF(I6879&lt;&gt;"",INDIRECT("'"&amp;I6879&amp;"'!"&amp;J6879),"")</f>
        <v>0</v>
      </c>
      <c r="I6879" s="1440" t="s">
        <v>3868</v>
      </c>
      <c r="J6879" s="1436" t="s">
        <v>5503</v>
      </c>
      <c r="K6879" s="4"/>
    </row>
    <row r="6880" spans="1:11" ht="15" x14ac:dyDescent="0.2">
      <c r="A6880">
        <v>6821</v>
      </c>
      <c r="B6880" s="660">
        <f>'Expenditures 16-24'!H23</f>
        <v>0</v>
      </c>
      <c r="F6880" s="4"/>
      <c r="G6880" s="1" t="b">
        <f t="shared" ref="G6880:G6943" ca="1" si="108">H6880=B6880</f>
        <v>1</v>
      </c>
      <c r="H6880" s="1435" cm="1">
        <f t="array" aca="1" ref="H6880" ca="1">IF(I6880&lt;&gt;"",INDIRECT("'"&amp;I6880&amp;"'!"&amp;J6880),"")</f>
        <v>0</v>
      </c>
      <c r="I6880" s="1440" t="s">
        <v>3868</v>
      </c>
      <c r="J6880" s="1436" t="s">
        <v>4463</v>
      </c>
      <c r="K6880" s="4"/>
    </row>
    <row r="6881" spans="1:11" ht="15" x14ac:dyDescent="0.2">
      <c r="A6881">
        <v>6822</v>
      </c>
      <c r="B6881" s="660">
        <f>'Expenditures 16-24'!K23</f>
        <v>0</v>
      </c>
      <c r="F6881" s="4"/>
      <c r="G6881" s="1" t="b">
        <f t="shared" ca="1" si="108"/>
        <v>1</v>
      </c>
      <c r="H6881" s="1435" cm="1">
        <f t="array" aca="1" ref="H6881" ca="1">IF(I6881&lt;&gt;"",INDIRECT("'"&amp;I6881&amp;"'!"&amp;J6881),"")</f>
        <v>0</v>
      </c>
      <c r="I6881" s="1440" t="s">
        <v>3868</v>
      </c>
      <c r="J6881" s="1436" t="s">
        <v>5504</v>
      </c>
      <c r="K6881" s="4"/>
    </row>
    <row r="6882" spans="1:11" ht="15" x14ac:dyDescent="0.2">
      <c r="A6882">
        <v>6823</v>
      </c>
      <c r="B6882" s="660">
        <f>'Expenditures 16-24'!H24</f>
        <v>0</v>
      </c>
      <c r="F6882" s="4"/>
      <c r="G6882" s="1" t="b">
        <f t="shared" ca="1" si="108"/>
        <v>1</v>
      </c>
      <c r="H6882" s="1435" cm="1">
        <f t="array" aca="1" ref="H6882" ca="1">IF(I6882&lt;&gt;"",INDIRECT("'"&amp;I6882&amp;"'!"&amp;J6882),"")</f>
        <v>0</v>
      </c>
      <c r="I6882" s="1440" t="s">
        <v>3868</v>
      </c>
      <c r="J6882" s="1436" t="s">
        <v>4464</v>
      </c>
      <c r="K6882" s="4"/>
    </row>
    <row r="6883" spans="1:11" ht="15" x14ac:dyDescent="0.2">
      <c r="A6883">
        <v>6824</v>
      </c>
      <c r="B6883" s="660">
        <f>'Expenditures 16-24'!K24</f>
        <v>0</v>
      </c>
      <c r="F6883" s="4"/>
      <c r="G6883" s="1" t="b">
        <f t="shared" ca="1" si="108"/>
        <v>1</v>
      </c>
      <c r="H6883" s="1435" cm="1">
        <f t="array" aca="1" ref="H6883" ca="1">IF(I6883&lt;&gt;"",INDIRECT("'"&amp;I6883&amp;"'!"&amp;J6883),"")</f>
        <v>0</v>
      </c>
      <c r="I6883" s="1440" t="s">
        <v>3868</v>
      </c>
      <c r="J6883" s="1436" t="s">
        <v>5505</v>
      </c>
      <c r="K6883" s="4"/>
    </row>
    <row r="6884" spans="1:11" ht="15" x14ac:dyDescent="0.2">
      <c r="A6884">
        <v>6825</v>
      </c>
      <c r="B6884" s="660">
        <f>'Expenditures 16-24'!H25</f>
        <v>0</v>
      </c>
      <c r="F6884" s="4"/>
      <c r="G6884" s="1" t="b">
        <f t="shared" ca="1" si="108"/>
        <v>1</v>
      </c>
      <c r="H6884" s="1435" cm="1">
        <f t="array" aca="1" ref="H6884" ca="1">IF(I6884&lt;&gt;"",INDIRECT("'"&amp;I6884&amp;"'!"&amp;J6884),"")</f>
        <v>0</v>
      </c>
      <c r="I6884" s="1440" t="s">
        <v>3868</v>
      </c>
      <c r="J6884" s="1436" t="s">
        <v>5168</v>
      </c>
      <c r="K6884" s="4"/>
    </row>
    <row r="6885" spans="1:11" ht="15" x14ac:dyDescent="0.2">
      <c r="A6885">
        <v>6826</v>
      </c>
      <c r="B6885" s="660">
        <f>'Expenditures 16-24'!K25</f>
        <v>0</v>
      </c>
      <c r="F6885" s="4"/>
      <c r="G6885" s="1" t="b">
        <f t="shared" ca="1" si="108"/>
        <v>1</v>
      </c>
      <c r="H6885" s="1435" cm="1">
        <f t="array" aca="1" ref="H6885" ca="1">IF(I6885&lt;&gt;"",INDIRECT("'"&amp;I6885&amp;"'!"&amp;J6885),"")</f>
        <v>0</v>
      </c>
      <c r="I6885" s="1440" t="s">
        <v>3868</v>
      </c>
      <c r="J6885" s="1436" t="s">
        <v>5170</v>
      </c>
      <c r="K6885" s="4"/>
    </row>
    <row r="6886" spans="1:11" ht="15" x14ac:dyDescent="0.2">
      <c r="A6886">
        <v>6827</v>
      </c>
      <c r="B6886" s="660">
        <f>'Expenditures 16-24'!H26</f>
        <v>0</v>
      </c>
      <c r="F6886" s="4"/>
      <c r="G6886" s="1" t="b">
        <f t="shared" ca="1" si="108"/>
        <v>1</v>
      </c>
      <c r="H6886" s="1435" cm="1">
        <f t="array" aca="1" ref="H6886" ca="1">IF(I6886&lt;&gt;"",INDIRECT("'"&amp;I6886&amp;"'!"&amp;J6886),"")</f>
        <v>0</v>
      </c>
      <c r="I6886" s="1440" t="s">
        <v>3868</v>
      </c>
      <c r="J6886" s="1436" t="s">
        <v>4683</v>
      </c>
      <c r="K6886" s="4"/>
    </row>
    <row r="6887" spans="1:11" ht="15" x14ac:dyDescent="0.2">
      <c r="A6887">
        <v>6828</v>
      </c>
      <c r="B6887" s="660">
        <f>'Expenditures 16-24'!K26</f>
        <v>0</v>
      </c>
      <c r="F6887" s="4"/>
      <c r="G6887" s="1" t="b">
        <f t="shared" ca="1" si="108"/>
        <v>1</v>
      </c>
      <c r="H6887" s="1435" cm="1">
        <f t="array" aca="1" ref="H6887" ca="1">IF(I6887&lt;&gt;"",INDIRECT("'"&amp;I6887&amp;"'!"&amp;J6887),"")</f>
        <v>0</v>
      </c>
      <c r="I6887" s="1440" t="s">
        <v>3868</v>
      </c>
      <c r="J6887" s="1436" t="s">
        <v>4695</v>
      </c>
      <c r="K6887" s="4"/>
    </row>
    <row r="6888" spans="1:11" ht="15" x14ac:dyDescent="0.2">
      <c r="A6888">
        <v>6829</v>
      </c>
      <c r="B6888" s="660">
        <f>'Expenditures 16-24'!H27</f>
        <v>0</v>
      </c>
      <c r="F6888" s="4"/>
      <c r="G6888" s="1" t="b">
        <f t="shared" ca="1" si="108"/>
        <v>1</v>
      </c>
      <c r="H6888" s="1435" cm="1">
        <f t="array" aca="1" ref="H6888" ca="1">IF(I6888&lt;&gt;"",INDIRECT("'"&amp;I6888&amp;"'!"&amp;J6888),"")</f>
        <v>0</v>
      </c>
      <c r="I6888" s="1440" t="s">
        <v>3868</v>
      </c>
      <c r="J6888" s="1436" t="s">
        <v>5174</v>
      </c>
      <c r="K6888" s="4"/>
    </row>
    <row r="6889" spans="1:11" ht="15" x14ac:dyDescent="0.2">
      <c r="A6889">
        <v>6830</v>
      </c>
      <c r="B6889" s="660">
        <f>'Expenditures 16-24'!K27</f>
        <v>0</v>
      </c>
      <c r="F6889" s="4"/>
      <c r="G6889" s="1" t="b">
        <f t="shared" ca="1" si="108"/>
        <v>1</v>
      </c>
      <c r="H6889" s="1435" cm="1">
        <f t="array" aca="1" ref="H6889" ca="1">IF(I6889&lt;&gt;"",INDIRECT("'"&amp;I6889&amp;"'!"&amp;J6889),"")</f>
        <v>0</v>
      </c>
      <c r="I6889" s="1440" t="s">
        <v>3868</v>
      </c>
      <c r="J6889" s="1436" t="s">
        <v>5177</v>
      </c>
      <c r="K6889" s="4"/>
    </row>
    <row r="6890" spans="1:11" ht="15" x14ac:dyDescent="0.2">
      <c r="A6890">
        <v>6831</v>
      </c>
      <c r="B6890" s="660">
        <f>'Expenditures 16-24'!H28</f>
        <v>0</v>
      </c>
      <c r="F6890" s="4"/>
      <c r="G6890" s="1" t="b">
        <f t="shared" ca="1" si="108"/>
        <v>1</v>
      </c>
      <c r="H6890" s="1435" cm="1">
        <f t="array" aca="1" ref="H6890" ca="1">IF(I6890&lt;&gt;"",INDIRECT("'"&amp;I6890&amp;"'!"&amp;J6890),"")</f>
        <v>0</v>
      </c>
      <c r="I6890" s="1440" t="s">
        <v>3868</v>
      </c>
      <c r="J6890" s="1436" t="s">
        <v>4537</v>
      </c>
      <c r="K6890" s="4"/>
    </row>
    <row r="6891" spans="1:11" ht="15" x14ac:dyDescent="0.2">
      <c r="A6891">
        <v>6832</v>
      </c>
      <c r="B6891" s="660">
        <f>'Expenditures 16-24'!K28</f>
        <v>0</v>
      </c>
      <c r="F6891" s="4"/>
      <c r="G6891" s="1" t="b">
        <f t="shared" ca="1" si="108"/>
        <v>1</v>
      </c>
      <c r="H6891" s="1435" cm="1">
        <f t="array" aca="1" ref="H6891" ca="1">IF(I6891&lt;&gt;"",INDIRECT("'"&amp;I6891&amp;"'!"&amp;J6891),"")</f>
        <v>0</v>
      </c>
      <c r="I6891" s="1440" t="s">
        <v>3868</v>
      </c>
      <c r="J6891" s="1436" t="s">
        <v>4696</v>
      </c>
      <c r="K6891" s="4"/>
    </row>
    <row r="6892" spans="1:11" ht="15" x14ac:dyDescent="0.2">
      <c r="A6892">
        <v>6833</v>
      </c>
      <c r="B6892" s="660">
        <f>'Expenditures 16-24'!H29</f>
        <v>0</v>
      </c>
      <c r="F6892" s="4"/>
      <c r="G6892" s="1" t="b">
        <f t="shared" ca="1" si="108"/>
        <v>1</v>
      </c>
      <c r="H6892" s="1435" cm="1">
        <f t="array" aca="1" ref="H6892" ca="1">IF(I6892&lt;&gt;"",INDIRECT("'"&amp;I6892&amp;"'!"&amp;J6892),"")</f>
        <v>0</v>
      </c>
      <c r="I6892" s="1440" t="s">
        <v>3868</v>
      </c>
      <c r="J6892" s="1436" t="s">
        <v>5182</v>
      </c>
      <c r="K6892" s="4"/>
    </row>
    <row r="6893" spans="1:11" ht="15" x14ac:dyDescent="0.2">
      <c r="A6893">
        <v>6834</v>
      </c>
      <c r="B6893" s="660">
        <f>'Expenditures 16-24'!K29</f>
        <v>0</v>
      </c>
      <c r="F6893" s="4"/>
      <c r="G6893" s="1" t="b">
        <f t="shared" ca="1" si="108"/>
        <v>1</v>
      </c>
      <c r="H6893" s="1435" cm="1">
        <f t="array" aca="1" ref="H6893" ca="1">IF(I6893&lt;&gt;"",INDIRECT("'"&amp;I6893&amp;"'!"&amp;J6893),"")</f>
        <v>0</v>
      </c>
      <c r="I6893" s="1440" t="s">
        <v>3868</v>
      </c>
      <c r="J6893" s="1436" t="s">
        <v>5185</v>
      </c>
      <c r="K6893" s="4"/>
    </row>
    <row r="6894" spans="1:11" ht="15" x14ac:dyDescent="0.2">
      <c r="A6894">
        <v>6835</v>
      </c>
      <c r="B6894" s="660">
        <f>'Expenditures 16-24'!H30</f>
        <v>0</v>
      </c>
      <c r="F6894" s="4"/>
      <c r="G6894" s="1" t="b">
        <f t="shared" ca="1" si="108"/>
        <v>1</v>
      </c>
      <c r="H6894" s="1435" cm="1">
        <f t="array" aca="1" ref="H6894" ca="1">IF(I6894&lt;&gt;"",INDIRECT("'"&amp;I6894&amp;"'!"&amp;J6894),"")</f>
        <v>0</v>
      </c>
      <c r="I6894" s="1440" t="s">
        <v>3868</v>
      </c>
      <c r="J6894" s="1436" t="s">
        <v>5189</v>
      </c>
      <c r="K6894" s="4"/>
    </row>
    <row r="6895" spans="1:11" ht="15" x14ac:dyDescent="0.2">
      <c r="A6895">
        <v>6836</v>
      </c>
      <c r="B6895" s="660">
        <f>'Expenditures 16-24'!K30</f>
        <v>0</v>
      </c>
      <c r="F6895" s="4"/>
      <c r="G6895" s="1" t="b">
        <f t="shared" ca="1" si="108"/>
        <v>1</v>
      </c>
      <c r="H6895" s="1435" cm="1">
        <f t="array" aca="1" ref="H6895" ca="1">IF(I6895&lt;&gt;"",INDIRECT("'"&amp;I6895&amp;"'!"&amp;J6895),"")</f>
        <v>0</v>
      </c>
      <c r="I6895" s="1440" t="s">
        <v>3868</v>
      </c>
      <c r="J6895" s="1436" t="s">
        <v>5192</v>
      </c>
      <c r="K6895" s="4"/>
    </row>
    <row r="6896" spans="1:11" ht="15" x14ac:dyDescent="0.2">
      <c r="A6896">
        <v>6837</v>
      </c>
      <c r="B6896" s="660">
        <f>'Expenditures 16-24'!H31</f>
        <v>0</v>
      </c>
      <c r="F6896" s="4"/>
      <c r="G6896" s="1" t="b">
        <f t="shared" ca="1" si="108"/>
        <v>1</v>
      </c>
      <c r="H6896" s="1435" cm="1">
        <f t="array" aca="1" ref="H6896" ca="1">IF(I6896&lt;&gt;"",INDIRECT("'"&amp;I6896&amp;"'!"&amp;J6896),"")</f>
        <v>0</v>
      </c>
      <c r="I6896" s="1440" t="s">
        <v>3868</v>
      </c>
      <c r="J6896" s="1436" t="s">
        <v>3838</v>
      </c>
      <c r="K6896" s="4"/>
    </row>
    <row r="6897" spans="1:11" ht="15" x14ac:dyDescent="0.2">
      <c r="A6897">
        <v>6838</v>
      </c>
      <c r="B6897" s="660">
        <f>'Expenditures 16-24'!K31</f>
        <v>0</v>
      </c>
      <c r="F6897" s="4"/>
      <c r="G6897" s="1" t="b">
        <f t="shared" ca="1" si="108"/>
        <v>1</v>
      </c>
      <c r="H6897" s="1435" cm="1">
        <f t="array" aca="1" ref="H6897" ca="1">IF(I6897&lt;&gt;"",INDIRECT("'"&amp;I6897&amp;"'!"&amp;J6897),"")</f>
        <v>0</v>
      </c>
      <c r="I6897" s="1440" t="s">
        <v>3868</v>
      </c>
      <c r="J6897" s="1436" t="s">
        <v>4691</v>
      </c>
      <c r="K6897" s="4"/>
    </row>
    <row r="6898" spans="1:11" ht="15" x14ac:dyDescent="0.2">
      <c r="A6898">
        <v>6839</v>
      </c>
      <c r="B6898" s="660">
        <f>'Expenditures 16-24'!H32</f>
        <v>0</v>
      </c>
      <c r="F6898" s="4"/>
      <c r="G6898" s="1" t="b">
        <f t="shared" ca="1" si="108"/>
        <v>1</v>
      </c>
      <c r="H6898" s="1435" cm="1">
        <f t="array" aca="1" ref="H6898" ca="1">IF(I6898&lt;&gt;"",INDIRECT("'"&amp;I6898&amp;"'!"&amp;J6898),"")</f>
        <v>0</v>
      </c>
      <c r="I6898" s="1440" t="s">
        <v>3868</v>
      </c>
      <c r="J6898" s="1436" t="s">
        <v>3839</v>
      </c>
      <c r="K6898" s="4"/>
    </row>
    <row r="6899" spans="1:11" ht="15" x14ac:dyDescent="0.2">
      <c r="A6899">
        <v>6840</v>
      </c>
      <c r="B6899" s="660">
        <f>'Expenditures 16-24'!K32</f>
        <v>0</v>
      </c>
      <c r="F6899" s="4"/>
      <c r="G6899" s="1" t="b">
        <f t="shared" ca="1" si="108"/>
        <v>1</v>
      </c>
      <c r="H6899" s="1435" cm="1">
        <f t="array" aca="1" ref="H6899" ca="1">IF(I6899&lt;&gt;"",INDIRECT("'"&amp;I6899&amp;"'!"&amp;J6899),"")</f>
        <v>0</v>
      </c>
      <c r="I6899" s="1440" t="s">
        <v>3868</v>
      </c>
      <c r="J6899" s="1436" t="s">
        <v>4692</v>
      </c>
      <c r="K6899" s="4"/>
    </row>
    <row r="6900" spans="1:11" ht="15" x14ac:dyDescent="0.2">
      <c r="A6900">
        <v>6841</v>
      </c>
      <c r="B6900" s="660">
        <f>'Expenditures 16-24'!I34</f>
        <v>0</v>
      </c>
      <c r="F6900" s="4"/>
      <c r="G6900" s="1" t="b">
        <f t="shared" ca="1" si="108"/>
        <v>1</v>
      </c>
      <c r="H6900" s="1435" cm="1">
        <f t="array" aca="1" ref="H6900" ca="1">IF(I6900&lt;&gt;"",INDIRECT("'"&amp;I6900&amp;"'!"&amp;J6900),"")</f>
        <v>0</v>
      </c>
      <c r="I6900" s="1440" t="s">
        <v>3868</v>
      </c>
      <c r="J6900" s="1436" t="s">
        <v>3866</v>
      </c>
      <c r="K6900" s="4"/>
    </row>
    <row r="6901" spans="1:11" ht="15" x14ac:dyDescent="0.2">
      <c r="A6901">
        <v>6842</v>
      </c>
      <c r="B6901" s="660">
        <f>'Expenditures 16-24'!J34</f>
        <v>0</v>
      </c>
      <c r="F6901" s="4"/>
      <c r="G6901" s="1" t="b">
        <f t="shared" ca="1" si="108"/>
        <v>1</v>
      </c>
      <c r="H6901" s="1435" cm="1">
        <f t="array" aca="1" ref="H6901" ca="1">IF(I6901&lt;&gt;"",INDIRECT("'"&amp;I6901&amp;"'!"&amp;J6901),"")</f>
        <v>0</v>
      </c>
      <c r="I6901" s="1440" t="s">
        <v>3868</v>
      </c>
      <c r="J6901" s="1436" t="s">
        <v>5198</v>
      </c>
      <c r="K6901" s="4"/>
    </row>
    <row r="6902" spans="1:11" ht="15" x14ac:dyDescent="0.2">
      <c r="A6902">
        <v>6843</v>
      </c>
      <c r="B6902" s="660">
        <f>'Expenditures 16-24'!I38</f>
        <v>0</v>
      </c>
      <c r="F6902" s="4"/>
      <c r="G6902" s="1" t="b">
        <f t="shared" ca="1" si="108"/>
        <v>1</v>
      </c>
      <c r="H6902" s="1435" cm="1">
        <f t="array" aca="1" ref="H6902" ca="1">IF(I6902&lt;&gt;"",INDIRECT("'"&amp;I6902&amp;"'!"&amp;J6902),"")</f>
        <v>0</v>
      </c>
      <c r="I6902" s="1440" t="s">
        <v>3868</v>
      </c>
      <c r="J6902" s="1436" t="s">
        <v>4589</v>
      </c>
      <c r="K6902" s="4"/>
    </row>
    <row r="6903" spans="1:11" ht="15" x14ac:dyDescent="0.2">
      <c r="A6903">
        <v>6844</v>
      </c>
      <c r="B6903" s="660">
        <f>'Expenditures 16-24'!J38</f>
        <v>0</v>
      </c>
      <c r="F6903" s="4"/>
      <c r="G6903" s="1" t="b">
        <f t="shared" ca="1" si="108"/>
        <v>1</v>
      </c>
      <c r="H6903" s="1435" cm="1">
        <f t="array" aca="1" ref="H6903" ca="1">IF(I6903&lt;&gt;"",INDIRECT("'"&amp;I6903&amp;"'!"&amp;J6903),"")</f>
        <v>0</v>
      </c>
      <c r="I6903" s="1440" t="s">
        <v>3868</v>
      </c>
      <c r="J6903" s="1436" t="s">
        <v>5199</v>
      </c>
      <c r="K6903" s="4"/>
    </row>
    <row r="6904" spans="1:11" ht="15" x14ac:dyDescent="0.2">
      <c r="A6904">
        <v>6845</v>
      </c>
      <c r="B6904" s="660">
        <f>'Expenditures 16-24'!I39</f>
        <v>0</v>
      </c>
      <c r="F6904" s="4"/>
      <c r="G6904" s="1" t="b">
        <f t="shared" ca="1" si="108"/>
        <v>1</v>
      </c>
      <c r="H6904" s="1435" cm="1">
        <f t="array" aca="1" ref="H6904" ca="1">IF(I6904&lt;&gt;"",INDIRECT("'"&amp;I6904&amp;"'!"&amp;J6904),"")</f>
        <v>0</v>
      </c>
      <c r="I6904" s="1440" t="s">
        <v>3868</v>
      </c>
      <c r="J6904" s="1436" t="s">
        <v>4590</v>
      </c>
      <c r="K6904" s="4"/>
    </row>
    <row r="6905" spans="1:11" ht="15" x14ac:dyDescent="0.2">
      <c r="A6905">
        <v>6846</v>
      </c>
      <c r="B6905" s="660">
        <f>'Expenditures 16-24'!J39</f>
        <v>0</v>
      </c>
      <c r="F6905" s="4"/>
      <c r="G6905" s="1" t="b">
        <f t="shared" ca="1" si="108"/>
        <v>1</v>
      </c>
      <c r="H6905" s="1435" cm="1">
        <f t="array" aca="1" ref="H6905" ca="1">IF(I6905&lt;&gt;"",INDIRECT("'"&amp;I6905&amp;"'!"&amp;J6905),"")</f>
        <v>0</v>
      </c>
      <c r="I6905" s="1440" t="s">
        <v>3868</v>
      </c>
      <c r="J6905" s="1436" t="s">
        <v>5200</v>
      </c>
      <c r="K6905" s="4"/>
    </row>
    <row r="6906" spans="1:11" ht="15" x14ac:dyDescent="0.2">
      <c r="A6906">
        <v>6847</v>
      </c>
      <c r="B6906" s="660">
        <f>'Expenditures 16-24'!I40</f>
        <v>0</v>
      </c>
      <c r="F6906" s="4"/>
      <c r="G6906" s="1" t="b">
        <f t="shared" ca="1" si="108"/>
        <v>1</v>
      </c>
      <c r="H6906" s="1435" cm="1">
        <f t="array" aca="1" ref="H6906" ca="1">IF(I6906&lt;&gt;"",INDIRECT("'"&amp;I6906&amp;"'!"&amp;J6906),"")</f>
        <v>0</v>
      </c>
      <c r="I6906" s="1440" t="s">
        <v>3868</v>
      </c>
      <c r="J6906" s="1436" t="s">
        <v>5506</v>
      </c>
      <c r="K6906" s="4"/>
    </row>
    <row r="6907" spans="1:11" ht="15" x14ac:dyDescent="0.2">
      <c r="A6907">
        <v>6848</v>
      </c>
      <c r="B6907" s="660">
        <f>'Expenditures 16-24'!J40</f>
        <v>0</v>
      </c>
      <c r="F6907" s="4"/>
      <c r="G6907" s="1" t="b">
        <f t="shared" ca="1" si="108"/>
        <v>1</v>
      </c>
      <c r="H6907" s="1435" cm="1">
        <f t="array" aca="1" ref="H6907" ca="1">IF(I6907&lt;&gt;"",INDIRECT("'"&amp;I6907&amp;"'!"&amp;J6907),"")</f>
        <v>0</v>
      </c>
      <c r="I6907" s="1440" t="s">
        <v>3868</v>
      </c>
      <c r="J6907" s="1436" t="s">
        <v>5507</v>
      </c>
      <c r="K6907" s="4"/>
    </row>
    <row r="6908" spans="1:11" ht="15" x14ac:dyDescent="0.2">
      <c r="A6908">
        <v>6849</v>
      </c>
      <c r="B6908" s="660">
        <f>'Expenditures 16-24'!I41</f>
        <v>0</v>
      </c>
      <c r="F6908" s="4"/>
      <c r="G6908" s="1" t="b">
        <f t="shared" ca="1" si="108"/>
        <v>1</v>
      </c>
      <c r="H6908" s="1435" cm="1">
        <f t="array" aca="1" ref="H6908" ca="1">IF(I6908&lt;&gt;"",INDIRECT("'"&amp;I6908&amp;"'!"&amp;J6908),"")</f>
        <v>0</v>
      </c>
      <c r="I6908" s="1440" t="s">
        <v>3868</v>
      </c>
      <c r="J6908" s="1436" t="s">
        <v>4591</v>
      </c>
      <c r="K6908" s="4"/>
    </row>
    <row r="6909" spans="1:11" ht="15" x14ac:dyDescent="0.2">
      <c r="A6909">
        <v>6850</v>
      </c>
      <c r="B6909" s="660">
        <f>'Expenditures 16-24'!J41</f>
        <v>0</v>
      </c>
      <c r="F6909" s="4"/>
      <c r="G6909" s="1" t="b">
        <f t="shared" ca="1" si="108"/>
        <v>1</v>
      </c>
      <c r="H6909" s="1435" cm="1">
        <f t="array" aca="1" ref="H6909" ca="1">IF(I6909&lt;&gt;"",INDIRECT("'"&amp;I6909&amp;"'!"&amp;J6909),"")</f>
        <v>0</v>
      </c>
      <c r="I6909" s="1440" t="s">
        <v>3868</v>
      </c>
      <c r="J6909" s="1436" t="s">
        <v>5201</v>
      </c>
      <c r="K6909" s="4"/>
    </row>
    <row r="6910" spans="1:11" ht="15" x14ac:dyDescent="0.2">
      <c r="A6910">
        <v>6851</v>
      </c>
      <c r="B6910" s="660">
        <f>'Expenditures 16-24'!I42</f>
        <v>0</v>
      </c>
      <c r="F6910" s="4"/>
      <c r="G6910" s="1" t="b">
        <f t="shared" ca="1" si="108"/>
        <v>1</v>
      </c>
      <c r="H6910" s="1435" cm="1">
        <f t="array" aca="1" ref="H6910" ca="1">IF(I6910&lt;&gt;"",INDIRECT("'"&amp;I6910&amp;"'!"&amp;J6910),"")</f>
        <v>0</v>
      </c>
      <c r="I6910" s="1440" t="s">
        <v>3868</v>
      </c>
      <c r="J6910" s="1436" t="s">
        <v>5508</v>
      </c>
      <c r="K6910" s="4"/>
    </row>
    <row r="6911" spans="1:11" ht="15" x14ac:dyDescent="0.2">
      <c r="A6911">
        <v>6852</v>
      </c>
      <c r="B6911" s="660">
        <f>'Expenditures 16-24'!J42</f>
        <v>0</v>
      </c>
      <c r="F6911" s="4"/>
      <c r="G6911" s="1" t="b">
        <f t="shared" ca="1" si="108"/>
        <v>1</v>
      </c>
      <c r="H6911" s="1435" cm="1">
        <f t="array" aca="1" ref="H6911" ca="1">IF(I6911&lt;&gt;"",INDIRECT("'"&amp;I6911&amp;"'!"&amp;J6911),"")</f>
        <v>0</v>
      </c>
      <c r="I6911" s="1440" t="s">
        <v>3868</v>
      </c>
      <c r="J6911" s="1436" t="s">
        <v>5509</v>
      </c>
      <c r="K6911" s="4"/>
    </row>
    <row r="6912" spans="1:11" ht="15" x14ac:dyDescent="0.2">
      <c r="A6912">
        <v>6853</v>
      </c>
      <c r="B6912" s="660">
        <f>'Expenditures 16-24'!I43</f>
        <v>0</v>
      </c>
      <c r="F6912" s="4"/>
      <c r="G6912" s="1" t="b">
        <f t="shared" ca="1" si="108"/>
        <v>1</v>
      </c>
      <c r="H6912" s="1435" cm="1">
        <f t="array" aca="1" ref="H6912" ca="1">IF(I6912&lt;&gt;"",INDIRECT("'"&amp;I6912&amp;"'!"&amp;J6912),"")</f>
        <v>0</v>
      </c>
      <c r="I6912" s="1440" t="s">
        <v>3868</v>
      </c>
      <c r="J6912" s="1436" t="s">
        <v>4654</v>
      </c>
      <c r="K6912" s="4"/>
    </row>
    <row r="6913" spans="1:11" ht="15" x14ac:dyDescent="0.2">
      <c r="A6913">
        <v>6854</v>
      </c>
      <c r="B6913" s="660">
        <f>'Expenditures 16-24'!J43</f>
        <v>0</v>
      </c>
      <c r="F6913" s="4"/>
      <c r="G6913" s="1" t="b">
        <f t="shared" ca="1" si="108"/>
        <v>1</v>
      </c>
      <c r="H6913" s="1435" cm="1">
        <f t="array" aca="1" ref="H6913" ca="1">IF(I6913&lt;&gt;"",INDIRECT("'"&amp;I6913&amp;"'!"&amp;J6913),"")</f>
        <v>0</v>
      </c>
      <c r="I6913" s="1440" t="s">
        <v>3868</v>
      </c>
      <c r="J6913" s="1436" t="s">
        <v>5211</v>
      </c>
      <c r="K6913" s="4"/>
    </row>
    <row r="6914" spans="1:11" ht="15" x14ac:dyDescent="0.2">
      <c r="A6914">
        <v>6855</v>
      </c>
      <c r="B6914" s="660">
        <f>'Expenditures 16-24'!I44</f>
        <v>0</v>
      </c>
      <c r="F6914" s="4"/>
      <c r="G6914" s="1" t="b">
        <f t="shared" ca="1" si="108"/>
        <v>1</v>
      </c>
      <c r="H6914" s="1435" cm="1">
        <f t="array" aca="1" ref="H6914" ca="1">IF(I6914&lt;&gt;"",INDIRECT("'"&amp;I6914&amp;"'!"&amp;J6914),"")</f>
        <v>0</v>
      </c>
      <c r="I6914" s="1440" t="s">
        <v>3868</v>
      </c>
      <c r="J6914" s="1436" t="s">
        <v>4655</v>
      </c>
      <c r="K6914" s="4"/>
    </row>
    <row r="6915" spans="1:11" ht="15" x14ac:dyDescent="0.2">
      <c r="A6915">
        <v>6856</v>
      </c>
      <c r="B6915" s="660">
        <f>'Expenditures 16-24'!J44</f>
        <v>0</v>
      </c>
      <c r="F6915" s="4"/>
      <c r="G6915" s="1" t="b">
        <f t="shared" ca="1" si="108"/>
        <v>1</v>
      </c>
      <c r="H6915" s="1435" cm="1">
        <f t="array" aca="1" ref="H6915" ca="1">IF(I6915&lt;&gt;"",INDIRECT("'"&amp;I6915&amp;"'!"&amp;J6915),"")</f>
        <v>0</v>
      </c>
      <c r="I6915" s="1440" t="s">
        <v>3868</v>
      </c>
      <c r="J6915" s="1436" t="s">
        <v>5212</v>
      </c>
      <c r="K6915" s="4"/>
    </row>
    <row r="6916" spans="1:11" ht="15" x14ac:dyDescent="0.2">
      <c r="A6916">
        <v>6857</v>
      </c>
      <c r="B6916" s="660">
        <f>'Expenditures 16-24'!I46</f>
        <v>0</v>
      </c>
      <c r="F6916" s="4"/>
      <c r="G6916" s="1" t="b">
        <f t="shared" ca="1" si="108"/>
        <v>1</v>
      </c>
      <c r="H6916" s="1435" cm="1">
        <f t="array" aca="1" ref="H6916" ca="1">IF(I6916&lt;&gt;"",INDIRECT("'"&amp;I6916&amp;"'!"&amp;J6916),"")</f>
        <v>0</v>
      </c>
      <c r="I6916" s="1440" t="s">
        <v>3868</v>
      </c>
      <c r="J6916" s="1436" t="s">
        <v>5510</v>
      </c>
      <c r="K6916" s="4"/>
    </row>
    <row r="6917" spans="1:11" ht="15" x14ac:dyDescent="0.2">
      <c r="A6917">
        <v>6858</v>
      </c>
      <c r="B6917" s="660">
        <f>'Expenditures 16-24'!J46</f>
        <v>0</v>
      </c>
      <c r="F6917" s="4"/>
      <c r="G6917" s="1" t="b">
        <f t="shared" ca="1" si="108"/>
        <v>1</v>
      </c>
      <c r="H6917" s="1435" cm="1">
        <f t="array" aca="1" ref="H6917" ca="1">IF(I6917&lt;&gt;"",INDIRECT("'"&amp;I6917&amp;"'!"&amp;J6917),"")</f>
        <v>0</v>
      </c>
      <c r="I6917" s="1440" t="s">
        <v>3868</v>
      </c>
      <c r="J6917" s="1436" t="s">
        <v>5511</v>
      </c>
      <c r="K6917" s="4"/>
    </row>
    <row r="6918" spans="1:11" ht="15" x14ac:dyDescent="0.2">
      <c r="A6918">
        <v>6859</v>
      </c>
      <c r="B6918" s="660">
        <f>'Expenditures 16-24'!I47</f>
        <v>0</v>
      </c>
      <c r="F6918" s="4"/>
      <c r="G6918" s="1" t="b">
        <f t="shared" ca="1" si="108"/>
        <v>1</v>
      </c>
      <c r="H6918" s="1435" cm="1">
        <f t="array" aca="1" ref="H6918" ca="1">IF(I6918&lt;&gt;"",INDIRECT("'"&amp;I6918&amp;"'!"&amp;J6918),"")</f>
        <v>0</v>
      </c>
      <c r="I6918" s="1440" t="s">
        <v>3868</v>
      </c>
      <c r="J6918" s="1436" t="s">
        <v>4501</v>
      </c>
      <c r="K6918" s="4"/>
    </row>
    <row r="6919" spans="1:11" ht="15" x14ac:dyDescent="0.2">
      <c r="A6919">
        <v>6860</v>
      </c>
      <c r="B6919" s="660">
        <f>'Expenditures 16-24'!J47</f>
        <v>0</v>
      </c>
      <c r="F6919" s="4"/>
      <c r="G6919" s="1" t="b">
        <f t="shared" ca="1" si="108"/>
        <v>1</v>
      </c>
      <c r="H6919" s="1435" cm="1">
        <f t="array" aca="1" ref="H6919" ca="1">IF(I6919&lt;&gt;"",INDIRECT("'"&amp;I6919&amp;"'!"&amp;J6919),"")</f>
        <v>0</v>
      </c>
      <c r="I6919" s="1440" t="s">
        <v>3868</v>
      </c>
      <c r="J6919" s="1436" t="s">
        <v>5512</v>
      </c>
      <c r="K6919" s="4"/>
    </row>
    <row r="6920" spans="1:11" ht="15" x14ac:dyDescent="0.2">
      <c r="A6920">
        <v>6861</v>
      </c>
      <c r="B6920" s="660">
        <f>'Expenditures 16-24'!I48</f>
        <v>0</v>
      </c>
      <c r="F6920" s="4"/>
      <c r="G6920" s="1" t="b">
        <f t="shared" ca="1" si="108"/>
        <v>1</v>
      </c>
      <c r="H6920" s="1435" cm="1">
        <f t="array" aca="1" ref="H6920" ca="1">IF(I6920&lt;&gt;"",INDIRECT("'"&amp;I6920&amp;"'!"&amp;J6920),"")</f>
        <v>0</v>
      </c>
      <c r="I6920" s="1440" t="s">
        <v>3868</v>
      </c>
      <c r="J6920" s="1436" t="s">
        <v>4502</v>
      </c>
      <c r="K6920" s="4"/>
    </row>
    <row r="6921" spans="1:11" ht="15" x14ac:dyDescent="0.2">
      <c r="A6921">
        <v>6862</v>
      </c>
      <c r="B6921" s="660">
        <f>'Expenditures 16-24'!J48</f>
        <v>0</v>
      </c>
      <c r="F6921" s="4"/>
      <c r="G6921" s="1" t="b">
        <f t="shared" ca="1" si="108"/>
        <v>1</v>
      </c>
      <c r="H6921" s="1435" cm="1">
        <f t="array" aca="1" ref="H6921" ca="1">IF(I6921&lt;&gt;"",INDIRECT("'"&amp;I6921&amp;"'!"&amp;J6921),"")</f>
        <v>0</v>
      </c>
      <c r="I6921" s="1440" t="s">
        <v>3868</v>
      </c>
      <c r="J6921" s="1436" t="s">
        <v>5513</v>
      </c>
      <c r="K6921" s="4"/>
    </row>
    <row r="6922" spans="1:11" ht="15" x14ac:dyDescent="0.2">
      <c r="A6922">
        <v>6863</v>
      </c>
      <c r="B6922" s="660">
        <f>'Expenditures 16-24'!I49</f>
        <v>0</v>
      </c>
      <c r="F6922" s="4"/>
      <c r="G6922" s="1" t="b">
        <f t="shared" ca="1" si="108"/>
        <v>1</v>
      </c>
      <c r="H6922" s="1435" cm="1">
        <f t="array" aca="1" ref="H6922" ca="1">IF(I6922&lt;&gt;"",INDIRECT("'"&amp;I6922&amp;"'!"&amp;J6922),"")</f>
        <v>0</v>
      </c>
      <c r="I6922" s="1440" t="s">
        <v>3868</v>
      </c>
      <c r="J6922" s="1436" t="s">
        <v>5514</v>
      </c>
      <c r="K6922" s="4"/>
    </row>
    <row r="6923" spans="1:11" ht="15" x14ac:dyDescent="0.2">
      <c r="A6923">
        <v>6864</v>
      </c>
      <c r="B6923" s="660">
        <f>'Expenditures 16-24'!J49</f>
        <v>0</v>
      </c>
      <c r="F6923" s="4"/>
      <c r="G6923" s="1" t="b">
        <f t="shared" ca="1" si="108"/>
        <v>1</v>
      </c>
      <c r="H6923" s="1435" cm="1">
        <f t="array" aca="1" ref="H6923" ca="1">IF(I6923&lt;&gt;"",INDIRECT("'"&amp;I6923&amp;"'!"&amp;J6923),"")</f>
        <v>0</v>
      </c>
      <c r="I6923" s="1440" t="s">
        <v>3868</v>
      </c>
      <c r="J6923" s="1436" t="s">
        <v>5515</v>
      </c>
      <c r="K6923" s="4"/>
    </row>
    <row r="6924" spans="1:11" ht="15" x14ac:dyDescent="0.2">
      <c r="A6924">
        <v>6865</v>
      </c>
      <c r="B6924" s="660">
        <f>'Expenditures 16-24'!I51</f>
        <v>0</v>
      </c>
      <c r="F6924" s="4"/>
      <c r="G6924" s="1" t="b">
        <f t="shared" ca="1" si="108"/>
        <v>1</v>
      </c>
      <c r="H6924" s="1435" cm="1">
        <f t="array" aca="1" ref="H6924" ca="1">IF(I6924&lt;&gt;"",INDIRECT("'"&amp;I6924&amp;"'!"&amp;J6924),"")</f>
        <v>0</v>
      </c>
      <c r="I6924" s="1440" t="s">
        <v>3868</v>
      </c>
      <c r="J6924" s="1436" t="s">
        <v>5516</v>
      </c>
      <c r="K6924" s="4"/>
    </row>
    <row r="6925" spans="1:11" ht="15" x14ac:dyDescent="0.2">
      <c r="A6925">
        <v>6866</v>
      </c>
      <c r="B6925" s="660">
        <f>'Expenditures 16-24'!J51</f>
        <v>0</v>
      </c>
      <c r="F6925" s="4"/>
      <c r="G6925" s="1" t="b">
        <f t="shared" ca="1" si="108"/>
        <v>1</v>
      </c>
      <c r="H6925" s="1435" cm="1">
        <f t="array" aca="1" ref="H6925" ca="1">IF(I6925&lt;&gt;"",INDIRECT("'"&amp;I6925&amp;"'!"&amp;J6925),"")</f>
        <v>0</v>
      </c>
      <c r="I6925" s="1440" t="s">
        <v>3868</v>
      </c>
      <c r="J6925" s="1436" t="s">
        <v>5517</v>
      </c>
      <c r="K6925" s="4"/>
    </row>
    <row r="6926" spans="1:11" ht="15" x14ac:dyDescent="0.2">
      <c r="A6926">
        <v>6867</v>
      </c>
      <c r="B6926" s="660">
        <f>'Expenditures 16-24'!I52</f>
        <v>0</v>
      </c>
      <c r="F6926" s="4"/>
      <c r="G6926" s="1" t="b">
        <f t="shared" ca="1" si="108"/>
        <v>1</v>
      </c>
      <c r="H6926" s="1435" cm="1">
        <f t="array" aca="1" ref="H6926" ca="1">IF(I6926&lt;&gt;"",INDIRECT("'"&amp;I6926&amp;"'!"&amp;J6926),"")</f>
        <v>0</v>
      </c>
      <c r="I6926" s="1440" t="s">
        <v>3868</v>
      </c>
      <c r="J6926" s="1436" t="s">
        <v>5518</v>
      </c>
      <c r="K6926" s="4"/>
    </row>
    <row r="6927" spans="1:11" ht="15" x14ac:dyDescent="0.2">
      <c r="A6927">
        <v>6868</v>
      </c>
      <c r="B6927" s="660">
        <f>'Expenditures 16-24'!J52</f>
        <v>0</v>
      </c>
      <c r="F6927" s="4"/>
      <c r="G6927" s="1" t="b">
        <f t="shared" ca="1" si="108"/>
        <v>1</v>
      </c>
      <c r="H6927" s="1435" cm="1">
        <f t="array" aca="1" ref="H6927" ca="1">IF(I6927&lt;&gt;"",INDIRECT("'"&amp;I6927&amp;"'!"&amp;J6927),"")</f>
        <v>0</v>
      </c>
      <c r="I6927" s="1440" t="s">
        <v>3868</v>
      </c>
      <c r="J6927" s="1436" t="s">
        <v>5519</v>
      </c>
      <c r="K6927" s="4"/>
    </row>
    <row r="6928" spans="1:11" ht="15" x14ac:dyDescent="0.2">
      <c r="A6928">
        <v>6869</v>
      </c>
      <c r="B6928" s="660">
        <f>'Expenditures 16-24'!I53</f>
        <v>0</v>
      </c>
      <c r="F6928" s="4"/>
      <c r="G6928" s="1" t="b">
        <f t="shared" ca="1" si="108"/>
        <v>1</v>
      </c>
      <c r="H6928" s="1435" cm="1">
        <f t="array" aca="1" ref="H6928" ca="1">IF(I6928&lt;&gt;"",INDIRECT("'"&amp;I6928&amp;"'!"&amp;J6928),"")</f>
        <v>0</v>
      </c>
      <c r="I6928" s="1440" t="s">
        <v>3868</v>
      </c>
      <c r="J6928" s="1436" t="s">
        <v>5520</v>
      </c>
      <c r="K6928" s="4"/>
    </row>
    <row r="6929" spans="1:11" ht="15" x14ac:dyDescent="0.2">
      <c r="A6929">
        <v>6870</v>
      </c>
      <c r="B6929" s="660">
        <f>'Expenditures 16-24'!J53</f>
        <v>0</v>
      </c>
      <c r="F6929" s="4"/>
      <c r="G6929" s="1" t="b">
        <f t="shared" ca="1" si="108"/>
        <v>1</v>
      </c>
      <c r="H6929" s="1435" cm="1">
        <f t="array" aca="1" ref="H6929" ca="1">IF(I6929&lt;&gt;"",INDIRECT("'"&amp;I6929&amp;"'!"&amp;J6929),"")</f>
        <v>0</v>
      </c>
      <c r="I6929" s="1440" t="s">
        <v>3868</v>
      </c>
      <c r="J6929" s="1436" t="s">
        <v>5521</v>
      </c>
      <c r="K6929" s="4"/>
    </row>
    <row r="6930" spans="1:11" ht="15" x14ac:dyDescent="0.2">
      <c r="A6930">
        <v>6871</v>
      </c>
      <c r="B6930" s="660">
        <f>'Expenditures 16-24'!C54</f>
        <v>0</v>
      </c>
      <c r="F6930" s="4"/>
      <c r="G6930" s="1" t="b">
        <f t="shared" ca="1" si="108"/>
        <v>1</v>
      </c>
      <c r="H6930" s="1435" cm="1">
        <f t="array" aca="1" ref="H6930" ca="1">IF(I6930&lt;&gt;"",INDIRECT("'"&amp;I6930&amp;"'!"&amp;J6930),"")</f>
        <v>0</v>
      </c>
      <c r="I6930" s="1440" t="s">
        <v>3868</v>
      </c>
      <c r="J6930" s="1436" t="s">
        <v>5214</v>
      </c>
      <c r="K6930" s="4"/>
    </row>
    <row r="6931" spans="1:11" ht="15" x14ac:dyDescent="0.2">
      <c r="A6931">
        <v>6872</v>
      </c>
      <c r="B6931" s="660">
        <f>'Expenditures 16-24'!D54</f>
        <v>0</v>
      </c>
      <c r="F6931" s="4"/>
      <c r="G6931" s="1" t="b">
        <f t="shared" ca="1" si="108"/>
        <v>1</v>
      </c>
      <c r="H6931" s="1435" cm="1">
        <f t="array" aca="1" ref="H6931" ca="1">IF(I6931&lt;&gt;"",INDIRECT("'"&amp;I6931&amp;"'!"&amp;J6931),"")</f>
        <v>0</v>
      </c>
      <c r="I6931" s="1440" t="s">
        <v>3868</v>
      </c>
      <c r="J6931" s="1436" t="s">
        <v>5215</v>
      </c>
      <c r="K6931" s="4"/>
    </row>
    <row r="6932" spans="1:11" ht="15" x14ac:dyDescent="0.2">
      <c r="A6932">
        <v>6873</v>
      </c>
      <c r="B6932" s="660">
        <f>'Expenditures 16-24'!E54</f>
        <v>0</v>
      </c>
      <c r="F6932" s="4"/>
      <c r="G6932" s="1" t="b">
        <f t="shared" ca="1" si="108"/>
        <v>1</v>
      </c>
      <c r="H6932" s="1435" cm="1">
        <f t="array" aca="1" ref="H6932" ca="1">IF(I6932&lt;&gt;"",INDIRECT("'"&amp;I6932&amp;"'!"&amp;J6932),"")</f>
        <v>0</v>
      </c>
      <c r="I6932" s="1440" t="s">
        <v>3868</v>
      </c>
      <c r="J6932" s="1436" t="s">
        <v>5522</v>
      </c>
      <c r="K6932" s="4"/>
    </row>
    <row r="6933" spans="1:11" ht="15" x14ac:dyDescent="0.2">
      <c r="A6933">
        <v>6874</v>
      </c>
      <c r="B6933" s="660">
        <f>'Expenditures 16-24'!F54</f>
        <v>0</v>
      </c>
      <c r="F6933" s="4"/>
      <c r="G6933" s="1" t="b">
        <f t="shared" ca="1" si="108"/>
        <v>1</v>
      </c>
      <c r="H6933" s="1435" cm="1">
        <f t="array" aca="1" ref="H6933" ca="1">IF(I6933&lt;&gt;"",INDIRECT("'"&amp;I6933&amp;"'!"&amp;J6933),"")</f>
        <v>0</v>
      </c>
      <c r="I6933" s="1440" t="s">
        <v>3868</v>
      </c>
      <c r="J6933" s="1436" t="s">
        <v>5229</v>
      </c>
      <c r="K6933" s="4"/>
    </row>
    <row r="6934" spans="1:11" ht="15" x14ac:dyDescent="0.2">
      <c r="A6934">
        <v>6875</v>
      </c>
      <c r="B6934" s="660">
        <f>'Expenditures 16-24'!G54</f>
        <v>0</v>
      </c>
      <c r="F6934" s="4"/>
      <c r="G6934" s="1" t="b">
        <f t="shared" ca="1" si="108"/>
        <v>1</v>
      </c>
      <c r="H6934" s="1435" cm="1">
        <f t="array" aca="1" ref="H6934" ca="1">IF(I6934&lt;&gt;"",INDIRECT("'"&amp;I6934&amp;"'!"&amp;J6934),"")</f>
        <v>0</v>
      </c>
      <c r="I6934" s="1440" t="s">
        <v>3868</v>
      </c>
      <c r="J6934" s="1436" t="s">
        <v>5523</v>
      </c>
      <c r="K6934" s="4"/>
    </row>
    <row r="6935" spans="1:11" ht="15" x14ac:dyDescent="0.2">
      <c r="A6935">
        <v>6876</v>
      </c>
      <c r="B6935" s="660">
        <f>'Expenditures 16-24'!H54</f>
        <v>0</v>
      </c>
      <c r="F6935" s="4"/>
      <c r="G6935" s="1" t="b">
        <f t="shared" ca="1" si="108"/>
        <v>1</v>
      </c>
      <c r="H6935" s="1435" cm="1">
        <f t="array" aca="1" ref="H6935" ca="1">IF(I6935&lt;&gt;"",INDIRECT("'"&amp;I6935&amp;"'!"&amp;J6935),"")</f>
        <v>0</v>
      </c>
      <c r="I6935" s="1440" t="s">
        <v>3868</v>
      </c>
      <c r="J6935" s="1436" t="s">
        <v>5216</v>
      </c>
      <c r="K6935" s="4"/>
    </row>
    <row r="6936" spans="1:11" ht="15" x14ac:dyDescent="0.2">
      <c r="A6936">
        <v>6877</v>
      </c>
      <c r="B6936" s="660">
        <f>'Expenditures 16-24'!I54</f>
        <v>0</v>
      </c>
      <c r="F6936" s="4"/>
      <c r="G6936" s="1" t="b">
        <f t="shared" ca="1" si="108"/>
        <v>1</v>
      </c>
      <c r="H6936" s="1435" cm="1">
        <f t="array" aca="1" ref="H6936" ca="1">IF(I6936&lt;&gt;"",INDIRECT("'"&amp;I6936&amp;"'!"&amp;J6936),"")</f>
        <v>0</v>
      </c>
      <c r="I6936" s="1440" t="s">
        <v>3868</v>
      </c>
      <c r="J6936" s="1436" t="s">
        <v>5524</v>
      </c>
      <c r="K6936" s="4"/>
    </row>
    <row r="6937" spans="1:11" ht="15" x14ac:dyDescent="0.2">
      <c r="A6937">
        <v>6878</v>
      </c>
      <c r="B6937" s="660">
        <f>'Expenditures 16-24'!J54</f>
        <v>0</v>
      </c>
      <c r="F6937" s="4"/>
      <c r="G6937" s="1" t="b">
        <f t="shared" ca="1" si="108"/>
        <v>1</v>
      </c>
      <c r="H6937" s="1435" cm="1">
        <f t="array" aca="1" ref="H6937" ca="1">IF(I6937&lt;&gt;"",INDIRECT("'"&amp;I6937&amp;"'!"&amp;J6937),"")</f>
        <v>0</v>
      </c>
      <c r="I6937" s="1440" t="s">
        <v>3868</v>
      </c>
      <c r="J6937" s="1436" t="s">
        <v>5525</v>
      </c>
      <c r="K6937" s="4"/>
    </row>
    <row r="6938" spans="1:11" ht="15" x14ac:dyDescent="0.2">
      <c r="A6938">
        <v>6879</v>
      </c>
      <c r="B6938" s="660">
        <f>'Expenditures 16-24'!K54</f>
        <v>0</v>
      </c>
      <c r="F6938" s="4"/>
      <c r="G6938" s="1" t="b">
        <f t="shared" ca="1" si="108"/>
        <v>1</v>
      </c>
      <c r="H6938" s="1435" cm="1">
        <f t="array" aca="1" ref="H6938" ca="1">IF(I6938&lt;&gt;"",INDIRECT("'"&amp;I6938&amp;"'!"&amp;J6938),"")</f>
        <v>0</v>
      </c>
      <c r="I6938" s="1440" t="s">
        <v>3868</v>
      </c>
      <c r="J6938" s="1436" t="s">
        <v>5526</v>
      </c>
      <c r="K6938" s="4"/>
    </row>
    <row r="6939" spans="1:11" ht="15" x14ac:dyDescent="0.2">
      <c r="A6939" s="5">
        <v>6880</v>
      </c>
      <c r="B6939" s="660"/>
      <c r="F6939" s="4" t="s">
        <v>3784</v>
      </c>
      <c r="G6939" s="1" t="b">
        <f t="shared" ca="1" si="108"/>
        <v>1</v>
      </c>
      <c r="H6939" s="1435" t="str" cm="1">
        <f t="array" aca="1" ref="H6939" ca="1">IF(I6939&lt;&gt;"",INDIRECT("'"&amp;I6939&amp;"'!"&amp;J6939),"")</f>
        <v/>
      </c>
      <c r="I6939" s="1440"/>
      <c r="J6939" s="1436"/>
      <c r="K6939" s="4"/>
    </row>
    <row r="6940" spans="1:11" ht="15" x14ac:dyDescent="0.2">
      <c r="A6940">
        <v>6881</v>
      </c>
      <c r="B6940" s="660">
        <f>'Expenditures 16-24'!I55</f>
        <v>0</v>
      </c>
      <c r="F6940" s="4"/>
      <c r="G6940" s="1" t="b">
        <f t="shared" ca="1" si="108"/>
        <v>1</v>
      </c>
      <c r="H6940" s="1435" cm="1">
        <f t="array" aca="1" ref="H6940" ca="1">IF(I6940&lt;&gt;"",INDIRECT("'"&amp;I6940&amp;"'!"&amp;J6940),"")</f>
        <v>0</v>
      </c>
      <c r="I6940" s="1440" t="s">
        <v>3868</v>
      </c>
      <c r="J6940" s="1436" t="s">
        <v>5527</v>
      </c>
      <c r="K6940" s="4"/>
    </row>
    <row r="6941" spans="1:11" ht="15" x14ac:dyDescent="0.2">
      <c r="A6941">
        <v>6882</v>
      </c>
      <c r="B6941" s="660">
        <f>'Expenditures 16-24'!J55</f>
        <v>0</v>
      </c>
      <c r="F6941" s="4"/>
      <c r="G6941" s="1" t="b">
        <f t="shared" ca="1" si="108"/>
        <v>1</v>
      </c>
      <c r="H6941" s="1435" cm="1">
        <f t="array" aca="1" ref="H6941" ca="1">IF(I6941&lt;&gt;"",INDIRECT("'"&amp;I6941&amp;"'!"&amp;J6941),"")</f>
        <v>0</v>
      </c>
      <c r="I6941" s="1440" t="s">
        <v>3868</v>
      </c>
      <c r="J6941" s="1436" t="s">
        <v>5528</v>
      </c>
      <c r="K6941" s="4"/>
    </row>
    <row r="6942" spans="1:11" ht="15" x14ac:dyDescent="0.2">
      <c r="A6942">
        <v>6883</v>
      </c>
      <c r="B6942" s="660">
        <f>'Expenditures 16-24'!I57</f>
        <v>0</v>
      </c>
      <c r="F6942" s="4"/>
      <c r="G6942" s="1" t="b">
        <f t="shared" ca="1" si="108"/>
        <v>1</v>
      </c>
      <c r="H6942" s="1435" cm="1">
        <f t="array" aca="1" ref="H6942" ca="1">IF(I6942&lt;&gt;"",INDIRECT("'"&amp;I6942&amp;"'!"&amp;J6942),"")</f>
        <v>0</v>
      </c>
      <c r="I6942" s="1440" t="s">
        <v>3868</v>
      </c>
      <c r="J6942" s="1436" t="s">
        <v>5529</v>
      </c>
      <c r="K6942" s="4"/>
    </row>
    <row r="6943" spans="1:11" ht="15" x14ac:dyDescent="0.2">
      <c r="A6943">
        <v>6884</v>
      </c>
      <c r="B6943" s="660">
        <f>'Expenditures 16-24'!J57</f>
        <v>0</v>
      </c>
      <c r="F6943" s="4"/>
      <c r="G6943" s="1" t="b">
        <f t="shared" ca="1" si="108"/>
        <v>1</v>
      </c>
      <c r="H6943" s="1435" cm="1">
        <f t="array" aca="1" ref="H6943" ca="1">IF(I6943&lt;&gt;"",INDIRECT("'"&amp;I6943&amp;"'!"&amp;J6943),"")</f>
        <v>0</v>
      </c>
      <c r="I6943" s="1440" t="s">
        <v>3868</v>
      </c>
      <c r="J6943" s="1436" t="s">
        <v>5530</v>
      </c>
      <c r="K6943" s="4"/>
    </row>
    <row r="6944" spans="1:11" ht="15" x14ac:dyDescent="0.2">
      <c r="A6944">
        <v>6885</v>
      </c>
      <c r="B6944" s="660">
        <f>'Expenditures 16-24'!I58</f>
        <v>0</v>
      </c>
      <c r="F6944" s="4"/>
      <c r="G6944" s="1" t="b">
        <f t="shared" ref="G6944:G7007" ca="1" si="109">H6944=B6944</f>
        <v>1</v>
      </c>
      <c r="H6944" s="1435" cm="1">
        <f t="array" aca="1" ref="H6944" ca="1">IF(I6944&lt;&gt;"",INDIRECT("'"&amp;I6944&amp;"'!"&amp;J6944),"")</f>
        <v>0</v>
      </c>
      <c r="I6944" s="1440" t="s">
        <v>3868</v>
      </c>
      <c r="J6944" s="1436" t="s">
        <v>5531</v>
      </c>
      <c r="K6944" s="4"/>
    </row>
    <row r="6945" spans="1:11" ht="15" x14ac:dyDescent="0.2">
      <c r="A6945">
        <v>6886</v>
      </c>
      <c r="B6945" s="660">
        <f>'Expenditures 16-24'!J58</f>
        <v>0</v>
      </c>
      <c r="F6945" s="4"/>
      <c r="G6945" s="1" t="b">
        <f t="shared" ca="1" si="109"/>
        <v>1</v>
      </c>
      <c r="H6945" s="1435" cm="1">
        <f t="array" aca="1" ref="H6945" ca="1">IF(I6945&lt;&gt;"",INDIRECT("'"&amp;I6945&amp;"'!"&amp;J6945),"")</f>
        <v>0</v>
      </c>
      <c r="I6945" s="1440" t="s">
        <v>3868</v>
      </c>
      <c r="J6945" s="1436" t="s">
        <v>5532</v>
      </c>
      <c r="K6945" s="4"/>
    </row>
    <row r="6946" spans="1:11" ht="15" x14ac:dyDescent="0.2">
      <c r="A6946">
        <v>6887</v>
      </c>
      <c r="B6946" s="660">
        <f>'Expenditures 16-24'!I59</f>
        <v>0</v>
      </c>
      <c r="F6946" s="4"/>
      <c r="G6946" s="1" t="b">
        <f t="shared" ca="1" si="109"/>
        <v>1</v>
      </c>
      <c r="H6946" s="1435" cm="1">
        <f t="array" aca="1" ref="H6946" ca="1">IF(I6946&lt;&gt;"",INDIRECT("'"&amp;I6946&amp;"'!"&amp;J6946),"")</f>
        <v>0</v>
      </c>
      <c r="I6946" s="1440" t="s">
        <v>3868</v>
      </c>
      <c r="J6946" s="1436" t="s">
        <v>5533</v>
      </c>
      <c r="K6946" s="4"/>
    </row>
    <row r="6947" spans="1:11" ht="15" x14ac:dyDescent="0.2">
      <c r="A6947">
        <v>6888</v>
      </c>
      <c r="B6947" s="660">
        <f>'Expenditures 16-24'!J59</f>
        <v>0</v>
      </c>
      <c r="F6947" s="4"/>
      <c r="G6947" s="1" t="b">
        <f t="shared" ca="1" si="109"/>
        <v>1</v>
      </c>
      <c r="H6947" s="1435" cm="1">
        <f t="array" aca="1" ref="H6947" ca="1">IF(I6947&lt;&gt;"",INDIRECT("'"&amp;I6947&amp;"'!"&amp;J6947),"")</f>
        <v>0</v>
      </c>
      <c r="I6947" s="1440" t="s">
        <v>3868</v>
      </c>
      <c r="J6947" s="1436" t="s">
        <v>5534</v>
      </c>
      <c r="K6947" s="4"/>
    </row>
    <row r="6948" spans="1:11" ht="15" x14ac:dyDescent="0.2">
      <c r="A6948">
        <v>6889</v>
      </c>
      <c r="B6948" s="660">
        <f>'Expenditures 16-24'!I61</f>
        <v>0</v>
      </c>
      <c r="F6948" s="4"/>
      <c r="G6948" s="1" t="b">
        <f t="shared" ca="1" si="109"/>
        <v>1</v>
      </c>
      <c r="H6948" s="1435" cm="1">
        <f t="array" aca="1" ref="H6948" ca="1">IF(I6948&lt;&gt;"",INDIRECT("'"&amp;I6948&amp;"'!"&amp;J6948),"")</f>
        <v>0</v>
      </c>
      <c r="I6948" s="1440" t="s">
        <v>3868</v>
      </c>
      <c r="J6948" s="1436" t="s">
        <v>5535</v>
      </c>
      <c r="K6948" s="4"/>
    </row>
    <row r="6949" spans="1:11" ht="15" x14ac:dyDescent="0.2">
      <c r="A6949">
        <v>6890</v>
      </c>
      <c r="B6949" s="660">
        <f>'Expenditures 16-24'!J61</f>
        <v>0</v>
      </c>
      <c r="F6949" s="4"/>
      <c r="G6949" s="1" t="b">
        <f t="shared" ca="1" si="109"/>
        <v>1</v>
      </c>
      <c r="H6949" s="1435" cm="1">
        <f t="array" aca="1" ref="H6949" ca="1">IF(I6949&lt;&gt;"",INDIRECT("'"&amp;I6949&amp;"'!"&amp;J6949),"")</f>
        <v>0</v>
      </c>
      <c r="I6949" s="1440" t="s">
        <v>3868</v>
      </c>
      <c r="J6949" s="1436" t="s">
        <v>5536</v>
      </c>
      <c r="K6949" s="4"/>
    </row>
    <row r="6950" spans="1:11" ht="15" x14ac:dyDescent="0.2">
      <c r="A6950">
        <v>6891</v>
      </c>
      <c r="B6950" s="660">
        <f>'Expenditures 16-24'!I62</f>
        <v>0</v>
      </c>
      <c r="F6950" s="4"/>
      <c r="G6950" s="1" t="b">
        <f t="shared" ca="1" si="109"/>
        <v>1</v>
      </c>
      <c r="H6950" s="1435" cm="1">
        <f t="array" aca="1" ref="H6950" ca="1">IF(I6950&lt;&gt;"",INDIRECT("'"&amp;I6950&amp;"'!"&amp;J6950),"")</f>
        <v>0</v>
      </c>
      <c r="I6950" s="1440" t="s">
        <v>3868</v>
      </c>
      <c r="J6950" s="1436" t="s">
        <v>5537</v>
      </c>
      <c r="K6950" s="4"/>
    </row>
    <row r="6951" spans="1:11" ht="15" x14ac:dyDescent="0.2">
      <c r="A6951">
        <v>6892</v>
      </c>
      <c r="B6951" s="660">
        <f>'Expenditures 16-24'!J62</f>
        <v>0</v>
      </c>
      <c r="F6951" s="4"/>
      <c r="G6951" s="1" t="b">
        <f t="shared" ca="1" si="109"/>
        <v>1</v>
      </c>
      <c r="H6951" s="1435" cm="1">
        <f t="array" aca="1" ref="H6951" ca="1">IF(I6951&lt;&gt;"",INDIRECT("'"&amp;I6951&amp;"'!"&amp;J6951),"")</f>
        <v>0</v>
      </c>
      <c r="I6951" s="1440" t="s">
        <v>3868</v>
      </c>
      <c r="J6951" s="1436" t="s">
        <v>5538</v>
      </c>
      <c r="K6951" s="4"/>
    </row>
    <row r="6952" spans="1:11" ht="15" x14ac:dyDescent="0.2">
      <c r="A6952">
        <v>6893</v>
      </c>
      <c r="B6952" s="660">
        <f>'Expenditures 16-24'!I63</f>
        <v>0</v>
      </c>
      <c r="F6952" s="4"/>
      <c r="G6952" s="1" t="b">
        <f t="shared" ca="1" si="109"/>
        <v>1</v>
      </c>
      <c r="H6952" s="1435" cm="1">
        <f t="array" aca="1" ref="H6952" ca="1">IF(I6952&lt;&gt;"",INDIRECT("'"&amp;I6952&amp;"'!"&amp;J6952),"")</f>
        <v>0</v>
      </c>
      <c r="I6952" s="1440" t="s">
        <v>3868</v>
      </c>
      <c r="J6952" s="1436" t="s">
        <v>5539</v>
      </c>
      <c r="K6952" s="4"/>
    </row>
    <row r="6953" spans="1:11" ht="15" x14ac:dyDescent="0.2">
      <c r="A6953">
        <v>6894</v>
      </c>
      <c r="B6953" s="660">
        <f>'Expenditures 16-24'!J63</f>
        <v>0</v>
      </c>
      <c r="F6953" s="4"/>
      <c r="G6953" s="1" t="b">
        <f t="shared" ca="1" si="109"/>
        <v>1</v>
      </c>
      <c r="H6953" s="1435" cm="1">
        <f t="array" aca="1" ref="H6953" ca="1">IF(I6953&lt;&gt;"",INDIRECT("'"&amp;I6953&amp;"'!"&amp;J6953),"")</f>
        <v>0</v>
      </c>
      <c r="I6953" s="1440" t="s">
        <v>3868</v>
      </c>
      <c r="J6953" s="1436" t="s">
        <v>5540</v>
      </c>
      <c r="K6953" s="4"/>
    </row>
    <row r="6954" spans="1:11" ht="15" x14ac:dyDescent="0.2">
      <c r="A6954">
        <v>6895</v>
      </c>
      <c r="B6954" s="660">
        <f>'Expenditures 16-24'!I64</f>
        <v>0</v>
      </c>
      <c r="F6954" s="4"/>
      <c r="G6954" s="1" t="b">
        <f t="shared" ca="1" si="109"/>
        <v>1</v>
      </c>
      <c r="H6954" s="1435" cm="1">
        <f t="array" aca="1" ref="H6954" ca="1">IF(I6954&lt;&gt;"",INDIRECT("'"&amp;I6954&amp;"'!"&amp;J6954),"")</f>
        <v>0</v>
      </c>
      <c r="I6954" s="1440" t="s">
        <v>3868</v>
      </c>
      <c r="J6954" s="1436" t="s">
        <v>4783</v>
      </c>
      <c r="K6954" s="4"/>
    </row>
    <row r="6955" spans="1:11" ht="15" x14ac:dyDescent="0.2">
      <c r="A6955">
        <v>6896</v>
      </c>
      <c r="B6955" s="660">
        <f>'Expenditures 16-24'!J64</f>
        <v>0</v>
      </c>
      <c r="F6955" s="4"/>
      <c r="G6955" s="1" t="b">
        <f t="shared" ca="1" si="109"/>
        <v>1</v>
      </c>
      <c r="H6955" s="1435" cm="1">
        <f t="array" aca="1" ref="H6955" ca="1">IF(I6955&lt;&gt;"",INDIRECT("'"&amp;I6955&amp;"'!"&amp;J6955),"")</f>
        <v>0</v>
      </c>
      <c r="I6955" s="1440" t="s">
        <v>3868</v>
      </c>
      <c r="J6955" s="1436" t="s">
        <v>4784</v>
      </c>
      <c r="K6955" s="4"/>
    </row>
    <row r="6956" spans="1:11" ht="15" x14ac:dyDescent="0.2">
      <c r="A6956">
        <v>6897</v>
      </c>
      <c r="B6956" s="660">
        <f>'Expenditures 16-24'!I65</f>
        <v>0</v>
      </c>
      <c r="F6956" s="4"/>
      <c r="G6956" s="1" t="b">
        <f t="shared" ca="1" si="109"/>
        <v>1</v>
      </c>
      <c r="H6956" s="1435" cm="1">
        <f t="array" aca="1" ref="H6956" ca="1">IF(I6956&lt;&gt;"",INDIRECT("'"&amp;I6956&amp;"'!"&amp;J6956),"")</f>
        <v>0</v>
      </c>
      <c r="I6956" s="1440" t="s">
        <v>3868</v>
      </c>
      <c r="J6956" s="1436" t="s">
        <v>5144</v>
      </c>
      <c r="K6956" s="4"/>
    </row>
    <row r="6957" spans="1:11" ht="15" x14ac:dyDescent="0.2">
      <c r="A6957">
        <v>6898</v>
      </c>
      <c r="B6957" s="660">
        <f>'Expenditures 16-24'!J65</f>
        <v>0</v>
      </c>
      <c r="F6957" s="4"/>
      <c r="G6957" s="1" t="b">
        <f t="shared" ca="1" si="109"/>
        <v>1</v>
      </c>
      <c r="H6957" s="1435" cm="1">
        <f t="array" aca="1" ref="H6957" ca="1">IF(I6957&lt;&gt;"",INDIRECT("'"&amp;I6957&amp;"'!"&amp;J6957),"")</f>
        <v>0</v>
      </c>
      <c r="I6957" s="1440" t="s">
        <v>3868</v>
      </c>
      <c r="J6957" s="1436" t="s">
        <v>5230</v>
      </c>
      <c r="K6957" s="4"/>
    </row>
    <row r="6958" spans="1:11" ht="15" x14ac:dyDescent="0.2">
      <c r="A6958">
        <v>6899</v>
      </c>
      <c r="B6958" s="660">
        <f>'Expenditures 16-24'!J66</f>
        <v>0</v>
      </c>
      <c r="F6958" s="4"/>
      <c r="G6958" s="1" t="b">
        <f t="shared" ca="1" si="109"/>
        <v>1</v>
      </c>
      <c r="H6958" s="1435" cm="1">
        <f t="array" aca="1" ref="H6958" ca="1">IF(I6958&lt;&gt;"",INDIRECT("'"&amp;I6958&amp;"'!"&amp;J6958),"")</f>
        <v>0</v>
      </c>
      <c r="I6958" s="1440" t="s">
        <v>3868</v>
      </c>
      <c r="J6958" s="1436" t="s">
        <v>5231</v>
      </c>
      <c r="K6958" s="4"/>
    </row>
    <row r="6959" spans="1:11" ht="15" x14ac:dyDescent="0.2">
      <c r="A6959">
        <v>6900</v>
      </c>
      <c r="B6959" s="660">
        <f>'Expenditures 16-24'!I67</f>
        <v>0</v>
      </c>
      <c r="F6959" s="4"/>
      <c r="G6959" s="1" t="b">
        <f t="shared" ca="1" si="109"/>
        <v>1</v>
      </c>
      <c r="H6959" s="1435" cm="1">
        <f t="array" aca="1" ref="H6959" ca="1">IF(I6959&lt;&gt;"",INDIRECT("'"&amp;I6959&amp;"'!"&amp;J6959),"")</f>
        <v>0</v>
      </c>
      <c r="I6959" s="1440" t="s">
        <v>3868</v>
      </c>
      <c r="J6959" s="1436" t="s">
        <v>5146</v>
      </c>
      <c r="K6959" s="4"/>
    </row>
    <row r="6960" spans="1:11" ht="15" x14ac:dyDescent="0.2">
      <c r="A6960">
        <v>6901</v>
      </c>
      <c r="B6960" s="660">
        <f>'Expenditures 16-24'!J67</f>
        <v>0</v>
      </c>
      <c r="F6960" s="4"/>
      <c r="G6960" s="1" t="b">
        <f t="shared" ca="1" si="109"/>
        <v>1</v>
      </c>
      <c r="H6960" s="1435" cm="1">
        <f t="array" aca="1" ref="H6960" ca="1">IF(I6960&lt;&gt;"",INDIRECT("'"&amp;I6960&amp;"'!"&amp;J6960),"")</f>
        <v>0</v>
      </c>
      <c r="I6960" s="1440" t="s">
        <v>3868</v>
      </c>
      <c r="J6960" s="1436" t="s">
        <v>5232</v>
      </c>
      <c r="K6960" s="4"/>
    </row>
    <row r="6961" spans="1:11" ht="15" x14ac:dyDescent="0.2">
      <c r="A6961">
        <v>6902</v>
      </c>
      <c r="B6961" s="660">
        <f>'Expenditures 16-24'!I69</f>
        <v>0</v>
      </c>
      <c r="F6961" s="4"/>
      <c r="G6961" s="1" t="b">
        <f t="shared" ca="1" si="109"/>
        <v>1</v>
      </c>
      <c r="H6961" s="1435" cm="1">
        <f t="array" aca="1" ref="H6961" ca="1">IF(I6961&lt;&gt;"",INDIRECT("'"&amp;I6961&amp;"'!"&amp;J6961),"")</f>
        <v>0</v>
      </c>
      <c r="I6961" s="1440" t="s">
        <v>3868</v>
      </c>
      <c r="J6961" s="1436" t="s">
        <v>5541</v>
      </c>
      <c r="K6961" s="4"/>
    </row>
    <row r="6962" spans="1:11" ht="15" x14ac:dyDescent="0.2">
      <c r="A6962">
        <v>6903</v>
      </c>
      <c r="B6962" s="660">
        <f>'Expenditures 16-24'!J69</f>
        <v>0</v>
      </c>
      <c r="F6962" s="4"/>
      <c r="G6962" s="1" t="b">
        <f t="shared" ca="1" si="109"/>
        <v>1</v>
      </c>
      <c r="H6962" s="1435" cm="1">
        <f t="array" aca="1" ref="H6962" ca="1">IF(I6962&lt;&gt;"",INDIRECT("'"&amp;I6962&amp;"'!"&amp;J6962),"")</f>
        <v>0</v>
      </c>
      <c r="I6962" s="1440" t="s">
        <v>3868</v>
      </c>
      <c r="J6962" s="1436" t="s">
        <v>5542</v>
      </c>
      <c r="K6962" s="4"/>
    </row>
    <row r="6963" spans="1:11" ht="15" x14ac:dyDescent="0.2">
      <c r="A6963">
        <v>6904</v>
      </c>
      <c r="B6963" s="660">
        <f>'Expenditures 16-24'!I70</f>
        <v>0</v>
      </c>
      <c r="F6963" s="4"/>
      <c r="G6963" s="1" t="b">
        <f t="shared" ca="1" si="109"/>
        <v>1</v>
      </c>
      <c r="H6963" s="1435" cm="1">
        <f t="array" aca="1" ref="H6963" ca="1">IF(I6963&lt;&gt;"",INDIRECT("'"&amp;I6963&amp;"'!"&amp;J6963),"")</f>
        <v>0</v>
      </c>
      <c r="I6963" s="1440" t="s">
        <v>3868</v>
      </c>
      <c r="J6963" s="1436" t="s">
        <v>5543</v>
      </c>
      <c r="K6963" s="4"/>
    </row>
    <row r="6964" spans="1:11" ht="15" x14ac:dyDescent="0.2">
      <c r="A6964">
        <v>6905</v>
      </c>
      <c r="B6964" s="660">
        <f>'Expenditures 16-24'!J70</f>
        <v>0</v>
      </c>
      <c r="F6964" s="4"/>
      <c r="G6964" s="1" t="b">
        <f t="shared" ca="1" si="109"/>
        <v>1</v>
      </c>
      <c r="H6964" s="1435" cm="1">
        <f t="array" aca="1" ref="H6964" ca="1">IF(I6964&lt;&gt;"",INDIRECT("'"&amp;I6964&amp;"'!"&amp;J6964),"")</f>
        <v>0</v>
      </c>
      <c r="I6964" s="1440" t="s">
        <v>3868</v>
      </c>
      <c r="J6964" s="1436" t="s">
        <v>5544</v>
      </c>
      <c r="K6964" s="4"/>
    </row>
    <row r="6965" spans="1:11" ht="15" x14ac:dyDescent="0.2">
      <c r="A6965">
        <v>6906</v>
      </c>
      <c r="B6965" s="660">
        <f>'Expenditures 16-24'!I71</f>
        <v>0</v>
      </c>
      <c r="F6965" s="4"/>
      <c r="G6965" s="1" t="b">
        <f t="shared" ca="1" si="109"/>
        <v>1</v>
      </c>
      <c r="H6965" s="1435" cm="1">
        <f t="array" aca="1" ref="H6965" ca="1">IF(I6965&lt;&gt;"",INDIRECT("'"&amp;I6965&amp;"'!"&amp;J6965),"")</f>
        <v>0</v>
      </c>
      <c r="I6965" s="1440" t="s">
        <v>3868</v>
      </c>
      <c r="J6965" s="1436" t="s">
        <v>5545</v>
      </c>
      <c r="K6965" s="4"/>
    </row>
    <row r="6966" spans="1:11" ht="15" x14ac:dyDescent="0.2">
      <c r="A6966">
        <v>6907</v>
      </c>
      <c r="B6966" s="660">
        <f>'Expenditures 16-24'!J71</f>
        <v>0</v>
      </c>
      <c r="F6966" s="4"/>
      <c r="G6966" s="1" t="b">
        <f t="shared" ca="1" si="109"/>
        <v>1</v>
      </c>
      <c r="H6966" s="1435" cm="1">
        <f t="array" aca="1" ref="H6966" ca="1">IF(I6966&lt;&gt;"",INDIRECT("'"&amp;I6966&amp;"'!"&amp;J6966),"")</f>
        <v>0</v>
      </c>
      <c r="I6966" s="1440" t="s">
        <v>3868</v>
      </c>
      <c r="J6966" s="1436" t="s">
        <v>5546</v>
      </c>
      <c r="K6966" s="4"/>
    </row>
    <row r="6967" spans="1:11" ht="15" x14ac:dyDescent="0.2">
      <c r="A6967">
        <v>6908</v>
      </c>
      <c r="B6967" s="660">
        <f>'Expenditures 16-24'!I72</f>
        <v>0</v>
      </c>
      <c r="F6967" s="4"/>
      <c r="G6967" s="1" t="b">
        <f t="shared" ca="1" si="109"/>
        <v>1</v>
      </c>
      <c r="H6967" s="1435" cm="1">
        <f t="array" aca="1" ref="H6967" ca="1">IF(I6967&lt;&gt;"",INDIRECT("'"&amp;I6967&amp;"'!"&amp;J6967),"")</f>
        <v>0</v>
      </c>
      <c r="I6967" s="1440" t="s">
        <v>3868</v>
      </c>
      <c r="J6967" s="1436" t="s">
        <v>5547</v>
      </c>
      <c r="K6967" s="4"/>
    </row>
    <row r="6968" spans="1:11" ht="15" x14ac:dyDescent="0.2">
      <c r="A6968">
        <v>6909</v>
      </c>
      <c r="B6968" s="660">
        <f>'Expenditures 16-24'!J72</f>
        <v>0</v>
      </c>
      <c r="F6968" s="4"/>
      <c r="G6968" s="1" t="b">
        <f t="shared" ca="1" si="109"/>
        <v>1</v>
      </c>
      <c r="H6968" s="1435" cm="1">
        <f t="array" aca="1" ref="H6968" ca="1">IF(I6968&lt;&gt;"",INDIRECT("'"&amp;I6968&amp;"'!"&amp;J6968),"")</f>
        <v>0</v>
      </c>
      <c r="I6968" s="1440" t="s">
        <v>3868</v>
      </c>
      <c r="J6968" s="1436" t="s">
        <v>5548</v>
      </c>
      <c r="K6968" s="4"/>
    </row>
    <row r="6969" spans="1:11" ht="15" x14ac:dyDescent="0.2">
      <c r="A6969">
        <v>6910</v>
      </c>
      <c r="B6969" s="660">
        <f>'Expenditures 16-24'!I73</f>
        <v>0</v>
      </c>
      <c r="F6969" s="4"/>
      <c r="G6969" s="1" t="b">
        <f t="shared" ca="1" si="109"/>
        <v>1</v>
      </c>
      <c r="H6969" s="1435" cm="1">
        <f t="array" aca="1" ref="H6969" ca="1">IF(I6969&lt;&gt;"",INDIRECT("'"&amp;I6969&amp;"'!"&amp;J6969),"")</f>
        <v>0</v>
      </c>
      <c r="I6969" s="1440" t="s">
        <v>3868</v>
      </c>
      <c r="J6969" s="1436" t="s">
        <v>5549</v>
      </c>
      <c r="K6969" s="4"/>
    </row>
    <row r="6970" spans="1:11" ht="15" x14ac:dyDescent="0.2">
      <c r="A6970">
        <v>6911</v>
      </c>
      <c r="B6970" s="660">
        <f>'Expenditures 16-24'!J73</f>
        <v>0</v>
      </c>
      <c r="F6970" s="4"/>
      <c r="G6970" s="1" t="b">
        <f t="shared" ca="1" si="109"/>
        <v>1</v>
      </c>
      <c r="H6970" s="1435" cm="1">
        <f t="array" aca="1" ref="H6970" ca="1">IF(I6970&lt;&gt;"",INDIRECT("'"&amp;I6970&amp;"'!"&amp;J6970),"")</f>
        <v>0</v>
      </c>
      <c r="I6970" s="1440" t="s">
        <v>3868</v>
      </c>
      <c r="J6970" s="1436" t="s">
        <v>5550</v>
      </c>
      <c r="K6970" s="4"/>
    </row>
    <row r="6971" spans="1:11" ht="15" x14ac:dyDescent="0.2">
      <c r="A6971">
        <v>6912</v>
      </c>
      <c r="B6971" s="660">
        <f>'Expenditures 16-24'!I74</f>
        <v>0</v>
      </c>
      <c r="F6971" s="4"/>
      <c r="G6971" s="1" t="b">
        <f t="shared" ca="1" si="109"/>
        <v>1</v>
      </c>
      <c r="H6971" s="1435" cm="1">
        <f t="array" aca="1" ref="H6971" ca="1">IF(I6971&lt;&gt;"",INDIRECT("'"&amp;I6971&amp;"'!"&amp;J6971),"")</f>
        <v>0</v>
      </c>
      <c r="I6971" s="1440" t="s">
        <v>3868</v>
      </c>
      <c r="J6971" s="1436" t="s">
        <v>5551</v>
      </c>
      <c r="K6971" s="4"/>
    </row>
    <row r="6972" spans="1:11" ht="15" x14ac:dyDescent="0.2">
      <c r="A6972">
        <v>6913</v>
      </c>
      <c r="B6972" s="660">
        <f>'Expenditures 16-24'!J74</f>
        <v>0</v>
      </c>
      <c r="F6972" s="4"/>
      <c r="G6972" s="1" t="b">
        <f t="shared" ca="1" si="109"/>
        <v>1</v>
      </c>
      <c r="H6972" s="1435" cm="1">
        <f t="array" aca="1" ref="H6972" ca="1">IF(I6972&lt;&gt;"",INDIRECT("'"&amp;I6972&amp;"'!"&amp;J6972),"")</f>
        <v>0</v>
      </c>
      <c r="I6972" s="1440" t="s">
        <v>3868</v>
      </c>
      <c r="J6972" s="1436" t="s">
        <v>5552</v>
      </c>
      <c r="K6972" s="4"/>
    </row>
    <row r="6973" spans="1:11" ht="15" x14ac:dyDescent="0.2">
      <c r="A6973">
        <v>6914</v>
      </c>
      <c r="B6973" s="660">
        <f>'Expenditures 16-24'!I75</f>
        <v>0</v>
      </c>
      <c r="F6973" s="4"/>
      <c r="G6973" s="1" t="b">
        <f t="shared" ca="1" si="109"/>
        <v>1</v>
      </c>
      <c r="H6973" s="1435" cm="1">
        <f t="array" aca="1" ref="H6973" ca="1">IF(I6973&lt;&gt;"",INDIRECT("'"&amp;I6973&amp;"'!"&amp;J6973),"")</f>
        <v>0</v>
      </c>
      <c r="I6973" s="1440" t="s">
        <v>3868</v>
      </c>
      <c r="J6973" s="1436" t="s">
        <v>5217</v>
      </c>
      <c r="K6973" s="4"/>
    </row>
    <row r="6974" spans="1:11" ht="15" x14ac:dyDescent="0.2">
      <c r="A6974">
        <v>6915</v>
      </c>
      <c r="B6974" s="660">
        <f>'Expenditures 16-24'!J75</f>
        <v>0</v>
      </c>
      <c r="F6974" s="4"/>
      <c r="G6974" s="1" t="b">
        <f t="shared" ca="1" si="109"/>
        <v>1</v>
      </c>
      <c r="H6974" s="1435" cm="1">
        <f t="array" aca="1" ref="H6974" ca="1">IF(I6974&lt;&gt;"",INDIRECT("'"&amp;I6974&amp;"'!"&amp;J6974),"")</f>
        <v>0</v>
      </c>
      <c r="I6974" s="1440" t="s">
        <v>3868</v>
      </c>
      <c r="J6974" s="1436" t="s">
        <v>5218</v>
      </c>
      <c r="K6974" s="4"/>
    </row>
    <row r="6975" spans="1:11" ht="15" x14ac:dyDescent="0.2">
      <c r="A6975">
        <v>6916</v>
      </c>
      <c r="B6975" s="660">
        <f>'Expenditures 16-24'!I76</f>
        <v>0</v>
      </c>
      <c r="F6975" s="4"/>
      <c r="G6975" s="1" t="b">
        <f t="shared" ca="1" si="109"/>
        <v>1</v>
      </c>
      <c r="H6975" s="1435" cm="1">
        <f t="array" aca="1" ref="H6975" ca="1">IF(I6975&lt;&gt;"",INDIRECT("'"&amp;I6975&amp;"'!"&amp;J6975),"")</f>
        <v>0</v>
      </c>
      <c r="I6975" s="1440" t="s">
        <v>3868</v>
      </c>
      <c r="J6975" s="1436" t="s">
        <v>4656</v>
      </c>
      <c r="K6975" s="4"/>
    </row>
    <row r="6976" spans="1:11" ht="15" x14ac:dyDescent="0.2">
      <c r="A6976">
        <v>6917</v>
      </c>
      <c r="B6976" s="660">
        <f>'Expenditures 16-24'!J76</f>
        <v>0</v>
      </c>
      <c r="F6976" s="4"/>
      <c r="G6976" s="1" t="b">
        <f t="shared" ca="1" si="109"/>
        <v>1</v>
      </c>
      <c r="H6976" s="1435" cm="1">
        <f t="array" aca="1" ref="H6976" ca="1">IF(I6976&lt;&gt;"",INDIRECT("'"&amp;I6976&amp;"'!"&amp;J6976),"")</f>
        <v>0</v>
      </c>
      <c r="I6976" s="1440" t="s">
        <v>3868</v>
      </c>
      <c r="J6976" s="1436" t="s">
        <v>5219</v>
      </c>
      <c r="K6976" s="4"/>
    </row>
    <row r="6977" spans="1:11" ht="15" x14ac:dyDescent="0.2">
      <c r="A6977">
        <v>6918</v>
      </c>
      <c r="B6977" s="660">
        <f>'Expenditures 16-24'!I77</f>
        <v>0</v>
      </c>
      <c r="F6977" s="4"/>
      <c r="G6977" s="1" t="b">
        <f t="shared" ca="1" si="109"/>
        <v>1</v>
      </c>
      <c r="H6977" s="1435" cm="1">
        <f t="array" aca="1" ref="H6977" ca="1">IF(I6977&lt;&gt;"",INDIRECT("'"&amp;I6977&amp;"'!"&amp;J6977),"")</f>
        <v>0</v>
      </c>
      <c r="I6977" s="1440" t="s">
        <v>3868</v>
      </c>
      <c r="J6977" s="1436" t="s">
        <v>4657</v>
      </c>
      <c r="K6977" s="4"/>
    </row>
    <row r="6978" spans="1:11" ht="15" x14ac:dyDescent="0.2">
      <c r="A6978">
        <v>6919</v>
      </c>
      <c r="B6978" s="660">
        <f>'Expenditures 16-24'!J77</f>
        <v>0</v>
      </c>
      <c r="F6978" s="4"/>
      <c r="G6978" s="1" t="b">
        <f t="shared" ca="1" si="109"/>
        <v>1</v>
      </c>
      <c r="H6978" s="1435" cm="1">
        <f t="array" aca="1" ref="H6978" ca="1">IF(I6978&lt;&gt;"",INDIRECT("'"&amp;I6978&amp;"'!"&amp;J6978),"")</f>
        <v>0</v>
      </c>
      <c r="I6978" s="1440" t="s">
        <v>3868</v>
      </c>
      <c r="J6978" s="1436" t="s">
        <v>5220</v>
      </c>
      <c r="K6978" s="4"/>
    </row>
    <row r="6979" spans="1:11" ht="15" x14ac:dyDescent="0.2">
      <c r="A6979">
        <v>6920</v>
      </c>
      <c r="B6979" s="660">
        <f>'Expenditures 16-24'!H87</f>
        <v>0</v>
      </c>
      <c r="F6979" s="4"/>
      <c r="G6979" s="1" t="b">
        <f t="shared" ca="1" si="109"/>
        <v>1</v>
      </c>
      <c r="H6979" s="1435" cm="1">
        <f t="array" aca="1" ref="H6979" ca="1">IF(I6979&lt;&gt;"",INDIRECT("'"&amp;I6979&amp;"'!"&amp;J6979),"")</f>
        <v>0</v>
      </c>
      <c r="I6979" s="1440" t="s">
        <v>3868</v>
      </c>
      <c r="J6979" s="1436" t="s">
        <v>5553</v>
      </c>
      <c r="K6979" s="4"/>
    </row>
    <row r="6980" spans="1:11" ht="15" x14ac:dyDescent="0.2">
      <c r="A6980">
        <v>6921</v>
      </c>
      <c r="B6980" s="660">
        <f>'Expenditures 16-24'!K87</f>
        <v>0</v>
      </c>
      <c r="F6980" s="4"/>
      <c r="G6980" s="1" t="b">
        <f t="shared" ca="1" si="109"/>
        <v>1</v>
      </c>
      <c r="H6980" s="1435" cm="1">
        <f t="array" aca="1" ref="H6980" ca="1">IF(I6980&lt;&gt;"",INDIRECT("'"&amp;I6980&amp;"'!"&amp;J6980),"")</f>
        <v>0</v>
      </c>
      <c r="I6980" s="1440" t="s">
        <v>3868</v>
      </c>
      <c r="J6980" s="1436" t="s">
        <v>5554</v>
      </c>
      <c r="K6980" s="4"/>
    </row>
    <row r="6981" spans="1:11" ht="15" x14ac:dyDescent="0.2">
      <c r="A6981">
        <v>6922</v>
      </c>
      <c r="B6981" s="660">
        <f>'Expenditures 16-24'!H88</f>
        <v>0</v>
      </c>
      <c r="F6981" s="4"/>
      <c r="G6981" s="1" t="b">
        <f t="shared" ca="1" si="109"/>
        <v>1</v>
      </c>
      <c r="H6981" s="1435" cm="1">
        <f t="array" aca="1" ref="H6981" ca="1">IF(I6981&lt;&gt;"",INDIRECT("'"&amp;I6981&amp;"'!"&amp;J6981),"")</f>
        <v>0</v>
      </c>
      <c r="I6981" s="1440" t="s">
        <v>3868</v>
      </c>
      <c r="J6981" s="1436" t="s">
        <v>5555</v>
      </c>
      <c r="K6981" s="4"/>
    </row>
    <row r="6982" spans="1:11" ht="15" x14ac:dyDescent="0.2">
      <c r="A6982">
        <v>6923</v>
      </c>
      <c r="B6982" s="660">
        <f>'Expenditures 16-24'!K88</f>
        <v>0</v>
      </c>
      <c r="F6982" s="4"/>
      <c r="G6982" s="1" t="b">
        <f t="shared" ca="1" si="109"/>
        <v>1</v>
      </c>
      <c r="H6982" s="1435" cm="1">
        <f t="array" aca="1" ref="H6982" ca="1">IF(I6982&lt;&gt;"",INDIRECT("'"&amp;I6982&amp;"'!"&amp;J6982),"")</f>
        <v>0</v>
      </c>
      <c r="I6982" s="1440" t="s">
        <v>3868</v>
      </c>
      <c r="J6982" s="1436" t="s">
        <v>5556</v>
      </c>
      <c r="K6982" s="4"/>
    </row>
    <row r="6983" spans="1:11" ht="15" x14ac:dyDescent="0.2">
      <c r="A6983">
        <v>6924</v>
      </c>
      <c r="B6983" s="660">
        <f>'Expenditures 16-24'!H89</f>
        <v>0</v>
      </c>
      <c r="F6983" s="4"/>
      <c r="G6983" s="1" t="b">
        <f t="shared" ca="1" si="109"/>
        <v>1</v>
      </c>
      <c r="H6983" s="1435" cm="1">
        <f t="array" aca="1" ref="H6983" ca="1">IF(I6983&lt;&gt;"",INDIRECT("'"&amp;I6983&amp;"'!"&amp;J6983),"")</f>
        <v>0</v>
      </c>
      <c r="I6983" s="1440" t="s">
        <v>3868</v>
      </c>
      <c r="J6983" s="1436" t="s">
        <v>5557</v>
      </c>
      <c r="K6983" s="4"/>
    </row>
    <row r="6984" spans="1:11" ht="15" x14ac:dyDescent="0.2">
      <c r="A6984">
        <v>6925</v>
      </c>
      <c r="B6984" s="660">
        <f>'Expenditures 16-24'!K89</f>
        <v>0</v>
      </c>
      <c r="F6984" s="4"/>
      <c r="G6984" s="1" t="b">
        <f t="shared" ca="1" si="109"/>
        <v>1</v>
      </c>
      <c r="H6984" s="1435" cm="1">
        <f t="array" aca="1" ref="H6984" ca="1">IF(I6984&lt;&gt;"",INDIRECT("'"&amp;I6984&amp;"'!"&amp;J6984),"")</f>
        <v>0</v>
      </c>
      <c r="I6984" s="1440" t="s">
        <v>3868</v>
      </c>
      <c r="J6984" s="1436" t="s">
        <v>5558</v>
      </c>
      <c r="K6984" s="4"/>
    </row>
    <row r="6985" spans="1:11" ht="15" x14ac:dyDescent="0.2">
      <c r="A6985">
        <v>6926</v>
      </c>
      <c r="B6985" s="660">
        <f>'Expenditures 16-24'!H90</f>
        <v>0</v>
      </c>
      <c r="F6985" s="4"/>
      <c r="G6985" s="1" t="b">
        <f t="shared" ca="1" si="109"/>
        <v>1</v>
      </c>
      <c r="H6985" s="1435" cm="1">
        <f t="array" aca="1" ref="H6985" ca="1">IF(I6985&lt;&gt;"",INDIRECT("'"&amp;I6985&amp;"'!"&amp;J6985),"")</f>
        <v>0</v>
      </c>
      <c r="I6985" s="1440" t="s">
        <v>3868</v>
      </c>
      <c r="J6985" s="1436" t="s">
        <v>5559</v>
      </c>
      <c r="K6985" s="4"/>
    </row>
    <row r="6986" spans="1:11" ht="15" x14ac:dyDescent="0.2">
      <c r="A6986">
        <v>6927</v>
      </c>
      <c r="B6986" s="660">
        <f>'Expenditures 16-24'!K90</f>
        <v>0</v>
      </c>
      <c r="F6986" s="4"/>
      <c r="G6986" s="1" t="b">
        <f t="shared" ca="1" si="109"/>
        <v>1</v>
      </c>
      <c r="H6986" s="1435" cm="1">
        <f t="array" aca="1" ref="H6986" ca="1">IF(I6986&lt;&gt;"",INDIRECT("'"&amp;I6986&amp;"'!"&amp;J6986),"")</f>
        <v>0</v>
      </c>
      <c r="I6986" s="1440" t="s">
        <v>3868</v>
      </c>
      <c r="J6986" s="1436" t="s">
        <v>5560</v>
      </c>
      <c r="K6986" s="4"/>
    </row>
    <row r="6987" spans="1:11" ht="15" x14ac:dyDescent="0.2">
      <c r="A6987">
        <v>6928</v>
      </c>
      <c r="B6987" s="660">
        <f>'Expenditures 16-24'!H91</f>
        <v>0</v>
      </c>
      <c r="F6987" s="4"/>
      <c r="G6987" s="1" t="b">
        <f t="shared" ca="1" si="109"/>
        <v>1</v>
      </c>
      <c r="H6987" s="1435" cm="1">
        <f t="array" aca="1" ref="H6987" ca="1">IF(I6987&lt;&gt;"",INDIRECT("'"&amp;I6987&amp;"'!"&amp;J6987),"")</f>
        <v>0</v>
      </c>
      <c r="I6987" s="1440" t="s">
        <v>3868</v>
      </c>
      <c r="J6987" s="1436" t="s">
        <v>5561</v>
      </c>
      <c r="K6987" s="4"/>
    </row>
    <row r="6988" spans="1:11" ht="15" x14ac:dyDescent="0.2">
      <c r="A6988">
        <v>6929</v>
      </c>
      <c r="B6988" s="660">
        <f>'Expenditures 16-24'!K91</f>
        <v>0</v>
      </c>
      <c r="F6988" s="4"/>
      <c r="G6988" s="1" t="b">
        <f t="shared" ca="1" si="109"/>
        <v>1</v>
      </c>
      <c r="H6988" s="1435" cm="1">
        <f t="array" aca="1" ref="H6988" ca="1">IF(I6988&lt;&gt;"",INDIRECT("'"&amp;I6988&amp;"'!"&amp;J6988),"")</f>
        <v>0</v>
      </c>
      <c r="I6988" s="1440" t="s">
        <v>3868</v>
      </c>
      <c r="J6988" s="1436" t="s">
        <v>5562</v>
      </c>
      <c r="K6988" s="4"/>
    </row>
    <row r="6989" spans="1:11" ht="15" x14ac:dyDescent="0.2">
      <c r="A6989">
        <v>6930</v>
      </c>
      <c r="B6989" s="660">
        <f>'Expenditures 16-24'!H92</f>
        <v>0</v>
      </c>
      <c r="F6989" s="4"/>
      <c r="G6989" s="1" t="b">
        <f t="shared" ca="1" si="109"/>
        <v>1</v>
      </c>
      <c r="H6989" s="1435" cm="1">
        <f t="array" aca="1" ref="H6989" ca="1">IF(I6989&lt;&gt;"",INDIRECT("'"&amp;I6989&amp;"'!"&amp;J6989),"")</f>
        <v>0</v>
      </c>
      <c r="I6989" s="1440" t="s">
        <v>3868</v>
      </c>
      <c r="J6989" s="1436" t="s">
        <v>5563</v>
      </c>
      <c r="K6989" s="4"/>
    </row>
    <row r="6990" spans="1:11" ht="15" x14ac:dyDescent="0.2">
      <c r="A6990">
        <v>6931</v>
      </c>
      <c r="B6990" s="660">
        <f>'Expenditures 16-24'!K92</f>
        <v>0</v>
      </c>
      <c r="F6990" s="4"/>
      <c r="G6990" s="1" t="b">
        <f t="shared" ca="1" si="109"/>
        <v>1</v>
      </c>
      <c r="H6990" s="1435" cm="1">
        <f t="array" aca="1" ref="H6990" ca="1">IF(I6990&lt;&gt;"",INDIRECT("'"&amp;I6990&amp;"'!"&amp;J6990),"")</f>
        <v>0</v>
      </c>
      <c r="I6990" s="1440" t="s">
        <v>3868</v>
      </c>
      <c r="J6990" s="1436" t="s">
        <v>5564</v>
      </c>
      <c r="K6990" s="4"/>
    </row>
    <row r="6991" spans="1:11" ht="15" x14ac:dyDescent="0.2">
      <c r="A6991">
        <v>6932</v>
      </c>
      <c r="B6991" s="660">
        <f>'Expenditures 16-24'!H93</f>
        <v>0</v>
      </c>
      <c r="F6991" s="4"/>
      <c r="G6991" s="1" t="b">
        <f t="shared" ca="1" si="109"/>
        <v>1</v>
      </c>
      <c r="H6991" s="1435" cm="1">
        <f t="array" aca="1" ref="H6991" ca="1">IF(I6991&lt;&gt;"",INDIRECT("'"&amp;I6991&amp;"'!"&amp;J6991),"")</f>
        <v>0</v>
      </c>
      <c r="I6991" s="1440" t="s">
        <v>3868</v>
      </c>
      <c r="J6991" s="1436" t="s">
        <v>5565</v>
      </c>
      <c r="K6991" s="4"/>
    </row>
    <row r="6992" spans="1:11" ht="15" x14ac:dyDescent="0.2">
      <c r="A6992">
        <v>6933</v>
      </c>
      <c r="B6992" s="660">
        <f>'Expenditures 16-24'!K93</f>
        <v>0</v>
      </c>
      <c r="F6992" s="4"/>
      <c r="G6992" s="1" t="b">
        <f t="shared" ca="1" si="109"/>
        <v>1</v>
      </c>
      <c r="H6992" s="1435" cm="1">
        <f t="array" aca="1" ref="H6992" ca="1">IF(I6992&lt;&gt;"",INDIRECT("'"&amp;I6992&amp;"'!"&amp;J6992),"")</f>
        <v>0</v>
      </c>
      <c r="I6992" s="1440" t="s">
        <v>3868</v>
      </c>
      <c r="J6992" s="1436" t="s">
        <v>5566</v>
      </c>
      <c r="K6992" s="4"/>
    </row>
    <row r="6993" spans="1:11" ht="15" x14ac:dyDescent="0.2">
      <c r="A6993">
        <v>6934</v>
      </c>
      <c r="B6993" s="660">
        <f>'Expenditures 16-24'!H94</f>
        <v>0</v>
      </c>
      <c r="F6993" s="4"/>
      <c r="G6993" s="1" t="b">
        <f t="shared" ca="1" si="109"/>
        <v>1</v>
      </c>
      <c r="H6993" s="1435" cm="1">
        <f t="array" aca="1" ref="H6993" ca="1">IF(I6993&lt;&gt;"",INDIRECT("'"&amp;I6993&amp;"'!"&amp;J6993),"")</f>
        <v>0</v>
      </c>
      <c r="I6993" s="1440" t="s">
        <v>3868</v>
      </c>
      <c r="J6993" s="1436" t="s">
        <v>5567</v>
      </c>
      <c r="K6993" s="4"/>
    </row>
    <row r="6994" spans="1:11" ht="15" x14ac:dyDescent="0.2">
      <c r="A6994">
        <v>6935</v>
      </c>
      <c r="B6994" s="660">
        <f>'Expenditures 16-24'!H95</f>
        <v>0</v>
      </c>
      <c r="F6994" s="4"/>
      <c r="G6994" s="1" t="b">
        <f t="shared" ca="1" si="109"/>
        <v>1</v>
      </c>
      <c r="H6994" s="1435" cm="1">
        <f t="array" aca="1" ref="H6994" ca="1">IF(I6994&lt;&gt;"",INDIRECT("'"&amp;I6994&amp;"'!"&amp;J6994),"")</f>
        <v>0</v>
      </c>
      <c r="I6994" s="1440" t="s">
        <v>3868</v>
      </c>
      <c r="J6994" s="1436" t="s">
        <v>5568</v>
      </c>
      <c r="K6994" s="4"/>
    </row>
    <row r="6995" spans="1:11" ht="15" x14ac:dyDescent="0.2">
      <c r="A6995">
        <v>6936</v>
      </c>
      <c r="B6995" s="660">
        <f>'Expenditures 16-24'!K95</f>
        <v>0</v>
      </c>
      <c r="F6995" s="4"/>
      <c r="G6995" s="1" t="b">
        <f t="shared" ca="1" si="109"/>
        <v>1</v>
      </c>
      <c r="H6995" s="1435" cm="1">
        <f t="array" aca="1" ref="H6995" ca="1">IF(I6995&lt;&gt;"",INDIRECT("'"&amp;I6995&amp;"'!"&amp;J6995),"")</f>
        <v>0</v>
      </c>
      <c r="I6995" s="1440" t="s">
        <v>3868</v>
      </c>
      <c r="J6995" s="1436" t="s">
        <v>5569</v>
      </c>
      <c r="K6995" s="4"/>
    </row>
    <row r="6996" spans="1:11" ht="15" x14ac:dyDescent="0.2">
      <c r="A6996">
        <v>6937</v>
      </c>
      <c r="B6996" s="660">
        <f>'Expenditures 16-24'!H96</f>
        <v>0</v>
      </c>
      <c r="F6996" s="4"/>
      <c r="G6996" s="1" t="b">
        <f t="shared" ca="1" si="109"/>
        <v>1</v>
      </c>
      <c r="H6996" s="1435" cm="1">
        <f t="array" aca="1" ref="H6996" ca="1">IF(I6996&lt;&gt;"",INDIRECT("'"&amp;I6996&amp;"'!"&amp;J6996),"")</f>
        <v>0</v>
      </c>
      <c r="I6996" s="1440" t="s">
        <v>3868</v>
      </c>
      <c r="J6996" s="1436" t="s">
        <v>5570</v>
      </c>
      <c r="K6996" s="4"/>
    </row>
    <row r="6997" spans="1:11" ht="15" x14ac:dyDescent="0.2">
      <c r="A6997">
        <v>6938</v>
      </c>
      <c r="B6997" s="660">
        <f>'Expenditures 16-24'!K96</f>
        <v>0</v>
      </c>
      <c r="F6997" s="4"/>
      <c r="G6997" s="1" t="b">
        <f t="shared" ca="1" si="109"/>
        <v>1</v>
      </c>
      <c r="H6997" s="1435" cm="1">
        <f t="array" aca="1" ref="H6997" ca="1">IF(I6997&lt;&gt;"",INDIRECT("'"&amp;I6997&amp;"'!"&amp;J6997),"")</f>
        <v>0</v>
      </c>
      <c r="I6997" s="1440" t="s">
        <v>3868</v>
      </c>
      <c r="J6997" s="1436" t="s">
        <v>5571</v>
      </c>
      <c r="K6997" s="4"/>
    </row>
    <row r="6998" spans="1:11" ht="15" x14ac:dyDescent="0.2">
      <c r="A6998">
        <v>6939</v>
      </c>
      <c r="B6998" s="660">
        <f>'Expenditures 16-24'!H97</f>
        <v>0</v>
      </c>
      <c r="F6998" s="4"/>
      <c r="G6998" s="1" t="b">
        <f t="shared" ca="1" si="109"/>
        <v>1</v>
      </c>
      <c r="H6998" s="1435" cm="1">
        <f t="array" aca="1" ref="H6998" ca="1">IF(I6998&lt;&gt;"",INDIRECT("'"&amp;I6998&amp;"'!"&amp;J6998),"")</f>
        <v>0</v>
      </c>
      <c r="I6998" s="1440" t="s">
        <v>3868</v>
      </c>
      <c r="J6998" s="1436" t="s">
        <v>5572</v>
      </c>
      <c r="K6998" s="4"/>
    </row>
    <row r="6999" spans="1:11" ht="15" x14ac:dyDescent="0.2">
      <c r="A6999">
        <v>6940</v>
      </c>
      <c r="B6999" s="660">
        <f>'Expenditures 16-24'!K97</f>
        <v>0</v>
      </c>
      <c r="F6999" s="4"/>
      <c r="G6999" s="1" t="b">
        <f t="shared" ca="1" si="109"/>
        <v>1</v>
      </c>
      <c r="H6999" s="1435" cm="1">
        <f t="array" aca="1" ref="H6999" ca="1">IF(I6999&lt;&gt;"",INDIRECT("'"&amp;I6999&amp;"'!"&amp;J6999),"")</f>
        <v>0</v>
      </c>
      <c r="I6999" s="1440" t="s">
        <v>3868</v>
      </c>
      <c r="J6999" s="1436" t="s">
        <v>5573</v>
      </c>
      <c r="K6999" s="4"/>
    </row>
    <row r="7000" spans="1:11" ht="15" x14ac:dyDescent="0.2">
      <c r="A7000">
        <v>6941</v>
      </c>
      <c r="B7000" s="660">
        <f>'Expenditures 16-24'!H98</f>
        <v>0</v>
      </c>
      <c r="F7000" s="4"/>
      <c r="G7000" s="1" t="b">
        <f t="shared" ca="1" si="109"/>
        <v>1</v>
      </c>
      <c r="H7000" s="1435" cm="1">
        <f t="array" aca="1" ref="H7000" ca="1">IF(I7000&lt;&gt;"",INDIRECT("'"&amp;I7000&amp;"'!"&amp;J7000),"")</f>
        <v>0</v>
      </c>
      <c r="I7000" s="1440" t="s">
        <v>3868</v>
      </c>
      <c r="J7000" s="1436" t="s">
        <v>5134</v>
      </c>
      <c r="K7000" s="4"/>
    </row>
    <row r="7001" spans="1:11" ht="15" x14ac:dyDescent="0.2">
      <c r="A7001">
        <v>6942</v>
      </c>
      <c r="B7001" s="660">
        <f>'Expenditures 16-24'!K98</f>
        <v>0</v>
      </c>
      <c r="F7001" s="4"/>
      <c r="G7001" s="1" t="b">
        <f t="shared" ca="1" si="109"/>
        <v>1</v>
      </c>
      <c r="H7001" s="1435" cm="1">
        <f t="array" aca="1" ref="H7001" ca="1">IF(I7001&lt;&gt;"",INDIRECT("'"&amp;I7001&amp;"'!"&amp;J7001),"")</f>
        <v>0</v>
      </c>
      <c r="I7001" s="1440" t="s">
        <v>3868</v>
      </c>
      <c r="J7001" s="1436" t="s">
        <v>5152</v>
      </c>
      <c r="K7001" s="4"/>
    </row>
    <row r="7002" spans="1:11" ht="15" x14ac:dyDescent="0.2">
      <c r="A7002">
        <v>6943</v>
      </c>
      <c r="B7002" s="660">
        <f>'Expenditures 16-24'!H99</f>
        <v>0</v>
      </c>
      <c r="F7002" s="4"/>
      <c r="G7002" s="1" t="b">
        <f t="shared" ca="1" si="109"/>
        <v>1</v>
      </c>
      <c r="H7002" s="1435" cm="1">
        <f t="array" aca="1" ref="H7002" ca="1">IF(I7002&lt;&gt;"",INDIRECT("'"&amp;I7002&amp;"'!"&amp;J7002),"")</f>
        <v>0</v>
      </c>
      <c r="I7002" s="1440" t="s">
        <v>3868</v>
      </c>
      <c r="J7002" s="1436" t="s">
        <v>5239</v>
      </c>
      <c r="K7002" s="4"/>
    </row>
    <row r="7003" spans="1:11" ht="15" x14ac:dyDescent="0.2">
      <c r="A7003">
        <v>6944</v>
      </c>
      <c r="B7003" s="660">
        <f>'Expenditures 16-24'!K99</f>
        <v>0</v>
      </c>
      <c r="F7003" s="4"/>
      <c r="G7003" s="1" t="b">
        <f t="shared" ca="1" si="109"/>
        <v>1</v>
      </c>
      <c r="H7003" s="1435" cm="1">
        <f t="array" aca="1" ref="H7003" ca="1">IF(I7003&lt;&gt;"",INDIRECT("'"&amp;I7003&amp;"'!"&amp;J7003),"")</f>
        <v>0</v>
      </c>
      <c r="I7003" s="1440" t="s">
        <v>3868</v>
      </c>
      <c r="J7003" s="1436" t="s">
        <v>5242</v>
      </c>
      <c r="K7003" s="4"/>
    </row>
    <row r="7004" spans="1:11" ht="15" x14ac:dyDescent="0.2">
      <c r="A7004">
        <v>6945</v>
      </c>
      <c r="B7004" s="660">
        <f>'Expenditures 16-24'!H100</f>
        <v>0</v>
      </c>
      <c r="F7004" s="4"/>
      <c r="G7004" s="1" t="b">
        <f t="shared" ca="1" si="109"/>
        <v>1</v>
      </c>
      <c r="H7004" s="1435" cm="1">
        <f t="array" aca="1" ref="H7004" ca="1">IF(I7004&lt;&gt;"",INDIRECT("'"&amp;I7004&amp;"'!"&amp;J7004),"")</f>
        <v>0</v>
      </c>
      <c r="I7004" s="1440" t="s">
        <v>3868</v>
      </c>
      <c r="J7004" s="1436" t="s">
        <v>5574</v>
      </c>
      <c r="K7004" s="4"/>
    </row>
    <row r="7005" spans="1:11" ht="15" x14ac:dyDescent="0.2">
      <c r="A7005">
        <v>6946</v>
      </c>
      <c r="B7005" s="660">
        <f>'Expenditures 16-24'!K100</f>
        <v>0</v>
      </c>
      <c r="F7005" s="4"/>
      <c r="G7005" s="1" t="b">
        <f t="shared" ca="1" si="109"/>
        <v>1</v>
      </c>
      <c r="H7005" s="1435" cm="1">
        <f t="array" aca="1" ref="H7005" ca="1">IF(I7005&lt;&gt;"",INDIRECT("'"&amp;I7005&amp;"'!"&amp;J7005),"")</f>
        <v>0</v>
      </c>
      <c r="I7005" s="1440" t="s">
        <v>3868</v>
      </c>
      <c r="J7005" s="1436" t="s">
        <v>5575</v>
      </c>
      <c r="K7005" s="4"/>
    </row>
    <row r="7006" spans="1:11" ht="15" x14ac:dyDescent="0.2">
      <c r="A7006">
        <v>6947</v>
      </c>
      <c r="B7006" s="660">
        <f>'Expenditures 16-24'!E101</f>
        <v>0</v>
      </c>
      <c r="F7006" s="4"/>
      <c r="G7006" s="1" t="b">
        <f t="shared" ca="1" si="109"/>
        <v>1</v>
      </c>
      <c r="H7006" s="1435" cm="1">
        <f t="array" aca="1" ref="H7006" ca="1">IF(I7006&lt;&gt;"",INDIRECT("'"&amp;I7006&amp;"'!"&amp;J7006),"")</f>
        <v>0</v>
      </c>
      <c r="I7006" s="1440" t="s">
        <v>3868</v>
      </c>
      <c r="J7006" s="1436" t="s">
        <v>5042</v>
      </c>
      <c r="K7006" s="4"/>
    </row>
    <row r="7007" spans="1:11" ht="15" x14ac:dyDescent="0.2">
      <c r="A7007">
        <v>6948</v>
      </c>
      <c r="B7007" s="660">
        <f>'Expenditures 16-24'!H101</f>
        <v>0</v>
      </c>
      <c r="F7007" s="4"/>
      <c r="G7007" s="1" t="b">
        <f t="shared" ca="1" si="109"/>
        <v>1</v>
      </c>
      <c r="H7007" s="1435" cm="1">
        <f t="array" aca="1" ref="H7007" ca="1">IF(I7007&lt;&gt;"",INDIRECT("'"&amp;I7007&amp;"'!"&amp;J7007),"")</f>
        <v>0</v>
      </c>
      <c r="I7007" s="1440" t="s">
        <v>3868</v>
      </c>
      <c r="J7007" s="1436" t="s">
        <v>5135</v>
      </c>
      <c r="K7007" s="4"/>
    </row>
    <row r="7008" spans="1:11" ht="15" x14ac:dyDescent="0.2">
      <c r="A7008">
        <v>6949</v>
      </c>
      <c r="B7008" s="660">
        <f>'Expenditures 16-24'!K101</f>
        <v>0</v>
      </c>
      <c r="F7008" s="4"/>
      <c r="G7008" s="1" t="b">
        <f t="shared" ref="G7008:G7071" ca="1" si="110">H7008=B7008</f>
        <v>1</v>
      </c>
      <c r="H7008" s="1435" cm="1">
        <f t="array" aca="1" ref="H7008" ca="1">IF(I7008&lt;&gt;"",INDIRECT("'"&amp;I7008&amp;"'!"&amp;J7008),"")</f>
        <v>0</v>
      </c>
      <c r="I7008" s="1440" t="s">
        <v>3868</v>
      </c>
      <c r="J7008" s="1436" t="s">
        <v>5153</v>
      </c>
      <c r="K7008" s="4"/>
    </row>
    <row r="7009" spans="1:11" ht="15" x14ac:dyDescent="0.2">
      <c r="A7009">
        <v>6950</v>
      </c>
      <c r="B7009" s="660">
        <f>'Expenditures 16-24'!E102</f>
        <v>0</v>
      </c>
      <c r="F7009" s="4"/>
      <c r="G7009" s="1" t="b">
        <f t="shared" ca="1" si="110"/>
        <v>1</v>
      </c>
      <c r="H7009" s="1435" cm="1">
        <f t="array" aca="1" ref="H7009" ca="1">IF(I7009&lt;&gt;"",INDIRECT("'"&amp;I7009&amp;"'!"&amp;J7009),"")</f>
        <v>0</v>
      </c>
      <c r="I7009" s="1440" t="s">
        <v>3868</v>
      </c>
      <c r="J7009" s="1436" t="s">
        <v>5246</v>
      </c>
      <c r="K7009" s="4"/>
    </row>
    <row r="7010" spans="1:11" ht="15" x14ac:dyDescent="0.2">
      <c r="A7010">
        <v>6951</v>
      </c>
      <c r="B7010" s="660">
        <f>'Expenditures 16-24'!H102</f>
        <v>0</v>
      </c>
      <c r="F7010" s="4"/>
      <c r="G7010" s="1" t="b">
        <f t="shared" ca="1" si="110"/>
        <v>1</v>
      </c>
      <c r="H7010" s="1435" cm="1">
        <f t="array" aca="1" ref="H7010" ca="1">IF(I7010&lt;&gt;"",INDIRECT("'"&amp;I7010&amp;"'!"&amp;J7010),"")</f>
        <v>0</v>
      </c>
      <c r="I7010" s="1440" t="s">
        <v>3868</v>
      </c>
      <c r="J7010" s="1436" t="s">
        <v>5249</v>
      </c>
      <c r="K7010" s="4"/>
    </row>
    <row r="7011" spans="1:11" ht="15" x14ac:dyDescent="0.2">
      <c r="A7011">
        <v>6952</v>
      </c>
      <c r="B7011" s="660">
        <f>'Expenditures 16-24'!K102</f>
        <v>0</v>
      </c>
      <c r="F7011" s="4"/>
      <c r="G7011" s="1" t="b">
        <f t="shared" ca="1" si="110"/>
        <v>1</v>
      </c>
      <c r="H7011" s="1435" cm="1">
        <f t="array" aca="1" ref="H7011" ca="1">IF(I7011&lt;&gt;"",INDIRECT("'"&amp;I7011&amp;"'!"&amp;J7011),"")</f>
        <v>0</v>
      </c>
      <c r="I7011" s="1440" t="s">
        <v>3868</v>
      </c>
      <c r="J7011" s="1436" t="s">
        <v>5252</v>
      </c>
      <c r="K7011" s="4"/>
    </row>
    <row r="7012" spans="1:11" ht="15" x14ac:dyDescent="0.2">
      <c r="A7012">
        <v>6953</v>
      </c>
      <c r="B7012" s="660">
        <f>'Expenditures 16-24'!H103</f>
        <v>0</v>
      </c>
      <c r="F7012" s="4"/>
      <c r="G7012" s="1" t="b">
        <f t="shared" ca="1" si="110"/>
        <v>1</v>
      </c>
      <c r="H7012" s="1435" cm="1">
        <f t="array" aca="1" ref="H7012" ca="1">IF(I7012&lt;&gt;"",INDIRECT("'"&amp;I7012&amp;"'!"&amp;J7012),"")</f>
        <v>0</v>
      </c>
      <c r="I7012" s="1440" t="s">
        <v>3868</v>
      </c>
      <c r="J7012" s="1436" t="s">
        <v>5576</v>
      </c>
      <c r="K7012" s="4"/>
    </row>
    <row r="7013" spans="1:11" ht="15" x14ac:dyDescent="0.2">
      <c r="A7013">
        <v>6954</v>
      </c>
      <c r="B7013" s="660">
        <f>'Expenditures 16-24'!K103</f>
        <v>0</v>
      </c>
      <c r="F7013" s="4"/>
      <c r="G7013" s="1" t="b">
        <f t="shared" ca="1" si="110"/>
        <v>1</v>
      </c>
      <c r="H7013" s="1435" cm="1">
        <f t="array" aca="1" ref="H7013" ca="1">IF(I7013&lt;&gt;"",INDIRECT("'"&amp;I7013&amp;"'!"&amp;J7013),"")</f>
        <v>0</v>
      </c>
      <c r="I7013" s="1440" t="s">
        <v>3868</v>
      </c>
      <c r="J7013" s="1436" t="s">
        <v>5577</v>
      </c>
      <c r="K7013" s="4"/>
    </row>
    <row r="7014" spans="1:11" ht="15" x14ac:dyDescent="0.2">
      <c r="A7014">
        <v>6955</v>
      </c>
      <c r="B7014" s="660">
        <f>'Expenditures 16-24'!H113</f>
        <v>0</v>
      </c>
      <c r="F7014" s="4"/>
      <c r="G7014" s="1" t="b">
        <f t="shared" ca="1" si="110"/>
        <v>1</v>
      </c>
      <c r="H7014" s="1435" cm="1">
        <f t="array" aca="1" ref="H7014" ca="1">IF(I7014&lt;&gt;"",INDIRECT("'"&amp;I7014&amp;"'!"&amp;J7014),"")</f>
        <v>0</v>
      </c>
      <c r="I7014" s="1440" t="s">
        <v>3868</v>
      </c>
      <c r="J7014" s="1436" t="s">
        <v>5578</v>
      </c>
      <c r="K7014" s="4"/>
    </row>
    <row r="7015" spans="1:11" ht="15" x14ac:dyDescent="0.2">
      <c r="A7015">
        <v>6956</v>
      </c>
      <c r="B7015" s="660">
        <f>'Expenditures 16-24'!K113</f>
        <v>0</v>
      </c>
      <c r="F7015" s="4"/>
      <c r="G7015" s="1" t="b">
        <f t="shared" ca="1" si="110"/>
        <v>1</v>
      </c>
      <c r="H7015" s="1435" cm="1">
        <f t="array" aca="1" ref="H7015" ca="1">IF(I7015&lt;&gt;"",INDIRECT("'"&amp;I7015&amp;"'!"&amp;J7015),"")</f>
        <v>0</v>
      </c>
      <c r="I7015" s="1440" t="s">
        <v>3868</v>
      </c>
      <c r="J7015" s="1436" t="s">
        <v>5579</v>
      </c>
      <c r="K7015" s="4"/>
    </row>
    <row r="7016" spans="1:11" ht="15" x14ac:dyDescent="0.2">
      <c r="A7016">
        <v>6957</v>
      </c>
      <c r="B7016" s="660">
        <f>'Expenditures 16-24'!H114</f>
        <v>0</v>
      </c>
      <c r="F7016" s="4"/>
      <c r="G7016" s="1" t="b">
        <f t="shared" ca="1" si="110"/>
        <v>1</v>
      </c>
      <c r="H7016" s="1435" cm="1">
        <f t="array" aca="1" ref="H7016" ca="1">IF(I7016&lt;&gt;"",INDIRECT("'"&amp;I7016&amp;"'!"&amp;J7016),"")</f>
        <v>0</v>
      </c>
      <c r="I7016" s="1440" t="s">
        <v>3868</v>
      </c>
      <c r="J7016" s="1436" t="s">
        <v>5580</v>
      </c>
      <c r="K7016" s="4"/>
    </row>
    <row r="7017" spans="1:11" ht="15" x14ac:dyDescent="0.2">
      <c r="A7017">
        <v>6958</v>
      </c>
      <c r="B7017" s="660">
        <f>'Expenditures 16-24'!K114</f>
        <v>0</v>
      </c>
      <c r="F7017" s="4"/>
      <c r="G7017" s="1" t="b">
        <f t="shared" ca="1" si="110"/>
        <v>1</v>
      </c>
      <c r="H7017" s="1435" cm="1">
        <f t="array" aca="1" ref="H7017" ca="1">IF(I7017&lt;&gt;"",INDIRECT("'"&amp;I7017&amp;"'!"&amp;J7017),"")</f>
        <v>0</v>
      </c>
      <c r="I7017" s="1440" t="s">
        <v>3868</v>
      </c>
      <c r="J7017" s="1436" t="s">
        <v>5581</v>
      </c>
      <c r="K7017" s="4"/>
    </row>
    <row r="7018" spans="1:11" ht="15" x14ac:dyDescent="0.2">
      <c r="A7018">
        <v>6959</v>
      </c>
      <c r="B7018" s="660">
        <f>'Expenditures 16-24'!I116</f>
        <v>0</v>
      </c>
      <c r="F7018" s="4"/>
      <c r="G7018" s="1" t="b">
        <f t="shared" ca="1" si="110"/>
        <v>1</v>
      </c>
      <c r="H7018" s="1435" cm="1">
        <f t="array" aca="1" ref="H7018" ca="1">IF(I7018&lt;&gt;"",INDIRECT("'"&amp;I7018&amp;"'!"&amp;J7018),"")</f>
        <v>0</v>
      </c>
      <c r="I7018" s="1440" t="s">
        <v>3868</v>
      </c>
      <c r="J7018" s="1436" t="s">
        <v>5582</v>
      </c>
      <c r="K7018" s="4"/>
    </row>
    <row r="7019" spans="1:11" ht="15" x14ac:dyDescent="0.2">
      <c r="A7019">
        <v>6960</v>
      </c>
      <c r="B7019" s="660">
        <f>'Expenditures 16-24'!J116</f>
        <v>0</v>
      </c>
      <c r="F7019" s="4"/>
      <c r="G7019" s="1" t="b">
        <f t="shared" ca="1" si="110"/>
        <v>1</v>
      </c>
      <c r="H7019" s="1435" cm="1">
        <f t="array" aca="1" ref="H7019" ca="1">IF(I7019&lt;&gt;"",INDIRECT("'"&amp;I7019&amp;"'!"&amp;J7019),"")</f>
        <v>0</v>
      </c>
      <c r="I7019" s="1440" t="s">
        <v>3868</v>
      </c>
      <c r="J7019" s="1436" t="s">
        <v>5583</v>
      </c>
      <c r="K7019" s="4"/>
    </row>
    <row r="7020" spans="1:11" ht="15" x14ac:dyDescent="0.2">
      <c r="A7020">
        <v>6961</v>
      </c>
      <c r="B7020" s="660">
        <f>'Expenditures 16-24'!I124</f>
        <v>0</v>
      </c>
      <c r="F7020" s="4"/>
      <c r="G7020" s="1" t="b">
        <f t="shared" ca="1" si="110"/>
        <v>1</v>
      </c>
      <c r="H7020" s="1435" cm="1">
        <f t="array" aca="1" ref="H7020" ca="1">IF(I7020&lt;&gt;"",INDIRECT("'"&amp;I7020&amp;"'!"&amp;J7020),"")</f>
        <v>0</v>
      </c>
      <c r="I7020" s="1440" t="s">
        <v>3868</v>
      </c>
      <c r="J7020" s="1436" t="s">
        <v>5584</v>
      </c>
      <c r="K7020" s="4"/>
    </row>
    <row r="7021" spans="1:11" ht="15" x14ac:dyDescent="0.2">
      <c r="A7021">
        <v>6962</v>
      </c>
      <c r="B7021" s="660">
        <f>'Expenditures 16-24'!J124</f>
        <v>0</v>
      </c>
      <c r="F7021" s="4"/>
      <c r="G7021" s="1" t="b">
        <f t="shared" ca="1" si="110"/>
        <v>1</v>
      </c>
      <c r="H7021" s="1435" cm="1">
        <f t="array" aca="1" ref="H7021" ca="1">IF(I7021&lt;&gt;"",INDIRECT("'"&amp;I7021&amp;"'!"&amp;J7021),"")</f>
        <v>0</v>
      </c>
      <c r="I7021" s="1440" t="s">
        <v>3868</v>
      </c>
      <c r="J7021" s="1436" t="s">
        <v>5267</v>
      </c>
      <c r="K7021" s="4"/>
    </row>
    <row r="7022" spans="1:11" ht="15" x14ac:dyDescent="0.2">
      <c r="A7022">
        <v>6963</v>
      </c>
      <c r="B7022" s="660">
        <f>'Expenditures 16-24'!I126</f>
        <v>0</v>
      </c>
      <c r="F7022" s="4"/>
      <c r="G7022" s="1" t="b">
        <f t="shared" ca="1" si="110"/>
        <v>1</v>
      </c>
      <c r="H7022" s="1435" cm="1">
        <f t="array" aca="1" ref="H7022" ca="1">IF(I7022&lt;&gt;"",INDIRECT("'"&amp;I7022&amp;"'!"&amp;J7022),"")</f>
        <v>0</v>
      </c>
      <c r="I7022" s="1440" t="s">
        <v>3868</v>
      </c>
      <c r="J7022" s="1436" t="s">
        <v>5585</v>
      </c>
      <c r="K7022" s="4"/>
    </row>
    <row r="7023" spans="1:11" ht="15" x14ac:dyDescent="0.2">
      <c r="A7023">
        <v>6964</v>
      </c>
      <c r="B7023" s="660">
        <f>'Expenditures 16-24'!J126</f>
        <v>0</v>
      </c>
      <c r="F7023" s="4"/>
      <c r="G7023" s="1" t="b">
        <f t="shared" ca="1" si="110"/>
        <v>1</v>
      </c>
      <c r="H7023" s="1435" cm="1">
        <f t="array" aca="1" ref="H7023" ca="1">IF(I7023&lt;&gt;"",INDIRECT("'"&amp;I7023&amp;"'!"&amp;J7023),"")</f>
        <v>0</v>
      </c>
      <c r="I7023" s="1440" t="s">
        <v>3868</v>
      </c>
      <c r="J7023" s="1436" t="s">
        <v>5586</v>
      </c>
      <c r="K7023" s="4"/>
    </row>
    <row r="7024" spans="1:11" ht="15" x14ac:dyDescent="0.2">
      <c r="A7024">
        <v>6965</v>
      </c>
      <c r="B7024" s="660">
        <f>'Expenditures 16-24'!I127</f>
        <v>0</v>
      </c>
      <c r="F7024" s="4"/>
      <c r="G7024" s="1" t="b">
        <f t="shared" ca="1" si="110"/>
        <v>1</v>
      </c>
      <c r="H7024" s="1435" cm="1">
        <f t="array" aca="1" ref="H7024" ca="1">IF(I7024&lt;&gt;"",INDIRECT("'"&amp;I7024&amp;"'!"&amp;J7024),"")</f>
        <v>0</v>
      </c>
      <c r="I7024" s="1440" t="s">
        <v>3868</v>
      </c>
      <c r="J7024" s="1436" t="s">
        <v>5587</v>
      </c>
      <c r="K7024" s="4"/>
    </row>
    <row r="7025" spans="1:11" ht="15" x14ac:dyDescent="0.2">
      <c r="A7025">
        <v>6966</v>
      </c>
      <c r="B7025" s="660">
        <f>'Expenditures 16-24'!J127</f>
        <v>0</v>
      </c>
      <c r="F7025" s="4"/>
      <c r="G7025" s="1" t="b">
        <f t="shared" ca="1" si="110"/>
        <v>1</v>
      </c>
      <c r="H7025" s="1435" cm="1">
        <f t="array" aca="1" ref="H7025" ca="1">IF(I7025&lt;&gt;"",INDIRECT("'"&amp;I7025&amp;"'!"&amp;J7025),"")</f>
        <v>0</v>
      </c>
      <c r="I7025" s="1440" t="s">
        <v>3868</v>
      </c>
      <c r="J7025" s="1436" t="s">
        <v>5588</v>
      </c>
      <c r="K7025" s="4"/>
    </row>
    <row r="7026" spans="1:11" ht="15" x14ac:dyDescent="0.2">
      <c r="A7026">
        <v>6967</v>
      </c>
      <c r="B7026" s="660">
        <f>'Expenditures 16-24'!I128</f>
        <v>0</v>
      </c>
      <c r="F7026" s="4"/>
      <c r="G7026" s="1" t="b">
        <f t="shared" ca="1" si="110"/>
        <v>1</v>
      </c>
      <c r="H7026" s="1435" cm="1">
        <f t="array" aca="1" ref="H7026" ca="1">IF(I7026&lt;&gt;"",INDIRECT("'"&amp;I7026&amp;"'!"&amp;J7026),"")</f>
        <v>0</v>
      </c>
      <c r="I7026" s="1440" t="s">
        <v>3868</v>
      </c>
      <c r="J7026" s="1436" t="s">
        <v>5589</v>
      </c>
      <c r="K7026" s="4"/>
    </row>
    <row r="7027" spans="1:11" ht="15" x14ac:dyDescent="0.2">
      <c r="A7027">
        <v>6968</v>
      </c>
      <c r="B7027" s="660">
        <f>'Expenditures 16-24'!J128</f>
        <v>0</v>
      </c>
      <c r="F7027" s="4"/>
      <c r="G7027" s="1" t="b">
        <f t="shared" ca="1" si="110"/>
        <v>1</v>
      </c>
      <c r="H7027" s="1435" cm="1">
        <f t="array" aca="1" ref="H7027" ca="1">IF(I7027&lt;&gt;"",INDIRECT("'"&amp;I7027&amp;"'!"&amp;J7027),"")</f>
        <v>0</v>
      </c>
      <c r="I7027" s="1440" t="s">
        <v>3868</v>
      </c>
      <c r="J7027" s="1436" t="s">
        <v>5590</v>
      </c>
      <c r="K7027" s="4"/>
    </row>
    <row r="7028" spans="1:11" ht="15" x14ac:dyDescent="0.2">
      <c r="A7028">
        <v>6969</v>
      </c>
      <c r="B7028" s="660">
        <f>'Expenditures 16-24'!I129</f>
        <v>0</v>
      </c>
      <c r="F7028" s="4"/>
      <c r="G7028" s="1" t="b">
        <f t="shared" ca="1" si="110"/>
        <v>1</v>
      </c>
      <c r="H7028" s="1435" cm="1">
        <f t="array" aca="1" ref="H7028" ca="1">IF(I7028&lt;&gt;"",INDIRECT("'"&amp;I7028&amp;"'!"&amp;J7028),"")</f>
        <v>0</v>
      </c>
      <c r="I7028" s="1440" t="s">
        <v>3868</v>
      </c>
      <c r="J7028" s="1436" t="s">
        <v>5591</v>
      </c>
      <c r="K7028" s="4"/>
    </row>
    <row r="7029" spans="1:11" ht="15" x14ac:dyDescent="0.2">
      <c r="A7029">
        <v>6970</v>
      </c>
      <c r="B7029" s="660">
        <f>'Expenditures 16-24'!J129</f>
        <v>0</v>
      </c>
      <c r="F7029" s="4"/>
      <c r="G7029" s="1" t="b">
        <f t="shared" ca="1" si="110"/>
        <v>1</v>
      </c>
      <c r="H7029" s="1435" cm="1">
        <f t="array" aca="1" ref="H7029" ca="1">IF(I7029&lt;&gt;"",INDIRECT("'"&amp;I7029&amp;"'!"&amp;J7029),"")</f>
        <v>0</v>
      </c>
      <c r="I7029" s="1440" t="s">
        <v>3868</v>
      </c>
      <c r="J7029" s="1436" t="s">
        <v>5592</v>
      </c>
      <c r="K7029" s="4"/>
    </row>
    <row r="7030" spans="1:11" ht="15" x14ac:dyDescent="0.2">
      <c r="A7030">
        <v>6971</v>
      </c>
      <c r="B7030" s="660">
        <f>'Expenditures 16-24'!I130</f>
        <v>0</v>
      </c>
      <c r="F7030" s="4"/>
      <c r="G7030" s="1" t="b">
        <f t="shared" ca="1" si="110"/>
        <v>1</v>
      </c>
      <c r="H7030" s="1435" cm="1">
        <f t="array" aca="1" ref="H7030" ca="1">IF(I7030&lt;&gt;"",INDIRECT("'"&amp;I7030&amp;"'!"&amp;J7030),"")</f>
        <v>0</v>
      </c>
      <c r="I7030" s="1440" t="s">
        <v>3868</v>
      </c>
      <c r="J7030" s="1436" t="s">
        <v>5593</v>
      </c>
      <c r="K7030" s="4"/>
    </row>
    <row r="7031" spans="1:11" ht="15" x14ac:dyDescent="0.2">
      <c r="A7031">
        <v>6972</v>
      </c>
      <c r="B7031" s="660">
        <f>'Expenditures 16-24'!I131</f>
        <v>0</v>
      </c>
      <c r="F7031" s="4"/>
      <c r="G7031" s="1" t="b">
        <f t="shared" ca="1" si="110"/>
        <v>1</v>
      </c>
      <c r="H7031" s="1435" cm="1">
        <f t="array" aca="1" ref="H7031" ca="1">IF(I7031&lt;&gt;"",INDIRECT("'"&amp;I7031&amp;"'!"&amp;J7031),"")</f>
        <v>0</v>
      </c>
      <c r="I7031" s="1440" t="s">
        <v>3868</v>
      </c>
      <c r="J7031" s="1436" t="s">
        <v>5594</v>
      </c>
      <c r="K7031" s="4"/>
    </row>
    <row r="7032" spans="1:11" ht="15" x14ac:dyDescent="0.2">
      <c r="A7032">
        <v>6973</v>
      </c>
      <c r="B7032" s="660">
        <f>'Expenditures 16-24'!J131</f>
        <v>0</v>
      </c>
      <c r="F7032" s="4"/>
      <c r="G7032" s="1" t="b">
        <f t="shared" ca="1" si="110"/>
        <v>1</v>
      </c>
      <c r="H7032" s="1435" cm="1">
        <f t="array" aca="1" ref="H7032" ca="1">IF(I7032&lt;&gt;"",INDIRECT("'"&amp;I7032&amp;"'!"&amp;J7032),"")</f>
        <v>0</v>
      </c>
      <c r="I7032" s="1440" t="s">
        <v>3868</v>
      </c>
      <c r="J7032" s="1436" t="s">
        <v>5595</v>
      </c>
      <c r="K7032" s="4"/>
    </row>
    <row r="7033" spans="1:11" ht="15" x14ac:dyDescent="0.2">
      <c r="A7033">
        <v>6974</v>
      </c>
      <c r="B7033" s="660">
        <f>'Expenditures 16-24'!I132</f>
        <v>0</v>
      </c>
      <c r="F7033" s="4"/>
      <c r="G7033" s="1" t="b">
        <f t="shared" ca="1" si="110"/>
        <v>1</v>
      </c>
      <c r="H7033" s="1435" cm="1">
        <f t="array" aca="1" ref="H7033" ca="1">IF(I7033&lt;&gt;"",INDIRECT("'"&amp;I7033&amp;"'!"&amp;J7033),"")</f>
        <v>0</v>
      </c>
      <c r="I7033" s="1440" t="s">
        <v>3868</v>
      </c>
      <c r="J7033" s="1436" t="s">
        <v>5596</v>
      </c>
      <c r="K7033" s="4"/>
    </row>
    <row r="7034" spans="1:11" ht="15" x14ac:dyDescent="0.2">
      <c r="A7034">
        <v>6975</v>
      </c>
      <c r="B7034" s="660">
        <f>'Expenditures 16-24'!J132</f>
        <v>0</v>
      </c>
      <c r="F7034" s="4"/>
      <c r="G7034" s="1" t="b">
        <f t="shared" ca="1" si="110"/>
        <v>1</v>
      </c>
      <c r="H7034" s="1435" cm="1">
        <f t="array" aca="1" ref="H7034" ca="1">IF(I7034&lt;&gt;"",INDIRECT("'"&amp;I7034&amp;"'!"&amp;J7034),"")</f>
        <v>0</v>
      </c>
      <c r="I7034" s="1440" t="s">
        <v>3868</v>
      </c>
      <c r="J7034" s="1436" t="s">
        <v>5597</v>
      </c>
      <c r="K7034" s="4"/>
    </row>
    <row r="7035" spans="1:11" ht="15" x14ac:dyDescent="0.2">
      <c r="A7035">
        <v>6976</v>
      </c>
      <c r="B7035" s="660">
        <f>'Expenditures 16-24'!I133</f>
        <v>0</v>
      </c>
      <c r="F7035" s="4"/>
      <c r="G7035" s="1" t="b">
        <f t="shared" ca="1" si="110"/>
        <v>1</v>
      </c>
      <c r="H7035" s="1435" cm="1">
        <f t="array" aca="1" ref="H7035" ca="1">IF(I7035&lt;&gt;"",INDIRECT("'"&amp;I7035&amp;"'!"&amp;J7035),"")</f>
        <v>0</v>
      </c>
      <c r="I7035" s="1440" t="s">
        <v>3868</v>
      </c>
      <c r="J7035" s="1436" t="s">
        <v>5598</v>
      </c>
      <c r="K7035" s="4"/>
    </row>
    <row r="7036" spans="1:11" ht="15" x14ac:dyDescent="0.2">
      <c r="A7036">
        <v>6977</v>
      </c>
      <c r="B7036" s="660">
        <f>'Expenditures 16-24'!J133</f>
        <v>0</v>
      </c>
      <c r="F7036" s="4"/>
      <c r="G7036" s="1" t="b">
        <f t="shared" ca="1" si="110"/>
        <v>1</v>
      </c>
      <c r="H7036" s="1435" cm="1">
        <f t="array" aca="1" ref="H7036" ca="1">IF(I7036&lt;&gt;"",INDIRECT("'"&amp;I7036&amp;"'!"&amp;J7036),"")</f>
        <v>0</v>
      </c>
      <c r="I7036" s="1440" t="s">
        <v>3868</v>
      </c>
      <c r="J7036" s="1436" t="s">
        <v>5599</v>
      </c>
      <c r="K7036" s="4"/>
    </row>
    <row r="7037" spans="1:11" ht="15" x14ac:dyDescent="0.2">
      <c r="A7037">
        <v>6978</v>
      </c>
      <c r="B7037" s="660">
        <f>'Expenditures 16-24'!I134</f>
        <v>0</v>
      </c>
      <c r="F7037" s="4"/>
      <c r="G7037" s="1" t="b">
        <f t="shared" ca="1" si="110"/>
        <v>1</v>
      </c>
      <c r="H7037" s="1435" cm="1">
        <f t="array" aca="1" ref="H7037" ca="1">IF(I7037&lt;&gt;"",INDIRECT("'"&amp;I7037&amp;"'!"&amp;J7037),"")</f>
        <v>0</v>
      </c>
      <c r="I7037" s="1440" t="s">
        <v>3868</v>
      </c>
      <c r="J7037" s="1436" t="s">
        <v>5600</v>
      </c>
      <c r="K7037" s="4"/>
    </row>
    <row r="7038" spans="1:11" ht="15" x14ac:dyDescent="0.2">
      <c r="A7038">
        <v>6979</v>
      </c>
      <c r="B7038" s="660">
        <f>'Expenditures 16-24'!J134</f>
        <v>0</v>
      </c>
      <c r="F7038" s="4"/>
      <c r="G7038" s="1" t="b">
        <f t="shared" ca="1" si="110"/>
        <v>1</v>
      </c>
      <c r="H7038" s="1435" cm="1">
        <f t="array" aca="1" ref="H7038" ca="1">IF(I7038&lt;&gt;"",INDIRECT("'"&amp;I7038&amp;"'!"&amp;J7038),"")</f>
        <v>0</v>
      </c>
      <c r="I7038" s="1440" t="s">
        <v>3868</v>
      </c>
      <c r="J7038" s="1436" t="s">
        <v>5601</v>
      </c>
      <c r="K7038" s="4"/>
    </row>
    <row r="7039" spans="1:11" ht="15" x14ac:dyDescent="0.2">
      <c r="A7039">
        <v>6980</v>
      </c>
      <c r="B7039" s="660">
        <f>'Revenues 10-15'!J270</f>
        <v>0</v>
      </c>
      <c r="F7039" s="4"/>
      <c r="G7039" s="1" t="b">
        <f t="shared" ca="1" si="110"/>
        <v>1</v>
      </c>
      <c r="H7039" s="1435" cm="1">
        <f t="array" aca="1" ref="H7039" ca="1">IF(I7039&lt;&gt;"",INDIRECT("'"&amp;I7039&amp;"'!"&amp;J7039),"")</f>
        <v>0</v>
      </c>
      <c r="I7039" s="1440" t="s">
        <v>4785</v>
      </c>
      <c r="J7039" s="1436" t="s">
        <v>5602</v>
      </c>
      <c r="K7039" s="4"/>
    </row>
    <row r="7040" spans="1:11" ht="15" x14ac:dyDescent="0.2">
      <c r="A7040">
        <v>6981</v>
      </c>
      <c r="B7040" s="660">
        <f>'Acct Summary 7-9'!J13</f>
        <v>130572</v>
      </c>
      <c r="F7040" s="4"/>
      <c r="G7040" s="1" t="b">
        <f t="shared" ca="1" si="110"/>
        <v>1</v>
      </c>
      <c r="H7040" s="1435" cm="1">
        <f t="array" aca="1" ref="H7040" ca="1">IF(I7040&lt;&gt;"",INDIRECT("'"&amp;I7040&amp;"'!"&amp;J7040),"")</f>
        <v>130572</v>
      </c>
      <c r="I7040" s="1440" t="s">
        <v>3856</v>
      </c>
      <c r="J7040" s="1436" t="s">
        <v>4483</v>
      </c>
      <c r="K7040" s="4"/>
    </row>
    <row r="7041" spans="1:11" ht="15" x14ac:dyDescent="0.2">
      <c r="A7041">
        <v>6982</v>
      </c>
      <c r="B7041" s="660">
        <f>'Revenues 10-15'!H9</f>
        <v>0</v>
      </c>
      <c r="F7041" s="4"/>
      <c r="G7041" s="1" t="b">
        <f t="shared" ca="1" si="110"/>
        <v>1</v>
      </c>
      <c r="H7041" s="1435" cm="1">
        <f t="array" aca="1" ref="H7041" ca="1">IF(I7041&lt;&gt;"",INDIRECT("'"&amp;I7041&amp;"'!"&amp;J7041),"")</f>
        <v>0</v>
      </c>
      <c r="I7041" s="1440" t="s">
        <v>4785</v>
      </c>
      <c r="J7041" s="1436" t="s">
        <v>4461</v>
      </c>
      <c r="K7041" s="4"/>
    </row>
    <row r="7042" spans="1:11" ht="15" x14ac:dyDescent="0.2">
      <c r="A7042">
        <v>6983</v>
      </c>
      <c r="B7042" s="660">
        <f>'Revenues 10-15'!D108</f>
        <v>0</v>
      </c>
      <c r="F7042" s="4"/>
      <c r="G7042" s="1" t="b">
        <f t="shared" ca="1" si="110"/>
        <v>1</v>
      </c>
      <c r="H7042" s="1435" cm="1">
        <f t="array" aca="1" ref="H7042" ca="1">IF(I7042&lt;&gt;"",INDIRECT("'"&amp;I7042&amp;"'!"&amp;J7042),"")</f>
        <v>0</v>
      </c>
      <c r="I7042" s="1440" t="s">
        <v>4785</v>
      </c>
      <c r="J7042" s="1436" t="s">
        <v>5603</v>
      </c>
      <c r="K7042" s="4"/>
    </row>
    <row r="7043" spans="1:11" ht="15" x14ac:dyDescent="0.2">
      <c r="A7043">
        <v>6984</v>
      </c>
      <c r="B7043" s="660">
        <f>'Revenues 10-15'!E108</f>
        <v>0</v>
      </c>
      <c r="F7043" s="4"/>
      <c r="G7043" s="1" t="b">
        <f t="shared" ca="1" si="110"/>
        <v>1</v>
      </c>
      <c r="H7043" s="1435" cm="1">
        <f t="array" aca="1" ref="H7043" ca="1">IF(I7043&lt;&gt;"",INDIRECT("'"&amp;I7043&amp;"'!"&amp;J7043),"")</f>
        <v>0</v>
      </c>
      <c r="I7043" s="1440" t="s">
        <v>4785</v>
      </c>
      <c r="J7043" s="1436" t="s">
        <v>5604</v>
      </c>
      <c r="K7043" s="4"/>
    </row>
    <row r="7044" spans="1:11" ht="15" x14ac:dyDescent="0.2">
      <c r="A7044">
        <v>6985</v>
      </c>
      <c r="B7044" s="660">
        <f>'Revenues 10-15'!F108</f>
        <v>0</v>
      </c>
      <c r="F7044" s="4"/>
      <c r="G7044" s="1" t="b">
        <f t="shared" ca="1" si="110"/>
        <v>1</v>
      </c>
      <c r="H7044" s="1435" cm="1">
        <f t="array" aca="1" ref="H7044" ca="1">IF(I7044&lt;&gt;"",INDIRECT("'"&amp;I7044&amp;"'!"&amp;J7044),"")</f>
        <v>0</v>
      </c>
      <c r="I7044" s="1440" t="s">
        <v>4785</v>
      </c>
      <c r="J7044" s="1436" t="s">
        <v>5605</v>
      </c>
      <c r="K7044" s="4"/>
    </row>
    <row r="7045" spans="1:11" ht="15" x14ac:dyDescent="0.2">
      <c r="A7045">
        <v>6986</v>
      </c>
      <c r="B7045" s="660">
        <f>'Expenditures 16-24'!H151</f>
        <v>0</v>
      </c>
      <c r="F7045" s="4"/>
      <c r="G7045" s="1" t="b">
        <f t="shared" ca="1" si="110"/>
        <v>1</v>
      </c>
      <c r="H7045" s="1435" cm="1">
        <f t="array" aca="1" ref="H7045" ca="1">IF(I7045&lt;&gt;"",INDIRECT("'"&amp;I7045&amp;"'!"&amp;J7045),"")</f>
        <v>0</v>
      </c>
      <c r="I7045" s="1440" t="s">
        <v>3868</v>
      </c>
      <c r="J7045" s="1436" t="s">
        <v>5281</v>
      </c>
      <c r="K7045" s="4"/>
    </row>
    <row r="7046" spans="1:11" ht="15" x14ac:dyDescent="0.2">
      <c r="A7046">
        <v>6987</v>
      </c>
      <c r="B7046" s="660">
        <f>'Expenditures 16-24'!K151</f>
        <v>0</v>
      </c>
      <c r="F7046" s="4"/>
      <c r="G7046" s="1" t="b">
        <f t="shared" ca="1" si="110"/>
        <v>1</v>
      </c>
      <c r="H7046" s="1435" cm="1">
        <f t="array" aca="1" ref="H7046" ca="1">IF(I7046&lt;&gt;"",INDIRECT("'"&amp;I7046&amp;"'!"&amp;J7046),"")</f>
        <v>0</v>
      </c>
      <c r="I7046" s="1440" t="s">
        <v>3868</v>
      </c>
      <c r="J7046" s="1436" t="s">
        <v>5284</v>
      </c>
      <c r="K7046" s="4"/>
    </row>
    <row r="7047" spans="1:11" ht="15" x14ac:dyDescent="0.2">
      <c r="A7047">
        <v>6988</v>
      </c>
      <c r="B7047" s="660">
        <f>'Expenditures 16-24'!H152</f>
        <v>0</v>
      </c>
      <c r="F7047" s="4"/>
      <c r="G7047" s="1" t="b">
        <f t="shared" ca="1" si="110"/>
        <v>1</v>
      </c>
      <c r="H7047" s="1435" cm="1">
        <f t="array" aca="1" ref="H7047" ca="1">IF(I7047&lt;&gt;"",INDIRECT("'"&amp;I7047&amp;"'!"&amp;J7047),"")</f>
        <v>0</v>
      </c>
      <c r="I7047" s="1440" t="s">
        <v>3868</v>
      </c>
      <c r="J7047" s="1436" t="s">
        <v>5286</v>
      </c>
      <c r="K7047" s="4"/>
    </row>
    <row r="7048" spans="1:11" ht="15" x14ac:dyDescent="0.2">
      <c r="A7048">
        <v>6989</v>
      </c>
      <c r="B7048" s="660">
        <f>'Expenditures 16-24'!K152</f>
        <v>0</v>
      </c>
      <c r="F7048" s="4"/>
      <c r="G7048" s="1" t="b">
        <f t="shared" ca="1" si="110"/>
        <v>1</v>
      </c>
      <c r="H7048" s="1435" cm="1">
        <f t="array" aca="1" ref="H7048" ca="1">IF(I7048&lt;&gt;"",INDIRECT("'"&amp;I7048&amp;"'!"&amp;J7048),"")</f>
        <v>0</v>
      </c>
      <c r="I7048" s="1440" t="s">
        <v>3868</v>
      </c>
      <c r="J7048" s="1436" t="s">
        <v>5289</v>
      </c>
      <c r="K7048" s="4"/>
    </row>
    <row r="7049" spans="1:11" ht="15" x14ac:dyDescent="0.2">
      <c r="A7049">
        <v>6990</v>
      </c>
      <c r="B7049" s="660">
        <f>'Expenditures 16-24'!I155</f>
        <v>0</v>
      </c>
      <c r="F7049" s="4"/>
      <c r="G7049" s="1" t="b">
        <f t="shared" ca="1" si="110"/>
        <v>1</v>
      </c>
      <c r="H7049" s="1435" cm="1">
        <f t="array" aca="1" ref="H7049" ca="1">IF(I7049&lt;&gt;"",INDIRECT("'"&amp;I7049&amp;"'!"&amp;J7049),"")</f>
        <v>0</v>
      </c>
      <c r="I7049" s="1440" t="s">
        <v>3868</v>
      </c>
      <c r="J7049" s="1436" t="s">
        <v>5606</v>
      </c>
      <c r="K7049" s="4"/>
    </row>
    <row r="7050" spans="1:11" ht="15" x14ac:dyDescent="0.2">
      <c r="A7050">
        <v>6991</v>
      </c>
      <c r="B7050" s="660">
        <f>'Expenditures 16-24'!J155</f>
        <v>0</v>
      </c>
      <c r="F7050" s="4"/>
      <c r="G7050" s="1" t="b">
        <f t="shared" ca="1" si="110"/>
        <v>1</v>
      </c>
      <c r="H7050" s="1435" cm="1">
        <f t="array" aca="1" ref="H7050" ca="1">IF(I7050&lt;&gt;"",INDIRECT("'"&amp;I7050&amp;"'!"&amp;J7050),"")</f>
        <v>0</v>
      </c>
      <c r="I7050" s="1440" t="s">
        <v>3868</v>
      </c>
      <c r="J7050" s="1436" t="s">
        <v>5607</v>
      </c>
      <c r="K7050" s="4"/>
    </row>
    <row r="7051" spans="1:11" ht="15" x14ac:dyDescent="0.2">
      <c r="A7051">
        <v>6992</v>
      </c>
      <c r="B7051" s="660">
        <f>'Expenditures 16-24'!H164</f>
        <v>0</v>
      </c>
      <c r="F7051" s="4"/>
      <c r="G7051" s="1" t="b">
        <f t="shared" ca="1" si="110"/>
        <v>1</v>
      </c>
      <c r="H7051" s="1435" cm="1">
        <f t="array" aca="1" ref="H7051" ca="1">IF(I7051&lt;&gt;"",INDIRECT("'"&amp;I7051&amp;"'!"&amp;J7051),"")</f>
        <v>0</v>
      </c>
      <c r="I7051" s="1440" t="s">
        <v>3868</v>
      </c>
      <c r="J7051" s="1436" t="s">
        <v>4905</v>
      </c>
      <c r="K7051" s="4"/>
    </row>
    <row r="7052" spans="1:11" ht="15" x14ac:dyDescent="0.2">
      <c r="A7052">
        <v>6993</v>
      </c>
      <c r="B7052" s="660">
        <f>'Revenues 10-15'!J271</f>
        <v>0</v>
      </c>
      <c r="D7052" s="2" t="s">
        <v>110</v>
      </c>
      <c r="F7052" s="4"/>
      <c r="G7052" s="1" t="b">
        <f t="shared" ca="1" si="110"/>
        <v>1</v>
      </c>
      <c r="H7052" s="1435" cm="1">
        <f t="array" aca="1" ref="H7052" ca="1">IF(I7052&lt;&gt;"",INDIRECT("'"&amp;I7052&amp;"'!"&amp;J7052),"")</f>
        <v>0</v>
      </c>
      <c r="I7052" s="1440" t="s">
        <v>4785</v>
      </c>
      <c r="J7052" s="1436" t="s">
        <v>5608</v>
      </c>
      <c r="K7052" s="4"/>
    </row>
    <row r="7053" spans="1:11" ht="15" x14ac:dyDescent="0.2">
      <c r="A7053">
        <v>6994</v>
      </c>
      <c r="B7053" s="660">
        <f>'Revenues 10-15'!J272</f>
        <v>96885</v>
      </c>
      <c r="D7053" s="2" t="s">
        <v>110</v>
      </c>
      <c r="F7053" s="4"/>
      <c r="G7053" s="1" t="b">
        <f t="shared" ca="1" si="110"/>
        <v>1</v>
      </c>
      <c r="H7053" s="1435" cm="1">
        <f t="array" aca="1" ref="H7053" ca="1">IF(I7053&lt;&gt;"",INDIRECT("'"&amp;I7053&amp;"'!"&amp;J7053),"")</f>
        <v>96885</v>
      </c>
      <c r="I7053" s="1440" t="s">
        <v>4785</v>
      </c>
      <c r="J7053" s="1436" t="s">
        <v>5609</v>
      </c>
      <c r="K7053" s="4"/>
    </row>
    <row r="7054" spans="1:11" ht="15" x14ac:dyDescent="0.2">
      <c r="A7054" s="5">
        <v>6995</v>
      </c>
      <c r="B7054" s="660"/>
      <c r="D7054" s="2" t="s">
        <v>110</v>
      </c>
      <c r="F7054" s="4" t="s">
        <v>3784</v>
      </c>
      <c r="G7054" s="1" t="b">
        <f t="shared" ca="1" si="110"/>
        <v>1</v>
      </c>
      <c r="H7054" s="1435" t="str" cm="1">
        <f t="array" aca="1" ref="H7054" ca="1">IF(I7054&lt;&gt;"",INDIRECT("'"&amp;I7054&amp;"'!"&amp;J7054),"")</f>
        <v/>
      </c>
      <c r="I7054" s="1440"/>
      <c r="J7054" s="1436"/>
      <c r="K7054" s="4"/>
    </row>
    <row r="7055" spans="1:11" ht="15" x14ac:dyDescent="0.2">
      <c r="A7055">
        <v>6996</v>
      </c>
      <c r="B7055" s="660">
        <f>'Expenditures 16-24'!I184</f>
        <v>0</v>
      </c>
      <c r="F7055" s="4"/>
      <c r="G7055" s="1" t="b">
        <f t="shared" ca="1" si="110"/>
        <v>1</v>
      </c>
      <c r="H7055" s="1435" cm="1">
        <f t="array" aca="1" ref="H7055" ca="1">IF(I7055&lt;&gt;"",INDIRECT("'"&amp;I7055&amp;"'!"&amp;J7055),"")</f>
        <v>0</v>
      </c>
      <c r="I7055" s="1440" t="s">
        <v>3868</v>
      </c>
      <c r="J7055" s="1436" t="s">
        <v>5610</v>
      </c>
      <c r="K7055" s="4"/>
    </row>
    <row r="7056" spans="1:11" ht="15" x14ac:dyDescent="0.2">
      <c r="A7056">
        <v>6997</v>
      </c>
      <c r="B7056" s="660">
        <f>'Expenditures 16-24'!J184</f>
        <v>0</v>
      </c>
      <c r="F7056" s="4"/>
      <c r="G7056" s="1" t="b">
        <f t="shared" ca="1" si="110"/>
        <v>1</v>
      </c>
      <c r="H7056" s="1435" cm="1">
        <f t="array" aca="1" ref="H7056" ca="1">IF(I7056&lt;&gt;"",INDIRECT("'"&amp;I7056&amp;"'!"&amp;J7056),"")</f>
        <v>0</v>
      </c>
      <c r="I7056" s="1440" t="s">
        <v>3868</v>
      </c>
      <c r="J7056" s="1436" t="s">
        <v>5611</v>
      </c>
      <c r="K7056" s="4"/>
    </row>
    <row r="7057" spans="1:11" ht="15" x14ac:dyDescent="0.2">
      <c r="A7057">
        <v>6998</v>
      </c>
      <c r="B7057" s="660">
        <f>'Expenditures 16-24'!I186</f>
        <v>0</v>
      </c>
      <c r="F7057" s="4"/>
      <c r="G7057" s="1" t="b">
        <f t="shared" ca="1" si="110"/>
        <v>1</v>
      </c>
      <c r="H7057" s="1435" cm="1">
        <f t="array" aca="1" ref="H7057" ca="1">IF(I7057&lt;&gt;"",INDIRECT("'"&amp;I7057&amp;"'!"&amp;J7057),"")</f>
        <v>0</v>
      </c>
      <c r="I7057" s="1440" t="s">
        <v>3868</v>
      </c>
      <c r="J7057" s="1436" t="s">
        <v>5612</v>
      </c>
      <c r="K7057" s="4"/>
    </row>
    <row r="7058" spans="1:11" ht="15" x14ac:dyDescent="0.2">
      <c r="A7058">
        <v>6999</v>
      </c>
      <c r="B7058" s="660">
        <f>'Expenditures 16-24'!J186</f>
        <v>0</v>
      </c>
      <c r="F7058" s="4"/>
      <c r="G7058" s="1" t="b">
        <f t="shared" ca="1" si="110"/>
        <v>1</v>
      </c>
      <c r="H7058" s="1435" cm="1">
        <f t="array" aca="1" ref="H7058" ca="1">IF(I7058&lt;&gt;"",INDIRECT("'"&amp;I7058&amp;"'!"&amp;J7058),"")</f>
        <v>0</v>
      </c>
      <c r="I7058" s="1440" t="s">
        <v>3868</v>
      </c>
      <c r="J7058" s="1436" t="s">
        <v>5613</v>
      </c>
      <c r="K7058" s="4"/>
    </row>
    <row r="7059" spans="1:11" ht="15" x14ac:dyDescent="0.2">
      <c r="A7059">
        <v>7000</v>
      </c>
      <c r="B7059" s="660">
        <f>'Expenditures 16-24'!I187</f>
        <v>0</v>
      </c>
      <c r="F7059" s="4"/>
      <c r="G7059" s="1" t="b">
        <f t="shared" ca="1" si="110"/>
        <v>1</v>
      </c>
      <c r="H7059" s="1435" cm="1">
        <f t="array" aca="1" ref="H7059" ca="1">IF(I7059&lt;&gt;"",INDIRECT("'"&amp;I7059&amp;"'!"&amp;J7059),"")</f>
        <v>0</v>
      </c>
      <c r="I7059" s="1440" t="s">
        <v>3868</v>
      </c>
      <c r="J7059" s="1436" t="s">
        <v>5614</v>
      </c>
      <c r="K7059" s="4"/>
    </row>
    <row r="7060" spans="1:11" ht="15" x14ac:dyDescent="0.2">
      <c r="A7060">
        <v>7001</v>
      </c>
      <c r="B7060" s="660">
        <f>'Expenditures 16-24'!J187</f>
        <v>0</v>
      </c>
      <c r="F7060" s="4"/>
      <c r="G7060" s="1" t="b">
        <f t="shared" ca="1" si="110"/>
        <v>1</v>
      </c>
      <c r="H7060" s="1435" cm="1">
        <f t="array" aca="1" ref="H7060" ca="1">IF(I7060&lt;&gt;"",INDIRECT("'"&amp;I7060&amp;"'!"&amp;J7060),"")</f>
        <v>0</v>
      </c>
      <c r="I7060" s="1440" t="s">
        <v>3868</v>
      </c>
      <c r="J7060" s="1436" t="s">
        <v>5615</v>
      </c>
      <c r="K7060" s="4"/>
    </row>
    <row r="7061" spans="1:11" ht="15" x14ac:dyDescent="0.2">
      <c r="A7061">
        <v>7002</v>
      </c>
      <c r="B7061" s="660">
        <f>'Expenditures 16-24'!I188</f>
        <v>0</v>
      </c>
      <c r="F7061" s="4"/>
      <c r="G7061" s="1" t="b">
        <f t="shared" ca="1" si="110"/>
        <v>1</v>
      </c>
      <c r="H7061" s="1435" cm="1">
        <f t="array" aca="1" ref="H7061" ca="1">IF(I7061&lt;&gt;"",INDIRECT("'"&amp;I7061&amp;"'!"&amp;J7061),"")</f>
        <v>0</v>
      </c>
      <c r="I7061" s="1440" t="s">
        <v>3868</v>
      </c>
      <c r="J7061" s="1436" t="s">
        <v>5616</v>
      </c>
      <c r="K7061" s="4"/>
    </row>
    <row r="7062" spans="1:11" ht="15" x14ac:dyDescent="0.2">
      <c r="A7062">
        <v>7003</v>
      </c>
      <c r="B7062" s="660">
        <f>'Expenditures 16-24'!J188</f>
        <v>0</v>
      </c>
      <c r="F7062" s="4"/>
      <c r="G7062" s="1" t="b">
        <f t="shared" ca="1" si="110"/>
        <v>1</v>
      </c>
      <c r="H7062" s="1435" cm="1">
        <f t="array" aca="1" ref="H7062" ca="1">IF(I7062&lt;&gt;"",INDIRECT("'"&amp;I7062&amp;"'!"&amp;J7062),"")</f>
        <v>0</v>
      </c>
      <c r="I7062" s="1440" t="s">
        <v>3868</v>
      </c>
      <c r="J7062" s="1436" t="s">
        <v>5617</v>
      </c>
      <c r="K7062" s="4"/>
    </row>
    <row r="7063" spans="1:11" ht="15" x14ac:dyDescent="0.2">
      <c r="A7063">
        <v>7004</v>
      </c>
      <c r="B7063" s="660">
        <f>'Expenditures 16-24'!I189</f>
        <v>0</v>
      </c>
      <c r="F7063" s="4"/>
      <c r="G7063" s="1" t="b">
        <f t="shared" ca="1" si="110"/>
        <v>1</v>
      </c>
      <c r="H7063" s="1435" cm="1">
        <f t="array" aca="1" ref="H7063" ca="1">IF(I7063&lt;&gt;"",INDIRECT("'"&amp;I7063&amp;"'!"&amp;J7063),"")</f>
        <v>0</v>
      </c>
      <c r="I7063" s="1440" t="s">
        <v>3868</v>
      </c>
      <c r="J7063" s="1436" t="s">
        <v>5618</v>
      </c>
      <c r="K7063" s="4"/>
    </row>
    <row r="7064" spans="1:11" ht="15" x14ac:dyDescent="0.2">
      <c r="A7064">
        <v>7005</v>
      </c>
      <c r="B7064" s="660">
        <f>'Expenditures 16-24'!J189</f>
        <v>0</v>
      </c>
      <c r="F7064" s="4"/>
      <c r="G7064" s="1" t="b">
        <f t="shared" ca="1" si="110"/>
        <v>1</v>
      </c>
      <c r="H7064" s="1435" cm="1">
        <f t="array" aca="1" ref="H7064" ca="1">IF(I7064&lt;&gt;"",INDIRECT("'"&amp;I7064&amp;"'!"&amp;J7064),"")</f>
        <v>0</v>
      </c>
      <c r="I7064" s="1440" t="s">
        <v>3868</v>
      </c>
      <c r="J7064" s="1436" t="s">
        <v>5619</v>
      </c>
      <c r="K7064" s="4"/>
    </row>
    <row r="7065" spans="1:11" ht="15" x14ac:dyDescent="0.2">
      <c r="A7065">
        <v>7006</v>
      </c>
      <c r="B7065" s="660">
        <f>'Expenditures 16-24'!H209</f>
        <v>0</v>
      </c>
      <c r="F7065" s="4"/>
      <c r="G7065" s="1" t="b">
        <f t="shared" ca="1" si="110"/>
        <v>1</v>
      </c>
      <c r="H7065" s="1435" cm="1">
        <f t="array" aca="1" ref="H7065" ca="1">IF(I7065&lt;&gt;"",INDIRECT("'"&amp;I7065&amp;"'!"&amp;J7065),"")</f>
        <v>0</v>
      </c>
      <c r="I7065" s="1440" t="s">
        <v>3868</v>
      </c>
      <c r="J7065" s="1436" t="s">
        <v>5620</v>
      </c>
      <c r="K7065" s="4"/>
    </row>
    <row r="7066" spans="1:11" ht="15" x14ac:dyDescent="0.2">
      <c r="A7066">
        <v>7007</v>
      </c>
      <c r="B7066" s="660">
        <f>'Expenditures 16-24'!K209</f>
        <v>0</v>
      </c>
      <c r="F7066" s="4"/>
      <c r="G7066" s="1" t="b">
        <f t="shared" ca="1" si="110"/>
        <v>1</v>
      </c>
      <c r="H7066" s="1435" cm="1">
        <f t="array" aca="1" ref="H7066" ca="1">IF(I7066&lt;&gt;"",INDIRECT("'"&amp;I7066&amp;"'!"&amp;J7066),"")</f>
        <v>0</v>
      </c>
      <c r="I7066" s="1440" t="s">
        <v>3868</v>
      </c>
      <c r="J7066" s="1436" t="s">
        <v>5621</v>
      </c>
      <c r="K7066" s="4"/>
    </row>
    <row r="7067" spans="1:11" ht="15" x14ac:dyDescent="0.2">
      <c r="A7067">
        <v>7008</v>
      </c>
      <c r="B7067" s="660">
        <f>'Expenditures 16-24'!H211</f>
        <v>0</v>
      </c>
      <c r="F7067" s="4"/>
      <c r="G7067" s="1" t="b">
        <f t="shared" ca="1" si="110"/>
        <v>1</v>
      </c>
      <c r="H7067" s="1435" cm="1">
        <f t="array" aca="1" ref="H7067" ca="1">IF(I7067&lt;&gt;"",INDIRECT("'"&amp;I7067&amp;"'!"&amp;J7067),"")</f>
        <v>0</v>
      </c>
      <c r="I7067" s="1440" t="s">
        <v>3868</v>
      </c>
      <c r="J7067" s="1436" t="s">
        <v>5622</v>
      </c>
      <c r="K7067" s="4"/>
    </row>
    <row r="7068" spans="1:11" ht="15" x14ac:dyDescent="0.2">
      <c r="A7068">
        <v>7009</v>
      </c>
      <c r="B7068" s="660">
        <f>'Expenditures 16-24'!K211</f>
        <v>0</v>
      </c>
      <c r="F7068" s="4"/>
      <c r="G7068" s="1" t="b">
        <f t="shared" ca="1" si="110"/>
        <v>1</v>
      </c>
      <c r="H7068" s="1435" cm="1">
        <f t="array" aca="1" ref="H7068" ca="1">IF(I7068&lt;&gt;"",INDIRECT("'"&amp;I7068&amp;"'!"&amp;J7068),"")</f>
        <v>0</v>
      </c>
      <c r="I7068" s="1440" t="s">
        <v>3868</v>
      </c>
      <c r="J7068" s="1436" t="s">
        <v>5623</v>
      </c>
      <c r="K7068" s="4"/>
    </row>
    <row r="7069" spans="1:11" ht="15" x14ac:dyDescent="0.2">
      <c r="A7069">
        <v>7010</v>
      </c>
      <c r="B7069" s="660">
        <f>'Expenditures 16-24'!I214</f>
        <v>0</v>
      </c>
      <c r="F7069" s="4"/>
      <c r="G7069" s="1" t="b">
        <f t="shared" ca="1" si="110"/>
        <v>1</v>
      </c>
      <c r="H7069" s="1435" cm="1">
        <f t="array" aca="1" ref="H7069" ca="1">IF(I7069&lt;&gt;"",INDIRECT("'"&amp;I7069&amp;"'!"&amp;J7069),"")</f>
        <v>0</v>
      </c>
      <c r="I7069" s="1440" t="s">
        <v>3868</v>
      </c>
      <c r="J7069" s="1436" t="s">
        <v>5624</v>
      </c>
      <c r="K7069" s="4"/>
    </row>
    <row r="7070" spans="1:11" ht="15" x14ac:dyDescent="0.2">
      <c r="A7070">
        <v>7011</v>
      </c>
      <c r="B7070" s="660">
        <f>'Expenditures 16-24'!J214</f>
        <v>0</v>
      </c>
      <c r="F7070" s="4"/>
      <c r="G7070" s="1" t="b">
        <f t="shared" ca="1" si="110"/>
        <v>1</v>
      </c>
      <c r="H7070" s="1435" cm="1">
        <f t="array" aca="1" ref="H7070" ca="1">IF(I7070&lt;&gt;"",INDIRECT("'"&amp;I7070&amp;"'!"&amp;J7070),"")</f>
        <v>0</v>
      </c>
      <c r="I7070" s="1440" t="s">
        <v>3868</v>
      </c>
      <c r="J7070" s="1436" t="s">
        <v>5625</v>
      </c>
      <c r="K7070" s="4"/>
    </row>
    <row r="7071" spans="1:11" ht="15" x14ac:dyDescent="0.2">
      <c r="A7071">
        <v>7012</v>
      </c>
      <c r="B7071" s="660">
        <f>'Expenditures 16-24'!D220</f>
        <v>0</v>
      </c>
      <c r="F7071" s="4"/>
      <c r="G7071" s="1" t="b">
        <f t="shared" ca="1" si="110"/>
        <v>1</v>
      </c>
      <c r="H7071" s="1435" cm="1">
        <f t="array" aca="1" ref="H7071" ca="1">IF(I7071&lt;&gt;"",INDIRECT("'"&amp;I7071&amp;"'!"&amp;J7071),"")</f>
        <v>0</v>
      </c>
      <c r="I7071" s="1440" t="s">
        <v>3868</v>
      </c>
      <c r="J7071" s="1436" t="s">
        <v>5038</v>
      </c>
      <c r="K7071" s="4"/>
    </row>
    <row r="7072" spans="1:11" ht="15" x14ac:dyDescent="0.2">
      <c r="A7072">
        <v>7013</v>
      </c>
      <c r="B7072" s="660">
        <f>'Expenditures 16-24'!K220</f>
        <v>0</v>
      </c>
      <c r="F7072" s="4"/>
      <c r="G7072" s="1" t="b">
        <f t="shared" ref="G7072:G7135" ca="1" si="111">H7072=B7072</f>
        <v>1</v>
      </c>
      <c r="H7072" s="1435" cm="1">
        <f t="array" aca="1" ref="H7072" ca="1">IF(I7072&lt;&gt;"",INDIRECT("'"&amp;I7072&amp;"'!"&amp;J7072),"")</f>
        <v>0</v>
      </c>
      <c r="I7072" s="1440" t="s">
        <v>3868</v>
      </c>
      <c r="J7072" s="1436" t="s">
        <v>5626</v>
      </c>
      <c r="K7072" s="4"/>
    </row>
    <row r="7073" spans="1:11" ht="15" x14ac:dyDescent="0.2">
      <c r="A7073">
        <v>7014</v>
      </c>
      <c r="B7073" s="660">
        <f>'Expenditures 16-24'!D222</f>
        <v>0</v>
      </c>
      <c r="F7073" s="4"/>
      <c r="G7073" s="1" t="b">
        <f t="shared" ca="1" si="111"/>
        <v>1</v>
      </c>
      <c r="H7073" s="1435" cm="1">
        <f t="array" aca="1" ref="H7073" ca="1">IF(I7073&lt;&gt;"",INDIRECT("'"&amp;I7073&amp;"'!"&amp;J7073),"")</f>
        <v>0</v>
      </c>
      <c r="I7073" s="1440" t="s">
        <v>3868</v>
      </c>
      <c r="J7073" s="1436" t="s">
        <v>5039</v>
      </c>
      <c r="K7073" s="4"/>
    </row>
    <row r="7074" spans="1:11" ht="15" x14ac:dyDescent="0.2">
      <c r="A7074">
        <v>7015</v>
      </c>
      <c r="B7074" s="660">
        <f>'Expenditures 16-24'!K222</f>
        <v>0</v>
      </c>
      <c r="F7074" s="4"/>
      <c r="G7074" s="1" t="b">
        <f t="shared" ca="1" si="111"/>
        <v>1</v>
      </c>
      <c r="H7074" s="1435" cm="1">
        <f t="array" aca="1" ref="H7074" ca="1">IF(I7074&lt;&gt;"",INDIRECT("'"&amp;I7074&amp;"'!"&amp;J7074),"")</f>
        <v>0</v>
      </c>
      <c r="I7074" s="1440" t="s">
        <v>3868</v>
      </c>
      <c r="J7074" s="1436" t="s">
        <v>5627</v>
      </c>
      <c r="K7074" s="4"/>
    </row>
    <row r="7075" spans="1:11" ht="15" x14ac:dyDescent="0.2">
      <c r="A7075">
        <v>7016</v>
      </c>
      <c r="B7075" s="660">
        <f>'Expenditures 16-24'!D224</f>
        <v>0</v>
      </c>
      <c r="F7075" s="4"/>
      <c r="G7075" s="1" t="b">
        <f t="shared" ca="1" si="111"/>
        <v>1</v>
      </c>
      <c r="H7075" s="1435" cm="1">
        <f t="array" aca="1" ref="H7075" ca="1">IF(I7075&lt;&gt;"",INDIRECT("'"&amp;I7075&amp;"'!"&amp;J7075),"")</f>
        <v>0</v>
      </c>
      <c r="I7075" s="1440" t="s">
        <v>3868</v>
      </c>
      <c r="J7075" s="1436" t="s">
        <v>5040</v>
      </c>
      <c r="K7075" s="4"/>
    </row>
    <row r="7076" spans="1:11" ht="15" x14ac:dyDescent="0.2">
      <c r="A7076">
        <v>7017</v>
      </c>
      <c r="B7076" s="660">
        <f>'Expenditures 16-24'!K224</f>
        <v>0</v>
      </c>
      <c r="F7076" s="4"/>
      <c r="G7076" s="1" t="b">
        <f t="shared" ca="1" si="111"/>
        <v>1</v>
      </c>
      <c r="H7076" s="1435" cm="1">
        <f t="array" aca="1" ref="H7076" ca="1">IF(I7076&lt;&gt;"",INDIRECT("'"&amp;I7076&amp;"'!"&amp;J7076),"")</f>
        <v>0</v>
      </c>
      <c r="I7076" s="1440" t="s">
        <v>3868</v>
      </c>
      <c r="J7076" s="1436" t="s">
        <v>5628</v>
      </c>
      <c r="K7076" s="4"/>
    </row>
    <row r="7077" spans="1:11" ht="15" x14ac:dyDescent="0.2">
      <c r="A7077">
        <v>7018</v>
      </c>
      <c r="B7077" s="660">
        <f>'Expenditures 16-24'!D230</f>
        <v>0</v>
      </c>
      <c r="F7077" s="4"/>
      <c r="G7077" s="1" t="b">
        <f t="shared" ca="1" si="111"/>
        <v>1</v>
      </c>
      <c r="H7077" s="1435" cm="1">
        <f t="array" aca="1" ref="H7077" ca="1">IF(I7077&lt;&gt;"",INDIRECT("'"&amp;I7077&amp;"'!"&amp;J7077),"")</f>
        <v>0</v>
      </c>
      <c r="I7077" s="1440" t="s">
        <v>3868</v>
      </c>
      <c r="J7077" s="1436" t="s">
        <v>5337</v>
      </c>
      <c r="K7077" s="4"/>
    </row>
    <row r="7078" spans="1:11" ht="15" x14ac:dyDescent="0.2">
      <c r="A7078">
        <v>7019</v>
      </c>
      <c r="B7078" s="660">
        <f>'Expenditures 16-24'!K230</f>
        <v>0</v>
      </c>
      <c r="F7078" s="4"/>
      <c r="G7078" s="1" t="b">
        <f t="shared" ca="1" si="111"/>
        <v>1</v>
      </c>
      <c r="H7078" s="1435" cm="1">
        <f t="array" aca="1" ref="H7078" ca="1">IF(I7078&lt;&gt;"",INDIRECT("'"&amp;I7078&amp;"'!"&amp;J7078),"")</f>
        <v>0</v>
      </c>
      <c r="I7078" s="1440" t="s">
        <v>3868</v>
      </c>
      <c r="J7078" s="1436" t="s">
        <v>5343</v>
      </c>
      <c r="K7078" s="4"/>
    </row>
    <row r="7079" spans="1:11" ht="15" x14ac:dyDescent="0.2">
      <c r="A7079">
        <v>7020</v>
      </c>
      <c r="B7079" s="660">
        <f>'Expenditures 16-24'!D252</f>
        <v>0</v>
      </c>
      <c r="F7079" s="4"/>
      <c r="G7079" s="1" t="b">
        <f t="shared" ca="1" si="111"/>
        <v>1</v>
      </c>
      <c r="H7079" s="1435" cm="1">
        <f t="array" aca="1" ref="H7079" ca="1">IF(I7079&lt;&gt;"",INDIRECT("'"&amp;I7079&amp;"'!"&amp;J7079),"")</f>
        <v>0</v>
      </c>
      <c r="I7079" s="1440" t="s">
        <v>3868</v>
      </c>
      <c r="J7079" s="1436" t="s">
        <v>5471</v>
      </c>
      <c r="K7079" s="4"/>
    </row>
    <row r="7080" spans="1:11" ht="15" x14ac:dyDescent="0.2">
      <c r="A7080">
        <v>7021</v>
      </c>
      <c r="B7080" s="660">
        <f>'Expenditures 16-24'!K252</f>
        <v>0</v>
      </c>
      <c r="F7080" s="4"/>
      <c r="G7080" s="1" t="b">
        <f t="shared" ca="1" si="111"/>
        <v>1</v>
      </c>
      <c r="H7080" s="1435" cm="1">
        <f t="array" aca="1" ref="H7080" ca="1">IF(I7080&lt;&gt;"",INDIRECT("'"&amp;I7080&amp;"'!"&amp;J7080),"")</f>
        <v>0</v>
      </c>
      <c r="I7080" s="1440" t="s">
        <v>3868</v>
      </c>
      <c r="J7080" s="1436" t="s">
        <v>5477</v>
      </c>
      <c r="K7080" s="4"/>
    </row>
    <row r="7081" spans="1:11" ht="15" x14ac:dyDescent="0.2">
      <c r="A7081" s="5">
        <v>7022</v>
      </c>
      <c r="B7081" s="660"/>
      <c r="D7081" s="4" t="s">
        <v>1651</v>
      </c>
      <c r="F7081" s="4" t="s">
        <v>3784</v>
      </c>
      <c r="G7081" s="1" t="b">
        <f t="shared" ca="1" si="111"/>
        <v>1</v>
      </c>
      <c r="H7081" s="1435" t="str" cm="1">
        <f t="array" aca="1" ref="H7081" ca="1">IF(I7081&lt;&gt;"",INDIRECT("'"&amp;I7081&amp;"'!"&amp;J7081),"")</f>
        <v/>
      </c>
      <c r="I7081" s="1440"/>
      <c r="J7081" s="1436"/>
      <c r="K7081" s="4"/>
    </row>
    <row r="7082" spans="1:11" ht="15" x14ac:dyDescent="0.2">
      <c r="A7082" s="5">
        <v>7023</v>
      </c>
      <c r="B7082" s="660"/>
      <c r="D7082" s="4" t="s">
        <v>1651</v>
      </c>
      <c r="F7082" s="4" t="s">
        <v>3784</v>
      </c>
      <c r="G7082" s="1" t="b">
        <f t="shared" ca="1" si="111"/>
        <v>1</v>
      </c>
      <c r="H7082" s="1435" t="str" cm="1">
        <f t="array" aca="1" ref="H7082" ca="1">IF(I7082&lt;&gt;"",INDIRECT("'"&amp;I7082&amp;"'!"&amp;J7082),"")</f>
        <v/>
      </c>
      <c r="I7082" s="1440"/>
      <c r="J7082" s="1436"/>
      <c r="K7082" s="4"/>
    </row>
    <row r="7083" spans="1:11" ht="15" x14ac:dyDescent="0.2">
      <c r="A7083" s="5">
        <v>7024</v>
      </c>
      <c r="B7083" s="660"/>
      <c r="D7083" s="4" t="s">
        <v>1651</v>
      </c>
      <c r="F7083" s="4" t="s">
        <v>3784</v>
      </c>
      <c r="G7083" s="1" t="b">
        <f t="shared" ca="1" si="111"/>
        <v>1</v>
      </c>
      <c r="H7083" s="1435" t="str" cm="1">
        <f t="array" aca="1" ref="H7083" ca="1">IF(I7083&lt;&gt;"",INDIRECT("'"&amp;I7083&amp;"'!"&amp;J7083),"")</f>
        <v/>
      </c>
      <c r="I7083" s="1440"/>
      <c r="J7083" s="1436"/>
      <c r="K7083" s="4"/>
    </row>
    <row r="7084" spans="1:11" ht="15" x14ac:dyDescent="0.2">
      <c r="A7084" s="5">
        <v>7025</v>
      </c>
      <c r="B7084" s="660"/>
      <c r="D7084" s="4" t="s">
        <v>1651</v>
      </c>
      <c r="F7084" s="4" t="s">
        <v>3784</v>
      </c>
      <c r="G7084" s="1" t="b">
        <f t="shared" ca="1" si="111"/>
        <v>1</v>
      </c>
      <c r="H7084" s="1435" t="str" cm="1">
        <f t="array" aca="1" ref="H7084" ca="1">IF(I7084&lt;&gt;"",INDIRECT("'"&amp;I7084&amp;"'!"&amp;J7084),"")</f>
        <v/>
      </c>
      <c r="I7084" s="1440"/>
      <c r="J7084" s="1436"/>
      <c r="K7084" s="4"/>
    </row>
    <row r="7085" spans="1:11" ht="15" x14ac:dyDescent="0.2">
      <c r="A7085" s="5">
        <v>7026</v>
      </c>
      <c r="B7085" s="660"/>
      <c r="D7085" s="4" t="s">
        <v>1651</v>
      </c>
      <c r="F7085" s="4" t="s">
        <v>3784</v>
      </c>
      <c r="G7085" s="1" t="b">
        <f t="shared" ca="1" si="111"/>
        <v>1</v>
      </c>
      <c r="H7085" s="1435" t="str" cm="1">
        <f t="array" aca="1" ref="H7085" ca="1">IF(I7085&lt;&gt;"",INDIRECT("'"&amp;I7085&amp;"'!"&amp;J7085),"")</f>
        <v/>
      </c>
      <c r="I7085" s="1440"/>
      <c r="J7085" s="1436"/>
      <c r="K7085" s="4"/>
    </row>
    <row r="7086" spans="1:11" ht="15" x14ac:dyDescent="0.2">
      <c r="A7086" s="5">
        <v>7027</v>
      </c>
      <c r="B7086" s="660"/>
      <c r="D7086" s="4" t="s">
        <v>1651</v>
      </c>
      <c r="F7086" s="4" t="s">
        <v>3784</v>
      </c>
      <c r="G7086" s="1" t="b">
        <f t="shared" ca="1" si="111"/>
        <v>1</v>
      </c>
      <c r="H7086" s="1435" t="str" cm="1">
        <f t="array" aca="1" ref="H7086" ca="1">IF(I7086&lt;&gt;"",INDIRECT("'"&amp;I7086&amp;"'!"&amp;J7086),"")</f>
        <v/>
      </c>
      <c r="I7086" s="1440"/>
      <c r="J7086" s="1436"/>
      <c r="K7086" s="4"/>
    </row>
    <row r="7087" spans="1:11" ht="15" x14ac:dyDescent="0.2">
      <c r="A7087">
        <v>7028</v>
      </c>
      <c r="B7087" s="660">
        <f>'Expenditures 16-24'!D253</f>
        <v>0</v>
      </c>
      <c r="F7087" s="4"/>
      <c r="G7087" s="1" t="b">
        <f t="shared" ca="1" si="111"/>
        <v>1</v>
      </c>
      <c r="H7087" s="1435" cm="1">
        <f t="array" aca="1" ref="H7087" ca="1">IF(I7087&lt;&gt;"",INDIRECT("'"&amp;I7087&amp;"'!"&amp;J7087),"")</f>
        <v>0</v>
      </c>
      <c r="I7087" s="1440" t="s">
        <v>3868</v>
      </c>
      <c r="J7087" s="1436" t="s">
        <v>5479</v>
      </c>
      <c r="K7087" s="4"/>
    </row>
    <row r="7088" spans="1:11" ht="15" x14ac:dyDescent="0.2">
      <c r="A7088">
        <v>7029</v>
      </c>
      <c r="B7088" s="660">
        <f>'Expenditures 16-24'!K253</f>
        <v>0</v>
      </c>
      <c r="F7088" s="4"/>
      <c r="G7088" s="1" t="b">
        <f t="shared" ca="1" si="111"/>
        <v>1</v>
      </c>
      <c r="H7088" s="1435" cm="1">
        <f t="array" aca="1" ref="H7088" ca="1">IF(I7088&lt;&gt;"",INDIRECT("'"&amp;I7088&amp;"'!"&amp;J7088),"")</f>
        <v>0</v>
      </c>
      <c r="I7088" s="1440" t="s">
        <v>3868</v>
      </c>
      <c r="J7088" s="1436" t="s">
        <v>5485</v>
      </c>
      <c r="K7088" s="4"/>
    </row>
    <row r="7089" spans="1:11" ht="15" x14ac:dyDescent="0.2">
      <c r="A7089" s="5">
        <v>7030</v>
      </c>
      <c r="B7089" s="660"/>
      <c r="D7089" s="4" t="s">
        <v>1651</v>
      </c>
      <c r="F7089" s="4" t="s">
        <v>3784</v>
      </c>
      <c r="G7089" s="1" t="b">
        <f t="shared" ca="1" si="111"/>
        <v>1</v>
      </c>
      <c r="H7089" s="1435" t="str" cm="1">
        <f t="array" aca="1" ref="H7089" ca="1">IF(I7089&lt;&gt;"",INDIRECT("'"&amp;I7089&amp;"'!"&amp;J7089),"")</f>
        <v/>
      </c>
      <c r="I7089" s="1440"/>
      <c r="J7089" s="1436"/>
      <c r="K7089" s="4"/>
    </row>
    <row r="7090" spans="1:11" ht="15" x14ac:dyDescent="0.2">
      <c r="A7090" s="5">
        <v>7031</v>
      </c>
      <c r="B7090" s="660"/>
      <c r="D7090" s="4" t="s">
        <v>1651</v>
      </c>
      <c r="F7090" s="4" t="s">
        <v>3784</v>
      </c>
      <c r="G7090" s="1" t="b">
        <f t="shared" ca="1" si="111"/>
        <v>1</v>
      </c>
      <c r="H7090" s="1435" t="str" cm="1">
        <f t="array" aca="1" ref="H7090" ca="1">IF(I7090&lt;&gt;"",INDIRECT("'"&amp;I7090&amp;"'!"&amp;J7090),"")</f>
        <v/>
      </c>
      <c r="I7090" s="1440"/>
      <c r="J7090" s="1436"/>
      <c r="K7090" s="4"/>
    </row>
    <row r="7091" spans="1:11" ht="15" x14ac:dyDescent="0.2">
      <c r="A7091" s="5">
        <v>7032</v>
      </c>
      <c r="B7091" s="660"/>
      <c r="D7091" s="4" t="s">
        <v>1651</v>
      </c>
      <c r="F7091" s="4" t="s">
        <v>3784</v>
      </c>
      <c r="G7091" s="1" t="b">
        <f t="shared" ca="1" si="111"/>
        <v>1</v>
      </c>
      <c r="H7091" s="1435" t="str" cm="1">
        <f t="array" aca="1" ref="H7091" ca="1">IF(I7091&lt;&gt;"",INDIRECT("'"&amp;I7091&amp;"'!"&amp;J7091),"")</f>
        <v/>
      </c>
      <c r="I7091" s="1440"/>
      <c r="J7091" s="1436"/>
      <c r="K7091" s="4"/>
    </row>
    <row r="7092" spans="1:11" ht="15" x14ac:dyDescent="0.2">
      <c r="A7092" s="5">
        <v>7033</v>
      </c>
      <c r="B7092" s="660"/>
      <c r="D7092" s="4" t="s">
        <v>1651</v>
      </c>
      <c r="F7092" s="4" t="s">
        <v>3784</v>
      </c>
      <c r="G7092" s="1" t="b">
        <f t="shared" ca="1" si="111"/>
        <v>1</v>
      </c>
      <c r="H7092" s="1435" t="str" cm="1">
        <f t="array" aca="1" ref="H7092" ca="1">IF(I7092&lt;&gt;"",INDIRECT("'"&amp;I7092&amp;"'!"&amp;J7092),"")</f>
        <v/>
      </c>
      <c r="I7092" s="1440"/>
      <c r="J7092" s="1436"/>
      <c r="K7092" s="4"/>
    </row>
    <row r="7093" spans="1:11" ht="15" x14ac:dyDescent="0.2">
      <c r="A7093" s="5">
        <v>7034</v>
      </c>
      <c r="B7093" s="660"/>
      <c r="D7093" s="4" t="s">
        <v>1651</v>
      </c>
      <c r="F7093" s="4" t="s">
        <v>3784</v>
      </c>
      <c r="G7093" s="1" t="b">
        <f t="shared" ca="1" si="111"/>
        <v>1</v>
      </c>
      <c r="H7093" s="1435" t="str" cm="1">
        <f t="array" aca="1" ref="H7093" ca="1">IF(I7093&lt;&gt;"",INDIRECT("'"&amp;I7093&amp;"'!"&amp;J7093),"")</f>
        <v/>
      </c>
      <c r="I7093" s="1440"/>
      <c r="J7093" s="1436"/>
      <c r="K7093" s="4"/>
    </row>
    <row r="7094" spans="1:11" ht="15" x14ac:dyDescent="0.2">
      <c r="A7094" s="5">
        <v>7035</v>
      </c>
      <c r="B7094" s="660"/>
      <c r="D7094" s="4" t="s">
        <v>1651</v>
      </c>
      <c r="F7094" s="4" t="s">
        <v>3784</v>
      </c>
      <c r="G7094" s="1" t="b">
        <f t="shared" ca="1" si="111"/>
        <v>1</v>
      </c>
      <c r="H7094" s="1435" t="str" cm="1">
        <f t="array" aca="1" ref="H7094" ca="1">IF(I7094&lt;&gt;"",INDIRECT("'"&amp;I7094&amp;"'!"&amp;J7094),"")</f>
        <v/>
      </c>
      <c r="I7094" s="1440"/>
      <c r="J7094" s="1436"/>
      <c r="K7094" s="4"/>
    </row>
    <row r="7095" spans="1:11" ht="15" x14ac:dyDescent="0.2">
      <c r="A7095" s="5">
        <v>7036</v>
      </c>
      <c r="B7095" s="660"/>
      <c r="D7095" s="4" t="s">
        <v>1651</v>
      </c>
      <c r="F7095" s="4" t="s">
        <v>3784</v>
      </c>
      <c r="G7095" s="1" t="b">
        <f t="shared" ca="1" si="111"/>
        <v>1</v>
      </c>
      <c r="H7095" s="1435" t="str" cm="1">
        <f t="array" aca="1" ref="H7095" ca="1">IF(I7095&lt;&gt;"",INDIRECT("'"&amp;I7095&amp;"'!"&amp;J7095),"")</f>
        <v/>
      </c>
      <c r="I7095" s="1440"/>
      <c r="J7095" s="1436"/>
      <c r="K7095" s="4"/>
    </row>
    <row r="7096" spans="1:11" ht="15" x14ac:dyDescent="0.2">
      <c r="A7096" s="5">
        <v>7037</v>
      </c>
      <c r="B7096" s="660"/>
      <c r="D7096" s="4" t="s">
        <v>1651</v>
      </c>
      <c r="F7096" s="4" t="s">
        <v>3784</v>
      </c>
      <c r="G7096" s="1" t="b">
        <f t="shared" ca="1" si="111"/>
        <v>1</v>
      </c>
      <c r="H7096" s="1435" t="str" cm="1">
        <f t="array" aca="1" ref="H7096" ca="1">IF(I7096&lt;&gt;"",INDIRECT("'"&amp;I7096&amp;"'!"&amp;J7096),"")</f>
        <v/>
      </c>
      <c r="I7096" s="1440"/>
      <c r="J7096" s="1436"/>
      <c r="K7096" s="4"/>
    </row>
    <row r="7097" spans="1:11" ht="15" x14ac:dyDescent="0.2">
      <c r="A7097">
        <v>7038</v>
      </c>
      <c r="B7097" s="660">
        <f>'Expenditures 16-24'!I298</f>
        <v>0</v>
      </c>
      <c r="F7097" s="4"/>
      <c r="G7097" s="1" t="b">
        <f t="shared" ca="1" si="111"/>
        <v>1</v>
      </c>
      <c r="H7097" s="1435" cm="1">
        <f t="array" aca="1" ref="H7097" ca="1">IF(I7097&lt;&gt;"",INDIRECT("'"&amp;I7097&amp;"'!"&amp;J7097),"")</f>
        <v>0</v>
      </c>
      <c r="I7097" s="1440" t="s">
        <v>3868</v>
      </c>
      <c r="J7097" s="1436" t="s">
        <v>5629</v>
      </c>
      <c r="K7097" s="4"/>
    </row>
    <row r="7098" spans="1:11" ht="15" x14ac:dyDescent="0.2">
      <c r="A7098">
        <v>7039</v>
      </c>
      <c r="B7098" s="660">
        <f>'Expenditures 16-24'!J298</f>
        <v>0</v>
      </c>
      <c r="F7098" s="4"/>
      <c r="G7098" s="1" t="b">
        <f t="shared" ca="1" si="111"/>
        <v>1</v>
      </c>
      <c r="H7098" s="1435" cm="1">
        <f t="array" aca="1" ref="H7098" ca="1">IF(I7098&lt;&gt;"",INDIRECT("'"&amp;I7098&amp;"'!"&amp;J7098),"")</f>
        <v>0</v>
      </c>
      <c r="I7098" s="1440" t="s">
        <v>3868</v>
      </c>
      <c r="J7098" s="1436" t="s">
        <v>5630</v>
      </c>
      <c r="K7098" s="4"/>
    </row>
    <row r="7099" spans="1:11" ht="15" x14ac:dyDescent="0.2">
      <c r="A7099">
        <v>7040</v>
      </c>
      <c r="B7099" s="660">
        <f>'Expenditures 16-24'!I299</f>
        <v>0</v>
      </c>
      <c r="F7099" s="4"/>
      <c r="G7099" s="1" t="b">
        <f t="shared" ca="1" si="111"/>
        <v>1</v>
      </c>
      <c r="H7099" s="1435" cm="1">
        <f t="array" aca="1" ref="H7099" ca="1">IF(I7099&lt;&gt;"",INDIRECT("'"&amp;I7099&amp;"'!"&amp;J7099),"")</f>
        <v>0</v>
      </c>
      <c r="I7099" s="1440" t="s">
        <v>3868</v>
      </c>
      <c r="J7099" s="1436" t="s">
        <v>5631</v>
      </c>
      <c r="K7099" s="4"/>
    </row>
    <row r="7100" spans="1:11" ht="15" x14ac:dyDescent="0.2">
      <c r="A7100">
        <v>7041</v>
      </c>
      <c r="B7100" s="660">
        <f>'Expenditures 16-24'!J299</f>
        <v>0</v>
      </c>
      <c r="F7100" s="4"/>
      <c r="G7100" s="1" t="b">
        <f t="shared" ca="1" si="111"/>
        <v>1</v>
      </c>
      <c r="H7100" s="1435" cm="1">
        <f t="array" aca="1" ref="H7100" ca="1">IF(I7100&lt;&gt;"",INDIRECT("'"&amp;I7100&amp;"'!"&amp;J7100),"")</f>
        <v>0</v>
      </c>
      <c r="I7100" s="1440" t="s">
        <v>3868</v>
      </c>
      <c r="J7100" s="1436" t="s">
        <v>5632</v>
      </c>
      <c r="K7100" s="4"/>
    </row>
    <row r="7101" spans="1:11" ht="15" x14ac:dyDescent="0.2">
      <c r="A7101">
        <v>7042</v>
      </c>
      <c r="B7101" s="660">
        <f>'Expenditures 16-24'!I300</f>
        <v>0</v>
      </c>
      <c r="F7101" s="4"/>
      <c r="G7101" s="1" t="b">
        <f t="shared" ca="1" si="111"/>
        <v>1</v>
      </c>
      <c r="H7101" s="1435" cm="1">
        <f t="array" aca="1" ref="H7101" ca="1">IF(I7101&lt;&gt;"",INDIRECT("'"&amp;I7101&amp;"'!"&amp;J7101),"")</f>
        <v>0</v>
      </c>
      <c r="I7101" s="1440" t="s">
        <v>3868</v>
      </c>
      <c r="J7101" s="1436" t="s">
        <v>5633</v>
      </c>
      <c r="K7101" s="4"/>
    </row>
    <row r="7102" spans="1:11" ht="15" x14ac:dyDescent="0.2">
      <c r="A7102">
        <v>7043</v>
      </c>
      <c r="B7102" s="660">
        <f>'Expenditures 16-24'!J300</f>
        <v>0</v>
      </c>
      <c r="F7102" s="4"/>
      <c r="G7102" s="1" t="b">
        <f t="shared" ca="1" si="111"/>
        <v>1</v>
      </c>
      <c r="H7102" s="1435" cm="1">
        <f t="array" aca="1" ref="H7102" ca="1">IF(I7102&lt;&gt;"",INDIRECT("'"&amp;I7102&amp;"'!"&amp;J7102),"")</f>
        <v>0</v>
      </c>
      <c r="I7102" s="1440" t="s">
        <v>3868</v>
      </c>
      <c r="J7102" s="1436" t="s">
        <v>5634</v>
      </c>
      <c r="K7102" s="4"/>
    </row>
    <row r="7103" spans="1:11" ht="15" x14ac:dyDescent="0.2">
      <c r="A7103">
        <v>7044</v>
      </c>
      <c r="B7103" s="660">
        <f>'Expenditures 16-24'!E303</f>
        <v>0</v>
      </c>
      <c r="F7103" s="4"/>
      <c r="G7103" s="1" t="b">
        <f t="shared" ca="1" si="111"/>
        <v>1</v>
      </c>
      <c r="H7103" s="1435" cm="1">
        <f t="array" aca="1" ref="H7103" ca="1">IF(I7103&lt;&gt;"",INDIRECT("'"&amp;I7103&amp;"'!"&amp;J7103),"")</f>
        <v>0</v>
      </c>
      <c r="I7103" s="1440" t="s">
        <v>3868</v>
      </c>
      <c r="J7103" s="1436" t="s">
        <v>5635</v>
      </c>
      <c r="K7103" s="4"/>
    </row>
    <row r="7104" spans="1:11" ht="15" x14ac:dyDescent="0.2">
      <c r="A7104">
        <v>7045</v>
      </c>
      <c r="B7104" s="660">
        <f>'Expenditures 16-24'!H303</f>
        <v>0</v>
      </c>
      <c r="F7104" s="4"/>
      <c r="G7104" s="1" t="b">
        <f t="shared" ca="1" si="111"/>
        <v>1</v>
      </c>
      <c r="H7104" s="1435" cm="1">
        <f t="array" aca="1" ref="H7104" ca="1">IF(I7104&lt;&gt;"",INDIRECT("'"&amp;I7104&amp;"'!"&amp;J7104),"")</f>
        <v>0</v>
      </c>
      <c r="I7104" s="1440" t="s">
        <v>3868</v>
      </c>
      <c r="J7104" s="1436" t="s">
        <v>5636</v>
      </c>
      <c r="K7104" s="4"/>
    </row>
    <row r="7105" spans="1:11" ht="15" x14ac:dyDescent="0.2">
      <c r="A7105">
        <v>7046</v>
      </c>
      <c r="B7105" s="660">
        <f>'Expenditures 16-24'!K303</f>
        <v>0</v>
      </c>
      <c r="F7105" s="4"/>
      <c r="G7105" s="1" t="b">
        <f t="shared" ca="1" si="111"/>
        <v>1</v>
      </c>
      <c r="H7105" s="1435" cm="1">
        <f t="array" aca="1" ref="H7105" ca="1">IF(I7105&lt;&gt;"",INDIRECT("'"&amp;I7105&amp;"'!"&amp;J7105),"")</f>
        <v>0</v>
      </c>
      <c r="I7105" s="1440" t="s">
        <v>3868</v>
      </c>
      <c r="J7105" s="1436" t="s">
        <v>5637</v>
      </c>
      <c r="K7105" s="4"/>
    </row>
    <row r="7106" spans="1:11" ht="15" x14ac:dyDescent="0.2">
      <c r="A7106">
        <v>7047</v>
      </c>
      <c r="B7106" s="660">
        <f>'Expenditures 16-24'!E304</f>
        <v>0</v>
      </c>
      <c r="F7106" s="4"/>
      <c r="G7106" s="1" t="b">
        <f t="shared" ca="1" si="111"/>
        <v>1</v>
      </c>
      <c r="H7106" s="1435" cm="1">
        <f t="array" aca="1" ref="H7106" ca="1">IF(I7106&lt;&gt;"",INDIRECT("'"&amp;I7106&amp;"'!"&amp;J7106),"")</f>
        <v>0</v>
      </c>
      <c r="I7106" s="1440" t="s">
        <v>3868</v>
      </c>
      <c r="J7106" s="1436" t="s">
        <v>5638</v>
      </c>
      <c r="K7106" s="4"/>
    </row>
    <row r="7107" spans="1:11" ht="15" x14ac:dyDescent="0.2">
      <c r="A7107">
        <v>7048</v>
      </c>
      <c r="B7107" s="660">
        <f>'Expenditures 16-24'!H304</f>
        <v>0</v>
      </c>
      <c r="F7107" s="4"/>
      <c r="G7107" s="1" t="b">
        <f t="shared" ca="1" si="111"/>
        <v>1</v>
      </c>
      <c r="H7107" s="1435" cm="1">
        <f t="array" aca="1" ref="H7107" ca="1">IF(I7107&lt;&gt;"",INDIRECT("'"&amp;I7107&amp;"'!"&amp;J7107),"")</f>
        <v>0</v>
      </c>
      <c r="I7107" s="1440" t="s">
        <v>3868</v>
      </c>
      <c r="J7107" s="1436" t="s">
        <v>5639</v>
      </c>
      <c r="K7107" s="4"/>
    </row>
    <row r="7108" spans="1:11" ht="15" x14ac:dyDescent="0.2">
      <c r="A7108">
        <v>7049</v>
      </c>
      <c r="B7108" s="660">
        <f>'Expenditures 16-24'!E305</f>
        <v>0</v>
      </c>
      <c r="F7108" s="4"/>
      <c r="G7108" s="1" t="b">
        <f t="shared" ca="1" si="111"/>
        <v>1</v>
      </c>
      <c r="H7108" s="1435" cm="1">
        <f t="array" aca="1" ref="H7108" ca="1">IF(I7108&lt;&gt;"",INDIRECT("'"&amp;I7108&amp;"'!"&amp;J7108),"")</f>
        <v>0</v>
      </c>
      <c r="I7108" s="1440" t="s">
        <v>3868</v>
      </c>
      <c r="J7108" s="1436" t="s">
        <v>5640</v>
      </c>
      <c r="K7108" s="4"/>
    </row>
    <row r="7109" spans="1:11" ht="15" x14ac:dyDescent="0.2">
      <c r="A7109">
        <v>7050</v>
      </c>
      <c r="B7109" s="660">
        <f>'Expenditures 16-24'!H305</f>
        <v>0</v>
      </c>
      <c r="F7109" s="4"/>
      <c r="G7109" s="1" t="b">
        <f t="shared" ca="1" si="111"/>
        <v>1</v>
      </c>
      <c r="H7109" s="1435" cm="1">
        <f t="array" aca="1" ref="H7109" ca="1">IF(I7109&lt;&gt;"",INDIRECT("'"&amp;I7109&amp;"'!"&amp;J7109),"")</f>
        <v>0</v>
      </c>
      <c r="I7109" s="1440" t="s">
        <v>3868</v>
      </c>
      <c r="J7109" s="1436" t="s">
        <v>5641</v>
      </c>
      <c r="K7109" s="4"/>
    </row>
    <row r="7110" spans="1:11" ht="15" x14ac:dyDescent="0.2">
      <c r="A7110">
        <v>7051</v>
      </c>
      <c r="B7110" s="660">
        <f>'Expenditures 16-24'!E306</f>
        <v>0</v>
      </c>
      <c r="F7110" s="4"/>
      <c r="G7110" s="1" t="b">
        <f t="shared" ca="1" si="111"/>
        <v>1</v>
      </c>
      <c r="H7110" s="1435" cm="1">
        <f t="array" aca="1" ref="H7110" ca="1">IF(I7110&lt;&gt;"",INDIRECT("'"&amp;I7110&amp;"'!"&amp;J7110),"")</f>
        <v>0</v>
      </c>
      <c r="I7110" s="1440" t="s">
        <v>3868</v>
      </c>
      <c r="J7110" s="1436" t="s">
        <v>5642</v>
      </c>
      <c r="K7110" s="4"/>
    </row>
    <row r="7111" spans="1:11" ht="15" x14ac:dyDescent="0.2">
      <c r="A7111">
        <v>7052</v>
      </c>
      <c r="B7111" s="660">
        <f>'Expenditures 16-24'!H306</f>
        <v>0</v>
      </c>
      <c r="F7111" s="4"/>
      <c r="G7111" s="1" t="b">
        <f t="shared" ca="1" si="111"/>
        <v>1</v>
      </c>
      <c r="H7111" s="1435" cm="1">
        <f t="array" aca="1" ref="H7111" ca="1">IF(I7111&lt;&gt;"",INDIRECT("'"&amp;I7111&amp;"'!"&amp;J7111),"")</f>
        <v>0</v>
      </c>
      <c r="I7111" s="1440" t="s">
        <v>3868</v>
      </c>
      <c r="J7111" s="1436" t="s">
        <v>5643</v>
      </c>
      <c r="K7111" s="4"/>
    </row>
    <row r="7112" spans="1:11" ht="15" x14ac:dyDescent="0.2">
      <c r="A7112">
        <v>7053</v>
      </c>
      <c r="B7112" s="660">
        <f>'Expenditures 16-24'!E307</f>
        <v>0</v>
      </c>
      <c r="F7112" s="4"/>
      <c r="G7112" s="1" t="b">
        <f t="shared" ca="1" si="111"/>
        <v>1</v>
      </c>
      <c r="H7112" s="1435" cm="1">
        <f t="array" aca="1" ref="H7112" ca="1">IF(I7112&lt;&gt;"",INDIRECT("'"&amp;I7112&amp;"'!"&amp;J7112),"")</f>
        <v>0</v>
      </c>
      <c r="I7112" s="1440" t="s">
        <v>3868</v>
      </c>
      <c r="J7112" s="1436" t="s">
        <v>5644</v>
      </c>
      <c r="K7112" s="4"/>
    </row>
    <row r="7113" spans="1:11" ht="15" x14ac:dyDescent="0.2">
      <c r="A7113">
        <v>7054</v>
      </c>
      <c r="B7113" s="660">
        <f>'Expenditures 16-24'!H307</f>
        <v>0</v>
      </c>
      <c r="F7113" s="4"/>
      <c r="G7113" s="1" t="b">
        <f t="shared" ca="1" si="111"/>
        <v>1</v>
      </c>
      <c r="H7113" s="1435" cm="1">
        <f t="array" aca="1" ref="H7113" ca="1">IF(I7113&lt;&gt;"",INDIRECT("'"&amp;I7113&amp;"'!"&amp;J7113),"")</f>
        <v>0</v>
      </c>
      <c r="I7113" s="1440" t="s">
        <v>3868</v>
      </c>
      <c r="J7113" s="1436" t="s">
        <v>5645</v>
      </c>
      <c r="K7113" s="4"/>
    </row>
    <row r="7114" spans="1:11" ht="15" x14ac:dyDescent="0.2">
      <c r="A7114">
        <v>7055</v>
      </c>
      <c r="B7114" s="660">
        <f>'Expenditures 16-24'!I309</f>
        <v>0</v>
      </c>
      <c r="F7114" s="4"/>
      <c r="G7114" s="1" t="b">
        <f t="shared" ca="1" si="111"/>
        <v>1</v>
      </c>
      <c r="H7114" s="1435" cm="1">
        <f t="array" aca="1" ref="H7114" ca="1">IF(I7114&lt;&gt;"",INDIRECT("'"&amp;I7114&amp;"'!"&amp;J7114),"")</f>
        <v>0</v>
      </c>
      <c r="I7114" s="1440" t="s">
        <v>3868</v>
      </c>
      <c r="J7114" s="1436" t="s">
        <v>5646</v>
      </c>
      <c r="K7114" s="4"/>
    </row>
    <row r="7115" spans="1:11" ht="15" x14ac:dyDescent="0.2">
      <c r="A7115">
        <v>7056</v>
      </c>
      <c r="B7115" s="660">
        <f>'Expenditures 16-24'!J309</f>
        <v>0</v>
      </c>
      <c r="F7115" s="4"/>
      <c r="G7115" s="1" t="b">
        <f t="shared" ca="1" si="111"/>
        <v>1</v>
      </c>
      <c r="H7115" s="1435" cm="1">
        <f t="array" aca="1" ref="H7115" ca="1">IF(I7115&lt;&gt;"",INDIRECT("'"&amp;I7115&amp;"'!"&amp;J7115),"")</f>
        <v>0</v>
      </c>
      <c r="I7115" s="1440" t="s">
        <v>3868</v>
      </c>
      <c r="J7115" s="1436" t="s">
        <v>5647</v>
      </c>
      <c r="K7115" s="4"/>
    </row>
    <row r="7116" spans="1:11" ht="15" x14ac:dyDescent="0.2">
      <c r="A7116">
        <v>7057</v>
      </c>
      <c r="B7116" s="660">
        <f>'Expenditures 16-24'!C363</f>
        <v>0</v>
      </c>
      <c r="F7116" s="4"/>
      <c r="G7116" s="1" t="b">
        <f t="shared" ca="1" si="111"/>
        <v>1</v>
      </c>
      <c r="H7116" s="1435" cm="1">
        <f t="array" aca="1" ref="H7116" ca="1">IF(I7116&lt;&gt;"",INDIRECT("'"&amp;I7116&amp;"'!"&amp;J7116),"")</f>
        <v>0</v>
      </c>
      <c r="I7116" s="1440" t="s">
        <v>3868</v>
      </c>
      <c r="J7116" s="1436" t="s">
        <v>5648</v>
      </c>
      <c r="K7116" s="4"/>
    </row>
    <row r="7117" spans="1:11" ht="15" x14ac:dyDescent="0.2">
      <c r="A7117">
        <v>7058</v>
      </c>
      <c r="B7117" s="660">
        <f>'Expenditures 16-24'!D363</f>
        <v>0</v>
      </c>
      <c r="F7117" s="4"/>
      <c r="G7117" s="1" t="b">
        <f t="shared" ca="1" si="111"/>
        <v>1</v>
      </c>
      <c r="H7117" s="1435" cm="1">
        <f t="array" aca="1" ref="H7117" ca="1">IF(I7117&lt;&gt;"",INDIRECT("'"&amp;I7117&amp;"'!"&amp;J7117),"")</f>
        <v>0</v>
      </c>
      <c r="I7117" s="1440" t="s">
        <v>3868</v>
      </c>
      <c r="J7117" s="1436" t="s">
        <v>5649</v>
      </c>
      <c r="K7117" s="4"/>
    </row>
    <row r="7118" spans="1:11" ht="15" x14ac:dyDescent="0.2">
      <c r="A7118">
        <v>7059</v>
      </c>
      <c r="B7118" s="660">
        <f>'Expenditures 16-24'!E363</f>
        <v>0</v>
      </c>
      <c r="F7118" s="4"/>
      <c r="G7118" s="1" t="b">
        <f t="shared" ca="1" si="111"/>
        <v>1</v>
      </c>
      <c r="H7118" s="1435" cm="1">
        <f t="array" aca="1" ref="H7118" ca="1">IF(I7118&lt;&gt;"",INDIRECT("'"&amp;I7118&amp;"'!"&amp;J7118),"")</f>
        <v>0</v>
      </c>
      <c r="I7118" s="1440" t="s">
        <v>3868</v>
      </c>
      <c r="J7118" s="1436" t="s">
        <v>5650</v>
      </c>
      <c r="K7118" s="4"/>
    </row>
    <row r="7119" spans="1:11" ht="15" x14ac:dyDescent="0.2">
      <c r="A7119">
        <v>7060</v>
      </c>
      <c r="B7119" s="660">
        <f>'Expenditures 16-24'!F363</f>
        <v>0</v>
      </c>
      <c r="F7119" s="4"/>
      <c r="G7119" s="1" t="b">
        <f t="shared" ca="1" si="111"/>
        <v>1</v>
      </c>
      <c r="H7119" s="1435" cm="1">
        <f t="array" aca="1" ref="H7119" ca="1">IF(I7119&lt;&gt;"",INDIRECT("'"&amp;I7119&amp;"'!"&amp;J7119),"")</f>
        <v>0</v>
      </c>
      <c r="I7119" s="1440" t="s">
        <v>3868</v>
      </c>
      <c r="J7119" s="1436" t="s">
        <v>5651</v>
      </c>
      <c r="K7119" s="4"/>
    </row>
    <row r="7120" spans="1:11" ht="15" x14ac:dyDescent="0.2">
      <c r="A7120">
        <v>7061</v>
      </c>
      <c r="B7120" s="660">
        <f>'Expenditures 16-24'!G363</f>
        <v>0</v>
      </c>
      <c r="F7120" s="4"/>
      <c r="G7120" s="1" t="b">
        <f t="shared" ca="1" si="111"/>
        <v>1</v>
      </c>
      <c r="H7120" s="1435" cm="1">
        <f t="array" aca="1" ref="H7120" ca="1">IF(I7120&lt;&gt;"",INDIRECT("'"&amp;I7120&amp;"'!"&amp;J7120),"")</f>
        <v>0</v>
      </c>
      <c r="I7120" s="1440" t="s">
        <v>3868</v>
      </c>
      <c r="J7120" s="1436" t="s">
        <v>5652</v>
      </c>
      <c r="K7120" s="4"/>
    </row>
    <row r="7121" spans="1:11" ht="15" x14ac:dyDescent="0.2">
      <c r="A7121">
        <v>7062</v>
      </c>
      <c r="B7121" s="660">
        <f>'Expenditures 16-24'!H363</f>
        <v>0</v>
      </c>
      <c r="F7121" s="4"/>
      <c r="G7121" s="1" t="b">
        <f t="shared" ca="1" si="111"/>
        <v>1</v>
      </c>
      <c r="H7121" s="1435" cm="1">
        <f t="array" aca="1" ref="H7121" ca="1">IF(I7121&lt;&gt;"",INDIRECT("'"&amp;I7121&amp;"'!"&amp;J7121),"")</f>
        <v>0</v>
      </c>
      <c r="I7121" s="1440" t="s">
        <v>3868</v>
      </c>
      <c r="J7121" s="1436" t="s">
        <v>5653</v>
      </c>
      <c r="K7121" s="4"/>
    </row>
    <row r="7122" spans="1:11" ht="15" x14ac:dyDescent="0.2">
      <c r="A7122">
        <v>7063</v>
      </c>
      <c r="B7122" s="660">
        <f>'Expenditures 16-24'!I363</f>
        <v>0</v>
      </c>
      <c r="F7122" s="4"/>
      <c r="G7122" s="1" t="b">
        <f t="shared" ca="1" si="111"/>
        <v>1</v>
      </c>
      <c r="H7122" s="1435" cm="1">
        <f t="array" aca="1" ref="H7122" ca="1">IF(I7122&lt;&gt;"",INDIRECT("'"&amp;I7122&amp;"'!"&amp;J7122),"")</f>
        <v>0</v>
      </c>
      <c r="I7122" s="1440" t="s">
        <v>3868</v>
      </c>
      <c r="J7122" s="1436" t="s">
        <v>5654</v>
      </c>
      <c r="K7122" s="4"/>
    </row>
    <row r="7123" spans="1:11" ht="15" x14ac:dyDescent="0.2">
      <c r="A7123">
        <v>7064</v>
      </c>
      <c r="B7123" s="660">
        <f>'Expenditures 16-24'!J363</f>
        <v>0</v>
      </c>
      <c r="F7123" s="4"/>
      <c r="G7123" s="1" t="b">
        <f t="shared" ca="1" si="111"/>
        <v>1</v>
      </c>
      <c r="H7123" s="1435" cm="1">
        <f t="array" aca="1" ref="H7123" ca="1">IF(I7123&lt;&gt;"",INDIRECT("'"&amp;I7123&amp;"'!"&amp;J7123),"")</f>
        <v>0</v>
      </c>
      <c r="I7123" s="1440" t="s">
        <v>3868</v>
      </c>
      <c r="J7123" s="1436" t="s">
        <v>5655</v>
      </c>
      <c r="K7123" s="4"/>
    </row>
    <row r="7124" spans="1:11" ht="15" x14ac:dyDescent="0.2">
      <c r="A7124">
        <v>7065</v>
      </c>
      <c r="B7124" s="660">
        <f>'Expenditures 16-24'!K363</f>
        <v>0</v>
      </c>
      <c r="F7124" s="4"/>
      <c r="G7124" s="1" t="b">
        <f t="shared" ca="1" si="111"/>
        <v>1</v>
      </c>
      <c r="H7124" s="1435" cm="1">
        <f t="array" aca="1" ref="H7124" ca="1">IF(I7124&lt;&gt;"",INDIRECT("'"&amp;I7124&amp;"'!"&amp;J7124),"")</f>
        <v>0</v>
      </c>
      <c r="I7124" s="1440" t="s">
        <v>3868</v>
      </c>
      <c r="J7124" s="1436" t="s">
        <v>5656</v>
      </c>
      <c r="K7124" s="4"/>
    </row>
    <row r="7125" spans="1:11" ht="15" x14ac:dyDescent="0.2">
      <c r="A7125" s="5">
        <v>7066</v>
      </c>
      <c r="B7125" s="660"/>
      <c r="F7125" s="4" t="s">
        <v>3784</v>
      </c>
      <c r="G7125" s="1" t="b">
        <f t="shared" ca="1" si="111"/>
        <v>1</v>
      </c>
      <c r="H7125" s="1435" t="str" cm="1">
        <f t="array" aca="1" ref="H7125" ca="1">IF(I7125&lt;&gt;"",INDIRECT("'"&amp;I7125&amp;"'!"&amp;J7125),"")</f>
        <v/>
      </c>
      <c r="I7125" s="1440"/>
      <c r="J7125" s="1436"/>
      <c r="K7125" s="4"/>
    </row>
    <row r="7126" spans="1:11" ht="15" x14ac:dyDescent="0.2">
      <c r="A7126" s="5">
        <v>7067</v>
      </c>
      <c r="B7126" s="660"/>
      <c r="F7126" s="4" t="s">
        <v>3784</v>
      </c>
      <c r="G7126" s="1" t="b">
        <f t="shared" ca="1" si="111"/>
        <v>1</v>
      </c>
      <c r="H7126" s="1435" t="str" cm="1">
        <f t="array" aca="1" ref="H7126" ca="1">IF(I7126&lt;&gt;"",INDIRECT("'"&amp;I7126&amp;"'!"&amp;J7126),"")</f>
        <v/>
      </c>
      <c r="I7126" s="1440"/>
      <c r="J7126" s="1436"/>
      <c r="K7126" s="4"/>
    </row>
    <row r="7127" spans="1:11" ht="15" x14ac:dyDescent="0.2">
      <c r="A7127" s="5">
        <v>7068</v>
      </c>
      <c r="B7127" s="660"/>
      <c r="F7127" s="4" t="s">
        <v>3784</v>
      </c>
      <c r="G7127" s="1" t="b">
        <f t="shared" ca="1" si="111"/>
        <v>1</v>
      </c>
      <c r="H7127" s="1435" t="str" cm="1">
        <f t="array" aca="1" ref="H7127" ca="1">IF(I7127&lt;&gt;"",INDIRECT("'"&amp;I7127&amp;"'!"&amp;J7127),"")</f>
        <v/>
      </c>
      <c r="I7127" s="1440"/>
      <c r="J7127" s="1436"/>
      <c r="K7127" s="4"/>
    </row>
    <row r="7128" spans="1:11" ht="15" x14ac:dyDescent="0.2">
      <c r="A7128" s="5">
        <v>7069</v>
      </c>
      <c r="B7128" s="660"/>
      <c r="F7128" s="4" t="s">
        <v>3784</v>
      </c>
      <c r="G7128" s="1" t="b">
        <f t="shared" ca="1" si="111"/>
        <v>1</v>
      </c>
      <c r="H7128" s="1435" t="str" cm="1">
        <f t="array" aca="1" ref="H7128" ca="1">IF(I7128&lt;&gt;"",INDIRECT("'"&amp;I7128&amp;"'!"&amp;J7128),"")</f>
        <v/>
      </c>
      <c r="I7128" s="1440"/>
      <c r="J7128" s="1436"/>
      <c r="K7128" s="4"/>
    </row>
    <row r="7129" spans="1:11" ht="15" x14ac:dyDescent="0.2">
      <c r="A7129" s="5">
        <v>7070</v>
      </c>
      <c r="B7129" s="660"/>
      <c r="F7129" s="4" t="s">
        <v>3784</v>
      </c>
      <c r="G7129" s="1" t="b">
        <f t="shared" ca="1" si="111"/>
        <v>1</v>
      </c>
      <c r="H7129" s="1435" t="str" cm="1">
        <f t="array" aca="1" ref="H7129" ca="1">IF(I7129&lt;&gt;"",INDIRECT("'"&amp;I7129&amp;"'!"&amp;J7129),"")</f>
        <v/>
      </c>
      <c r="I7129" s="1440"/>
      <c r="J7129" s="1436"/>
      <c r="K7129" s="4"/>
    </row>
    <row r="7130" spans="1:11" ht="15" x14ac:dyDescent="0.2">
      <c r="A7130" s="5">
        <v>7071</v>
      </c>
      <c r="B7130" s="660"/>
      <c r="F7130" s="4" t="s">
        <v>3784</v>
      </c>
      <c r="G7130" s="1" t="b">
        <f t="shared" ca="1" si="111"/>
        <v>1</v>
      </c>
      <c r="H7130" s="1435" t="str" cm="1">
        <f t="array" aca="1" ref="H7130" ca="1">IF(I7130&lt;&gt;"",INDIRECT("'"&amp;I7130&amp;"'!"&amp;J7130),"")</f>
        <v/>
      </c>
      <c r="I7130" s="1440"/>
      <c r="J7130" s="1436"/>
      <c r="K7130" s="4"/>
    </row>
    <row r="7131" spans="1:11" ht="15" x14ac:dyDescent="0.2">
      <c r="A7131" s="5">
        <v>7072</v>
      </c>
      <c r="B7131" s="660"/>
      <c r="F7131" s="4" t="s">
        <v>3784</v>
      </c>
      <c r="G7131" s="1" t="b">
        <f t="shared" ca="1" si="111"/>
        <v>1</v>
      </c>
      <c r="H7131" s="1435" t="str" cm="1">
        <f t="array" aca="1" ref="H7131" ca="1">IF(I7131&lt;&gt;"",INDIRECT("'"&amp;I7131&amp;"'!"&amp;J7131),"")</f>
        <v/>
      </c>
      <c r="I7131" s="1440"/>
      <c r="J7131" s="1436"/>
      <c r="K7131" s="4"/>
    </row>
    <row r="7132" spans="1:11" ht="15" x14ac:dyDescent="0.2">
      <c r="A7132" s="5">
        <v>7073</v>
      </c>
      <c r="B7132" s="660"/>
      <c r="F7132" s="4" t="s">
        <v>3784</v>
      </c>
      <c r="G7132" s="1" t="b">
        <f t="shared" ca="1" si="111"/>
        <v>1</v>
      </c>
      <c r="H7132" s="1435" t="str" cm="1">
        <f t="array" aca="1" ref="H7132" ca="1">IF(I7132&lt;&gt;"",INDIRECT("'"&amp;I7132&amp;"'!"&amp;J7132),"")</f>
        <v/>
      </c>
      <c r="I7132" s="1440"/>
      <c r="J7132" s="1436"/>
      <c r="K7132" s="4"/>
    </row>
    <row r="7133" spans="1:11" ht="15" x14ac:dyDescent="0.2">
      <c r="A7133" s="5">
        <v>7074</v>
      </c>
      <c r="B7133" s="660"/>
      <c r="F7133" s="4" t="s">
        <v>3784</v>
      </c>
      <c r="G7133" s="1" t="b">
        <f t="shared" ca="1" si="111"/>
        <v>1</v>
      </c>
      <c r="H7133" s="1435" t="str" cm="1">
        <f t="array" aca="1" ref="H7133" ca="1">IF(I7133&lt;&gt;"",INDIRECT("'"&amp;I7133&amp;"'!"&amp;J7133),"")</f>
        <v/>
      </c>
      <c r="I7133" s="1440"/>
      <c r="J7133" s="1436"/>
      <c r="K7133" s="4"/>
    </row>
    <row r="7134" spans="1:11" ht="15" x14ac:dyDescent="0.2">
      <c r="A7134" s="5">
        <v>7075</v>
      </c>
      <c r="B7134" s="660"/>
      <c r="F7134" s="4" t="s">
        <v>3784</v>
      </c>
      <c r="G7134" s="1" t="b">
        <f t="shared" ca="1" si="111"/>
        <v>1</v>
      </c>
      <c r="H7134" s="1435" t="str" cm="1">
        <f t="array" aca="1" ref="H7134" ca="1">IF(I7134&lt;&gt;"",INDIRECT("'"&amp;I7134&amp;"'!"&amp;J7134),"")</f>
        <v/>
      </c>
      <c r="I7134" s="1440"/>
      <c r="J7134" s="1436"/>
      <c r="K7134" s="4"/>
    </row>
    <row r="7135" spans="1:11" ht="15" x14ac:dyDescent="0.2">
      <c r="A7135" s="5">
        <v>7076</v>
      </c>
      <c r="B7135" s="660"/>
      <c r="F7135" s="4" t="s">
        <v>3784</v>
      </c>
      <c r="G7135" s="1" t="b">
        <f t="shared" ca="1" si="111"/>
        <v>1</v>
      </c>
      <c r="H7135" s="1435" t="str" cm="1">
        <f t="array" aca="1" ref="H7135" ca="1">IF(I7135&lt;&gt;"",INDIRECT("'"&amp;I7135&amp;"'!"&amp;J7135),"")</f>
        <v/>
      </c>
      <c r="I7135" s="1440"/>
      <c r="J7135" s="1436"/>
      <c r="K7135" s="4"/>
    </row>
    <row r="7136" spans="1:11" ht="15" x14ac:dyDescent="0.2">
      <c r="A7136" s="5">
        <v>7077</v>
      </c>
      <c r="B7136" s="660"/>
      <c r="F7136" s="4" t="s">
        <v>3784</v>
      </c>
      <c r="G7136" s="1" t="b">
        <f t="shared" ref="G7136:G7199" ca="1" si="112">H7136=B7136</f>
        <v>1</v>
      </c>
      <c r="H7136" s="1435" t="str" cm="1">
        <f t="array" aca="1" ref="H7136" ca="1">IF(I7136&lt;&gt;"",INDIRECT("'"&amp;I7136&amp;"'!"&amp;J7136),"")</f>
        <v/>
      </c>
      <c r="I7136" s="1440"/>
      <c r="J7136" s="1436"/>
      <c r="K7136" s="4"/>
    </row>
    <row r="7137" spans="1:11" ht="15" x14ac:dyDescent="0.2">
      <c r="A7137" s="5">
        <v>7078</v>
      </c>
      <c r="B7137" s="660"/>
      <c r="F7137" s="4" t="s">
        <v>3784</v>
      </c>
      <c r="G7137" s="1" t="b">
        <f t="shared" ca="1" si="112"/>
        <v>1</v>
      </c>
      <c r="H7137" s="1435" t="str" cm="1">
        <f t="array" aca="1" ref="H7137" ca="1">IF(I7137&lt;&gt;"",INDIRECT("'"&amp;I7137&amp;"'!"&amp;J7137),"")</f>
        <v/>
      </c>
      <c r="I7137" s="1440"/>
      <c r="J7137" s="1436"/>
      <c r="K7137" s="4"/>
    </row>
    <row r="7138" spans="1:11" ht="15" x14ac:dyDescent="0.2">
      <c r="A7138" s="5">
        <v>7079</v>
      </c>
      <c r="B7138" s="660"/>
      <c r="F7138" s="4" t="s">
        <v>3784</v>
      </c>
      <c r="G7138" s="1" t="b">
        <f t="shared" ca="1" si="112"/>
        <v>1</v>
      </c>
      <c r="H7138" s="1435" t="str" cm="1">
        <f t="array" aca="1" ref="H7138" ca="1">IF(I7138&lt;&gt;"",INDIRECT("'"&amp;I7138&amp;"'!"&amp;J7138),"")</f>
        <v/>
      </c>
      <c r="I7138" s="1440"/>
      <c r="J7138" s="1436"/>
      <c r="K7138" s="4"/>
    </row>
    <row r="7139" spans="1:11" ht="15" x14ac:dyDescent="0.2">
      <c r="A7139" s="5">
        <v>7080</v>
      </c>
      <c r="B7139" s="660"/>
      <c r="F7139" s="4" t="s">
        <v>3784</v>
      </c>
      <c r="G7139" s="1" t="b">
        <f t="shared" ca="1" si="112"/>
        <v>1</v>
      </c>
      <c r="H7139" s="1435" t="str" cm="1">
        <f t="array" aca="1" ref="H7139" ca="1">IF(I7139&lt;&gt;"",INDIRECT("'"&amp;I7139&amp;"'!"&amp;J7139),"")</f>
        <v/>
      </c>
      <c r="I7139" s="1440"/>
      <c r="J7139" s="1436"/>
      <c r="K7139" s="4"/>
    </row>
    <row r="7140" spans="1:11" ht="15" x14ac:dyDescent="0.2">
      <c r="A7140" s="5">
        <v>7081</v>
      </c>
      <c r="B7140" s="660"/>
      <c r="F7140" s="4" t="s">
        <v>3784</v>
      </c>
      <c r="G7140" s="1" t="b">
        <f t="shared" ca="1" si="112"/>
        <v>1</v>
      </c>
      <c r="H7140" s="1435" t="str" cm="1">
        <f t="array" aca="1" ref="H7140" ca="1">IF(I7140&lt;&gt;"",INDIRECT("'"&amp;I7140&amp;"'!"&amp;J7140),"")</f>
        <v/>
      </c>
      <c r="I7140" s="1440"/>
      <c r="J7140" s="1436"/>
      <c r="K7140" s="4"/>
    </row>
    <row r="7141" spans="1:11" ht="15" x14ac:dyDescent="0.2">
      <c r="A7141" s="5">
        <v>7082</v>
      </c>
      <c r="B7141" s="660"/>
      <c r="F7141" s="4" t="s">
        <v>3784</v>
      </c>
      <c r="G7141" s="1" t="b">
        <f t="shared" ca="1" si="112"/>
        <v>1</v>
      </c>
      <c r="H7141" s="1435" t="str" cm="1">
        <f t="array" aca="1" ref="H7141" ca="1">IF(I7141&lt;&gt;"",INDIRECT("'"&amp;I7141&amp;"'!"&amp;J7141),"")</f>
        <v/>
      </c>
      <c r="I7141" s="1440"/>
      <c r="J7141" s="1436"/>
      <c r="K7141" s="4"/>
    </row>
    <row r="7142" spans="1:11" ht="15" x14ac:dyDescent="0.2">
      <c r="A7142" s="5">
        <v>7083</v>
      </c>
      <c r="B7142" s="660"/>
      <c r="F7142" s="4" t="s">
        <v>3784</v>
      </c>
      <c r="G7142" s="1" t="b">
        <f t="shared" ca="1" si="112"/>
        <v>1</v>
      </c>
      <c r="H7142" s="1435" t="str" cm="1">
        <f t="array" aca="1" ref="H7142" ca="1">IF(I7142&lt;&gt;"",INDIRECT("'"&amp;I7142&amp;"'!"&amp;J7142),"")</f>
        <v/>
      </c>
      <c r="I7142" s="1440"/>
      <c r="J7142" s="1436"/>
      <c r="K7142" s="4"/>
    </row>
    <row r="7143" spans="1:11" ht="15" x14ac:dyDescent="0.2">
      <c r="A7143" s="5">
        <v>7084</v>
      </c>
      <c r="B7143" s="660"/>
      <c r="F7143" s="4" t="s">
        <v>3784</v>
      </c>
      <c r="G7143" s="1" t="b">
        <f t="shared" ca="1" si="112"/>
        <v>1</v>
      </c>
      <c r="H7143" s="1435" t="str" cm="1">
        <f t="array" aca="1" ref="H7143" ca="1">IF(I7143&lt;&gt;"",INDIRECT("'"&amp;I7143&amp;"'!"&amp;J7143),"")</f>
        <v/>
      </c>
      <c r="I7143" s="1440"/>
      <c r="J7143" s="1436"/>
      <c r="K7143" s="4"/>
    </row>
    <row r="7144" spans="1:11" ht="15" x14ac:dyDescent="0.2">
      <c r="A7144" s="5">
        <v>7085</v>
      </c>
      <c r="B7144" s="660"/>
      <c r="F7144" s="4" t="s">
        <v>3784</v>
      </c>
      <c r="G7144" s="1" t="b">
        <f t="shared" ca="1" si="112"/>
        <v>1</v>
      </c>
      <c r="H7144" s="1435" t="str" cm="1">
        <f t="array" aca="1" ref="H7144" ca="1">IF(I7144&lt;&gt;"",INDIRECT("'"&amp;I7144&amp;"'!"&amp;J7144),"")</f>
        <v/>
      </c>
      <c r="I7144" s="1440"/>
      <c r="J7144" s="1436"/>
      <c r="K7144" s="4"/>
    </row>
    <row r="7145" spans="1:11" ht="15" x14ac:dyDescent="0.2">
      <c r="A7145" s="5">
        <v>7086</v>
      </c>
      <c r="B7145" s="660"/>
      <c r="F7145" s="4" t="s">
        <v>3784</v>
      </c>
      <c r="G7145" s="1" t="b">
        <f t="shared" ca="1" si="112"/>
        <v>1</v>
      </c>
      <c r="H7145" s="1435" t="str" cm="1">
        <f t="array" aca="1" ref="H7145" ca="1">IF(I7145&lt;&gt;"",INDIRECT("'"&amp;I7145&amp;"'!"&amp;J7145),"")</f>
        <v/>
      </c>
      <c r="I7145" s="1440"/>
      <c r="J7145" s="1436"/>
      <c r="K7145" s="4"/>
    </row>
    <row r="7146" spans="1:11" ht="15" x14ac:dyDescent="0.2">
      <c r="A7146" s="5">
        <v>7087</v>
      </c>
      <c r="B7146" s="660"/>
      <c r="F7146" s="4" t="s">
        <v>3784</v>
      </c>
      <c r="G7146" s="1" t="b">
        <f t="shared" ca="1" si="112"/>
        <v>1</v>
      </c>
      <c r="H7146" s="1435" t="str" cm="1">
        <f t="array" aca="1" ref="H7146" ca="1">IF(I7146&lt;&gt;"",INDIRECT("'"&amp;I7146&amp;"'!"&amp;J7146),"")</f>
        <v/>
      </c>
      <c r="I7146" s="1440"/>
      <c r="J7146" s="1436"/>
      <c r="K7146" s="4"/>
    </row>
    <row r="7147" spans="1:11" ht="15" x14ac:dyDescent="0.2">
      <c r="A7147" s="5">
        <v>7088</v>
      </c>
      <c r="B7147" s="660"/>
      <c r="F7147" s="4" t="s">
        <v>3784</v>
      </c>
      <c r="G7147" s="1" t="b">
        <f t="shared" ca="1" si="112"/>
        <v>1</v>
      </c>
      <c r="H7147" s="1435" t="str" cm="1">
        <f t="array" aca="1" ref="H7147" ca="1">IF(I7147&lt;&gt;"",INDIRECT("'"&amp;I7147&amp;"'!"&amp;J7147),"")</f>
        <v/>
      </c>
      <c r="I7147" s="1440"/>
      <c r="J7147" s="1436"/>
      <c r="K7147" s="4"/>
    </row>
    <row r="7148" spans="1:11" ht="15" x14ac:dyDescent="0.2">
      <c r="A7148" s="5">
        <v>7089</v>
      </c>
      <c r="B7148" s="660"/>
      <c r="F7148" s="4" t="s">
        <v>3784</v>
      </c>
      <c r="G7148" s="1" t="b">
        <f t="shared" ca="1" si="112"/>
        <v>1</v>
      </c>
      <c r="H7148" s="1435" t="str" cm="1">
        <f t="array" aca="1" ref="H7148" ca="1">IF(I7148&lt;&gt;"",INDIRECT("'"&amp;I7148&amp;"'!"&amp;J7148),"")</f>
        <v/>
      </c>
      <c r="I7148" s="1440"/>
      <c r="J7148" s="1436"/>
      <c r="K7148" s="4"/>
    </row>
    <row r="7149" spans="1:11" ht="15" x14ac:dyDescent="0.2">
      <c r="A7149" s="5">
        <v>7090</v>
      </c>
      <c r="B7149" s="660"/>
      <c r="F7149" s="4" t="s">
        <v>3784</v>
      </c>
      <c r="G7149" s="1" t="b">
        <f t="shared" ca="1" si="112"/>
        <v>1</v>
      </c>
      <c r="H7149" s="1435" t="str" cm="1">
        <f t="array" aca="1" ref="H7149" ca="1">IF(I7149&lt;&gt;"",INDIRECT("'"&amp;I7149&amp;"'!"&amp;J7149),"")</f>
        <v/>
      </c>
      <c r="I7149" s="1440"/>
      <c r="J7149" s="1436"/>
      <c r="K7149" s="4"/>
    </row>
    <row r="7150" spans="1:11" ht="15" x14ac:dyDescent="0.2">
      <c r="A7150" s="5">
        <v>7091</v>
      </c>
      <c r="B7150" s="660"/>
      <c r="F7150" s="4" t="s">
        <v>3784</v>
      </c>
      <c r="G7150" s="1" t="b">
        <f t="shared" ca="1" si="112"/>
        <v>1</v>
      </c>
      <c r="H7150" s="1435" t="str" cm="1">
        <f t="array" aca="1" ref="H7150" ca="1">IF(I7150&lt;&gt;"",INDIRECT("'"&amp;I7150&amp;"'!"&amp;J7150),"")</f>
        <v/>
      </c>
      <c r="I7150" s="1440"/>
      <c r="J7150" s="1436"/>
      <c r="K7150" s="4"/>
    </row>
    <row r="7151" spans="1:11" ht="15" x14ac:dyDescent="0.2">
      <c r="A7151" s="5">
        <v>7092</v>
      </c>
      <c r="B7151" s="660"/>
      <c r="F7151" s="4" t="s">
        <v>3784</v>
      </c>
      <c r="G7151" s="1" t="b">
        <f t="shared" ca="1" si="112"/>
        <v>1</v>
      </c>
      <c r="H7151" s="1435" t="str" cm="1">
        <f t="array" aca="1" ref="H7151" ca="1">IF(I7151&lt;&gt;"",INDIRECT("'"&amp;I7151&amp;"'!"&amp;J7151),"")</f>
        <v/>
      </c>
      <c r="I7151" s="1440"/>
      <c r="J7151" s="1436"/>
      <c r="K7151" s="4"/>
    </row>
    <row r="7152" spans="1:11" ht="15" x14ac:dyDescent="0.2">
      <c r="A7152">
        <v>7093</v>
      </c>
      <c r="B7152" s="660">
        <f>'Expenditures 16-24'!C364</f>
        <v>0</v>
      </c>
      <c r="F7152" s="4"/>
      <c r="G7152" s="1" t="b">
        <f t="shared" ca="1" si="112"/>
        <v>1</v>
      </c>
      <c r="H7152" s="1435" cm="1">
        <f t="array" aca="1" ref="H7152" ca="1">IF(I7152&lt;&gt;"",INDIRECT("'"&amp;I7152&amp;"'!"&amp;J7152),"")</f>
        <v>0</v>
      </c>
      <c r="I7152" s="1440" t="s">
        <v>3868</v>
      </c>
      <c r="J7152" s="1436" t="s">
        <v>5657</v>
      </c>
      <c r="K7152" s="4"/>
    </row>
    <row r="7153" spans="1:11" ht="15" x14ac:dyDescent="0.2">
      <c r="A7153">
        <v>7094</v>
      </c>
      <c r="B7153" s="660">
        <f>'Expenditures 16-24'!D364</f>
        <v>0</v>
      </c>
      <c r="F7153" s="4"/>
      <c r="G7153" s="1" t="b">
        <f t="shared" ca="1" si="112"/>
        <v>1</v>
      </c>
      <c r="H7153" s="1435" cm="1">
        <f t="array" aca="1" ref="H7153" ca="1">IF(I7153&lt;&gt;"",INDIRECT("'"&amp;I7153&amp;"'!"&amp;J7153),"")</f>
        <v>0</v>
      </c>
      <c r="I7153" s="1440" t="s">
        <v>3868</v>
      </c>
      <c r="J7153" s="1436" t="s">
        <v>5658</v>
      </c>
      <c r="K7153" s="4"/>
    </row>
    <row r="7154" spans="1:11" ht="15" x14ac:dyDescent="0.2">
      <c r="A7154">
        <v>7095</v>
      </c>
      <c r="B7154" s="660">
        <f>'Expenditures 16-24'!E364</f>
        <v>54879</v>
      </c>
      <c r="F7154" s="4"/>
      <c r="G7154" s="1" t="b">
        <f t="shared" ca="1" si="112"/>
        <v>1</v>
      </c>
      <c r="H7154" s="1435" cm="1">
        <f t="array" aca="1" ref="H7154" ca="1">IF(I7154&lt;&gt;"",INDIRECT("'"&amp;I7154&amp;"'!"&amp;J7154),"")</f>
        <v>54879</v>
      </c>
      <c r="I7154" s="1440" t="s">
        <v>3868</v>
      </c>
      <c r="J7154" s="1436" t="s">
        <v>5659</v>
      </c>
      <c r="K7154" s="4"/>
    </row>
    <row r="7155" spans="1:11" ht="15" x14ac:dyDescent="0.2">
      <c r="A7155">
        <v>7096</v>
      </c>
      <c r="B7155" s="660">
        <f>'Expenditures 16-24'!F364</f>
        <v>0</v>
      </c>
      <c r="F7155" s="4"/>
      <c r="G7155" s="1" t="b">
        <f t="shared" ca="1" si="112"/>
        <v>1</v>
      </c>
      <c r="H7155" s="1435" cm="1">
        <f t="array" aca="1" ref="H7155" ca="1">IF(I7155&lt;&gt;"",INDIRECT("'"&amp;I7155&amp;"'!"&amp;J7155),"")</f>
        <v>0</v>
      </c>
      <c r="I7155" s="1440" t="s">
        <v>3868</v>
      </c>
      <c r="J7155" s="1436" t="s">
        <v>5660</v>
      </c>
      <c r="K7155" s="4"/>
    </row>
    <row r="7156" spans="1:11" ht="15" x14ac:dyDescent="0.2">
      <c r="A7156">
        <v>7097</v>
      </c>
      <c r="B7156" s="660">
        <f>'Expenditures 16-24'!G364</f>
        <v>0</v>
      </c>
      <c r="F7156" s="4"/>
      <c r="G7156" s="1" t="b">
        <f t="shared" ca="1" si="112"/>
        <v>1</v>
      </c>
      <c r="H7156" s="1435" cm="1">
        <f t="array" aca="1" ref="H7156" ca="1">IF(I7156&lt;&gt;"",INDIRECT("'"&amp;I7156&amp;"'!"&amp;J7156),"")</f>
        <v>0</v>
      </c>
      <c r="I7156" s="1440" t="s">
        <v>3868</v>
      </c>
      <c r="J7156" s="1436" t="s">
        <v>5661</v>
      </c>
      <c r="K7156" s="4"/>
    </row>
    <row r="7157" spans="1:11" ht="15" x14ac:dyDescent="0.2">
      <c r="A7157">
        <v>7098</v>
      </c>
      <c r="B7157" s="660">
        <f>'Expenditures 16-24'!H364</f>
        <v>0</v>
      </c>
      <c r="F7157" s="4"/>
      <c r="G7157" s="1" t="b">
        <f t="shared" ca="1" si="112"/>
        <v>1</v>
      </c>
      <c r="H7157" s="1435" cm="1">
        <f t="array" aca="1" ref="H7157" ca="1">IF(I7157&lt;&gt;"",INDIRECT("'"&amp;I7157&amp;"'!"&amp;J7157),"")</f>
        <v>0</v>
      </c>
      <c r="I7157" s="1440" t="s">
        <v>3868</v>
      </c>
      <c r="J7157" s="1436" t="s">
        <v>5662</v>
      </c>
      <c r="K7157" s="4"/>
    </row>
    <row r="7158" spans="1:11" ht="15" x14ac:dyDescent="0.2">
      <c r="A7158">
        <v>7099</v>
      </c>
      <c r="B7158" s="660">
        <f>'Expenditures 16-24'!I364</f>
        <v>0</v>
      </c>
      <c r="F7158" s="4"/>
      <c r="G7158" s="1" t="b">
        <f t="shared" ca="1" si="112"/>
        <v>1</v>
      </c>
      <c r="H7158" s="1435" cm="1">
        <f t="array" aca="1" ref="H7158" ca="1">IF(I7158&lt;&gt;"",INDIRECT("'"&amp;I7158&amp;"'!"&amp;J7158),"")</f>
        <v>0</v>
      </c>
      <c r="I7158" s="1440" t="s">
        <v>3868</v>
      </c>
      <c r="J7158" s="1436" t="s">
        <v>5663</v>
      </c>
      <c r="K7158" s="4"/>
    </row>
    <row r="7159" spans="1:11" ht="15" x14ac:dyDescent="0.2">
      <c r="A7159">
        <v>7100</v>
      </c>
      <c r="B7159" s="660">
        <f>'Expenditures 16-24'!J364</f>
        <v>0</v>
      </c>
      <c r="F7159" s="4"/>
      <c r="G7159" s="1" t="b">
        <f t="shared" ca="1" si="112"/>
        <v>1</v>
      </c>
      <c r="H7159" s="1435" cm="1">
        <f t="array" aca="1" ref="H7159" ca="1">IF(I7159&lt;&gt;"",INDIRECT("'"&amp;I7159&amp;"'!"&amp;J7159),"")</f>
        <v>0</v>
      </c>
      <c r="I7159" s="1440" t="s">
        <v>3868</v>
      </c>
      <c r="J7159" s="1436" t="s">
        <v>5664</v>
      </c>
      <c r="K7159" s="4"/>
    </row>
    <row r="7160" spans="1:11" ht="15" x14ac:dyDescent="0.2">
      <c r="A7160">
        <v>7101</v>
      </c>
      <c r="B7160" s="660">
        <f>'Expenditures 16-24'!K364</f>
        <v>54879</v>
      </c>
      <c r="F7160" s="4"/>
      <c r="G7160" s="1" t="b">
        <f t="shared" ca="1" si="112"/>
        <v>1</v>
      </c>
      <c r="H7160" s="1435" cm="1">
        <f t="array" aca="1" ref="H7160" ca="1">IF(I7160&lt;&gt;"",INDIRECT("'"&amp;I7160&amp;"'!"&amp;J7160),"")</f>
        <v>54879</v>
      </c>
      <c r="I7160" s="1440" t="s">
        <v>3868</v>
      </c>
      <c r="J7160" s="1436" t="s">
        <v>5665</v>
      </c>
      <c r="K7160" s="4"/>
    </row>
    <row r="7161" spans="1:11" ht="15" x14ac:dyDescent="0.2">
      <c r="A7161" s="5">
        <v>7102</v>
      </c>
      <c r="B7161" s="660"/>
      <c r="F7161" s="4" t="s">
        <v>3784</v>
      </c>
      <c r="G7161" s="1" t="b">
        <f t="shared" ca="1" si="112"/>
        <v>1</v>
      </c>
      <c r="H7161" s="1435" t="str" cm="1">
        <f t="array" aca="1" ref="H7161" ca="1">IF(I7161&lt;&gt;"",INDIRECT("'"&amp;I7161&amp;"'!"&amp;J7161),"")</f>
        <v/>
      </c>
      <c r="I7161" s="1440"/>
      <c r="J7161" s="1436"/>
      <c r="K7161" s="4"/>
    </row>
    <row r="7162" spans="1:11" ht="15" x14ac:dyDescent="0.2">
      <c r="A7162" s="5">
        <v>7103</v>
      </c>
      <c r="B7162" s="660"/>
      <c r="F7162" s="4" t="s">
        <v>3784</v>
      </c>
      <c r="G7162" s="1" t="b">
        <f t="shared" ca="1" si="112"/>
        <v>1</v>
      </c>
      <c r="H7162" s="1435" t="str" cm="1">
        <f t="array" aca="1" ref="H7162" ca="1">IF(I7162&lt;&gt;"",INDIRECT("'"&amp;I7162&amp;"'!"&amp;J7162),"")</f>
        <v/>
      </c>
      <c r="I7162" s="1440"/>
      <c r="J7162" s="1436"/>
      <c r="K7162" s="4"/>
    </row>
    <row r="7163" spans="1:11" ht="15" x14ac:dyDescent="0.2">
      <c r="A7163" s="5">
        <v>7104</v>
      </c>
      <c r="B7163" s="660"/>
      <c r="F7163" s="4" t="s">
        <v>3784</v>
      </c>
      <c r="G7163" s="1" t="b">
        <f t="shared" ca="1" si="112"/>
        <v>1</v>
      </c>
      <c r="H7163" s="1435" t="str" cm="1">
        <f t="array" aca="1" ref="H7163" ca="1">IF(I7163&lt;&gt;"",INDIRECT("'"&amp;I7163&amp;"'!"&amp;J7163),"")</f>
        <v/>
      </c>
      <c r="I7163" s="1440"/>
      <c r="J7163" s="1436"/>
      <c r="K7163" s="4"/>
    </row>
    <row r="7164" spans="1:11" ht="15" x14ac:dyDescent="0.2">
      <c r="A7164" s="5">
        <v>7105</v>
      </c>
      <c r="B7164" s="660"/>
      <c r="F7164" s="4" t="s">
        <v>3784</v>
      </c>
      <c r="G7164" s="1" t="b">
        <f t="shared" ca="1" si="112"/>
        <v>1</v>
      </c>
      <c r="H7164" s="1435" t="str" cm="1">
        <f t="array" aca="1" ref="H7164" ca="1">IF(I7164&lt;&gt;"",INDIRECT("'"&amp;I7164&amp;"'!"&amp;J7164),"")</f>
        <v/>
      </c>
      <c r="I7164" s="1440"/>
      <c r="J7164" s="1436"/>
      <c r="K7164" s="4"/>
    </row>
    <row r="7165" spans="1:11" ht="15" x14ac:dyDescent="0.2">
      <c r="A7165" s="5">
        <v>7106</v>
      </c>
      <c r="B7165" s="660"/>
      <c r="F7165" s="4" t="s">
        <v>3784</v>
      </c>
      <c r="G7165" s="1" t="b">
        <f t="shared" ca="1" si="112"/>
        <v>1</v>
      </c>
      <c r="H7165" s="1435" t="str" cm="1">
        <f t="array" aca="1" ref="H7165" ca="1">IF(I7165&lt;&gt;"",INDIRECT("'"&amp;I7165&amp;"'!"&amp;J7165),"")</f>
        <v/>
      </c>
      <c r="I7165" s="1440"/>
      <c r="J7165" s="1436"/>
      <c r="K7165" s="4"/>
    </row>
    <row r="7166" spans="1:11" ht="15" x14ac:dyDescent="0.2">
      <c r="A7166" s="5">
        <v>7107</v>
      </c>
      <c r="B7166" s="660"/>
      <c r="F7166" s="4" t="s">
        <v>3784</v>
      </c>
      <c r="G7166" s="1" t="b">
        <f t="shared" ca="1" si="112"/>
        <v>1</v>
      </c>
      <c r="H7166" s="1435" t="str" cm="1">
        <f t="array" aca="1" ref="H7166" ca="1">IF(I7166&lt;&gt;"",INDIRECT("'"&amp;I7166&amp;"'!"&amp;J7166),"")</f>
        <v/>
      </c>
      <c r="I7166" s="1440"/>
      <c r="J7166" s="1436"/>
      <c r="K7166" s="4"/>
    </row>
    <row r="7167" spans="1:11" ht="15" x14ac:dyDescent="0.2">
      <c r="A7167" s="5">
        <v>7108</v>
      </c>
      <c r="B7167" s="660"/>
      <c r="F7167" s="4" t="s">
        <v>3784</v>
      </c>
      <c r="G7167" s="1" t="b">
        <f t="shared" ca="1" si="112"/>
        <v>1</v>
      </c>
      <c r="H7167" s="1435" t="str" cm="1">
        <f t="array" aca="1" ref="H7167" ca="1">IF(I7167&lt;&gt;"",INDIRECT("'"&amp;I7167&amp;"'!"&amp;J7167),"")</f>
        <v/>
      </c>
      <c r="I7167" s="1440"/>
      <c r="J7167" s="1436"/>
      <c r="K7167" s="4"/>
    </row>
    <row r="7168" spans="1:11" ht="15" x14ac:dyDescent="0.2">
      <c r="A7168" s="5">
        <v>7109</v>
      </c>
      <c r="B7168" s="660"/>
      <c r="F7168" s="4" t="s">
        <v>3784</v>
      </c>
      <c r="G7168" s="1" t="b">
        <f t="shared" ca="1" si="112"/>
        <v>1</v>
      </c>
      <c r="H7168" s="1435" t="str" cm="1">
        <f t="array" aca="1" ref="H7168" ca="1">IF(I7168&lt;&gt;"",INDIRECT("'"&amp;I7168&amp;"'!"&amp;J7168),"")</f>
        <v/>
      </c>
      <c r="I7168" s="1440"/>
      <c r="J7168" s="1436"/>
      <c r="K7168" s="4"/>
    </row>
    <row r="7169" spans="1:11" ht="15" x14ac:dyDescent="0.2">
      <c r="A7169" s="5">
        <v>7110</v>
      </c>
      <c r="B7169" s="660"/>
      <c r="F7169" s="4" t="s">
        <v>3784</v>
      </c>
      <c r="G7169" s="1" t="b">
        <f t="shared" ca="1" si="112"/>
        <v>1</v>
      </c>
      <c r="H7169" s="1435" t="str" cm="1">
        <f t="array" aca="1" ref="H7169" ca="1">IF(I7169&lt;&gt;"",INDIRECT("'"&amp;I7169&amp;"'!"&amp;J7169),"")</f>
        <v/>
      </c>
      <c r="I7169" s="1440"/>
      <c r="J7169" s="1436"/>
      <c r="K7169" s="4"/>
    </row>
    <row r="7170" spans="1:11" ht="15" x14ac:dyDescent="0.2">
      <c r="A7170" s="5">
        <v>7111</v>
      </c>
      <c r="B7170" s="660"/>
      <c r="F7170" s="4" t="s">
        <v>3784</v>
      </c>
      <c r="G7170" s="1" t="b">
        <f t="shared" ca="1" si="112"/>
        <v>1</v>
      </c>
      <c r="H7170" s="1435" t="str" cm="1">
        <f t="array" aca="1" ref="H7170" ca="1">IF(I7170&lt;&gt;"",INDIRECT("'"&amp;I7170&amp;"'!"&amp;J7170),"")</f>
        <v/>
      </c>
      <c r="I7170" s="1440"/>
      <c r="J7170" s="1436"/>
      <c r="K7170" s="4"/>
    </row>
    <row r="7171" spans="1:11" ht="15" x14ac:dyDescent="0.2">
      <c r="A7171" s="5">
        <v>7112</v>
      </c>
      <c r="B7171" s="660"/>
      <c r="F7171" s="4" t="s">
        <v>3784</v>
      </c>
      <c r="G7171" s="1" t="b">
        <f t="shared" ca="1" si="112"/>
        <v>1</v>
      </c>
      <c r="H7171" s="1435" t="str" cm="1">
        <f t="array" aca="1" ref="H7171" ca="1">IF(I7171&lt;&gt;"",INDIRECT("'"&amp;I7171&amp;"'!"&amp;J7171),"")</f>
        <v/>
      </c>
      <c r="I7171" s="1440"/>
      <c r="J7171" s="1436"/>
      <c r="K7171" s="4"/>
    </row>
    <row r="7172" spans="1:11" ht="15" x14ac:dyDescent="0.2">
      <c r="A7172" s="5">
        <v>7113</v>
      </c>
      <c r="B7172" s="660"/>
      <c r="F7172" s="4" t="s">
        <v>3784</v>
      </c>
      <c r="G7172" s="1" t="b">
        <f t="shared" ca="1" si="112"/>
        <v>1</v>
      </c>
      <c r="H7172" s="1435" t="str" cm="1">
        <f t="array" aca="1" ref="H7172" ca="1">IF(I7172&lt;&gt;"",INDIRECT("'"&amp;I7172&amp;"'!"&amp;J7172),"")</f>
        <v/>
      </c>
      <c r="I7172" s="1440"/>
      <c r="J7172" s="1436"/>
      <c r="K7172" s="4"/>
    </row>
    <row r="7173" spans="1:11" ht="15" x14ac:dyDescent="0.2">
      <c r="A7173" s="5">
        <v>7114</v>
      </c>
      <c r="B7173" s="660"/>
      <c r="F7173" s="4" t="s">
        <v>3784</v>
      </c>
      <c r="G7173" s="1" t="b">
        <f t="shared" ca="1" si="112"/>
        <v>1</v>
      </c>
      <c r="H7173" s="1435" t="str" cm="1">
        <f t="array" aca="1" ref="H7173" ca="1">IF(I7173&lt;&gt;"",INDIRECT("'"&amp;I7173&amp;"'!"&amp;J7173),"")</f>
        <v/>
      </c>
      <c r="I7173" s="1440"/>
      <c r="J7173" s="1436"/>
      <c r="K7173" s="4"/>
    </row>
    <row r="7174" spans="1:11" ht="15" x14ac:dyDescent="0.2">
      <c r="A7174" s="5">
        <v>7115</v>
      </c>
      <c r="B7174" s="660"/>
      <c r="F7174" s="4" t="s">
        <v>3784</v>
      </c>
      <c r="G7174" s="1" t="b">
        <f t="shared" ca="1" si="112"/>
        <v>1</v>
      </c>
      <c r="H7174" s="1435" t="str" cm="1">
        <f t="array" aca="1" ref="H7174" ca="1">IF(I7174&lt;&gt;"",INDIRECT("'"&amp;I7174&amp;"'!"&amp;J7174),"")</f>
        <v/>
      </c>
      <c r="I7174" s="1440"/>
      <c r="J7174" s="1436"/>
      <c r="K7174" s="4"/>
    </row>
    <row r="7175" spans="1:11" ht="15" x14ac:dyDescent="0.2">
      <c r="A7175" s="5">
        <v>7116</v>
      </c>
      <c r="B7175" s="660"/>
      <c r="F7175" s="4" t="s">
        <v>3784</v>
      </c>
      <c r="G7175" s="1" t="b">
        <f t="shared" ca="1" si="112"/>
        <v>1</v>
      </c>
      <c r="H7175" s="1435" t="str" cm="1">
        <f t="array" aca="1" ref="H7175" ca="1">IF(I7175&lt;&gt;"",INDIRECT("'"&amp;I7175&amp;"'!"&amp;J7175),"")</f>
        <v/>
      </c>
      <c r="I7175" s="1440"/>
      <c r="J7175" s="1436"/>
      <c r="K7175" s="4"/>
    </row>
    <row r="7176" spans="1:11" ht="15" x14ac:dyDescent="0.2">
      <c r="A7176" s="5">
        <v>7117</v>
      </c>
      <c r="B7176" s="660"/>
      <c r="F7176" s="4" t="s">
        <v>3784</v>
      </c>
      <c r="G7176" s="1" t="b">
        <f t="shared" ca="1" si="112"/>
        <v>1</v>
      </c>
      <c r="H7176" s="1435" t="str" cm="1">
        <f t="array" aca="1" ref="H7176" ca="1">IF(I7176&lt;&gt;"",INDIRECT("'"&amp;I7176&amp;"'!"&amp;J7176),"")</f>
        <v/>
      </c>
      <c r="I7176" s="1440"/>
      <c r="J7176" s="1436"/>
      <c r="K7176" s="4"/>
    </row>
    <row r="7177" spans="1:11" ht="15" x14ac:dyDescent="0.2">
      <c r="A7177" s="5">
        <v>7118</v>
      </c>
      <c r="B7177" s="660"/>
      <c r="F7177" s="4" t="s">
        <v>3784</v>
      </c>
      <c r="G7177" s="1" t="b">
        <f t="shared" ca="1" si="112"/>
        <v>1</v>
      </c>
      <c r="H7177" s="1435" t="str" cm="1">
        <f t="array" aca="1" ref="H7177" ca="1">IF(I7177&lt;&gt;"",INDIRECT("'"&amp;I7177&amp;"'!"&amp;J7177),"")</f>
        <v/>
      </c>
      <c r="I7177" s="1440"/>
      <c r="J7177" s="1436"/>
      <c r="K7177" s="4"/>
    </row>
    <row r="7178" spans="1:11" ht="15" x14ac:dyDescent="0.2">
      <c r="A7178" s="5">
        <v>7119</v>
      </c>
      <c r="B7178" s="660"/>
      <c r="F7178" s="4" t="s">
        <v>3784</v>
      </c>
      <c r="G7178" s="1" t="b">
        <f t="shared" ca="1" si="112"/>
        <v>1</v>
      </c>
      <c r="H7178" s="1435" t="str" cm="1">
        <f t="array" aca="1" ref="H7178" ca="1">IF(I7178&lt;&gt;"",INDIRECT("'"&amp;I7178&amp;"'!"&amp;J7178),"")</f>
        <v/>
      </c>
      <c r="I7178" s="1440"/>
      <c r="J7178" s="1436"/>
      <c r="K7178" s="4"/>
    </row>
    <row r="7179" spans="1:11" ht="15" x14ac:dyDescent="0.2">
      <c r="A7179" s="5">
        <v>7120</v>
      </c>
      <c r="B7179" s="660"/>
      <c r="F7179" s="4" t="s">
        <v>3784</v>
      </c>
      <c r="G7179" s="1" t="b">
        <f t="shared" ca="1" si="112"/>
        <v>1</v>
      </c>
      <c r="H7179" s="1435" t="str" cm="1">
        <f t="array" aca="1" ref="H7179" ca="1">IF(I7179&lt;&gt;"",INDIRECT("'"&amp;I7179&amp;"'!"&amp;J7179),"")</f>
        <v/>
      </c>
      <c r="I7179" s="1440"/>
      <c r="J7179" s="1436"/>
      <c r="K7179" s="4"/>
    </row>
    <row r="7180" spans="1:11" ht="15" x14ac:dyDescent="0.2">
      <c r="A7180" s="5">
        <v>7121</v>
      </c>
      <c r="B7180" s="660"/>
      <c r="F7180" s="4" t="s">
        <v>3784</v>
      </c>
      <c r="G7180" s="1" t="b">
        <f t="shared" ca="1" si="112"/>
        <v>1</v>
      </c>
      <c r="H7180" s="1435" t="str" cm="1">
        <f t="array" aca="1" ref="H7180" ca="1">IF(I7180&lt;&gt;"",INDIRECT("'"&amp;I7180&amp;"'!"&amp;J7180),"")</f>
        <v/>
      </c>
      <c r="I7180" s="1440"/>
      <c r="J7180" s="1436"/>
      <c r="K7180" s="4"/>
    </row>
    <row r="7181" spans="1:11" ht="15" x14ac:dyDescent="0.2">
      <c r="A7181" s="5">
        <v>7122</v>
      </c>
      <c r="B7181" s="660"/>
      <c r="F7181" s="4" t="s">
        <v>3784</v>
      </c>
      <c r="G7181" s="1" t="b">
        <f t="shared" ca="1" si="112"/>
        <v>1</v>
      </c>
      <c r="H7181" s="1435" t="str" cm="1">
        <f t="array" aca="1" ref="H7181" ca="1">IF(I7181&lt;&gt;"",INDIRECT("'"&amp;I7181&amp;"'!"&amp;J7181),"")</f>
        <v/>
      </c>
      <c r="I7181" s="1440"/>
      <c r="J7181" s="1436"/>
      <c r="K7181" s="4"/>
    </row>
    <row r="7182" spans="1:11" ht="15" x14ac:dyDescent="0.2">
      <c r="A7182" s="5">
        <v>7123</v>
      </c>
      <c r="B7182" s="660"/>
      <c r="F7182" s="4" t="s">
        <v>3784</v>
      </c>
      <c r="G7182" s="1" t="b">
        <f t="shared" ca="1" si="112"/>
        <v>1</v>
      </c>
      <c r="H7182" s="1435" t="str" cm="1">
        <f t="array" aca="1" ref="H7182" ca="1">IF(I7182&lt;&gt;"",INDIRECT("'"&amp;I7182&amp;"'!"&amp;J7182),"")</f>
        <v/>
      </c>
      <c r="I7182" s="1440"/>
      <c r="J7182" s="1436"/>
      <c r="K7182" s="4"/>
    </row>
    <row r="7183" spans="1:11" ht="15" x14ac:dyDescent="0.2">
      <c r="A7183" s="5">
        <v>7124</v>
      </c>
      <c r="B7183" s="660"/>
      <c r="F7183" s="4" t="s">
        <v>3784</v>
      </c>
      <c r="G7183" s="1" t="b">
        <f t="shared" ca="1" si="112"/>
        <v>1</v>
      </c>
      <c r="H7183" s="1435" t="str" cm="1">
        <f t="array" aca="1" ref="H7183" ca="1">IF(I7183&lt;&gt;"",INDIRECT("'"&amp;I7183&amp;"'!"&amp;J7183),"")</f>
        <v/>
      </c>
      <c r="I7183" s="1440"/>
      <c r="J7183" s="1436"/>
      <c r="K7183" s="4"/>
    </row>
    <row r="7184" spans="1:11" ht="15" x14ac:dyDescent="0.2">
      <c r="A7184" s="5">
        <v>7125</v>
      </c>
      <c r="B7184" s="660"/>
      <c r="F7184" s="4" t="s">
        <v>3784</v>
      </c>
      <c r="G7184" s="1" t="b">
        <f t="shared" ca="1" si="112"/>
        <v>1</v>
      </c>
      <c r="H7184" s="1435" t="str" cm="1">
        <f t="array" aca="1" ref="H7184" ca="1">IF(I7184&lt;&gt;"",INDIRECT("'"&amp;I7184&amp;"'!"&amp;J7184),"")</f>
        <v/>
      </c>
      <c r="I7184" s="1440"/>
      <c r="J7184" s="1436"/>
      <c r="K7184" s="4"/>
    </row>
    <row r="7185" spans="1:11" ht="15" x14ac:dyDescent="0.2">
      <c r="A7185" s="5">
        <v>7126</v>
      </c>
      <c r="B7185" s="660"/>
      <c r="F7185" s="4" t="s">
        <v>3784</v>
      </c>
      <c r="G7185" s="1" t="b">
        <f t="shared" ca="1" si="112"/>
        <v>1</v>
      </c>
      <c r="H7185" s="1435" t="str" cm="1">
        <f t="array" aca="1" ref="H7185" ca="1">IF(I7185&lt;&gt;"",INDIRECT("'"&amp;I7185&amp;"'!"&amp;J7185),"")</f>
        <v/>
      </c>
      <c r="I7185" s="1440"/>
      <c r="J7185" s="1436"/>
      <c r="K7185" s="4"/>
    </row>
    <row r="7186" spans="1:11" ht="15" x14ac:dyDescent="0.2">
      <c r="A7186" s="5">
        <v>7127</v>
      </c>
      <c r="B7186" s="660"/>
      <c r="F7186" s="4" t="s">
        <v>3784</v>
      </c>
      <c r="G7186" s="1" t="b">
        <f t="shared" ca="1" si="112"/>
        <v>1</v>
      </c>
      <c r="H7186" s="1435" t="str" cm="1">
        <f t="array" aca="1" ref="H7186" ca="1">IF(I7186&lt;&gt;"",INDIRECT("'"&amp;I7186&amp;"'!"&amp;J7186),"")</f>
        <v/>
      </c>
      <c r="I7186" s="1440"/>
      <c r="J7186" s="1436"/>
      <c r="K7186" s="4"/>
    </row>
    <row r="7187" spans="1:11" ht="15" x14ac:dyDescent="0.2">
      <c r="A7187" s="5">
        <v>7128</v>
      </c>
      <c r="B7187" s="660"/>
      <c r="F7187" s="4" t="s">
        <v>3784</v>
      </c>
      <c r="G7187" s="1" t="b">
        <f t="shared" ca="1" si="112"/>
        <v>1</v>
      </c>
      <c r="H7187" s="1435" t="str" cm="1">
        <f t="array" aca="1" ref="H7187" ca="1">IF(I7187&lt;&gt;"",INDIRECT("'"&amp;I7187&amp;"'!"&amp;J7187),"")</f>
        <v/>
      </c>
      <c r="I7187" s="1440"/>
      <c r="J7187" s="1436"/>
      <c r="K7187" s="4"/>
    </row>
    <row r="7188" spans="1:11" ht="15" x14ac:dyDescent="0.2">
      <c r="A7188" s="5">
        <v>7129</v>
      </c>
      <c r="B7188" s="660"/>
      <c r="F7188" s="4" t="s">
        <v>3784</v>
      </c>
      <c r="G7188" s="1" t="b">
        <f t="shared" ca="1" si="112"/>
        <v>1</v>
      </c>
      <c r="H7188" s="1435" t="str" cm="1">
        <f t="array" aca="1" ref="H7188" ca="1">IF(I7188&lt;&gt;"",INDIRECT("'"&amp;I7188&amp;"'!"&amp;J7188),"")</f>
        <v/>
      </c>
      <c r="I7188" s="1440"/>
      <c r="J7188" s="1436"/>
      <c r="K7188" s="4"/>
    </row>
    <row r="7189" spans="1:11" ht="15" x14ac:dyDescent="0.2">
      <c r="A7189" s="5">
        <v>7130</v>
      </c>
      <c r="B7189" s="660"/>
      <c r="F7189" s="4" t="s">
        <v>3784</v>
      </c>
      <c r="G7189" s="1" t="b">
        <f t="shared" ca="1" si="112"/>
        <v>1</v>
      </c>
      <c r="H7189" s="1435" t="str" cm="1">
        <f t="array" aca="1" ref="H7189" ca="1">IF(I7189&lt;&gt;"",INDIRECT("'"&amp;I7189&amp;"'!"&amp;J7189),"")</f>
        <v/>
      </c>
      <c r="I7189" s="1440"/>
      <c r="J7189" s="1436"/>
      <c r="K7189" s="4"/>
    </row>
    <row r="7190" spans="1:11" ht="15" x14ac:dyDescent="0.2">
      <c r="A7190" s="5">
        <v>7131</v>
      </c>
      <c r="B7190" s="660"/>
      <c r="F7190" s="4" t="s">
        <v>3784</v>
      </c>
      <c r="G7190" s="1" t="b">
        <f t="shared" ca="1" si="112"/>
        <v>1</v>
      </c>
      <c r="H7190" s="1435" t="str" cm="1">
        <f t="array" aca="1" ref="H7190" ca="1">IF(I7190&lt;&gt;"",INDIRECT("'"&amp;I7190&amp;"'!"&amp;J7190),"")</f>
        <v/>
      </c>
      <c r="I7190" s="1440"/>
      <c r="J7190" s="1436"/>
      <c r="K7190" s="4"/>
    </row>
    <row r="7191" spans="1:11" ht="15" x14ac:dyDescent="0.2">
      <c r="A7191" s="5">
        <v>7132</v>
      </c>
      <c r="B7191" s="660"/>
      <c r="F7191" s="4" t="s">
        <v>3784</v>
      </c>
      <c r="G7191" s="1" t="b">
        <f t="shared" ca="1" si="112"/>
        <v>1</v>
      </c>
      <c r="H7191" s="1435" t="str" cm="1">
        <f t="array" aca="1" ref="H7191" ca="1">IF(I7191&lt;&gt;"",INDIRECT("'"&amp;I7191&amp;"'!"&amp;J7191),"")</f>
        <v/>
      </c>
      <c r="I7191" s="1440"/>
      <c r="J7191" s="1436"/>
      <c r="K7191" s="4"/>
    </row>
    <row r="7192" spans="1:11" ht="15" x14ac:dyDescent="0.2">
      <c r="A7192" s="5">
        <v>7133</v>
      </c>
      <c r="B7192" s="660"/>
      <c r="F7192" s="4" t="s">
        <v>3784</v>
      </c>
      <c r="G7192" s="1" t="b">
        <f t="shared" ca="1" si="112"/>
        <v>1</v>
      </c>
      <c r="H7192" s="1435" t="str" cm="1">
        <f t="array" aca="1" ref="H7192" ca="1">IF(I7192&lt;&gt;"",INDIRECT("'"&amp;I7192&amp;"'!"&amp;J7192),"")</f>
        <v/>
      </c>
      <c r="I7192" s="1440"/>
      <c r="J7192" s="1436"/>
      <c r="K7192" s="4"/>
    </row>
    <row r="7193" spans="1:11" ht="15" x14ac:dyDescent="0.2">
      <c r="A7193" s="5">
        <v>7134</v>
      </c>
      <c r="B7193" s="660"/>
      <c r="F7193" s="4" t="s">
        <v>3784</v>
      </c>
      <c r="G7193" s="1" t="b">
        <f t="shared" ca="1" si="112"/>
        <v>1</v>
      </c>
      <c r="H7193" s="1435" t="str" cm="1">
        <f t="array" aca="1" ref="H7193" ca="1">IF(I7193&lt;&gt;"",INDIRECT("'"&amp;I7193&amp;"'!"&amp;J7193),"")</f>
        <v/>
      </c>
      <c r="I7193" s="1440"/>
      <c r="J7193" s="1436"/>
      <c r="K7193" s="4"/>
    </row>
    <row r="7194" spans="1:11" ht="15" x14ac:dyDescent="0.2">
      <c r="A7194" s="5">
        <v>7135</v>
      </c>
      <c r="B7194" s="660"/>
      <c r="F7194" s="4" t="s">
        <v>3784</v>
      </c>
      <c r="G7194" s="1" t="b">
        <f t="shared" ca="1" si="112"/>
        <v>1</v>
      </c>
      <c r="H7194" s="1435" t="str" cm="1">
        <f t="array" aca="1" ref="H7194" ca="1">IF(I7194&lt;&gt;"",INDIRECT("'"&amp;I7194&amp;"'!"&amp;J7194),"")</f>
        <v/>
      </c>
      <c r="I7194" s="1440"/>
      <c r="J7194" s="1436"/>
      <c r="K7194" s="4"/>
    </row>
    <row r="7195" spans="1:11" ht="15" x14ac:dyDescent="0.2">
      <c r="A7195" s="5">
        <v>7136</v>
      </c>
      <c r="B7195" s="660"/>
      <c r="F7195" s="4" t="s">
        <v>3784</v>
      </c>
      <c r="G7195" s="1" t="b">
        <f t="shared" ca="1" si="112"/>
        <v>1</v>
      </c>
      <c r="H7195" s="1435" t="str" cm="1">
        <f t="array" aca="1" ref="H7195" ca="1">IF(I7195&lt;&gt;"",INDIRECT("'"&amp;I7195&amp;"'!"&amp;J7195),"")</f>
        <v/>
      </c>
      <c r="I7195" s="1440"/>
      <c r="J7195" s="1436"/>
      <c r="K7195" s="4"/>
    </row>
    <row r="7196" spans="1:11" ht="15" x14ac:dyDescent="0.2">
      <c r="A7196" s="5">
        <v>7137</v>
      </c>
      <c r="B7196" s="660"/>
      <c r="F7196" s="4" t="s">
        <v>3784</v>
      </c>
      <c r="G7196" s="1" t="b">
        <f t="shared" ca="1" si="112"/>
        <v>1</v>
      </c>
      <c r="H7196" s="1435" t="str" cm="1">
        <f t="array" aca="1" ref="H7196" ca="1">IF(I7196&lt;&gt;"",INDIRECT("'"&amp;I7196&amp;"'!"&amp;J7196),"")</f>
        <v/>
      </c>
      <c r="I7196" s="1440"/>
      <c r="J7196" s="1436"/>
      <c r="K7196" s="4"/>
    </row>
    <row r="7197" spans="1:11" ht="15" x14ac:dyDescent="0.2">
      <c r="A7197">
        <v>7138</v>
      </c>
      <c r="B7197" s="660">
        <f>'Expenditures 16-24'!C365</f>
        <v>0</v>
      </c>
      <c r="F7197" s="4"/>
      <c r="G7197" s="1" t="b">
        <f t="shared" ca="1" si="112"/>
        <v>1</v>
      </c>
      <c r="H7197" s="1435" cm="1">
        <f t="array" aca="1" ref="H7197" ca="1">IF(I7197&lt;&gt;"",INDIRECT("'"&amp;I7197&amp;"'!"&amp;J7197),"")</f>
        <v>0</v>
      </c>
      <c r="I7197" s="1440" t="s">
        <v>3868</v>
      </c>
      <c r="J7197" s="1436" t="s">
        <v>5666</v>
      </c>
      <c r="K7197" s="4"/>
    </row>
    <row r="7198" spans="1:11" ht="15" x14ac:dyDescent="0.2">
      <c r="A7198">
        <v>7139</v>
      </c>
      <c r="B7198" s="660">
        <f>'Expenditures 16-24'!D365</f>
        <v>0</v>
      </c>
      <c r="F7198" s="4"/>
      <c r="G7198" s="1" t="b">
        <f t="shared" ca="1" si="112"/>
        <v>1</v>
      </c>
      <c r="H7198" s="1435" cm="1">
        <f t="array" aca="1" ref="H7198" ca="1">IF(I7198&lt;&gt;"",INDIRECT("'"&amp;I7198&amp;"'!"&amp;J7198),"")</f>
        <v>0</v>
      </c>
      <c r="I7198" s="1440" t="s">
        <v>3868</v>
      </c>
      <c r="J7198" s="1436" t="s">
        <v>5667</v>
      </c>
      <c r="K7198" s="4"/>
    </row>
    <row r="7199" spans="1:11" ht="15" x14ac:dyDescent="0.2">
      <c r="A7199">
        <v>7140</v>
      </c>
      <c r="B7199" s="660">
        <f>'Expenditures 16-24'!E365</f>
        <v>130572</v>
      </c>
      <c r="F7199" s="4"/>
      <c r="G7199" s="1" t="b">
        <f t="shared" ca="1" si="112"/>
        <v>1</v>
      </c>
      <c r="H7199" s="1435" cm="1">
        <f t="array" aca="1" ref="H7199" ca="1">IF(I7199&lt;&gt;"",INDIRECT("'"&amp;I7199&amp;"'!"&amp;J7199),"")</f>
        <v>130572</v>
      </c>
      <c r="I7199" s="1440" t="s">
        <v>3868</v>
      </c>
      <c r="J7199" s="1436" t="s">
        <v>5668</v>
      </c>
      <c r="K7199" s="4"/>
    </row>
    <row r="7200" spans="1:11" ht="15" x14ac:dyDescent="0.2">
      <c r="A7200">
        <v>7141</v>
      </c>
      <c r="B7200" s="660">
        <f>'Expenditures 16-24'!F365</f>
        <v>0</v>
      </c>
      <c r="F7200" s="4"/>
      <c r="G7200" s="1" t="b">
        <f t="shared" ref="G7200:G7263" ca="1" si="113">H7200=B7200</f>
        <v>1</v>
      </c>
      <c r="H7200" s="1435" cm="1">
        <f t="array" aca="1" ref="H7200" ca="1">IF(I7200&lt;&gt;"",INDIRECT("'"&amp;I7200&amp;"'!"&amp;J7200),"")</f>
        <v>0</v>
      </c>
      <c r="I7200" s="1440" t="s">
        <v>3868</v>
      </c>
      <c r="J7200" s="1436" t="s">
        <v>5669</v>
      </c>
      <c r="K7200" s="4"/>
    </row>
    <row r="7201" spans="1:11" ht="15" x14ac:dyDescent="0.2">
      <c r="A7201">
        <v>7142</v>
      </c>
      <c r="B7201" s="660">
        <f>'Expenditures 16-24'!G365</f>
        <v>0</v>
      </c>
      <c r="F7201" s="4"/>
      <c r="G7201" s="1" t="b">
        <f t="shared" ca="1" si="113"/>
        <v>1</v>
      </c>
      <c r="H7201" s="1435" cm="1">
        <f t="array" aca="1" ref="H7201" ca="1">IF(I7201&lt;&gt;"",INDIRECT("'"&amp;I7201&amp;"'!"&amp;J7201),"")</f>
        <v>0</v>
      </c>
      <c r="I7201" s="1440" t="s">
        <v>3868</v>
      </c>
      <c r="J7201" s="1436" t="s">
        <v>5670</v>
      </c>
      <c r="K7201" s="4"/>
    </row>
    <row r="7202" spans="1:11" ht="15" x14ac:dyDescent="0.2">
      <c r="A7202">
        <v>7143</v>
      </c>
      <c r="B7202" s="660">
        <f>'Expenditures 16-24'!H365</f>
        <v>0</v>
      </c>
      <c r="F7202" s="4"/>
      <c r="G7202" s="1" t="b">
        <f t="shared" ca="1" si="113"/>
        <v>1</v>
      </c>
      <c r="H7202" s="1435" cm="1">
        <f t="array" aca="1" ref="H7202" ca="1">IF(I7202&lt;&gt;"",INDIRECT("'"&amp;I7202&amp;"'!"&amp;J7202),"")</f>
        <v>0</v>
      </c>
      <c r="I7202" s="1440" t="s">
        <v>3868</v>
      </c>
      <c r="J7202" s="1436" t="s">
        <v>5671</v>
      </c>
      <c r="K7202" s="4"/>
    </row>
    <row r="7203" spans="1:11" ht="15" x14ac:dyDescent="0.2">
      <c r="A7203">
        <v>7144</v>
      </c>
      <c r="B7203" s="660">
        <f>'Expenditures 16-24'!I365</f>
        <v>0</v>
      </c>
      <c r="F7203" s="4"/>
      <c r="G7203" s="1" t="b">
        <f t="shared" ca="1" si="113"/>
        <v>1</v>
      </c>
      <c r="H7203" s="1435" cm="1">
        <f t="array" aca="1" ref="H7203" ca="1">IF(I7203&lt;&gt;"",INDIRECT("'"&amp;I7203&amp;"'!"&amp;J7203),"")</f>
        <v>0</v>
      </c>
      <c r="I7203" s="1440" t="s">
        <v>3868</v>
      </c>
      <c r="J7203" s="1436" t="s">
        <v>5672</v>
      </c>
      <c r="K7203" s="4"/>
    </row>
    <row r="7204" spans="1:11" ht="15" x14ac:dyDescent="0.2">
      <c r="A7204">
        <v>7145</v>
      </c>
      <c r="B7204" s="660">
        <f>'Expenditures 16-24'!J365</f>
        <v>0</v>
      </c>
      <c r="F7204" s="4"/>
      <c r="G7204" s="1" t="b">
        <f t="shared" ca="1" si="113"/>
        <v>1</v>
      </c>
      <c r="H7204" s="1435" cm="1">
        <f t="array" aca="1" ref="H7204" ca="1">IF(I7204&lt;&gt;"",INDIRECT("'"&amp;I7204&amp;"'!"&amp;J7204),"")</f>
        <v>0</v>
      </c>
      <c r="I7204" s="1440" t="s">
        <v>3868</v>
      </c>
      <c r="J7204" s="1436" t="s">
        <v>5673</v>
      </c>
      <c r="K7204" s="4"/>
    </row>
    <row r="7205" spans="1:11" ht="15" x14ac:dyDescent="0.2">
      <c r="A7205">
        <v>7146</v>
      </c>
      <c r="B7205" s="660">
        <f>'Expenditures 16-24'!K365</f>
        <v>130572</v>
      </c>
      <c r="F7205" s="4"/>
      <c r="G7205" s="1" t="b">
        <f t="shared" ca="1" si="113"/>
        <v>1</v>
      </c>
      <c r="H7205" s="1435" cm="1">
        <f t="array" aca="1" ref="H7205" ca="1">IF(I7205&lt;&gt;"",INDIRECT("'"&amp;I7205&amp;"'!"&amp;J7205),"")</f>
        <v>130572</v>
      </c>
      <c r="I7205" s="1440" t="s">
        <v>3868</v>
      </c>
      <c r="J7205" s="1436" t="s">
        <v>5674</v>
      </c>
      <c r="K7205" s="4"/>
    </row>
    <row r="7206" spans="1:11" ht="15" x14ac:dyDescent="0.2">
      <c r="A7206">
        <v>7147</v>
      </c>
      <c r="B7206" s="660">
        <f>'Expenditures 16-24'!H418</f>
        <v>0</v>
      </c>
      <c r="F7206" s="4"/>
      <c r="G7206" s="1" t="b">
        <f t="shared" ca="1" si="113"/>
        <v>1</v>
      </c>
      <c r="H7206" s="1435" cm="1">
        <f t="array" aca="1" ref="H7206" ca="1">IF(I7206&lt;&gt;"",INDIRECT("'"&amp;I7206&amp;"'!"&amp;J7206),"")</f>
        <v>0</v>
      </c>
      <c r="I7206" s="1440" t="s">
        <v>3868</v>
      </c>
      <c r="J7206" s="1436" t="s">
        <v>5675</v>
      </c>
      <c r="K7206" s="4"/>
    </row>
    <row r="7207" spans="1:11" ht="15" x14ac:dyDescent="0.2">
      <c r="A7207">
        <v>7148</v>
      </c>
      <c r="B7207" s="660">
        <f>'Expenditures 16-24'!K418</f>
        <v>0</v>
      </c>
      <c r="F7207" s="4"/>
      <c r="G7207" s="1" t="b">
        <f t="shared" ca="1" si="113"/>
        <v>1</v>
      </c>
      <c r="H7207" s="1435" cm="1">
        <f t="array" aca="1" ref="H7207" ca="1">IF(I7207&lt;&gt;"",INDIRECT("'"&amp;I7207&amp;"'!"&amp;J7207),"")</f>
        <v>0</v>
      </c>
      <c r="I7207" s="1440" t="s">
        <v>3868</v>
      </c>
      <c r="J7207" s="1436" t="s">
        <v>5676</v>
      </c>
      <c r="K7207" s="4"/>
    </row>
    <row r="7208" spans="1:11" ht="15" x14ac:dyDescent="0.2">
      <c r="A7208">
        <v>7149</v>
      </c>
      <c r="B7208" s="660">
        <f>'Expenditures 16-24'!H420</f>
        <v>0</v>
      </c>
      <c r="F7208" s="4"/>
      <c r="G7208" s="1" t="b">
        <f t="shared" ca="1" si="113"/>
        <v>1</v>
      </c>
      <c r="H7208" s="1435" cm="1">
        <f t="array" aca="1" ref="H7208" ca="1">IF(I7208&lt;&gt;"",INDIRECT("'"&amp;I7208&amp;"'!"&amp;J7208),"")</f>
        <v>0</v>
      </c>
      <c r="I7208" s="1440" t="s">
        <v>3868</v>
      </c>
      <c r="J7208" s="1436" t="s">
        <v>5677</v>
      </c>
      <c r="K7208" s="4"/>
    </row>
    <row r="7209" spans="1:11" ht="15" x14ac:dyDescent="0.2">
      <c r="A7209">
        <v>7150</v>
      </c>
      <c r="B7209" s="660">
        <f>'Expenditures 16-24'!K420</f>
        <v>0</v>
      </c>
      <c r="F7209" s="4"/>
      <c r="G7209" s="1" t="b">
        <f t="shared" ca="1" si="113"/>
        <v>1</v>
      </c>
      <c r="H7209" s="1435" cm="1">
        <f t="array" aca="1" ref="H7209" ca="1">IF(I7209&lt;&gt;"",INDIRECT("'"&amp;I7209&amp;"'!"&amp;J7209),"")</f>
        <v>0</v>
      </c>
      <c r="I7209" s="1440" t="s">
        <v>3868</v>
      </c>
      <c r="J7209" s="1436" t="s">
        <v>5678</v>
      </c>
      <c r="K7209" s="4"/>
    </row>
    <row r="7210" spans="1:11" ht="15" x14ac:dyDescent="0.2">
      <c r="A7210">
        <v>7151</v>
      </c>
      <c r="B7210" s="660">
        <f>'Expenditures 16-24'!H422</f>
        <v>0</v>
      </c>
      <c r="F7210" s="4"/>
      <c r="G7210" s="1" t="b">
        <f t="shared" ca="1" si="113"/>
        <v>1</v>
      </c>
      <c r="H7210" s="1435" cm="1">
        <f t="array" aca="1" ref="H7210" ca="1">IF(I7210&lt;&gt;"",INDIRECT("'"&amp;I7210&amp;"'!"&amp;J7210),"")</f>
        <v>0</v>
      </c>
      <c r="I7210" s="1440" t="s">
        <v>3868</v>
      </c>
      <c r="J7210" s="1436" t="s">
        <v>5679</v>
      </c>
      <c r="K7210" s="4"/>
    </row>
    <row r="7211" spans="1:11" ht="15" x14ac:dyDescent="0.2">
      <c r="A7211">
        <v>7152</v>
      </c>
      <c r="B7211" s="660">
        <f>'Expenditures 16-24'!K422</f>
        <v>0</v>
      </c>
      <c r="F7211" s="4"/>
      <c r="G7211" s="1" t="b">
        <f t="shared" ca="1" si="113"/>
        <v>1</v>
      </c>
      <c r="H7211" s="1435" cm="1">
        <f t="array" aca="1" ref="H7211" ca="1">IF(I7211&lt;&gt;"",INDIRECT("'"&amp;I7211&amp;"'!"&amp;J7211),"")</f>
        <v>0</v>
      </c>
      <c r="I7211" s="1440" t="s">
        <v>3868</v>
      </c>
      <c r="J7211" s="1436" t="s">
        <v>5680</v>
      </c>
      <c r="K7211" s="4"/>
    </row>
    <row r="7212" spans="1:11" ht="15" x14ac:dyDescent="0.2">
      <c r="A7212">
        <v>7153</v>
      </c>
      <c r="B7212" s="660">
        <f>'Expenditures 16-24'!H423</f>
        <v>0</v>
      </c>
      <c r="F7212" s="4"/>
      <c r="G7212" s="1" t="b">
        <f t="shared" ca="1" si="113"/>
        <v>1</v>
      </c>
      <c r="H7212" s="1435" cm="1">
        <f t="array" aca="1" ref="H7212" ca="1">IF(I7212&lt;&gt;"",INDIRECT("'"&amp;I7212&amp;"'!"&amp;J7212),"")</f>
        <v>0</v>
      </c>
      <c r="I7212" s="1440" t="s">
        <v>3868</v>
      </c>
      <c r="J7212" s="1436" t="s">
        <v>5681</v>
      </c>
      <c r="K7212" s="4"/>
    </row>
    <row r="7213" spans="1:11" ht="15" x14ac:dyDescent="0.2">
      <c r="A7213">
        <v>7154</v>
      </c>
      <c r="B7213" s="660">
        <f>'Expenditures 16-24'!K423</f>
        <v>0</v>
      </c>
      <c r="F7213" s="4"/>
      <c r="G7213" s="1" t="b">
        <f t="shared" ca="1" si="113"/>
        <v>1</v>
      </c>
      <c r="H7213" s="1435" cm="1">
        <f t="array" aca="1" ref="H7213" ca="1">IF(I7213&lt;&gt;"",INDIRECT("'"&amp;I7213&amp;"'!"&amp;J7213),"")</f>
        <v>0</v>
      </c>
      <c r="I7213" s="1440" t="s">
        <v>3868</v>
      </c>
      <c r="J7213" s="1436" t="s">
        <v>5682</v>
      </c>
      <c r="K7213" s="4"/>
    </row>
    <row r="7214" spans="1:11" ht="15" x14ac:dyDescent="0.2">
      <c r="A7214">
        <v>7155</v>
      </c>
      <c r="B7214" s="660">
        <f>'Expenditures 16-24'!C429</f>
        <v>0</v>
      </c>
      <c r="F7214" s="4"/>
      <c r="G7214" s="1" t="b">
        <f t="shared" ca="1" si="113"/>
        <v>1</v>
      </c>
      <c r="H7214" s="1435" cm="1">
        <f t="array" aca="1" ref="H7214" ca="1">IF(I7214&lt;&gt;"",INDIRECT("'"&amp;I7214&amp;"'!"&amp;J7214),"")</f>
        <v>0</v>
      </c>
      <c r="I7214" s="1440" t="s">
        <v>3868</v>
      </c>
      <c r="J7214" s="1436" t="s">
        <v>5683</v>
      </c>
      <c r="K7214" s="4"/>
    </row>
    <row r="7215" spans="1:11" ht="15" x14ac:dyDescent="0.2">
      <c r="A7215">
        <v>7156</v>
      </c>
      <c r="B7215" s="660">
        <f>'Expenditures 16-24'!D429</f>
        <v>0</v>
      </c>
      <c r="F7215" s="4"/>
      <c r="G7215" s="1" t="b">
        <f t="shared" ca="1" si="113"/>
        <v>1</v>
      </c>
      <c r="H7215" s="1435" cm="1">
        <f t="array" aca="1" ref="H7215" ca="1">IF(I7215&lt;&gt;"",INDIRECT("'"&amp;I7215&amp;"'!"&amp;J7215),"")</f>
        <v>0</v>
      </c>
      <c r="I7215" s="1440" t="s">
        <v>3868</v>
      </c>
      <c r="J7215" s="1436" t="s">
        <v>5684</v>
      </c>
      <c r="K7215" s="4"/>
    </row>
    <row r="7216" spans="1:11" ht="15" x14ac:dyDescent="0.2">
      <c r="A7216">
        <v>7157</v>
      </c>
      <c r="B7216" s="660">
        <f>'Expenditures 16-24'!E429</f>
        <v>130572</v>
      </c>
      <c r="F7216" s="4"/>
      <c r="G7216" s="1" t="b">
        <f t="shared" ca="1" si="113"/>
        <v>1</v>
      </c>
      <c r="H7216" s="1435" cm="1">
        <f t="array" aca="1" ref="H7216" ca="1">IF(I7216&lt;&gt;"",INDIRECT("'"&amp;I7216&amp;"'!"&amp;J7216),"")</f>
        <v>130572</v>
      </c>
      <c r="I7216" s="1440" t="s">
        <v>3868</v>
      </c>
      <c r="J7216" s="1436" t="s">
        <v>5685</v>
      </c>
      <c r="K7216" s="4"/>
    </row>
    <row r="7217" spans="1:11" ht="15" x14ac:dyDescent="0.2">
      <c r="A7217">
        <v>7158</v>
      </c>
      <c r="B7217" s="660">
        <f>'Expenditures 16-24'!F429</f>
        <v>0</v>
      </c>
      <c r="F7217" s="4"/>
      <c r="G7217" s="1" t="b">
        <f t="shared" ca="1" si="113"/>
        <v>1</v>
      </c>
      <c r="H7217" s="1435" cm="1">
        <f t="array" aca="1" ref="H7217" ca="1">IF(I7217&lt;&gt;"",INDIRECT("'"&amp;I7217&amp;"'!"&amp;J7217),"")</f>
        <v>0</v>
      </c>
      <c r="I7217" s="1440" t="s">
        <v>3868</v>
      </c>
      <c r="J7217" s="1436" t="s">
        <v>5686</v>
      </c>
      <c r="K7217" s="4"/>
    </row>
    <row r="7218" spans="1:11" ht="15" x14ac:dyDescent="0.2">
      <c r="A7218">
        <v>7159</v>
      </c>
      <c r="B7218" s="660">
        <f>'Expenditures 16-24'!G429</f>
        <v>0</v>
      </c>
      <c r="F7218" s="4"/>
      <c r="G7218" s="1" t="b">
        <f t="shared" ca="1" si="113"/>
        <v>1</v>
      </c>
      <c r="H7218" s="1435" cm="1">
        <f t="array" aca="1" ref="H7218" ca="1">IF(I7218&lt;&gt;"",INDIRECT("'"&amp;I7218&amp;"'!"&amp;J7218),"")</f>
        <v>0</v>
      </c>
      <c r="I7218" s="1440" t="s">
        <v>3868</v>
      </c>
      <c r="J7218" s="1436" t="s">
        <v>5687</v>
      </c>
      <c r="K7218" s="4"/>
    </row>
    <row r="7219" spans="1:11" ht="15" x14ac:dyDescent="0.2">
      <c r="A7219">
        <v>7160</v>
      </c>
      <c r="B7219" s="660">
        <f>'Expenditures 16-24'!H429</f>
        <v>0</v>
      </c>
      <c r="F7219" s="4"/>
      <c r="G7219" s="1" t="b">
        <f t="shared" ca="1" si="113"/>
        <v>1</v>
      </c>
      <c r="H7219" s="1435" cm="1">
        <f t="array" aca="1" ref="H7219" ca="1">IF(I7219&lt;&gt;"",INDIRECT("'"&amp;I7219&amp;"'!"&amp;J7219),"")</f>
        <v>0</v>
      </c>
      <c r="I7219" s="1440" t="s">
        <v>3868</v>
      </c>
      <c r="J7219" s="1436" t="s">
        <v>5688</v>
      </c>
      <c r="K7219" s="4"/>
    </row>
    <row r="7220" spans="1:11" ht="15" x14ac:dyDescent="0.2">
      <c r="A7220">
        <v>7161</v>
      </c>
      <c r="B7220" s="660">
        <f>'Expenditures 16-24'!I429</f>
        <v>0</v>
      </c>
      <c r="F7220" s="4"/>
      <c r="G7220" s="1" t="b">
        <f t="shared" ca="1" si="113"/>
        <v>1</v>
      </c>
      <c r="H7220" s="1435" cm="1">
        <f t="array" aca="1" ref="H7220" ca="1">IF(I7220&lt;&gt;"",INDIRECT("'"&amp;I7220&amp;"'!"&amp;J7220),"")</f>
        <v>0</v>
      </c>
      <c r="I7220" s="1440" t="s">
        <v>3868</v>
      </c>
      <c r="J7220" s="1436" t="s">
        <v>5689</v>
      </c>
      <c r="K7220" s="4"/>
    </row>
    <row r="7221" spans="1:11" ht="15" x14ac:dyDescent="0.2">
      <c r="A7221">
        <v>7162</v>
      </c>
      <c r="B7221" s="660">
        <f>'Expenditures 16-24'!J429</f>
        <v>0</v>
      </c>
      <c r="F7221" s="4"/>
      <c r="G7221" s="1" t="b">
        <f t="shared" ca="1" si="113"/>
        <v>1</v>
      </c>
      <c r="H7221" s="1435" cm="1">
        <f t="array" aca="1" ref="H7221" ca="1">IF(I7221&lt;&gt;"",INDIRECT("'"&amp;I7221&amp;"'!"&amp;J7221),"")</f>
        <v>0</v>
      </c>
      <c r="I7221" s="1440" t="s">
        <v>3868</v>
      </c>
      <c r="J7221" s="1436" t="s">
        <v>5690</v>
      </c>
      <c r="K7221" s="4"/>
    </row>
    <row r="7222" spans="1:11" ht="15" x14ac:dyDescent="0.2">
      <c r="A7222">
        <v>7163</v>
      </c>
      <c r="B7222" s="660">
        <f>'Expenditures 16-24'!K429</f>
        <v>130572</v>
      </c>
      <c r="F7222" s="4"/>
      <c r="G7222" s="1" t="b">
        <f t="shared" ca="1" si="113"/>
        <v>1</v>
      </c>
      <c r="H7222" s="1435" cm="1">
        <f t="array" aca="1" ref="H7222" ca="1">IF(I7222&lt;&gt;"",INDIRECT("'"&amp;I7222&amp;"'!"&amp;J7222),"")</f>
        <v>130572</v>
      </c>
      <c r="I7222" s="1440" t="s">
        <v>3868</v>
      </c>
      <c r="J7222" s="1436" t="s">
        <v>5691</v>
      </c>
      <c r="K7222" s="4"/>
    </row>
    <row r="7223" spans="1:11" ht="15" x14ac:dyDescent="0.2">
      <c r="A7223">
        <v>7164</v>
      </c>
      <c r="B7223" s="660">
        <f>'Expenditures 16-24'!K430</f>
        <v>-33687</v>
      </c>
      <c r="F7223" s="4"/>
      <c r="G7223" s="1" t="b">
        <f t="shared" ca="1" si="113"/>
        <v>1</v>
      </c>
      <c r="H7223" s="1435" cm="1">
        <f t="array" aca="1" ref="H7223" ca="1">IF(I7223&lt;&gt;"",INDIRECT("'"&amp;I7223&amp;"'!"&amp;J7223),"")</f>
        <v>-33687</v>
      </c>
      <c r="I7223" s="1440" t="s">
        <v>3868</v>
      </c>
      <c r="J7223" s="1436" t="s">
        <v>5692</v>
      </c>
      <c r="K7223" s="4"/>
    </row>
    <row r="7224" spans="1:11" ht="15" x14ac:dyDescent="0.2">
      <c r="A7224">
        <v>7165</v>
      </c>
      <c r="B7224" s="660">
        <f>'Expenditures 16-24'!I435</f>
        <v>0</v>
      </c>
      <c r="F7224" s="4"/>
      <c r="G7224" s="1" t="b">
        <f t="shared" ca="1" si="113"/>
        <v>1</v>
      </c>
      <c r="H7224" s="1435" cm="1">
        <f t="array" aca="1" ref="H7224" ca="1">IF(I7224&lt;&gt;"",INDIRECT("'"&amp;I7224&amp;"'!"&amp;J7224),"")</f>
        <v>0</v>
      </c>
      <c r="I7224" s="1440" t="s">
        <v>3868</v>
      </c>
      <c r="J7224" s="1436" t="s">
        <v>5693</v>
      </c>
      <c r="K7224" s="4"/>
    </row>
    <row r="7225" spans="1:11" ht="15" x14ac:dyDescent="0.2">
      <c r="A7225">
        <v>7166</v>
      </c>
      <c r="B7225" s="660">
        <f>'Expenditures 16-24'!J435</f>
        <v>0</v>
      </c>
      <c r="F7225" s="4"/>
      <c r="G7225" s="1" t="b">
        <f t="shared" ca="1" si="113"/>
        <v>1</v>
      </c>
      <c r="H7225" s="1435" cm="1">
        <f t="array" aca="1" ref="H7225" ca="1">IF(I7225&lt;&gt;"",INDIRECT("'"&amp;I7225&amp;"'!"&amp;J7225),"")</f>
        <v>0</v>
      </c>
      <c r="I7225" s="1440" t="s">
        <v>3868</v>
      </c>
      <c r="J7225" s="1436" t="s">
        <v>5694</v>
      </c>
      <c r="K7225" s="4"/>
    </row>
    <row r="7226" spans="1:11" ht="15" x14ac:dyDescent="0.2">
      <c r="A7226">
        <v>7167</v>
      </c>
      <c r="B7226" s="660">
        <f>'Expenditures 16-24'!I436</f>
        <v>0</v>
      </c>
      <c r="F7226" s="4"/>
      <c r="G7226" s="1" t="b">
        <f t="shared" ca="1" si="113"/>
        <v>1</v>
      </c>
      <c r="H7226" s="1435" cm="1">
        <f t="array" aca="1" ref="H7226" ca="1">IF(I7226&lt;&gt;"",INDIRECT("'"&amp;I7226&amp;"'!"&amp;J7226),"")</f>
        <v>0</v>
      </c>
      <c r="I7226" s="1440" t="s">
        <v>3868</v>
      </c>
      <c r="J7226" s="1436" t="s">
        <v>5695</v>
      </c>
      <c r="K7226" s="4"/>
    </row>
    <row r="7227" spans="1:11" ht="15" x14ac:dyDescent="0.2">
      <c r="A7227">
        <v>7168</v>
      </c>
      <c r="B7227" s="660">
        <f>'Expenditures 16-24'!J436</f>
        <v>0</v>
      </c>
      <c r="F7227" s="4"/>
      <c r="G7227" s="1" t="b">
        <f t="shared" ca="1" si="113"/>
        <v>1</v>
      </c>
      <c r="H7227" s="1435" cm="1">
        <f t="array" aca="1" ref="H7227" ca="1">IF(I7227&lt;&gt;"",INDIRECT("'"&amp;I7227&amp;"'!"&amp;J7227),"")</f>
        <v>0</v>
      </c>
      <c r="I7227" s="1440" t="s">
        <v>3868</v>
      </c>
      <c r="J7227" s="1436" t="s">
        <v>5696</v>
      </c>
      <c r="K7227" s="4"/>
    </row>
    <row r="7228" spans="1:11" ht="15" x14ac:dyDescent="0.2">
      <c r="A7228">
        <v>7169</v>
      </c>
      <c r="B7228" s="660">
        <f>'Expenditures 16-24'!I437</f>
        <v>0</v>
      </c>
      <c r="F7228" s="4"/>
      <c r="G7228" s="1" t="b">
        <f t="shared" ca="1" si="113"/>
        <v>1</v>
      </c>
      <c r="H7228" s="1435" cm="1">
        <f t="array" aca="1" ref="H7228" ca="1">IF(I7228&lt;&gt;"",INDIRECT("'"&amp;I7228&amp;"'!"&amp;J7228),"")</f>
        <v>0</v>
      </c>
      <c r="I7228" s="1440" t="s">
        <v>3868</v>
      </c>
      <c r="J7228" s="1436" t="s">
        <v>5697</v>
      </c>
      <c r="K7228" s="4"/>
    </row>
    <row r="7229" spans="1:11" ht="15" x14ac:dyDescent="0.2">
      <c r="A7229">
        <v>7170</v>
      </c>
      <c r="B7229" s="660">
        <f>'Expenditures 16-24'!J437</f>
        <v>0</v>
      </c>
      <c r="F7229" s="4"/>
      <c r="G7229" s="1" t="b">
        <f t="shared" ca="1" si="113"/>
        <v>1</v>
      </c>
      <c r="H7229" s="1435" cm="1">
        <f t="array" aca="1" ref="H7229" ca="1">IF(I7229&lt;&gt;"",INDIRECT("'"&amp;I7229&amp;"'!"&amp;J7229),"")</f>
        <v>0</v>
      </c>
      <c r="I7229" s="1440" t="s">
        <v>3868</v>
      </c>
      <c r="J7229" s="1436" t="s">
        <v>5698</v>
      </c>
      <c r="K7229" s="4"/>
    </row>
    <row r="7230" spans="1:11" ht="15" x14ac:dyDescent="0.2">
      <c r="A7230">
        <v>7171</v>
      </c>
      <c r="B7230" s="660">
        <f>'Expenditures 16-24'!I438</f>
        <v>0</v>
      </c>
      <c r="F7230" s="4"/>
      <c r="G7230" s="1" t="b">
        <f t="shared" ca="1" si="113"/>
        <v>1</v>
      </c>
      <c r="H7230" s="1435" cm="1">
        <f t="array" aca="1" ref="H7230" ca="1">IF(I7230&lt;&gt;"",INDIRECT("'"&amp;I7230&amp;"'!"&amp;J7230),"")</f>
        <v>0</v>
      </c>
      <c r="I7230" s="1440" t="s">
        <v>3868</v>
      </c>
      <c r="J7230" s="1436" t="s">
        <v>5699</v>
      </c>
      <c r="K7230" s="4"/>
    </row>
    <row r="7231" spans="1:11" ht="15" x14ac:dyDescent="0.2">
      <c r="A7231">
        <v>7172</v>
      </c>
      <c r="B7231" s="660">
        <f>'Expenditures 16-24'!J438</f>
        <v>0</v>
      </c>
      <c r="F7231" s="4"/>
      <c r="G7231" s="1" t="b">
        <f t="shared" ca="1" si="113"/>
        <v>1</v>
      </c>
      <c r="H7231" s="1435" cm="1">
        <f t="array" aca="1" ref="H7231" ca="1">IF(I7231&lt;&gt;"",INDIRECT("'"&amp;I7231&amp;"'!"&amp;J7231),"")</f>
        <v>0</v>
      </c>
      <c r="I7231" s="1440" t="s">
        <v>3868</v>
      </c>
      <c r="J7231" s="1436" t="s">
        <v>5700</v>
      </c>
      <c r="K7231" s="4"/>
    </row>
    <row r="7232" spans="1:11" ht="15" x14ac:dyDescent="0.2">
      <c r="A7232">
        <v>7173</v>
      </c>
      <c r="B7232" s="660">
        <f>'Expenditures 16-24'!I439</f>
        <v>0</v>
      </c>
      <c r="F7232" s="4"/>
      <c r="G7232" s="1" t="b">
        <f t="shared" ca="1" si="113"/>
        <v>1</v>
      </c>
      <c r="H7232" s="1435" cm="1">
        <f t="array" aca="1" ref="H7232" ca="1">IF(I7232&lt;&gt;"",INDIRECT("'"&amp;I7232&amp;"'!"&amp;J7232),"")</f>
        <v>0</v>
      </c>
      <c r="I7232" s="1440" t="s">
        <v>3868</v>
      </c>
      <c r="J7232" s="1436" t="s">
        <v>5701</v>
      </c>
      <c r="K7232" s="4"/>
    </row>
    <row r="7233" spans="1:11" ht="15" x14ac:dyDescent="0.2">
      <c r="A7233">
        <v>7174</v>
      </c>
      <c r="B7233" s="660">
        <f>'Expenditures 16-24'!J439</f>
        <v>0</v>
      </c>
      <c r="F7233" s="4"/>
      <c r="G7233" s="1" t="b">
        <f t="shared" ca="1" si="113"/>
        <v>1</v>
      </c>
      <c r="H7233" s="1435" cm="1">
        <f t="array" aca="1" ref="H7233" ca="1">IF(I7233&lt;&gt;"",INDIRECT("'"&amp;I7233&amp;"'!"&amp;J7233),"")</f>
        <v>0</v>
      </c>
      <c r="I7233" s="1440" t="s">
        <v>3868</v>
      </c>
      <c r="J7233" s="1436" t="s">
        <v>5702</v>
      </c>
      <c r="K7233" s="4"/>
    </row>
    <row r="7234" spans="1:11" ht="15" x14ac:dyDescent="0.2">
      <c r="A7234">
        <v>7175</v>
      </c>
      <c r="B7234" s="660">
        <f>'Expenditures 16-24'!H443</f>
        <v>0</v>
      </c>
      <c r="F7234" s="4"/>
      <c r="G7234" s="1" t="b">
        <f t="shared" ca="1" si="113"/>
        <v>1</v>
      </c>
      <c r="H7234" s="1435" cm="1">
        <f t="array" aca="1" ref="H7234" ca="1">IF(I7234&lt;&gt;"",INDIRECT("'"&amp;I7234&amp;"'!"&amp;J7234),"")</f>
        <v>0</v>
      </c>
      <c r="I7234" s="1440" t="s">
        <v>3868</v>
      </c>
      <c r="J7234" s="1436" t="s">
        <v>5703</v>
      </c>
      <c r="K7234" s="4"/>
    </row>
    <row r="7235" spans="1:11" ht="15" x14ac:dyDescent="0.2">
      <c r="A7235">
        <v>7176</v>
      </c>
      <c r="B7235" s="660">
        <f>'Expenditures 16-24'!H444</f>
        <v>0</v>
      </c>
      <c r="F7235" s="4"/>
      <c r="G7235" s="1" t="b">
        <f t="shared" ca="1" si="113"/>
        <v>1</v>
      </c>
      <c r="H7235" s="1435" cm="1">
        <f t="array" aca="1" ref="H7235" ca="1">IF(I7235&lt;&gt;"",INDIRECT("'"&amp;I7235&amp;"'!"&amp;J7235),"")</f>
        <v>0</v>
      </c>
      <c r="I7235" s="1440" t="s">
        <v>3868</v>
      </c>
      <c r="J7235" s="1436" t="s">
        <v>5704</v>
      </c>
      <c r="K7235" s="4"/>
    </row>
    <row r="7236" spans="1:11" ht="15" x14ac:dyDescent="0.2">
      <c r="A7236">
        <v>7177</v>
      </c>
      <c r="B7236" s="660">
        <f>'Expenditures 16-24'!H448</f>
        <v>0</v>
      </c>
      <c r="F7236" s="4"/>
      <c r="G7236" s="1" t="b">
        <f t="shared" ca="1" si="113"/>
        <v>1</v>
      </c>
      <c r="H7236" s="1435" cm="1">
        <f t="array" aca="1" ref="H7236" ca="1">IF(I7236&lt;&gt;"",INDIRECT("'"&amp;I7236&amp;"'!"&amp;J7236),"")</f>
        <v>0</v>
      </c>
      <c r="I7236" s="1440" t="s">
        <v>3868</v>
      </c>
      <c r="J7236" s="1436" t="s">
        <v>5705</v>
      </c>
      <c r="K7236" s="4"/>
    </row>
    <row r="7237" spans="1:11" ht="15" x14ac:dyDescent="0.2">
      <c r="A7237">
        <v>7178</v>
      </c>
      <c r="B7237" s="660">
        <f>'Expenditures 16-24'!K448</f>
        <v>0</v>
      </c>
      <c r="F7237" s="4"/>
      <c r="G7237" s="1" t="b">
        <f t="shared" ca="1" si="113"/>
        <v>1</v>
      </c>
      <c r="H7237" s="1435" cm="1">
        <f t="array" aca="1" ref="H7237" ca="1">IF(I7237&lt;&gt;"",INDIRECT("'"&amp;I7237&amp;"'!"&amp;J7237),"")</f>
        <v>0</v>
      </c>
      <c r="I7237" s="1440" t="s">
        <v>3868</v>
      </c>
      <c r="J7237" s="1436" t="s">
        <v>5706</v>
      </c>
      <c r="K7237" s="4"/>
    </row>
    <row r="7238" spans="1:11" ht="15" x14ac:dyDescent="0.2">
      <c r="A7238">
        <v>7179</v>
      </c>
      <c r="B7238" s="660">
        <f>'Expenditures 16-24'!H450</f>
        <v>0</v>
      </c>
      <c r="F7238" s="4"/>
      <c r="G7238" s="1" t="b">
        <f t="shared" ca="1" si="113"/>
        <v>1</v>
      </c>
      <c r="H7238" s="1435" cm="1">
        <f t="array" aca="1" ref="H7238" ca="1">IF(I7238&lt;&gt;"",INDIRECT("'"&amp;I7238&amp;"'!"&amp;J7238),"")</f>
        <v>0</v>
      </c>
      <c r="I7238" s="1440" t="s">
        <v>3868</v>
      </c>
      <c r="J7238" s="1436" t="s">
        <v>5707</v>
      </c>
      <c r="K7238" s="4"/>
    </row>
    <row r="7239" spans="1:11" ht="15" x14ac:dyDescent="0.2">
      <c r="A7239">
        <v>7180</v>
      </c>
      <c r="B7239" s="660">
        <f>'Expenditures 16-24'!K450</f>
        <v>0</v>
      </c>
      <c r="F7239" s="4"/>
      <c r="G7239" s="1" t="b">
        <f t="shared" ca="1" si="113"/>
        <v>1</v>
      </c>
      <c r="H7239" s="1435" cm="1">
        <f t="array" aca="1" ref="H7239" ca="1">IF(I7239&lt;&gt;"",INDIRECT("'"&amp;I7239&amp;"'!"&amp;J7239),"")</f>
        <v>0</v>
      </c>
      <c r="I7239" s="1440" t="s">
        <v>3868</v>
      </c>
      <c r="J7239" s="1436" t="s">
        <v>5708</v>
      </c>
      <c r="K7239" s="4"/>
    </row>
    <row r="7240" spans="1:11" ht="15" x14ac:dyDescent="0.2">
      <c r="A7240">
        <v>7181</v>
      </c>
      <c r="B7240" s="660">
        <f>'Expenditures 16-24'!H452</f>
        <v>0</v>
      </c>
      <c r="F7240" s="4"/>
      <c r="G7240" s="1" t="b">
        <f t="shared" ca="1" si="113"/>
        <v>1</v>
      </c>
      <c r="H7240" s="1435" cm="1">
        <f t="array" aca="1" ref="H7240" ca="1">IF(I7240&lt;&gt;"",INDIRECT("'"&amp;I7240&amp;"'!"&amp;J7240),"")</f>
        <v>0</v>
      </c>
      <c r="I7240" s="1440" t="s">
        <v>3868</v>
      </c>
      <c r="J7240" s="1436" t="s">
        <v>5709</v>
      </c>
      <c r="K7240" s="4"/>
    </row>
    <row r="7241" spans="1:11" ht="15" x14ac:dyDescent="0.2">
      <c r="A7241">
        <v>7182</v>
      </c>
      <c r="B7241" s="660">
        <f>'Expenditures 16-24'!K452</f>
        <v>0</v>
      </c>
      <c r="F7241" s="4"/>
      <c r="G7241" s="1" t="b">
        <f t="shared" ca="1" si="113"/>
        <v>1</v>
      </c>
      <c r="H7241" s="1435" cm="1">
        <f t="array" aca="1" ref="H7241" ca="1">IF(I7241&lt;&gt;"",INDIRECT("'"&amp;I7241&amp;"'!"&amp;J7241),"")</f>
        <v>0</v>
      </c>
      <c r="I7241" s="1440" t="s">
        <v>3868</v>
      </c>
      <c r="J7241" s="1436" t="s">
        <v>5710</v>
      </c>
      <c r="K7241" s="4"/>
    </row>
    <row r="7242" spans="1:11" ht="15" x14ac:dyDescent="0.2">
      <c r="A7242">
        <v>7183</v>
      </c>
      <c r="B7242" s="660">
        <f>'Expenditures 16-24'!I454</f>
        <v>0</v>
      </c>
      <c r="F7242" s="4"/>
      <c r="G7242" s="1" t="b">
        <f t="shared" ca="1" si="113"/>
        <v>1</v>
      </c>
      <c r="H7242" s="1435" cm="1">
        <f t="array" aca="1" ref="H7242" ca="1">IF(I7242&lt;&gt;"",INDIRECT("'"&amp;I7242&amp;"'!"&amp;J7242),"")</f>
        <v>0</v>
      </c>
      <c r="I7242" s="1440" t="s">
        <v>3868</v>
      </c>
      <c r="J7242" s="1436" t="s">
        <v>5711</v>
      </c>
      <c r="K7242" s="4"/>
    </row>
    <row r="7243" spans="1:11" ht="15" x14ac:dyDescent="0.2">
      <c r="A7243">
        <f>A7242+1</f>
        <v>7184</v>
      </c>
      <c r="B7243" s="660">
        <f>'Expenditures 16-24'!J454</f>
        <v>0</v>
      </c>
      <c r="F7243" s="4"/>
      <c r="G7243" s="1" t="b">
        <f t="shared" ca="1" si="113"/>
        <v>1</v>
      </c>
      <c r="H7243" s="1435" cm="1">
        <f t="array" aca="1" ref="H7243" ca="1">IF(I7243&lt;&gt;"",INDIRECT("'"&amp;I7243&amp;"'!"&amp;J7243),"")</f>
        <v>0</v>
      </c>
      <c r="I7243" s="1440" t="s">
        <v>3868</v>
      </c>
      <c r="J7243" s="1436" t="s">
        <v>5712</v>
      </c>
      <c r="K7243" s="4"/>
    </row>
    <row r="7244" spans="1:11" ht="15" x14ac:dyDescent="0.2">
      <c r="A7244">
        <f t="shared" ref="A7244:A7307" si="114">A7243+1</f>
        <v>7185</v>
      </c>
      <c r="B7244" s="660">
        <f>'Expenditures 16-24'!D7</f>
        <v>0</v>
      </c>
      <c r="F7244" s="4"/>
      <c r="G7244" s="1" t="b">
        <f t="shared" ca="1" si="113"/>
        <v>1</v>
      </c>
      <c r="H7244" s="1435" cm="1">
        <f t="array" aca="1" ref="H7244" ca="1">IF(I7244&lt;&gt;"",INDIRECT("'"&amp;I7244&amp;"'!"&amp;J7244),"")</f>
        <v>0</v>
      </c>
      <c r="I7244" s="1440" t="s">
        <v>3868</v>
      </c>
      <c r="J7244" s="1436" t="s">
        <v>4411</v>
      </c>
      <c r="K7244" s="4"/>
    </row>
    <row r="7245" spans="1:11" ht="15" x14ac:dyDescent="0.2">
      <c r="A7245">
        <f t="shared" si="114"/>
        <v>7186</v>
      </c>
      <c r="B7245" s="660">
        <f>'Expenditures 16-24'!E7</f>
        <v>0</v>
      </c>
      <c r="F7245" s="4"/>
      <c r="G7245" s="1" t="b">
        <f t="shared" ca="1" si="113"/>
        <v>1</v>
      </c>
      <c r="H7245" s="1435" cm="1">
        <f t="array" aca="1" ref="H7245" ca="1">IF(I7245&lt;&gt;"",INDIRECT("'"&amp;I7245&amp;"'!"&amp;J7245),"")</f>
        <v>0</v>
      </c>
      <c r="I7245" s="1440" t="s">
        <v>3868</v>
      </c>
      <c r="J7245" s="1436" t="s">
        <v>4429</v>
      </c>
      <c r="K7245" s="4"/>
    </row>
    <row r="7246" spans="1:11" ht="15" x14ac:dyDescent="0.2">
      <c r="A7246">
        <f t="shared" si="114"/>
        <v>7187</v>
      </c>
      <c r="B7246" s="660">
        <f>'Expenditures 16-24'!F7</f>
        <v>0</v>
      </c>
      <c r="F7246" s="4"/>
      <c r="G7246" s="1" t="b">
        <f t="shared" ca="1" si="113"/>
        <v>1</v>
      </c>
      <c r="H7246" s="1435" cm="1">
        <f t="array" aca="1" ref="H7246" ca="1">IF(I7246&lt;&gt;"",INDIRECT("'"&amp;I7246&amp;"'!"&amp;J7246),"")</f>
        <v>0</v>
      </c>
      <c r="I7246" s="1440" t="s">
        <v>3868</v>
      </c>
      <c r="J7246" s="1436" t="s">
        <v>4423</v>
      </c>
      <c r="K7246" s="4"/>
    </row>
    <row r="7247" spans="1:11" ht="15" x14ac:dyDescent="0.2">
      <c r="A7247">
        <f t="shared" si="114"/>
        <v>7188</v>
      </c>
      <c r="B7247" s="660">
        <f>'Expenditures 16-24'!G7</f>
        <v>0</v>
      </c>
      <c r="F7247" s="4"/>
      <c r="G7247" s="1" t="b">
        <f t="shared" ca="1" si="113"/>
        <v>1</v>
      </c>
      <c r="H7247" s="1435" cm="1">
        <f t="array" aca="1" ref="H7247" ca="1">IF(I7247&lt;&gt;"",INDIRECT("'"&amp;I7247&amp;"'!"&amp;J7247),"")</f>
        <v>0</v>
      </c>
      <c r="I7247" s="1440" t="s">
        <v>3868</v>
      </c>
      <c r="J7247" s="1436" t="s">
        <v>4508</v>
      </c>
      <c r="K7247" s="4"/>
    </row>
    <row r="7248" spans="1:11" ht="15" x14ac:dyDescent="0.2">
      <c r="A7248">
        <f t="shared" si="114"/>
        <v>7189</v>
      </c>
      <c r="B7248" s="660">
        <f>'Expenditures 16-24'!H7</f>
        <v>0</v>
      </c>
      <c r="F7248" s="4"/>
      <c r="G7248" s="1" t="b">
        <f t="shared" ca="1" si="113"/>
        <v>1</v>
      </c>
      <c r="H7248" s="1435" cm="1">
        <f t="array" aca="1" ref="H7248" ca="1">IF(I7248&lt;&gt;"",INDIRECT("'"&amp;I7248&amp;"'!"&amp;J7248),"")</f>
        <v>0</v>
      </c>
      <c r="I7248" s="1440" t="s">
        <v>3868</v>
      </c>
      <c r="J7248" s="1436" t="s">
        <v>4514</v>
      </c>
      <c r="K7248" s="4"/>
    </row>
    <row r="7249" spans="1:11" ht="15" x14ac:dyDescent="0.2">
      <c r="A7249">
        <f t="shared" si="114"/>
        <v>7190</v>
      </c>
      <c r="B7249" s="660">
        <f>'Expenditures 16-24'!C9</f>
        <v>0</v>
      </c>
      <c r="F7249" s="4"/>
      <c r="G7249" s="1" t="b">
        <f t="shared" ca="1" si="113"/>
        <v>1</v>
      </c>
      <c r="H7249" s="1435" cm="1">
        <f t="array" aca="1" ref="H7249" ca="1">IF(I7249&lt;&gt;"",INDIRECT("'"&amp;I7249&amp;"'!"&amp;J7249),"")</f>
        <v>0</v>
      </c>
      <c r="I7249" s="1440" t="s">
        <v>3868</v>
      </c>
      <c r="J7249" s="1436" t="s">
        <v>4419</v>
      </c>
      <c r="K7249" s="4"/>
    </row>
    <row r="7250" spans="1:11" ht="15" x14ac:dyDescent="0.2">
      <c r="A7250">
        <f t="shared" si="114"/>
        <v>7191</v>
      </c>
      <c r="B7250" s="660">
        <f>'Expenditures 16-24'!D9</f>
        <v>0</v>
      </c>
      <c r="F7250" s="4"/>
      <c r="G7250" s="1" t="b">
        <f t="shared" ca="1" si="113"/>
        <v>1</v>
      </c>
      <c r="H7250" s="1435" cm="1">
        <f t="array" aca="1" ref="H7250" ca="1">IF(I7250&lt;&gt;"",INDIRECT("'"&amp;I7250&amp;"'!"&amp;J7250),"")</f>
        <v>0</v>
      </c>
      <c r="I7250" s="1440" t="s">
        <v>3868</v>
      </c>
      <c r="J7250" s="1436" t="s">
        <v>4413</v>
      </c>
      <c r="K7250" s="4"/>
    </row>
    <row r="7251" spans="1:11" ht="15" x14ac:dyDescent="0.2">
      <c r="A7251">
        <f t="shared" si="114"/>
        <v>7192</v>
      </c>
      <c r="B7251" s="660">
        <f>'Expenditures 16-24'!E9</f>
        <v>0</v>
      </c>
      <c r="F7251" s="4"/>
      <c r="G7251" s="1" t="b">
        <f t="shared" ca="1" si="113"/>
        <v>1</v>
      </c>
      <c r="H7251" s="1435" cm="1">
        <f t="array" aca="1" ref="H7251" ca="1">IF(I7251&lt;&gt;"",INDIRECT("'"&amp;I7251&amp;"'!"&amp;J7251),"")</f>
        <v>0</v>
      </c>
      <c r="I7251" s="1440" t="s">
        <v>3868</v>
      </c>
      <c r="J7251" s="1436" t="s">
        <v>4432</v>
      </c>
      <c r="K7251" s="4"/>
    </row>
    <row r="7252" spans="1:11" ht="15" x14ac:dyDescent="0.2">
      <c r="A7252">
        <f t="shared" si="114"/>
        <v>7193</v>
      </c>
      <c r="B7252" s="660">
        <f>'Expenditures 16-24'!F9</f>
        <v>0</v>
      </c>
      <c r="F7252" s="4"/>
      <c r="G7252" s="1" t="b">
        <f t="shared" ca="1" si="113"/>
        <v>1</v>
      </c>
      <c r="H7252" s="1435" cm="1">
        <f t="array" aca="1" ref="H7252" ca="1">IF(I7252&lt;&gt;"",INDIRECT("'"&amp;I7252&amp;"'!"&amp;J7252),"")</f>
        <v>0</v>
      </c>
      <c r="I7252" s="1440" t="s">
        <v>3868</v>
      </c>
      <c r="J7252" s="1436" t="s">
        <v>4425</v>
      </c>
      <c r="K7252" s="4"/>
    </row>
    <row r="7253" spans="1:11" ht="15" x14ac:dyDescent="0.2">
      <c r="A7253">
        <f t="shared" si="114"/>
        <v>7194</v>
      </c>
      <c r="B7253" s="660">
        <f>'Expenditures 16-24'!G9</f>
        <v>0</v>
      </c>
      <c r="F7253" s="4"/>
      <c r="G7253" s="1" t="b">
        <f t="shared" ca="1" si="113"/>
        <v>1</v>
      </c>
      <c r="H7253" s="1435" cm="1">
        <f t="array" aca="1" ref="H7253" ca="1">IF(I7253&lt;&gt;"",INDIRECT("'"&amp;I7253&amp;"'!"&amp;J7253),"")</f>
        <v>0</v>
      </c>
      <c r="I7253" s="1440" t="s">
        <v>3868</v>
      </c>
      <c r="J7253" s="1436" t="s">
        <v>4455</v>
      </c>
      <c r="K7253" s="4"/>
    </row>
    <row r="7254" spans="1:11" ht="15" x14ac:dyDescent="0.2">
      <c r="A7254">
        <f t="shared" si="114"/>
        <v>7195</v>
      </c>
      <c r="B7254" s="660">
        <f>'Expenditures 16-24'!H9</f>
        <v>0</v>
      </c>
      <c r="F7254" s="4"/>
      <c r="G7254" s="1" t="b">
        <f t="shared" ca="1" si="113"/>
        <v>1</v>
      </c>
      <c r="H7254" s="1435" cm="1">
        <f t="array" aca="1" ref="H7254" ca="1">IF(I7254&lt;&gt;"",INDIRECT("'"&amp;I7254&amp;"'!"&amp;J7254),"")</f>
        <v>0</v>
      </c>
      <c r="I7254" s="1440" t="s">
        <v>3868</v>
      </c>
      <c r="J7254" s="1436" t="s">
        <v>4461</v>
      </c>
      <c r="K7254" s="4"/>
    </row>
    <row r="7255" spans="1:11" ht="15" x14ac:dyDescent="0.2">
      <c r="A7255">
        <f t="shared" si="114"/>
        <v>7196</v>
      </c>
      <c r="B7255" s="660">
        <f>'Expenditures 16-24'!C11</f>
        <v>0</v>
      </c>
      <c r="F7255" s="4"/>
      <c r="G7255" s="1" t="b">
        <f t="shared" ca="1" si="113"/>
        <v>1</v>
      </c>
      <c r="H7255" s="1435" cm="1">
        <f t="array" aca="1" ref="H7255" ca="1">IF(I7255&lt;&gt;"",INDIRECT("'"&amp;I7255&amp;"'!"&amp;J7255),"")</f>
        <v>0</v>
      </c>
      <c r="I7255" s="1440" t="s">
        <v>3868</v>
      </c>
      <c r="J7255" s="1436" t="s">
        <v>4420</v>
      </c>
      <c r="K7255" s="4"/>
    </row>
    <row r="7256" spans="1:11" ht="15" x14ac:dyDescent="0.2">
      <c r="A7256">
        <f t="shared" si="114"/>
        <v>7197</v>
      </c>
      <c r="B7256" s="660">
        <f>'Expenditures 16-24'!D11</f>
        <v>0</v>
      </c>
      <c r="F7256" s="4"/>
      <c r="G7256" s="1" t="b">
        <f t="shared" ca="1" si="113"/>
        <v>1</v>
      </c>
      <c r="H7256" s="1435" cm="1">
        <f t="array" aca="1" ref="H7256" ca="1">IF(I7256&lt;&gt;"",INDIRECT("'"&amp;I7256&amp;"'!"&amp;J7256),"")</f>
        <v>0</v>
      </c>
      <c r="I7256" s="1440" t="s">
        <v>3868</v>
      </c>
      <c r="J7256" s="1436" t="s">
        <v>4414</v>
      </c>
      <c r="K7256" s="4"/>
    </row>
    <row r="7257" spans="1:11" ht="15" x14ac:dyDescent="0.2">
      <c r="A7257">
        <f t="shared" si="114"/>
        <v>7198</v>
      </c>
      <c r="B7257" s="660">
        <f>'Expenditures 16-24'!E11</f>
        <v>0</v>
      </c>
      <c r="F7257" s="4"/>
      <c r="G7257" s="1" t="b">
        <f t="shared" ca="1" si="113"/>
        <v>1</v>
      </c>
      <c r="H7257" s="1435" cm="1">
        <f t="array" aca="1" ref="H7257" ca="1">IF(I7257&lt;&gt;"",INDIRECT("'"&amp;I7257&amp;"'!"&amp;J7257),"")</f>
        <v>0</v>
      </c>
      <c r="I7257" s="1440" t="s">
        <v>3868</v>
      </c>
      <c r="J7257" s="1436" t="s">
        <v>4433</v>
      </c>
      <c r="K7257" s="4"/>
    </row>
    <row r="7258" spans="1:11" ht="15" x14ac:dyDescent="0.2">
      <c r="A7258">
        <f t="shared" si="114"/>
        <v>7199</v>
      </c>
      <c r="B7258" s="660">
        <f>'Expenditures 16-24'!F11</f>
        <v>0</v>
      </c>
      <c r="F7258" s="4"/>
      <c r="G7258" s="1" t="b">
        <f t="shared" ca="1" si="113"/>
        <v>1</v>
      </c>
      <c r="H7258" s="1435" cm="1">
        <f t="array" aca="1" ref="H7258" ca="1">IF(I7258&lt;&gt;"",INDIRECT("'"&amp;I7258&amp;"'!"&amp;J7258),"")</f>
        <v>0</v>
      </c>
      <c r="I7258" s="1440" t="s">
        <v>3868</v>
      </c>
      <c r="J7258" s="1436" t="s">
        <v>4426</v>
      </c>
      <c r="K7258" s="4"/>
    </row>
    <row r="7259" spans="1:11" ht="15" x14ac:dyDescent="0.2">
      <c r="A7259">
        <f t="shared" si="114"/>
        <v>7200</v>
      </c>
      <c r="B7259" s="660">
        <f>'Expenditures 16-24'!G11</f>
        <v>0</v>
      </c>
      <c r="F7259" s="4"/>
      <c r="G7259" s="1" t="b">
        <f t="shared" ca="1" si="113"/>
        <v>1</v>
      </c>
      <c r="H7259" s="1435" cm="1">
        <f t="array" aca="1" ref="H7259" ca="1">IF(I7259&lt;&gt;"",INDIRECT("'"&amp;I7259&amp;"'!"&amp;J7259),"")</f>
        <v>0</v>
      </c>
      <c r="I7259" s="1440" t="s">
        <v>3868</v>
      </c>
      <c r="J7259" s="1436" t="s">
        <v>4456</v>
      </c>
      <c r="K7259" s="4"/>
    </row>
    <row r="7260" spans="1:11" ht="15" x14ac:dyDescent="0.2">
      <c r="A7260">
        <f t="shared" si="114"/>
        <v>7201</v>
      </c>
      <c r="B7260" s="660">
        <f>'Expenditures 16-24'!H11</f>
        <v>0</v>
      </c>
      <c r="F7260" s="4"/>
      <c r="G7260" s="1" t="b">
        <f t="shared" ca="1" si="113"/>
        <v>1</v>
      </c>
      <c r="H7260" s="1435" cm="1">
        <f t="array" aca="1" ref="H7260" ca="1">IF(I7260&lt;&gt;"",INDIRECT("'"&amp;I7260&amp;"'!"&amp;J7260),"")</f>
        <v>0</v>
      </c>
      <c r="I7260" s="1440" t="s">
        <v>3868</v>
      </c>
      <c r="J7260" s="1436" t="s">
        <v>4503</v>
      </c>
      <c r="K7260" s="4"/>
    </row>
    <row r="7261" spans="1:11" ht="15" x14ac:dyDescent="0.2">
      <c r="A7261">
        <f t="shared" si="114"/>
        <v>7202</v>
      </c>
      <c r="B7261" s="660">
        <f>'Expenditures 16-24'!C17</f>
        <v>0</v>
      </c>
      <c r="F7261" s="4"/>
      <c r="G7261" s="1" t="b">
        <f t="shared" ca="1" si="113"/>
        <v>1</v>
      </c>
      <c r="H7261" s="1435" cm="1">
        <f t="array" aca="1" ref="H7261" ca="1">IF(I7261&lt;&gt;"",INDIRECT("'"&amp;I7261&amp;"'!"&amp;J7261),"")</f>
        <v>0</v>
      </c>
      <c r="I7261" s="1440" t="s">
        <v>3868</v>
      </c>
      <c r="J7261" s="1436" t="s">
        <v>4436</v>
      </c>
      <c r="K7261" s="4"/>
    </row>
    <row r="7262" spans="1:11" ht="15" x14ac:dyDescent="0.2">
      <c r="A7262">
        <f t="shared" si="114"/>
        <v>7203</v>
      </c>
      <c r="B7262" s="660">
        <f>'Expenditures 16-24'!D17</f>
        <v>0</v>
      </c>
      <c r="F7262" s="4"/>
      <c r="G7262" s="1" t="b">
        <f t="shared" ca="1" si="113"/>
        <v>1</v>
      </c>
      <c r="H7262" s="1435" cm="1">
        <f t="array" aca="1" ref="H7262" ca="1">IF(I7262&lt;&gt;"",INDIRECT("'"&amp;I7262&amp;"'!"&amp;J7262),"")</f>
        <v>0</v>
      </c>
      <c r="I7262" s="1440" t="s">
        <v>3868</v>
      </c>
      <c r="J7262" s="1436" t="s">
        <v>4440</v>
      </c>
      <c r="K7262" s="4"/>
    </row>
    <row r="7263" spans="1:11" ht="15" x14ac:dyDescent="0.2">
      <c r="A7263">
        <f t="shared" si="114"/>
        <v>7204</v>
      </c>
      <c r="B7263" s="660">
        <f>'Expenditures 16-24'!E17</f>
        <v>0</v>
      </c>
      <c r="F7263" s="4"/>
      <c r="G7263" s="1" t="b">
        <f t="shared" ca="1" si="113"/>
        <v>1</v>
      </c>
      <c r="H7263" s="1435" cm="1">
        <f t="array" aca="1" ref="H7263" ca="1">IF(I7263&lt;&gt;"",INDIRECT("'"&amp;I7263&amp;"'!"&amp;J7263),"")</f>
        <v>0</v>
      </c>
      <c r="I7263" s="1440" t="s">
        <v>3868</v>
      </c>
      <c r="J7263" s="1436" t="s">
        <v>4444</v>
      </c>
      <c r="K7263" s="4"/>
    </row>
    <row r="7264" spans="1:11" ht="15" x14ac:dyDescent="0.2">
      <c r="A7264">
        <f t="shared" si="114"/>
        <v>7205</v>
      </c>
      <c r="B7264" s="660">
        <f>'Expenditures 16-24'!F17</f>
        <v>0</v>
      </c>
      <c r="F7264" s="4"/>
      <c r="G7264" s="1" t="b">
        <f t="shared" ref="G7264:G7327" ca="1" si="115">H7264=B7264</f>
        <v>1</v>
      </c>
      <c r="H7264" s="1435" cm="1">
        <f t="array" aca="1" ref="H7264" ca="1">IF(I7264&lt;&gt;"",INDIRECT("'"&amp;I7264&amp;"'!"&amp;J7264),"")</f>
        <v>0</v>
      </c>
      <c r="I7264" s="1440" t="s">
        <v>3868</v>
      </c>
      <c r="J7264" s="1436" t="s">
        <v>4448</v>
      </c>
      <c r="K7264" s="4"/>
    </row>
    <row r="7265" spans="1:11" ht="15" x14ac:dyDescent="0.2">
      <c r="A7265">
        <f t="shared" si="114"/>
        <v>7206</v>
      </c>
      <c r="B7265" s="660">
        <f>'Expenditures 16-24'!G17</f>
        <v>0</v>
      </c>
      <c r="F7265" s="4"/>
      <c r="G7265" s="1" t="b">
        <f t="shared" ca="1" si="115"/>
        <v>1</v>
      </c>
      <c r="H7265" s="1435" cm="1">
        <f t="array" aca="1" ref="H7265" ca="1">IF(I7265&lt;&gt;"",INDIRECT("'"&amp;I7265&amp;"'!"&amp;J7265),"")</f>
        <v>0</v>
      </c>
      <c r="I7265" s="1440" t="s">
        <v>3868</v>
      </c>
      <c r="J7265" s="1436" t="s">
        <v>4509</v>
      </c>
      <c r="K7265" s="4"/>
    </row>
    <row r="7266" spans="1:11" ht="15" x14ac:dyDescent="0.2">
      <c r="A7266">
        <f t="shared" si="114"/>
        <v>7207</v>
      </c>
      <c r="B7266" s="660">
        <f>'Expenditures 16-24'!H17</f>
        <v>0</v>
      </c>
      <c r="F7266" s="4"/>
      <c r="G7266" s="1" t="b">
        <f t="shared" ca="1" si="115"/>
        <v>1</v>
      </c>
      <c r="H7266" s="1435" cm="1">
        <f t="array" aca="1" ref="H7266" ca="1">IF(I7266&lt;&gt;"",INDIRECT("'"&amp;I7266&amp;"'!"&amp;J7266),"")</f>
        <v>0</v>
      </c>
      <c r="I7266" s="1440" t="s">
        <v>3868</v>
      </c>
      <c r="J7266" s="1436" t="s">
        <v>4515</v>
      </c>
      <c r="K7266" s="4"/>
    </row>
    <row r="7267" spans="1:11" ht="15" x14ac:dyDescent="0.2">
      <c r="A7267" s="5">
        <f t="shared" si="114"/>
        <v>7208</v>
      </c>
      <c r="B7267" s="660"/>
      <c r="D7267" s="2" t="s">
        <v>77</v>
      </c>
      <c r="F7267" s="4" t="s">
        <v>3784</v>
      </c>
      <c r="G7267" s="1" t="b">
        <f t="shared" ca="1" si="115"/>
        <v>1</v>
      </c>
      <c r="H7267" s="1435" t="str" cm="1">
        <f t="array" aca="1" ref="H7267" ca="1">IF(I7267&lt;&gt;"",INDIRECT("'"&amp;I7267&amp;"'!"&amp;J7267),"")</f>
        <v/>
      </c>
      <c r="I7267" s="1440"/>
      <c r="J7267" s="1436"/>
      <c r="K7267" s="4"/>
    </row>
    <row r="7268" spans="1:11" ht="15" x14ac:dyDescent="0.2">
      <c r="A7268" s="5">
        <f t="shared" si="114"/>
        <v>7209</v>
      </c>
      <c r="B7268" s="660"/>
      <c r="D7268" s="2" t="s">
        <v>77</v>
      </c>
      <c r="F7268" s="4" t="s">
        <v>3784</v>
      </c>
      <c r="G7268" s="1" t="b">
        <f t="shared" ca="1" si="115"/>
        <v>1</v>
      </c>
      <c r="H7268" s="1435" t="str" cm="1">
        <f t="array" aca="1" ref="H7268" ca="1">IF(I7268&lt;&gt;"",INDIRECT("'"&amp;I7268&amp;"'!"&amp;J7268),"")</f>
        <v/>
      </c>
      <c r="I7268" s="1440"/>
      <c r="J7268" s="1436"/>
      <c r="K7268" s="4"/>
    </row>
    <row r="7269" spans="1:11" ht="15" x14ac:dyDescent="0.2">
      <c r="A7269" s="5">
        <f t="shared" si="114"/>
        <v>7210</v>
      </c>
      <c r="B7269" s="660"/>
      <c r="D7269" s="2" t="s">
        <v>77</v>
      </c>
      <c r="F7269" s="4" t="s">
        <v>3784</v>
      </c>
      <c r="G7269" s="1" t="b">
        <f t="shared" ca="1" si="115"/>
        <v>1</v>
      </c>
      <c r="H7269" s="1435" t="str" cm="1">
        <f t="array" aca="1" ref="H7269" ca="1">IF(I7269&lt;&gt;"",INDIRECT("'"&amp;I7269&amp;"'!"&amp;J7269),"")</f>
        <v/>
      </c>
      <c r="I7269" s="1440"/>
      <c r="J7269" s="1436"/>
      <c r="K7269" s="4"/>
    </row>
    <row r="7270" spans="1:11" ht="15" x14ac:dyDescent="0.2">
      <c r="A7270" s="5">
        <f t="shared" si="114"/>
        <v>7211</v>
      </c>
      <c r="B7270" s="660"/>
      <c r="D7270" s="2" t="s">
        <v>77</v>
      </c>
      <c r="F7270" s="4" t="s">
        <v>3784</v>
      </c>
      <c r="G7270" s="1" t="b">
        <f t="shared" ca="1" si="115"/>
        <v>1</v>
      </c>
      <c r="H7270" s="1435" t="str" cm="1">
        <f t="array" aca="1" ref="H7270" ca="1">IF(I7270&lt;&gt;"",INDIRECT("'"&amp;I7270&amp;"'!"&amp;J7270),"")</f>
        <v/>
      </c>
      <c r="I7270" s="1440"/>
      <c r="J7270" s="1436"/>
      <c r="K7270" s="4"/>
    </row>
    <row r="7271" spans="1:11" ht="15" x14ac:dyDescent="0.2">
      <c r="A7271" s="5">
        <f t="shared" si="114"/>
        <v>7212</v>
      </c>
      <c r="B7271" s="660"/>
      <c r="D7271" s="2" t="s">
        <v>77</v>
      </c>
      <c r="F7271" s="4" t="s">
        <v>3784</v>
      </c>
      <c r="G7271" s="1" t="b">
        <f t="shared" ca="1" si="115"/>
        <v>1</v>
      </c>
      <c r="H7271" s="1435" t="str" cm="1">
        <f t="array" aca="1" ref="H7271" ca="1">IF(I7271&lt;&gt;"",INDIRECT("'"&amp;I7271&amp;"'!"&amp;J7271),"")</f>
        <v/>
      </c>
      <c r="I7271" s="1440"/>
      <c r="J7271" s="1436"/>
      <c r="K7271" s="4"/>
    </row>
    <row r="7272" spans="1:11" ht="15" x14ac:dyDescent="0.2">
      <c r="A7272" s="5">
        <f t="shared" si="114"/>
        <v>7213</v>
      </c>
      <c r="B7272" s="660"/>
      <c r="D7272" s="2" t="s">
        <v>77</v>
      </c>
      <c r="F7272" s="4" t="s">
        <v>3784</v>
      </c>
      <c r="G7272" s="1" t="b">
        <f t="shared" ca="1" si="115"/>
        <v>1</v>
      </c>
      <c r="H7272" s="1435" t="str" cm="1">
        <f t="array" aca="1" ref="H7272" ca="1">IF(I7272&lt;&gt;"",INDIRECT("'"&amp;I7272&amp;"'!"&amp;J7272),"")</f>
        <v/>
      </c>
      <c r="I7272" s="1440"/>
      <c r="J7272" s="1436"/>
      <c r="K7272" s="4"/>
    </row>
    <row r="7273" spans="1:11" ht="15" x14ac:dyDescent="0.2">
      <c r="A7273" s="5">
        <f t="shared" si="114"/>
        <v>7214</v>
      </c>
      <c r="B7273" s="660"/>
      <c r="D7273" s="2" t="s">
        <v>77</v>
      </c>
      <c r="F7273" s="4" t="s">
        <v>3784</v>
      </c>
      <c r="G7273" s="1" t="b">
        <f t="shared" ca="1" si="115"/>
        <v>1</v>
      </c>
      <c r="H7273" s="1435" t="str" cm="1">
        <f t="array" aca="1" ref="H7273" ca="1">IF(I7273&lt;&gt;"",INDIRECT("'"&amp;I7273&amp;"'!"&amp;J7273),"")</f>
        <v/>
      </c>
      <c r="I7273" s="1440"/>
      <c r="J7273" s="1436"/>
      <c r="K7273" s="4"/>
    </row>
    <row r="7274" spans="1:11" ht="15" x14ac:dyDescent="0.2">
      <c r="A7274" s="5">
        <f t="shared" si="114"/>
        <v>7215</v>
      </c>
      <c r="B7274" s="660"/>
      <c r="D7274" s="2" t="s">
        <v>77</v>
      </c>
      <c r="F7274" s="4" t="s">
        <v>3784</v>
      </c>
      <c r="G7274" s="1" t="b">
        <f t="shared" ca="1" si="115"/>
        <v>1</v>
      </c>
      <c r="H7274" s="1435" t="str" cm="1">
        <f t="array" aca="1" ref="H7274" ca="1">IF(I7274&lt;&gt;"",INDIRECT("'"&amp;I7274&amp;"'!"&amp;J7274),"")</f>
        <v/>
      </c>
      <c r="I7274" s="1440"/>
      <c r="J7274" s="1436"/>
      <c r="K7274" s="4"/>
    </row>
    <row r="7275" spans="1:11" ht="15" x14ac:dyDescent="0.2">
      <c r="A7275" s="5">
        <f t="shared" si="114"/>
        <v>7216</v>
      </c>
      <c r="B7275" s="660"/>
      <c r="D7275" s="2" t="s">
        <v>77</v>
      </c>
      <c r="F7275" s="4" t="s">
        <v>3784</v>
      </c>
      <c r="G7275" s="1" t="b">
        <f t="shared" ca="1" si="115"/>
        <v>1</v>
      </c>
      <c r="H7275" s="1435" t="str" cm="1">
        <f t="array" aca="1" ref="H7275" ca="1">IF(I7275&lt;&gt;"",INDIRECT("'"&amp;I7275&amp;"'!"&amp;J7275),"")</f>
        <v/>
      </c>
      <c r="I7275" s="1440"/>
      <c r="J7275" s="1436"/>
      <c r="K7275" s="4"/>
    </row>
    <row r="7276" spans="1:11" ht="15" x14ac:dyDescent="0.2">
      <c r="A7276" s="5">
        <f t="shared" si="114"/>
        <v>7217</v>
      </c>
      <c r="B7276" s="660"/>
      <c r="D7276" s="2" t="s">
        <v>77</v>
      </c>
      <c r="F7276" s="4" t="s">
        <v>3784</v>
      </c>
      <c r="G7276" s="1" t="b">
        <f t="shared" ca="1" si="115"/>
        <v>1</v>
      </c>
      <c r="H7276" s="1435" t="str" cm="1">
        <f t="array" aca="1" ref="H7276" ca="1">IF(I7276&lt;&gt;"",INDIRECT("'"&amp;I7276&amp;"'!"&amp;J7276),"")</f>
        <v/>
      </c>
      <c r="I7276" s="1440"/>
      <c r="J7276" s="1436"/>
      <c r="K7276" s="4"/>
    </row>
    <row r="7277" spans="1:11" ht="15" x14ac:dyDescent="0.2">
      <c r="A7277" s="5">
        <f t="shared" si="114"/>
        <v>7218</v>
      </c>
      <c r="B7277" s="660"/>
      <c r="D7277" s="2" t="s">
        <v>77</v>
      </c>
      <c r="F7277" s="4" t="s">
        <v>3784</v>
      </c>
      <c r="G7277" s="1" t="b">
        <f t="shared" ca="1" si="115"/>
        <v>1</v>
      </c>
      <c r="H7277" s="1435" t="str" cm="1">
        <f t="array" aca="1" ref="H7277" ca="1">IF(I7277&lt;&gt;"",INDIRECT("'"&amp;I7277&amp;"'!"&amp;J7277),"")</f>
        <v/>
      </c>
      <c r="I7277" s="1440"/>
      <c r="J7277" s="1436"/>
      <c r="K7277" s="4"/>
    </row>
    <row r="7278" spans="1:11" ht="15" x14ac:dyDescent="0.2">
      <c r="A7278" s="5">
        <f t="shared" si="114"/>
        <v>7219</v>
      </c>
      <c r="B7278" s="660"/>
      <c r="D7278" s="2" t="s">
        <v>77</v>
      </c>
      <c r="F7278" s="4" t="s">
        <v>3784</v>
      </c>
      <c r="G7278" s="1" t="b">
        <f t="shared" ca="1" si="115"/>
        <v>1</v>
      </c>
      <c r="H7278" s="1435" t="str" cm="1">
        <f t="array" aca="1" ref="H7278" ca="1">IF(I7278&lt;&gt;"",INDIRECT("'"&amp;I7278&amp;"'!"&amp;J7278),"")</f>
        <v/>
      </c>
      <c r="I7278" s="1440"/>
      <c r="J7278" s="1436"/>
      <c r="K7278" s="4"/>
    </row>
    <row r="7279" spans="1:11" ht="15" x14ac:dyDescent="0.2">
      <c r="A7279" s="5">
        <f t="shared" si="114"/>
        <v>7220</v>
      </c>
      <c r="B7279" s="660"/>
      <c r="D7279" s="2" t="s">
        <v>77</v>
      </c>
      <c r="F7279" s="4" t="s">
        <v>3784</v>
      </c>
      <c r="G7279" s="1" t="b">
        <f t="shared" ca="1" si="115"/>
        <v>1</v>
      </c>
      <c r="H7279" s="1435" t="str" cm="1">
        <f t="array" aca="1" ref="H7279" ca="1">IF(I7279&lt;&gt;"",INDIRECT("'"&amp;I7279&amp;"'!"&amp;J7279),"")</f>
        <v/>
      </c>
      <c r="I7279" s="1440"/>
      <c r="J7279" s="1436"/>
      <c r="K7279" s="4"/>
    </row>
    <row r="7280" spans="1:11" ht="15" x14ac:dyDescent="0.2">
      <c r="A7280" s="5">
        <f t="shared" si="114"/>
        <v>7221</v>
      </c>
      <c r="B7280" s="660"/>
      <c r="D7280" s="2" t="s">
        <v>77</v>
      </c>
      <c r="F7280" s="4" t="s">
        <v>3784</v>
      </c>
      <c r="G7280" s="1" t="b">
        <f t="shared" ca="1" si="115"/>
        <v>1</v>
      </c>
      <c r="H7280" s="1435" t="str" cm="1">
        <f t="array" aca="1" ref="H7280" ca="1">IF(I7280&lt;&gt;"",INDIRECT("'"&amp;I7280&amp;"'!"&amp;J7280),"")</f>
        <v/>
      </c>
      <c r="I7280" s="1440"/>
      <c r="J7280" s="1436"/>
      <c r="K7280" s="4"/>
    </row>
    <row r="7281" spans="1:11" ht="15" x14ac:dyDescent="0.2">
      <c r="A7281" s="5">
        <f t="shared" si="114"/>
        <v>7222</v>
      </c>
      <c r="B7281" s="660"/>
      <c r="D7281" s="2" t="s">
        <v>77</v>
      </c>
      <c r="F7281" s="4" t="s">
        <v>3784</v>
      </c>
      <c r="G7281" s="1" t="b">
        <f t="shared" ca="1" si="115"/>
        <v>1</v>
      </c>
      <c r="H7281" s="1435" t="str" cm="1">
        <f t="array" aca="1" ref="H7281" ca="1">IF(I7281&lt;&gt;"",INDIRECT("'"&amp;I7281&amp;"'!"&amp;J7281),"")</f>
        <v/>
      </c>
      <c r="I7281" s="1440"/>
      <c r="J7281" s="1436"/>
      <c r="K7281" s="4"/>
    </row>
    <row r="7282" spans="1:11" ht="15" x14ac:dyDescent="0.2">
      <c r="A7282" s="5">
        <f t="shared" si="114"/>
        <v>7223</v>
      </c>
      <c r="B7282" s="660"/>
      <c r="D7282" s="2" t="s">
        <v>77</v>
      </c>
      <c r="F7282" s="4" t="s">
        <v>3784</v>
      </c>
      <c r="G7282" s="1" t="b">
        <f t="shared" ca="1" si="115"/>
        <v>1</v>
      </c>
      <c r="H7282" s="1435" t="str" cm="1">
        <f t="array" aca="1" ref="H7282" ca="1">IF(I7282&lt;&gt;"",INDIRECT("'"&amp;I7282&amp;"'!"&amp;J7282),"")</f>
        <v/>
      </c>
      <c r="I7282" s="1440"/>
      <c r="J7282" s="1436"/>
      <c r="K7282" s="4"/>
    </row>
    <row r="7283" spans="1:11" ht="15" x14ac:dyDescent="0.2">
      <c r="A7283" s="5">
        <f t="shared" si="114"/>
        <v>7224</v>
      </c>
      <c r="B7283" s="660"/>
      <c r="D7283" s="2" t="s">
        <v>77</v>
      </c>
      <c r="F7283" s="4" t="s">
        <v>3784</v>
      </c>
      <c r="G7283" s="1" t="b">
        <f t="shared" ca="1" si="115"/>
        <v>1</v>
      </c>
      <c r="H7283" s="1435" t="str" cm="1">
        <f t="array" aca="1" ref="H7283" ca="1">IF(I7283&lt;&gt;"",INDIRECT("'"&amp;I7283&amp;"'!"&amp;J7283),"")</f>
        <v/>
      </c>
      <c r="I7283" s="1440"/>
      <c r="J7283" s="1436"/>
      <c r="K7283" s="4"/>
    </row>
    <row r="7284" spans="1:11" ht="15" x14ac:dyDescent="0.2">
      <c r="A7284" s="5">
        <f t="shared" si="114"/>
        <v>7225</v>
      </c>
      <c r="B7284" s="660"/>
      <c r="D7284" s="2" t="s">
        <v>77</v>
      </c>
      <c r="F7284" s="4" t="s">
        <v>3784</v>
      </c>
      <c r="G7284" s="1" t="b">
        <f t="shared" ca="1" si="115"/>
        <v>1</v>
      </c>
      <c r="H7284" s="1435" t="str" cm="1">
        <f t="array" aca="1" ref="H7284" ca="1">IF(I7284&lt;&gt;"",INDIRECT("'"&amp;I7284&amp;"'!"&amp;J7284),"")</f>
        <v/>
      </c>
      <c r="I7284" s="1440"/>
      <c r="J7284" s="1436"/>
      <c r="K7284" s="4"/>
    </row>
    <row r="7285" spans="1:11" ht="15" x14ac:dyDescent="0.2">
      <c r="A7285" s="5">
        <f t="shared" si="114"/>
        <v>7226</v>
      </c>
      <c r="B7285" s="660"/>
      <c r="D7285" s="2" t="s">
        <v>77</v>
      </c>
      <c r="F7285" s="4" t="s">
        <v>3784</v>
      </c>
      <c r="G7285" s="1" t="b">
        <f t="shared" ca="1" si="115"/>
        <v>1</v>
      </c>
      <c r="H7285" s="1435" t="str" cm="1">
        <f t="array" aca="1" ref="H7285" ca="1">IF(I7285&lt;&gt;"",INDIRECT("'"&amp;I7285&amp;"'!"&amp;J7285),"")</f>
        <v/>
      </c>
      <c r="I7285" s="1440"/>
      <c r="J7285" s="1436"/>
      <c r="K7285" s="4"/>
    </row>
    <row r="7286" spans="1:11" ht="15" x14ac:dyDescent="0.2">
      <c r="A7286" s="5">
        <f t="shared" si="114"/>
        <v>7227</v>
      </c>
      <c r="B7286" s="660"/>
      <c r="D7286" s="2" t="s">
        <v>77</v>
      </c>
      <c r="F7286" s="4" t="s">
        <v>3784</v>
      </c>
      <c r="G7286" s="1" t="b">
        <f t="shared" ca="1" si="115"/>
        <v>1</v>
      </c>
      <c r="H7286" s="1435" t="str" cm="1">
        <f t="array" aca="1" ref="H7286" ca="1">IF(I7286&lt;&gt;"",INDIRECT("'"&amp;I7286&amp;"'!"&amp;J7286),"")</f>
        <v/>
      </c>
      <c r="I7286" s="1440"/>
      <c r="J7286" s="1436"/>
      <c r="K7286" s="4"/>
    </row>
    <row r="7287" spans="1:11" ht="15" x14ac:dyDescent="0.2">
      <c r="A7287" s="5">
        <f t="shared" si="114"/>
        <v>7228</v>
      </c>
      <c r="B7287" s="660"/>
      <c r="D7287" s="2" t="s">
        <v>77</v>
      </c>
      <c r="F7287" s="4" t="s">
        <v>3784</v>
      </c>
      <c r="G7287" s="1" t="b">
        <f t="shared" ca="1" si="115"/>
        <v>1</v>
      </c>
      <c r="H7287" s="1435" t="str" cm="1">
        <f t="array" aca="1" ref="H7287" ca="1">IF(I7287&lt;&gt;"",INDIRECT("'"&amp;I7287&amp;"'!"&amp;J7287),"")</f>
        <v/>
      </c>
      <c r="I7287" s="1440"/>
      <c r="J7287" s="1436"/>
      <c r="K7287" s="4"/>
    </row>
    <row r="7288" spans="1:11" ht="15" x14ac:dyDescent="0.2">
      <c r="A7288" s="5">
        <f t="shared" si="114"/>
        <v>7229</v>
      </c>
      <c r="B7288" s="660"/>
      <c r="D7288" s="2" t="s">
        <v>77</v>
      </c>
      <c r="F7288" s="4" t="s">
        <v>3784</v>
      </c>
      <c r="G7288" s="1" t="b">
        <f t="shared" ca="1" si="115"/>
        <v>1</v>
      </c>
      <c r="H7288" s="1435" t="str" cm="1">
        <f t="array" aca="1" ref="H7288" ca="1">IF(I7288&lt;&gt;"",INDIRECT("'"&amp;I7288&amp;"'!"&amp;J7288),"")</f>
        <v/>
      </c>
      <c r="I7288" s="1440"/>
      <c r="J7288" s="1436"/>
      <c r="K7288" s="4"/>
    </row>
    <row r="7289" spans="1:11" ht="15" x14ac:dyDescent="0.2">
      <c r="A7289" s="5">
        <f t="shared" si="114"/>
        <v>7230</v>
      </c>
      <c r="B7289" s="660"/>
      <c r="D7289" s="2" t="s">
        <v>77</v>
      </c>
      <c r="F7289" s="4" t="s">
        <v>3784</v>
      </c>
      <c r="G7289" s="1" t="b">
        <f t="shared" ca="1" si="115"/>
        <v>1</v>
      </c>
      <c r="H7289" s="1435" t="str" cm="1">
        <f t="array" aca="1" ref="H7289" ca="1">IF(I7289&lt;&gt;"",INDIRECT("'"&amp;I7289&amp;"'!"&amp;J7289),"")</f>
        <v/>
      </c>
      <c r="I7289" s="1440"/>
      <c r="J7289" s="1436"/>
      <c r="K7289" s="4"/>
    </row>
    <row r="7290" spans="1:11" ht="15" x14ac:dyDescent="0.2">
      <c r="A7290" s="5">
        <f t="shared" si="114"/>
        <v>7231</v>
      </c>
      <c r="B7290" s="660"/>
      <c r="D7290" s="2" t="s">
        <v>77</v>
      </c>
      <c r="F7290" s="4" t="s">
        <v>3784</v>
      </c>
      <c r="G7290" s="1" t="b">
        <f t="shared" ca="1" si="115"/>
        <v>1</v>
      </c>
      <c r="H7290" s="1435" t="str" cm="1">
        <f t="array" aca="1" ref="H7290" ca="1">IF(I7290&lt;&gt;"",INDIRECT("'"&amp;I7290&amp;"'!"&amp;J7290),"")</f>
        <v/>
      </c>
      <c r="I7290" s="1440"/>
      <c r="J7290" s="1436"/>
      <c r="K7290" s="4"/>
    </row>
    <row r="7291" spans="1:11" ht="15" x14ac:dyDescent="0.2">
      <c r="A7291" s="5">
        <f t="shared" si="114"/>
        <v>7232</v>
      </c>
      <c r="B7291" s="660"/>
      <c r="D7291" s="2" t="s">
        <v>77</v>
      </c>
      <c r="F7291" s="4" t="s">
        <v>3784</v>
      </c>
      <c r="G7291" s="1" t="b">
        <f t="shared" ca="1" si="115"/>
        <v>1</v>
      </c>
      <c r="H7291" s="1435" t="str" cm="1">
        <f t="array" aca="1" ref="H7291" ca="1">IF(I7291&lt;&gt;"",INDIRECT("'"&amp;I7291&amp;"'!"&amp;J7291),"")</f>
        <v/>
      </c>
      <c r="I7291" s="1440"/>
      <c r="J7291" s="1436"/>
      <c r="K7291" s="4"/>
    </row>
    <row r="7292" spans="1:11" ht="15" x14ac:dyDescent="0.2">
      <c r="A7292" s="5">
        <f t="shared" si="114"/>
        <v>7233</v>
      </c>
      <c r="B7292" s="660"/>
      <c r="D7292" s="2" t="s">
        <v>77</v>
      </c>
      <c r="F7292" s="4" t="s">
        <v>3784</v>
      </c>
      <c r="G7292" s="1" t="b">
        <f t="shared" ca="1" si="115"/>
        <v>1</v>
      </c>
      <c r="H7292" s="1435" t="str" cm="1">
        <f t="array" aca="1" ref="H7292" ca="1">IF(I7292&lt;&gt;"",INDIRECT("'"&amp;I7292&amp;"'!"&amp;J7292),"")</f>
        <v/>
      </c>
      <c r="I7292" s="1440"/>
      <c r="J7292" s="1436"/>
      <c r="K7292" s="4"/>
    </row>
    <row r="7293" spans="1:11" ht="15" x14ac:dyDescent="0.2">
      <c r="A7293" s="5">
        <f t="shared" si="114"/>
        <v>7234</v>
      </c>
      <c r="B7293" s="660"/>
      <c r="D7293" s="2" t="s">
        <v>77</v>
      </c>
      <c r="F7293" s="4" t="s">
        <v>3784</v>
      </c>
      <c r="G7293" s="1" t="b">
        <f t="shared" ca="1" si="115"/>
        <v>1</v>
      </c>
      <c r="H7293" s="1435" t="str" cm="1">
        <f t="array" aca="1" ref="H7293" ca="1">IF(I7293&lt;&gt;"",INDIRECT("'"&amp;I7293&amp;"'!"&amp;J7293),"")</f>
        <v/>
      </c>
      <c r="I7293" s="1440"/>
      <c r="J7293" s="1436"/>
      <c r="K7293" s="4"/>
    </row>
    <row r="7294" spans="1:11" ht="15" x14ac:dyDescent="0.2">
      <c r="A7294" s="5">
        <f t="shared" si="114"/>
        <v>7235</v>
      </c>
      <c r="B7294" s="660"/>
      <c r="D7294" s="2" t="s">
        <v>77</v>
      </c>
      <c r="F7294" s="4" t="s">
        <v>3784</v>
      </c>
      <c r="G7294" s="1" t="b">
        <f t="shared" ca="1" si="115"/>
        <v>1</v>
      </c>
      <c r="H7294" s="1435" t="str" cm="1">
        <f t="array" aca="1" ref="H7294" ca="1">IF(I7294&lt;&gt;"",INDIRECT("'"&amp;I7294&amp;"'!"&amp;J7294),"")</f>
        <v/>
      </c>
      <c r="I7294" s="1440"/>
      <c r="J7294" s="1436"/>
      <c r="K7294" s="4"/>
    </row>
    <row r="7295" spans="1:11" ht="15" x14ac:dyDescent="0.2">
      <c r="A7295" s="5">
        <f t="shared" si="114"/>
        <v>7236</v>
      </c>
      <c r="B7295" s="660"/>
      <c r="D7295" s="2" t="s">
        <v>77</v>
      </c>
      <c r="F7295" s="4" t="s">
        <v>3784</v>
      </c>
      <c r="G7295" s="1" t="b">
        <f t="shared" ca="1" si="115"/>
        <v>1</v>
      </c>
      <c r="H7295" s="1435" t="str" cm="1">
        <f t="array" aca="1" ref="H7295" ca="1">IF(I7295&lt;&gt;"",INDIRECT("'"&amp;I7295&amp;"'!"&amp;J7295),"")</f>
        <v/>
      </c>
      <c r="I7295" s="1440"/>
      <c r="J7295" s="1436"/>
      <c r="K7295" s="4"/>
    </row>
    <row r="7296" spans="1:11" ht="15" x14ac:dyDescent="0.2">
      <c r="A7296" s="5">
        <f t="shared" si="114"/>
        <v>7237</v>
      </c>
      <c r="B7296" s="660"/>
      <c r="D7296" s="2" t="s">
        <v>77</v>
      </c>
      <c r="F7296" s="4" t="s">
        <v>3784</v>
      </c>
      <c r="G7296" s="1" t="b">
        <f t="shared" ca="1" si="115"/>
        <v>1</v>
      </c>
      <c r="H7296" s="1435" t="str" cm="1">
        <f t="array" aca="1" ref="H7296" ca="1">IF(I7296&lt;&gt;"",INDIRECT("'"&amp;I7296&amp;"'!"&amp;J7296),"")</f>
        <v/>
      </c>
      <c r="I7296" s="1440"/>
      <c r="J7296" s="1436"/>
      <c r="K7296" s="4"/>
    </row>
    <row r="7297" spans="1:11" ht="15" x14ac:dyDescent="0.2">
      <c r="A7297" s="5">
        <f t="shared" si="114"/>
        <v>7238</v>
      </c>
      <c r="B7297" s="660"/>
      <c r="D7297" s="2" t="s">
        <v>77</v>
      </c>
      <c r="F7297" s="4" t="s">
        <v>3784</v>
      </c>
      <c r="G7297" s="1" t="b">
        <f t="shared" ca="1" si="115"/>
        <v>1</v>
      </c>
      <c r="H7297" s="1435" t="str" cm="1">
        <f t="array" aca="1" ref="H7297" ca="1">IF(I7297&lt;&gt;"",INDIRECT("'"&amp;I7297&amp;"'!"&amp;J7297),"")</f>
        <v/>
      </c>
      <c r="I7297" s="1440"/>
      <c r="J7297" s="1436"/>
      <c r="K7297" s="4"/>
    </row>
    <row r="7298" spans="1:11" ht="15" x14ac:dyDescent="0.2">
      <c r="A7298" s="5">
        <f t="shared" si="114"/>
        <v>7239</v>
      </c>
      <c r="B7298" s="660"/>
      <c r="D7298" s="2" t="s">
        <v>77</v>
      </c>
      <c r="F7298" s="4" t="s">
        <v>3784</v>
      </c>
      <c r="G7298" s="1" t="b">
        <f t="shared" ca="1" si="115"/>
        <v>1</v>
      </c>
      <c r="H7298" s="1435" t="str" cm="1">
        <f t="array" aca="1" ref="H7298" ca="1">IF(I7298&lt;&gt;"",INDIRECT("'"&amp;I7298&amp;"'!"&amp;J7298),"")</f>
        <v/>
      </c>
      <c r="I7298" s="1440"/>
      <c r="J7298" s="1436"/>
      <c r="K7298" s="4"/>
    </row>
    <row r="7299" spans="1:11" ht="15" x14ac:dyDescent="0.2">
      <c r="A7299" s="5">
        <f t="shared" si="114"/>
        <v>7240</v>
      </c>
      <c r="B7299" s="660"/>
      <c r="D7299" s="2" t="s">
        <v>77</v>
      </c>
      <c r="F7299" s="4" t="s">
        <v>3784</v>
      </c>
      <c r="G7299" s="1" t="b">
        <f t="shared" ca="1" si="115"/>
        <v>1</v>
      </c>
      <c r="H7299" s="1435" t="str" cm="1">
        <f t="array" aca="1" ref="H7299" ca="1">IF(I7299&lt;&gt;"",INDIRECT("'"&amp;I7299&amp;"'!"&amp;J7299),"")</f>
        <v/>
      </c>
      <c r="I7299" s="1440"/>
      <c r="J7299" s="1436"/>
      <c r="K7299" s="4"/>
    </row>
    <row r="7300" spans="1:11" ht="15" x14ac:dyDescent="0.2">
      <c r="A7300" s="5">
        <f t="shared" si="114"/>
        <v>7241</v>
      </c>
      <c r="B7300" s="660"/>
      <c r="D7300" s="2" t="s">
        <v>77</v>
      </c>
      <c r="F7300" s="4" t="s">
        <v>3784</v>
      </c>
      <c r="G7300" s="1" t="b">
        <f t="shared" ca="1" si="115"/>
        <v>1</v>
      </c>
      <c r="H7300" s="1435" t="str" cm="1">
        <f t="array" aca="1" ref="H7300" ca="1">IF(I7300&lt;&gt;"",INDIRECT("'"&amp;I7300&amp;"'!"&amp;J7300),"")</f>
        <v/>
      </c>
      <c r="I7300" s="1440"/>
      <c r="J7300" s="1436"/>
      <c r="K7300" s="4"/>
    </row>
    <row r="7301" spans="1:11" ht="15" x14ac:dyDescent="0.2">
      <c r="A7301" s="5">
        <f t="shared" si="114"/>
        <v>7242</v>
      </c>
      <c r="B7301" s="660"/>
      <c r="D7301" s="2" t="s">
        <v>77</v>
      </c>
      <c r="F7301" s="4" t="s">
        <v>3784</v>
      </c>
      <c r="G7301" s="1" t="b">
        <f t="shared" ca="1" si="115"/>
        <v>1</v>
      </c>
      <c r="H7301" s="1435" t="str" cm="1">
        <f t="array" aca="1" ref="H7301" ca="1">IF(I7301&lt;&gt;"",INDIRECT("'"&amp;I7301&amp;"'!"&amp;J7301),"")</f>
        <v/>
      </c>
      <c r="I7301" s="1440"/>
      <c r="J7301" s="1436"/>
      <c r="K7301" s="4"/>
    </row>
    <row r="7302" spans="1:11" ht="15" x14ac:dyDescent="0.2">
      <c r="A7302" s="5">
        <f t="shared" si="114"/>
        <v>7243</v>
      </c>
      <c r="B7302" s="660"/>
      <c r="D7302" s="2" t="s">
        <v>77</v>
      </c>
      <c r="F7302" s="4" t="s">
        <v>3784</v>
      </c>
      <c r="G7302" s="1" t="b">
        <f t="shared" ca="1" si="115"/>
        <v>1</v>
      </c>
      <c r="H7302" s="1435" t="str" cm="1">
        <f t="array" aca="1" ref="H7302" ca="1">IF(I7302&lt;&gt;"",INDIRECT("'"&amp;I7302&amp;"'!"&amp;J7302),"")</f>
        <v/>
      </c>
      <c r="I7302" s="1440"/>
      <c r="J7302" s="1436"/>
      <c r="K7302" s="4"/>
    </row>
    <row r="7303" spans="1:11" ht="15" x14ac:dyDescent="0.2">
      <c r="A7303" s="5">
        <f t="shared" si="114"/>
        <v>7244</v>
      </c>
      <c r="B7303" s="660"/>
      <c r="D7303" s="2" t="s">
        <v>77</v>
      </c>
      <c r="F7303" s="4" t="s">
        <v>3784</v>
      </c>
      <c r="G7303" s="1" t="b">
        <f t="shared" ca="1" si="115"/>
        <v>1</v>
      </c>
      <c r="H7303" s="1435" t="str" cm="1">
        <f t="array" aca="1" ref="H7303" ca="1">IF(I7303&lt;&gt;"",INDIRECT("'"&amp;I7303&amp;"'!"&amp;J7303),"")</f>
        <v/>
      </c>
      <c r="I7303" s="1440"/>
      <c r="J7303" s="1436"/>
      <c r="K7303" s="4"/>
    </row>
    <row r="7304" spans="1:11" ht="15" x14ac:dyDescent="0.2">
      <c r="A7304" s="5">
        <f t="shared" si="114"/>
        <v>7245</v>
      </c>
      <c r="B7304" s="660"/>
      <c r="D7304" s="2" t="s">
        <v>77</v>
      </c>
      <c r="F7304" s="4" t="s">
        <v>3784</v>
      </c>
      <c r="G7304" s="1" t="b">
        <f t="shared" ca="1" si="115"/>
        <v>1</v>
      </c>
      <c r="H7304" s="1435" t="str" cm="1">
        <f t="array" aca="1" ref="H7304" ca="1">IF(I7304&lt;&gt;"",INDIRECT("'"&amp;I7304&amp;"'!"&amp;J7304),"")</f>
        <v/>
      </c>
      <c r="I7304" s="1440"/>
      <c r="J7304" s="1436"/>
      <c r="K7304" s="4"/>
    </row>
    <row r="7305" spans="1:11" ht="15" x14ac:dyDescent="0.2">
      <c r="A7305" s="5">
        <f t="shared" si="114"/>
        <v>7246</v>
      </c>
      <c r="B7305" s="660"/>
      <c r="D7305" s="2" t="s">
        <v>77</v>
      </c>
      <c r="F7305" s="4" t="s">
        <v>3784</v>
      </c>
      <c r="G7305" s="1" t="b">
        <f t="shared" ca="1" si="115"/>
        <v>1</v>
      </c>
      <c r="H7305" s="1435" t="str" cm="1">
        <f t="array" aca="1" ref="H7305" ca="1">IF(I7305&lt;&gt;"",INDIRECT("'"&amp;I7305&amp;"'!"&amp;J7305),"")</f>
        <v/>
      </c>
      <c r="I7305" s="1440"/>
      <c r="J7305" s="1436"/>
      <c r="K7305" s="4"/>
    </row>
    <row r="7306" spans="1:11" ht="15" x14ac:dyDescent="0.2">
      <c r="A7306" s="5">
        <f t="shared" si="114"/>
        <v>7247</v>
      </c>
      <c r="B7306" s="660"/>
      <c r="D7306" s="2" t="s">
        <v>77</v>
      </c>
      <c r="F7306" s="4" t="s">
        <v>3784</v>
      </c>
      <c r="G7306" s="1" t="b">
        <f t="shared" ca="1" si="115"/>
        <v>1</v>
      </c>
      <c r="H7306" s="1435" t="str" cm="1">
        <f t="array" aca="1" ref="H7306" ca="1">IF(I7306&lt;&gt;"",INDIRECT("'"&amp;I7306&amp;"'!"&amp;J7306),"")</f>
        <v/>
      </c>
      <c r="I7306" s="1440"/>
      <c r="J7306" s="1436"/>
      <c r="K7306" s="4"/>
    </row>
    <row r="7307" spans="1:11" ht="15" x14ac:dyDescent="0.2">
      <c r="A7307" s="5">
        <f t="shared" si="114"/>
        <v>7248</v>
      </c>
      <c r="B7307" s="660"/>
      <c r="D7307" s="2" t="s">
        <v>77</v>
      </c>
      <c r="F7307" s="4" t="s">
        <v>3784</v>
      </c>
      <c r="G7307" s="1" t="b">
        <f t="shared" ca="1" si="115"/>
        <v>1</v>
      </c>
      <c r="H7307" s="1435" t="str" cm="1">
        <f t="array" aca="1" ref="H7307" ca="1">IF(I7307&lt;&gt;"",INDIRECT("'"&amp;I7307&amp;"'!"&amp;J7307),"")</f>
        <v/>
      </c>
      <c r="I7307" s="1440"/>
      <c r="J7307" s="1436"/>
      <c r="K7307" s="4"/>
    </row>
    <row r="7308" spans="1:11" ht="15" x14ac:dyDescent="0.2">
      <c r="A7308" s="5">
        <f t="shared" ref="A7308:A7371" si="116">A7307+1</f>
        <v>7249</v>
      </c>
      <c r="B7308" s="660"/>
      <c r="D7308" s="2" t="s">
        <v>77</v>
      </c>
      <c r="F7308" s="4" t="s">
        <v>3784</v>
      </c>
      <c r="G7308" s="1" t="b">
        <f t="shared" ca="1" si="115"/>
        <v>1</v>
      </c>
      <c r="H7308" s="1435" t="str" cm="1">
        <f t="array" aca="1" ref="H7308" ca="1">IF(I7308&lt;&gt;"",INDIRECT("'"&amp;I7308&amp;"'!"&amp;J7308),"")</f>
        <v/>
      </c>
      <c r="I7308" s="1440"/>
      <c r="J7308" s="1436"/>
      <c r="K7308" s="4"/>
    </row>
    <row r="7309" spans="1:11" ht="15" x14ac:dyDescent="0.2">
      <c r="A7309" s="5">
        <f t="shared" si="116"/>
        <v>7250</v>
      </c>
      <c r="B7309" s="660"/>
      <c r="D7309" s="2" t="s">
        <v>77</v>
      </c>
      <c r="F7309" s="4" t="s">
        <v>3784</v>
      </c>
      <c r="G7309" s="1" t="b">
        <f t="shared" ca="1" si="115"/>
        <v>1</v>
      </c>
      <c r="H7309" s="1435" t="str" cm="1">
        <f t="array" aca="1" ref="H7309" ca="1">IF(I7309&lt;&gt;"",INDIRECT("'"&amp;I7309&amp;"'!"&amp;J7309),"")</f>
        <v/>
      </c>
      <c r="I7309" s="1440"/>
      <c r="J7309" s="1436"/>
      <c r="K7309" s="4"/>
    </row>
    <row r="7310" spans="1:11" ht="15" x14ac:dyDescent="0.2">
      <c r="A7310" s="5">
        <f t="shared" si="116"/>
        <v>7251</v>
      </c>
      <c r="B7310" s="660"/>
      <c r="D7310" s="2" t="s">
        <v>77</v>
      </c>
      <c r="F7310" s="4" t="s">
        <v>3784</v>
      </c>
      <c r="G7310" s="1" t="b">
        <f t="shared" ca="1" si="115"/>
        <v>1</v>
      </c>
      <c r="H7310" s="1435" t="str" cm="1">
        <f t="array" aca="1" ref="H7310" ca="1">IF(I7310&lt;&gt;"",INDIRECT("'"&amp;I7310&amp;"'!"&amp;J7310),"")</f>
        <v/>
      </c>
      <c r="I7310" s="1440"/>
      <c r="J7310" s="1436"/>
      <c r="K7310" s="4"/>
    </row>
    <row r="7311" spans="1:11" ht="15" x14ac:dyDescent="0.2">
      <c r="A7311" s="5">
        <f t="shared" si="116"/>
        <v>7252</v>
      </c>
      <c r="B7311" s="660"/>
      <c r="D7311" s="2" t="s">
        <v>77</v>
      </c>
      <c r="F7311" s="4" t="s">
        <v>3784</v>
      </c>
      <c r="G7311" s="1" t="b">
        <f t="shared" ca="1" si="115"/>
        <v>1</v>
      </c>
      <c r="H7311" s="1435" t="str" cm="1">
        <f t="array" aca="1" ref="H7311" ca="1">IF(I7311&lt;&gt;"",INDIRECT("'"&amp;I7311&amp;"'!"&amp;J7311),"")</f>
        <v/>
      </c>
      <c r="I7311" s="1440"/>
      <c r="J7311" s="1436"/>
      <c r="K7311" s="4"/>
    </row>
    <row r="7312" spans="1:11" ht="15" x14ac:dyDescent="0.2">
      <c r="A7312" s="5">
        <f t="shared" si="116"/>
        <v>7253</v>
      </c>
      <c r="B7312" s="660"/>
      <c r="D7312" s="2" t="s">
        <v>77</v>
      </c>
      <c r="F7312" s="4" t="s">
        <v>3784</v>
      </c>
      <c r="G7312" s="1" t="b">
        <f t="shared" ca="1" si="115"/>
        <v>1</v>
      </c>
      <c r="H7312" s="1435" t="str" cm="1">
        <f t="array" aca="1" ref="H7312" ca="1">IF(I7312&lt;&gt;"",INDIRECT("'"&amp;I7312&amp;"'!"&amp;J7312),"")</f>
        <v/>
      </c>
      <c r="I7312" s="1440"/>
      <c r="J7312" s="1436"/>
      <c r="K7312" s="4"/>
    </row>
    <row r="7313" spans="1:11" ht="15" x14ac:dyDescent="0.2">
      <c r="A7313" s="5">
        <f t="shared" si="116"/>
        <v>7254</v>
      </c>
      <c r="B7313" s="660"/>
      <c r="D7313" s="2" t="s">
        <v>77</v>
      </c>
      <c r="F7313" s="4" t="s">
        <v>3784</v>
      </c>
      <c r="G7313" s="1" t="b">
        <f t="shared" ca="1" si="115"/>
        <v>1</v>
      </c>
      <c r="H7313" s="1435" t="str" cm="1">
        <f t="array" aca="1" ref="H7313" ca="1">IF(I7313&lt;&gt;"",INDIRECT("'"&amp;I7313&amp;"'!"&amp;J7313),"")</f>
        <v/>
      </c>
      <c r="I7313" s="1440"/>
      <c r="J7313" s="1436"/>
      <c r="K7313" s="4"/>
    </row>
    <row r="7314" spans="1:11" ht="15" x14ac:dyDescent="0.2">
      <c r="A7314" s="5">
        <f t="shared" si="116"/>
        <v>7255</v>
      </c>
      <c r="B7314" s="660"/>
      <c r="D7314" s="2" t="s">
        <v>77</v>
      </c>
      <c r="F7314" s="4" t="s">
        <v>3784</v>
      </c>
      <c r="G7314" s="1" t="b">
        <f t="shared" ca="1" si="115"/>
        <v>1</v>
      </c>
      <c r="H7314" s="1435" t="str" cm="1">
        <f t="array" aca="1" ref="H7314" ca="1">IF(I7314&lt;&gt;"",INDIRECT("'"&amp;I7314&amp;"'!"&amp;J7314),"")</f>
        <v/>
      </c>
      <c r="I7314" s="1440"/>
      <c r="J7314" s="1436"/>
      <c r="K7314" s="4"/>
    </row>
    <row r="7315" spans="1:11" ht="15" x14ac:dyDescent="0.2">
      <c r="A7315" s="5">
        <f t="shared" si="116"/>
        <v>7256</v>
      </c>
      <c r="B7315" s="660"/>
      <c r="D7315" s="2" t="s">
        <v>77</v>
      </c>
      <c r="F7315" s="4" t="s">
        <v>3784</v>
      </c>
      <c r="G7315" s="1" t="b">
        <f t="shared" ca="1" si="115"/>
        <v>1</v>
      </c>
      <c r="H7315" s="1435" t="str" cm="1">
        <f t="array" aca="1" ref="H7315" ca="1">IF(I7315&lt;&gt;"",INDIRECT("'"&amp;I7315&amp;"'!"&amp;J7315),"")</f>
        <v/>
      </c>
      <c r="I7315" s="1440"/>
      <c r="J7315" s="1436"/>
      <c r="K7315" s="4"/>
    </row>
    <row r="7316" spans="1:11" ht="15" x14ac:dyDescent="0.2">
      <c r="A7316" s="5">
        <f t="shared" si="116"/>
        <v>7257</v>
      </c>
      <c r="B7316" s="660"/>
      <c r="D7316" s="2" t="s">
        <v>77</v>
      </c>
      <c r="F7316" s="4" t="s">
        <v>3784</v>
      </c>
      <c r="G7316" s="1" t="b">
        <f t="shared" ca="1" si="115"/>
        <v>1</v>
      </c>
      <c r="H7316" s="1435" t="str" cm="1">
        <f t="array" aca="1" ref="H7316" ca="1">IF(I7316&lt;&gt;"",INDIRECT("'"&amp;I7316&amp;"'!"&amp;J7316),"")</f>
        <v/>
      </c>
      <c r="I7316" s="1440"/>
      <c r="J7316" s="1436"/>
      <c r="K7316" s="4"/>
    </row>
    <row r="7317" spans="1:11" ht="15" x14ac:dyDescent="0.2">
      <c r="A7317" s="5">
        <f t="shared" si="116"/>
        <v>7258</v>
      </c>
      <c r="B7317" s="660"/>
      <c r="D7317" s="2" t="s">
        <v>77</v>
      </c>
      <c r="F7317" s="4" t="s">
        <v>3784</v>
      </c>
      <c r="G7317" s="1" t="b">
        <f t="shared" ca="1" si="115"/>
        <v>1</v>
      </c>
      <c r="H7317" s="1435" t="str" cm="1">
        <f t="array" aca="1" ref="H7317" ca="1">IF(I7317&lt;&gt;"",INDIRECT("'"&amp;I7317&amp;"'!"&amp;J7317),"")</f>
        <v/>
      </c>
      <c r="I7317" s="1440"/>
      <c r="J7317" s="1436"/>
      <c r="K7317" s="4"/>
    </row>
    <row r="7318" spans="1:11" ht="15" x14ac:dyDescent="0.2">
      <c r="A7318" s="5">
        <f t="shared" si="116"/>
        <v>7259</v>
      </c>
      <c r="B7318" s="660"/>
      <c r="D7318" s="2" t="s">
        <v>77</v>
      </c>
      <c r="F7318" s="4" t="s">
        <v>3784</v>
      </c>
      <c r="G7318" s="1" t="b">
        <f t="shared" ca="1" si="115"/>
        <v>1</v>
      </c>
      <c r="H7318" s="1435" t="str" cm="1">
        <f t="array" aca="1" ref="H7318" ca="1">IF(I7318&lt;&gt;"",INDIRECT("'"&amp;I7318&amp;"'!"&amp;J7318),"")</f>
        <v/>
      </c>
      <c r="I7318" s="1440"/>
      <c r="J7318" s="1436"/>
      <c r="K7318" s="4"/>
    </row>
    <row r="7319" spans="1:11" ht="15" x14ac:dyDescent="0.2">
      <c r="A7319" s="5">
        <f t="shared" si="116"/>
        <v>7260</v>
      </c>
      <c r="B7319" s="660"/>
      <c r="D7319" s="2" t="s">
        <v>77</v>
      </c>
      <c r="F7319" s="4" t="s">
        <v>3784</v>
      </c>
      <c r="G7319" s="1" t="b">
        <f t="shared" ca="1" si="115"/>
        <v>1</v>
      </c>
      <c r="H7319" s="1435" t="str" cm="1">
        <f t="array" aca="1" ref="H7319" ca="1">IF(I7319&lt;&gt;"",INDIRECT("'"&amp;I7319&amp;"'!"&amp;J7319),"")</f>
        <v/>
      </c>
      <c r="I7319" s="1440"/>
      <c r="J7319" s="1436"/>
      <c r="K7319" s="4"/>
    </row>
    <row r="7320" spans="1:11" ht="15" x14ac:dyDescent="0.2">
      <c r="A7320" s="5">
        <f t="shared" si="116"/>
        <v>7261</v>
      </c>
      <c r="B7320" s="660"/>
      <c r="D7320" s="2" t="s">
        <v>77</v>
      </c>
      <c r="F7320" s="4" t="s">
        <v>3784</v>
      </c>
      <c r="G7320" s="1" t="b">
        <f t="shared" ca="1" si="115"/>
        <v>1</v>
      </c>
      <c r="H7320" s="1435" t="str" cm="1">
        <f t="array" aca="1" ref="H7320" ca="1">IF(I7320&lt;&gt;"",INDIRECT("'"&amp;I7320&amp;"'!"&amp;J7320),"")</f>
        <v/>
      </c>
      <c r="I7320" s="1440"/>
      <c r="J7320" s="1436"/>
      <c r="K7320" s="4"/>
    </row>
    <row r="7321" spans="1:11" ht="15" x14ac:dyDescent="0.2">
      <c r="A7321" s="5">
        <f t="shared" si="116"/>
        <v>7262</v>
      </c>
      <c r="B7321" s="660"/>
      <c r="D7321" s="2" t="s">
        <v>77</v>
      </c>
      <c r="F7321" s="4" t="s">
        <v>3784</v>
      </c>
      <c r="G7321" s="1" t="b">
        <f t="shared" ca="1" si="115"/>
        <v>1</v>
      </c>
      <c r="H7321" s="1435" t="str" cm="1">
        <f t="array" aca="1" ref="H7321" ca="1">IF(I7321&lt;&gt;"",INDIRECT("'"&amp;I7321&amp;"'!"&amp;J7321),"")</f>
        <v/>
      </c>
      <c r="I7321" s="1440"/>
      <c r="J7321" s="1436"/>
      <c r="K7321" s="4"/>
    </row>
    <row r="7322" spans="1:11" ht="15" x14ac:dyDescent="0.2">
      <c r="A7322" s="5">
        <f t="shared" si="116"/>
        <v>7263</v>
      </c>
      <c r="B7322" s="660"/>
      <c r="D7322" s="2" t="s">
        <v>77</v>
      </c>
      <c r="F7322" s="4" t="s">
        <v>3784</v>
      </c>
      <c r="G7322" s="1" t="b">
        <f t="shared" ca="1" si="115"/>
        <v>1</v>
      </c>
      <c r="H7322" s="1435" t="str" cm="1">
        <f t="array" aca="1" ref="H7322" ca="1">IF(I7322&lt;&gt;"",INDIRECT("'"&amp;I7322&amp;"'!"&amp;J7322),"")</f>
        <v/>
      </c>
      <c r="I7322" s="1440"/>
      <c r="J7322" s="1436"/>
      <c r="K7322" s="4"/>
    </row>
    <row r="7323" spans="1:11" ht="15" x14ac:dyDescent="0.2">
      <c r="A7323" s="5">
        <f t="shared" si="116"/>
        <v>7264</v>
      </c>
      <c r="B7323" s="660"/>
      <c r="D7323" s="2" t="s">
        <v>77</v>
      </c>
      <c r="F7323" s="4" t="s">
        <v>3784</v>
      </c>
      <c r="G7323" s="1" t="b">
        <f t="shared" ca="1" si="115"/>
        <v>1</v>
      </c>
      <c r="H7323" s="1435" t="str" cm="1">
        <f t="array" aca="1" ref="H7323" ca="1">IF(I7323&lt;&gt;"",INDIRECT("'"&amp;I7323&amp;"'!"&amp;J7323),"")</f>
        <v/>
      </c>
      <c r="I7323" s="1440"/>
      <c r="J7323" s="1436"/>
      <c r="K7323" s="4"/>
    </row>
    <row r="7324" spans="1:11" ht="15" x14ac:dyDescent="0.2">
      <c r="A7324" s="5">
        <f t="shared" si="116"/>
        <v>7265</v>
      </c>
      <c r="B7324" s="660"/>
      <c r="D7324" s="2" t="s">
        <v>77</v>
      </c>
      <c r="F7324" s="4" t="s">
        <v>3784</v>
      </c>
      <c r="G7324" s="1" t="b">
        <f t="shared" ca="1" si="115"/>
        <v>1</v>
      </c>
      <c r="H7324" s="1435" t="str" cm="1">
        <f t="array" aca="1" ref="H7324" ca="1">IF(I7324&lt;&gt;"",INDIRECT("'"&amp;I7324&amp;"'!"&amp;J7324),"")</f>
        <v/>
      </c>
      <c r="I7324" s="1440"/>
      <c r="J7324" s="1436"/>
      <c r="K7324" s="4"/>
    </row>
    <row r="7325" spans="1:11" ht="15" x14ac:dyDescent="0.2">
      <c r="A7325" s="5">
        <f t="shared" si="116"/>
        <v>7266</v>
      </c>
      <c r="B7325" s="660"/>
      <c r="D7325" s="2" t="s">
        <v>77</v>
      </c>
      <c r="F7325" s="4" t="s">
        <v>3784</v>
      </c>
      <c r="G7325" s="1" t="b">
        <f t="shared" ca="1" si="115"/>
        <v>1</v>
      </c>
      <c r="H7325" s="1435" t="str" cm="1">
        <f t="array" aca="1" ref="H7325" ca="1">IF(I7325&lt;&gt;"",INDIRECT("'"&amp;I7325&amp;"'!"&amp;J7325),"")</f>
        <v/>
      </c>
      <c r="I7325" s="1440"/>
      <c r="J7325" s="1436"/>
      <c r="K7325" s="4"/>
    </row>
    <row r="7326" spans="1:11" ht="15" x14ac:dyDescent="0.2">
      <c r="A7326" s="5">
        <f t="shared" si="116"/>
        <v>7267</v>
      </c>
      <c r="B7326" s="660"/>
      <c r="D7326" s="2" t="s">
        <v>77</v>
      </c>
      <c r="F7326" s="4" t="s">
        <v>3784</v>
      </c>
      <c r="G7326" s="1" t="b">
        <f t="shared" ca="1" si="115"/>
        <v>1</v>
      </c>
      <c r="H7326" s="1435" t="str" cm="1">
        <f t="array" aca="1" ref="H7326" ca="1">IF(I7326&lt;&gt;"",INDIRECT("'"&amp;I7326&amp;"'!"&amp;J7326),"")</f>
        <v/>
      </c>
      <c r="I7326" s="1440"/>
      <c r="J7326" s="1436"/>
      <c r="K7326" s="4"/>
    </row>
    <row r="7327" spans="1:11" ht="15" x14ac:dyDescent="0.2">
      <c r="A7327" s="5">
        <f t="shared" si="116"/>
        <v>7268</v>
      </c>
      <c r="B7327" s="660"/>
      <c r="D7327" s="2" t="s">
        <v>77</v>
      </c>
      <c r="F7327" s="4" t="s">
        <v>3784</v>
      </c>
      <c r="G7327" s="1" t="b">
        <f t="shared" ca="1" si="115"/>
        <v>1</v>
      </c>
      <c r="H7327" s="1435" t="str" cm="1">
        <f t="array" aca="1" ref="H7327" ca="1">IF(I7327&lt;&gt;"",INDIRECT("'"&amp;I7327&amp;"'!"&amp;J7327),"")</f>
        <v/>
      </c>
      <c r="I7327" s="1440"/>
      <c r="J7327" s="1436"/>
      <c r="K7327" s="4"/>
    </row>
    <row r="7328" spans="1:11" ht="15" x14ac:dyDescent="0.2">
      <c r="A7328" s="5">
        <f t="shared" si="116"/>
        <v>7269</v>
      </c>
      <c r="B7328" s="660"/>
      <c r="D7328" s="2" t="s">
        <v>77</v>
      </c>
      <c r="F7328" s="4" t="s">
        <v>3784</v>
      </c>
      <c r="G7328" s="1" t="b">
        <f t="shared" ref="G7328:G7391" ca="1" si="117">H7328=B7328</f>
        <v>1</v>
      </c>
      <c r="H7328" s="1435" t="str" cm="1">
        <f t="array" aca="1" ref="H7328" ca="1">IF(I7328&lt;&gt;"",INDIRECT("'"&amp;I7328&amp;"'!"&amp;J7328),"")</f>
        <v/>
      </c>
      <c r="I7328" s="1440"/>
      <c r="J7328" s="1436"/>
      <c r="K7328" s="4"/>
    </row>
    <row r="7329" spans="1:11" ht="15" x14ac:dyDescent="0.2">
      <c r="A7329" s="5">
        <f t="shared" si="116"/>
        <v>7270</v>
      </c>
      <c r="B7329" s="660"/>
      <c r="D7329" s="2" t="s">
        <v>77</v>
      </c>
      <c r="F7329" s="4" t="s">
        <v>3784</v>
      </c>
      <c r="G7329" s="1" t="b">
        <f t="shared" ca="1" si="117"/>
        <v>1</v>
      </c>
      <c r="H7329" s="1435" t="str" cm="1">
        <f t="array" aca="1" ref="H7329" ca="1">IF(I7329&lt;&gt;"",INDIRECT("'"&amp;I7329&amp;"'!"&amp;J7329),"")</f>
        <v/>
      </c>
      <c r="I7329" s="1440"/>
      <c r="J7329" s="1436"/>
      <c r="K7329" s="4"/>
    </row>
    <row r="7330" spans="1:11" ht="15" x14ac:dyDescent="0.2">
      <c r="A7330" s="5">
        <f t="shared" si="116"/>
        <v>7271</v>
      </c>
      <c r="B7330" s="660"/>
      <c r="D7330" s="2" t="s">
        <v>77</v>
      </c>
      <c r="F7330" s="4" t="s">
        <v>3784</v>
      </c>
      <c r="G7330" s="1" t="b">
        <f t="shared" ca="1" si="117"/>
        <v>1</v>
      </c>
      <c r="H7330" s="1435" t="str" cm="1">
        <f t="array" aca="1" ref="H7330" ca="1">IF(I7330&lt;&gt;"",INDIRECT("'"&amp;I7330&amp;"'!"&amp;J7330),"")</f>
        <v/>
      </c>
      <c r="I7330" s="1440"/>
      <c r="J7330" s="1436"/>
      <c r="K7330" s="4"/>
    </row>
    <row r="7331" spans="1:11" ht="15" x14ac:dyDescent="0.2">
      <c r="A7331" s="5">
        <f t="shared" si="116"/>
        <v>7272</v>
      </c>
      <c r="B7331" s="660"/>
      <c r="D7331" s="2" t="s">
        <v>77</v>
      </c>
      <c r="F7331" s="4" t="s">
        <v>3784</v>
      </c>
      <c r="G7331" s="1" t="b">
        <f t="shared" ca="1" si="117"/>
        <v>1</v>
      </c>
      <c r="H7331" s="1435" t="str" cm="1">
        <f t="array" aca="1" ref="H7331" ca="1">IF(I7331&lt;&gt;"",INDIRECT("'"&amp;I7331&amp;"'!"&amp;J7331),"")</f>
        <v/>
      </c>
      <c r="I7331" s="1440"/>
      <c r="J7331" s="1436"/>
      <c r="K7331" s="4"/>
    </row>
    <row r="7332" spans="1:11" ht="15" x14ac:dyDescent="0.2">
      <c r="A7332" s="5">
        <f t="shared" si="116"/>
        <v>7273</v>
      </c>
      <c r="B7332" s="660"/>
      <c r="D7332" s="2" t="s">
        <v>77</v>
      </c>
      <c r="F7332" s="4" t="s">
        <v>3784</v>
      </c>
      <c r="G7332" s="1" t="b">
        <f t="shared" ca="1" si="117"/>
        <v>1</v>
      </c>
      <c r="H7332" s="1435" t="str" cm="1">
        <f t="array" aca="1" ref="H7332" ca="1">IF(I7332&lt;&gt;"",INDIRECT("'"&amp;I7332&amp;"'!"&amp;J7332),"")</f>
        <v/>
      </c>
      <c r="I7332" s="1440"/>
      <c r="J7332" s="1436"/>
      <c r="K7332" s="4"/>
    </row>
    <row r="7333" spans="1:11" ht="15" x14ac:dyDescent="0.2">
      <c r="A7333" s="5">
        <f t="shared" si="116"/>
        <v>7274</v>
      </c>
      <c r="B7333" s="660"/>
      <c r="D7333" s="2" t="s">
        <v>77</v>
      </c>
      <c r="F7333" s="4" t="s">
        <v>3784</v>
      </c>
      <c r="G7333" s="1" t="b">
        <f t="shared" ca="1" si="117"/>
        <v>1</v>
      </c>
      <c r="H7333" s="1435" t="str" cm="1">
        <f t="array" aca="1" ref="H7333" ca="1">IF(I7333&lt;&gt;"",INDIRECT("'"&amp;I7333&amp;"'!"&amp;J7333),"")</f>
        <v/>
      </c>
      <c r="I7333" s="1440"/>
      <c r="J7333" s="1436"/>
      <c r="K7333" s="4"/>
    </row>
    <row r="7334" spans="1:11" ht="15" x14ac:dyDescent="0.2">
      <c r="A7334" s="5">
        <f t="shared" si="116"/>
        <v>7275</v>
      </c>
      <c r="B7334" s="660"/>
      <c r="D7334" s="2" t="s">
        <v>77</v>
      </c>
      <c r="F7334" s="4" t="s">
        <v>3784</v>
      </c>
      <c r="G7334" s="1" t="b">
        <f t="shared" ca="1" si="117"/>
        <v>1</v>
      </c>
      <c r="H7334" s="1435" t="str" cm="1">
        <f t="array" aca="1" ref="H7334" ca="1">IF(I7334&lt;&gt;"",INDIRECT("'"&amp;I7334&amp;"'!"&amp;J7334),"")</f>
        <v/>
      </c>
      <c r="I7334" s="1440"/>
      <c r="J7334" s="1436"/>
      <c r="K7334" s="4"/>
    </row>
    <row r="7335" spans="1:11" ht="15" x14ac:dyDescent="0.2">
      <c r="A7335" s="5">
        <f t="shared" si="116"/>
        <v>7276</v>
      </c>
      <c r="B7335" s="660"/>
      <c r="D7335" s="2" t="s">
        <v>77</v>
      </c>
      <c r="F7335" s="4" t="s">
        <v>3784</v>
      </c>
      <c r="G7335" s="1" t="b">
        <f t="shared" ca="1" si="117"/>
        <v>1</v>
      </c>
      <c r="H7335" s="1435" t="str" cm="1">
        <f t="array" aca="1" ref="H7335" ca="1">IF(I7335&lt;&gt;"",INDIRECT("'"&amp;I7335&amp;"'!"&amp;J7335),"")</f>
        <v/>
      </c>
      <c r="I7335" s="1440"/>
      <c r="J7335" s="1436"/>
      <c r="K7335" s="4"/>
    </row>
    <row r="7336" spans="1:11" ht="15" x14ac:dyDescent="0.2">
      <c r="A7336" s="5">
        <f t="shared" si="116"/>
        <v>7277</v>
      </c>
      <c r="B7336" s="660"/>
      <c r="D7336" s="2" t="s">
        <v>77</v>
      </c>
      <c r="F7336" s="4" t="s">
        <v>3784</v>
      </c>
      <c r="G7336" s="1" t="b">
        <f t="shared" ca="1" si="117"/>
        <v>1</v>
      </c>
      <c r="H7336" s="1435" t="str" cm="1">
        <f t="array" aca="1" ref="H7336" ca="1">IF(I7336&lt;&gt;"",INDIRECT("'"&amp;I7336&amp;"'!"&amp;J7336),"")</f>
        <v/>
      </c>
      <c r="I7336" s="1440"/>
      <c r="J7336" s="1436"/>
      <c r="K7336" s="4"/>
    </row>
    <row r="7337" spans="1:11" ht="15" x14ac:dyDescent="0.2">
      <c r="A7337" s="5">
        <f t="shared" si="116"/>
        <v>7278</v>
      </c>
      <c r="B7337" s="660"/>
      <c r="D7337" s="2" t="s">
        <v>77</v>
      </c>
      <c r="F7337" s="4" t="s">
        <v>3784</v>
      </c>
      <c r="G7337" s="1" t="b">
        <f t="shared" ca="1" si="117"/>
        <v>1</v>
      </c>
      <c r="H7337" s="1435" t="str" cm="1">
        <f t="array" aca="1" ref="H7337" ca="1">IF(I7337&lt;&gt;"",INDIRECT("'"&amp;I7337&amp;"'!"&amp;J7337),"")</f>
        <v/>
      </c>
      <c r="I7337" s="1440"/>
      <c r="J7337" s="1436"/>
      <c r="K7337" s="4"/>
    </row>
    <row r="7338" spans="1:11" ht="15" x14ac:dyDescent="0.2">
      <c r="A7338" s="5">
        <f t="shared" si="116"/>
        <v>7279</v>
      </c>
      <c r="B7338" s="660"/>
      <c r="D7338" s="2" t="s">
        <v>77</v>
      </c>
      <c r="F7338" s="4" t="s">
        <v>3784</v>
      </c>
      <c r="G7338" s="1" t="b">
        <f t="shared" ca="1" si="117"/>
        <v>1</v>
      </c>
      <c r="H7338" s="1435" t="str" cm="1">
        <f t="array" aca="1" ref="H7338" ca="1">IF(I7338&lt;&gt;"",INDIRECT("'"&amp;I7338&amp;"'!"&amp;J7338),"")</f>
        <v/>
      </c>
      <c r="I7338" s="1440"/>
      <c r="J7338" s="1436"/>
      <c r="K7338" s="4"/>
    </row>
    <row r="7339" spans="1:11" ht="15" x14ac:dyDescent="0.2">
      <c r="A7339" s="5">
        <f t="shared" si="116"/>
        <v>7280</v>
      </c>
      <c r="B7339" s="660"/>
      <c r="D7339" s="2" t="s">
        <v>77</v>
      </c>
      <c r="F7339" s="4" t="s">
        <v>3784</v>
      </c>
      <c r="G7339" s="1" t="b">
        <f t="shared" ca="1" si="117"/>
        <v>1</v>
      </c>
      <c r="H7339" s="1435" t="str" cm="1">
        <f t="array" aca="1" ref="H7339" ca="1">IF(I7339&lt;&gt;"",INDIRECT("'"&amp;I7339&amp;"'!"&amp;J7339),"")</f>
        <v/>
      </c>
      <c r="I7339" s="1440"/>
      <c r="J7339" s="1436"/>
      <c r="K7339" s="4"/>
    </row>
    <row r="7340" spans="1:11" ht="15" x14ac:dyDescent="0.2">
      <c r="A7340" s="5">
        <f t="shared" si="116"/>
        <v>7281</v>
      </c>
      <c r="B7340" s="660"/>
      <c r="D7340" s="2" t="s">
        <v>77</v>
      </c>
      <c r="F7340" s="4" t="s">
        <v>3784</v>
      </c>
      <c r="G7340" s="1" t="b">
        <f t="shared" ca="1" si="117"/>
        <v>1</v>
      </c>
      <c r="H7340" s="1435" t="str" cm="1">
        <f t="array" aca="1" ref="H7340" ca="1">IF(I7340&lt;&gt;"",INDIRECT("'"&amp;I7340&amp;"'!"&amp;J7340),"")</f>
        <v/>
      </c>
      <c r="I7340" s="1440"/>
      <c r="J7340" s="1436"/>
      <c r="K7340" s="4"/>
    </row>
    <row r="7341" spans="1:11" ht="15" x14ac:dyDescent="0.2">
      <c r="A7341" s="5">
        <f t="shared" si="116"/>
        <v>7282</v>
      </c>
      <c r="B7341" s="660"/>
      <c r="D7341" s="2" t="s">
        <v>77</v>
      </c>
      <c r="F7341" s="4" t="s">
        <v>3784</v>
      </c>
      <c r="G7341" s="1" t="b">
        <f t="shared" ca="1" si="117"/>
        <v>1</v>
      </c>
      <c r="H7341" s="1435" t="str" cm="1">
        <f t="array" aca="1" ref="H7341" ca="1">IF(I7341&lt;&gt;"",INDIRECT("'"&amp;I7341&amp;"'!"&amp;J7341),"")</f>
        <v/>
      </c>
      <c r="I7341" s="1440"/>
      <c r="J7341" s="1436"/>
      <c r="K7341" s="4"/>
    </row>
    <row r="7342" spans="1:11" ht="15" x14ac:dyDescent="0.2">
      <c r="A7342" s="5">
        <f t="shared" si="116"/>
        <v>7283</v>
      </c>
      <c r="B7342" s="660"/>
      <c r="D7342" s="2" t="s">
        <v>77</v>
      </c>
      <c r="F7342" s="4" t="s">
        <v>3784</v>
      </c>
      <c r="G7342" s="1" t="b">
        <f t="shared" ca="1" si="117"/>
        <v>1</v>
      </c>
      <c r="H7342" s="1435" t="str" cm="1">
        <f t="array" aca="1" ref="H7342" ca="1">IF(I7342&lt;&gt;"",INDIRECT("'"&amp;I7342&amp;"'!"&amp;J7342),"")</f>
        <v/>
      </c>
      <c r="I7342" s="1440"/>
      <c r="J7342" s="1436"/>
      <c r="K7342" s="4"/>
    </row>
    <row r="7343" spans="1:11" ht="15" x14ac:dyDescent="0.2">
      <c r="A7343" s="5">
        <f t="shared" si="116"/>
        <v>7284</v>
      </c>
      <c r="B7343" s="660"/>
      <c r="D7343" s="2" t="s">
        <v>77</v>
      </c>
      <c r="F7343" s="4" t="s">
        <v>3784</v>
      </c>
      <c r="G7343" s="1" t="b">
        <f t="shared" ca="1" si="117"/>
        <v>1</v>
      </c>
      <c r="H7343" s="1435" t="str" cm="1">
        <f t="array" aca="1" ref="H7343" ca="1">IF(I7343&lt;&gt;"",INDIRECT("'"&amp;I7343&amp;"'!"&amp;J7343),"")</f>
        <v/>
      </c>
      <c r="I7343" s="1440"/>
      <c r="J7343" s="1436"/>
      <c r="K7343" s="4"/>
    </row>
    <row r="7344" spans="1:11" ht="15" x14ac:dyDescent="0.2">
      <c r="A7344" s="5">
        <f t="shared" si="116"/>
        <v>7285</v>
      </c>
      <c r="B7344" s="660"/>
      <c r="D7344" s="2" t="s">
        <v>77</v>
      </c>
      <c r="F7344" s="4" t="s">
        <v>3784</v>
      </c>
      <c r="G7344" s="1" t="b">
        <f t="shared" ca="1" si="117"/>
        <v>1</v>
      </c>
      <c r="H7344" s="1435" t="str" cm="1">
        <f t="array" aca="1" ref="H7344" ca="1">IF(I7344&lt;&gt;"",INDIRECT("'"&amp;I7344&amp;"'!"&amp;J7344),"")</f>
        <v/>
      </c>
      <c r="I7344" s="1440"/>
      <c r="J7344" s="1436"/>
      <c r="K7344" s="4"/>
    </row>
    <row r="7345" spans="1:11" ht="15" x14ac:dyDescent="0.2">
      <c r="A7345" s="5">
        <f t="shared" si="116"/>
        <v>7286</v>
      </c>
      <c r="B7345" s="660"/>
      <c r="D7345" s="2" t="s">
        <v>77</v>
      </c>
      <c r="F7345" s="4" t="s">
        <v>3784</v>
      </c>
      <c r="G7345" s="1" t="b">
        <f t="shared" ca="1" si="117"/>
        <v>1</v>
      </c>
      <c r="H7345" s="1435" t="str" cm="1">
        <f t="array" aca="1" ref="H7345" ca="1">IF(I7345&lt;&gt;"",INDIRECT("'"&amp;I7345&amp;"'!"&amp;J7345),"")</f>
        <v/>
      </c>
      <c r="I7345" s="1440"/>
      <c r="J7345" s="1436"/>
      <c r="K7345" s="4"/>
    </row>
    <row r="7346" spans="1:11" ht="15" x14ac:dyDescent="0.2">
      <c r="A7346" s="5">
        <f t="shared" si="116"/>
        <v>7287</v>
      </c>
      <c r="B7346" s="660"/>
      <c r="D7346" s="2" t="s">
        <v>77</v>
      </c>
      <c r="F7346" s="4" t="s">
        <v>3784</v>
      </c>
      <c r="G7346" s="1" t="b">
        <f t="shared" ca="1" si="117"/>
        <v>1</v>
      </c>
      <c r="H7346" s="1435" t="str" cm="1">
        <f t="array" aca="1" ref="H7346" ca="1">IF(I7346&lt;&gt;"",INDIRECT("'"&amp;I7346&amp;"'!"&amp;J7346),"")</f>
        <v/>
      </c>
      <c r="I7346" s="1440"/>
      <c r="J7346" s="1436"/>
      <c r="K7346" s="4"/>
    </row>
    <row r="7347" spans="1:11" ht="15" x14ac:dyDescent="0.2">
      <c r="A7347" s="5">
        <f t="shared" si="116"/>
        <v>7288</v>
      </c>
      <c r="B7347" s="660"/>
      <c r="D7347" s="2" t="s">
        <v>77</v>
      </c>
      <c r="F7347" s="4" t="s">
        <v>3784</v>
      </c>
      <c r="G7347" s="1" t="b">
        <f t="shared" ca="1" si="117"/>
        <v>1</v>
      </c>
      <c r="H7347" s="1435" t="str" cm="1">
        <f t="array" aca="1" ref="H7347" ca="1">IF(I7347&lt;&gt;"",INDIRECT("'"&amp;I7347&amp;"'!"&amp;J7347),"")</f>
        <v/>
      </c>
      <c r="I7347" s="1440"/>
      <c r="J7347" s="1436"/>
      <c r="K7347" s="4"/>
    </row>
    <row r="7348" spans="1:11" ht="15" x14ac:dyDescent="0.2">
      <c r="A7348" s="5">
        <f t="shared" si="116"/>
        <v>7289</v>
      </c>
      <c r="B7348" s="660"/>
      <c r="D7348" s="2" t="s">
        <v>77</v>
      </c>
      <c r="F7348" s="4" t="s">
        <v>3784</v>
      </c>
      <c r="G7348" s="1" t="b">
        <f t="shared" ca="1" si="117"/>
        <v>1</v>
      </c>
      <c r="H7348" s="1435" t="str" cm="1">
        <f t="array" aca="1" ref="H7348" ca="1">IF(I7348&lt;&gt;"",INDIRECT("'"&amp;I7348&amp;"'!"&amp;J7348),"")</f>
        <v/>
      </c>
      <c r="I7348" s="1440"/>
      <c r="J7348" s="1436"/>
      <c r="K7348" s="4"/>
    </row>
    <row r="7349" spans="1:11" ht="15" x14ac:dyDescent="0.2">
      <c r="A7349" s="5">
        <f t="shared" si="116"/>
        <v>7290</v>
      </c>
      <c r="B7349" s="660"/>
      <c r="D7349" s="2" t="s">
        <v>77</v>
      </c>
      <c r="F7349" s="4" t="s">
        <v>3784</v>
      </c>
      <c r="G7349" s="1" t="b">
        <f t="shared" ca="1" si="117"/>
        <v>1</v>
      </c>
      <c r="H7349" s="1435" t="str" cm="1">
        <f t="array" aca="1" ref="H7349" ca="1">IF(I7349&lt;&gt;"",INDIRECT("'"&amp;I7349&amp;"'!"&amp;J7349),"")</f>
        <v/>
      </c>
      <c r="I7349" s="1440"/>
      <c r="J7349" s="1436"/>
      <c r="K7349" s="4"/>
    </row>
    <row r="7350" spans="1:11" ht="15" x14ac:dyDescent="0.2">
      <c r="A7350" s="5">
        <f t="shared" si="116"/>
        <v>7291</v>
      </c>
      <c r="B7350" s="660"/>
      <c r="D7350" s="2" t="s">
        <v>77</v>
      </c>
      <c r="F7350" s="4" t="s">
        <v>3784</v>
      </c>
      <c r="G7350" s="1" t="b">
        <f t="shared" ca="1" si="117"/>
        <v>1</v>
      </c>
      <c r="H7350" s="1435" t="str" cm="1">
        <f t="array" aca="1" ref="H7350" ca="1">IF(I7350&lt;&gt;"",INDIRECT("'"&amp;I7350&amp;"'!"&amp;J7350),"")</f>
        <v/>
      </c>
      <c r="I7350" s="1440"/>
      <c r="J7350" s="1436"/>
      <c r="K7350" s="4"/>
    </row>
    <row r="7351" spans="1:11" ht="15" x14ac:dyDescent="0.2">
      <c r="A7351" s="5">
        <f t="shared" si="116"/>
        <v>7292</v>
      </c>
      <c r="B7351" s="660"/>
      <c r="D7351" s="2" t="s">
        <v>77</v>
      </c>
      <c r="F7351" s="4" t="s">
        <v>3784</v>
      </c>
      <c r="G7351" s="1" t="b">
        <f t="shared" ca="1" si="117"/>
        <v>1</v>
      </c>
      <c r="H7351" s="1435" t="str" cm="1">
        <f t="array" aca="1" ref="H7351" ca="1">IF(I7351&lt;&gt;"",INDIRECT("'"&amp;I7351&amp;"'!"&amp;J7351),"")</f>
        <v/>
      </c>
      <c r="I7351" s="1440"/>
      <c r="J7351" s="1436"/>
      <c r="K7351" s="4"/>
    </row>
    <row r="7352" spans="1:11" ht="15" x14ac:dyDescent="0.2">
      <c r="A7352" s="5">
        <f t="shared" si="116"/>
        <v>7293</v>
      </c>
      <c r="B7352" s="660"/>
      <c r="D7352" s="2" t="s">
        <v>77</v>
      </c>
      <c r="F7352" s="4" t="s">
        <v>3784</v>
      </c>
      <c r="G7352" s="1" t="b">
        <f t="shared" ca="1" si="117"/>
        <v>1</v>
      </c>
      <c r="H7352" s="1435" t="str" cm="1">
        <f t="array" aca="1" ref="H7352" ca="1">IF(I7352&lt;&gt;"",INDIRECT("'"&amp;I7352&amp;"'!"&amp;J7352),"")</f>
        <v/>
      </c>
      <c r="I7352" s="1440"/>
      <c r="J7352" s="1436"/>
      <c r="K7352" s="4"/>
    </row>
    <row r="7353" spans="1:11" ht="15" x14ac:dyDescent="0.2">
      <c r="A7353" s="5">
        <f t="shared" si="116"/>
        <v>7294</v>
      </c>
      <c r="B7353" s="660"/>
      <c r="D7353" s="2" t="s">
        <v>77</v>
      </c>
      <c r="F7353" s="4" t="s">
        <v>3784</v>
      </c>
      <c r="G7353" s="1" t="b">
        <f t="shared" ca="1" si="117"/>
        <v>1</v>
      </c>
      <c r="H7353" s="1435" t="str" cm="1">
        <f t="array" aca="1" ref="H7353" ca="1">IF(I7353&lt;&gt;"",INDIRECT("'"&amp;I7353&amp;"'!"&amp;J7353),"")</f>
        <v/>
      </c>
      <c r="I7353" s="1440"/>
      <c r="J7353" s="1436"/>
      <c r="K7353" s="4"/>
    </row>
    <row r="7354" spans="1:11" ht="15" x14ac:dyDescent="0.2">
      <c r="A7354" s="5">
        <f t="shared" si="116"/>
        <v>7295</v>
      </c>
      <c r="B7354" s="660"/>
      <c r="D7354" s="2" t="s">
        <v>77</v>
      </c>
      <c r="F7354" s="4" t="s">
        <v>3784</v>
      </c>
      <c r="G7354" s="1" t="b">
        <f t="shared" ca="1" si="117"/>
        <v>1</v>
      </c>
      <c r="H7354" s="1435" t="str" cm="1">
        <f t="array" aca="1" ref="H7354" ca="1">IF(I7354&lt;&gt;"",INDIRECT("'"&amp;I7354&amp;"'!"&amp;J7354),"")</f>
        <v/>
      </c>
      <c r="I7354" s="1440"/>
      <c r="J7354" s="1436"/>
      <c r="K7354" s="4"/>
    </row>
    <row r="7355" spans="1:11" ht="15" x14ac:dyDescent="0.2">
      <c r="A7355" s="5">
        <f t="shared" si="116"/>
        <v>7296</v>
      </c>
      <c r="B7355" s="660"/>
      <c r="D7355" s="2" t="s">
        <v>77</v>
      </c>
      <c r="F7355" s="4" t="s">
        <v>3784</v>
      </c>
      <c r="G7355" s="1" t="b">
        <f t="shared" ca="1" si="117"/>
        <v>1</v>
      </c>
      <c r="H7355" s="1435" t="str" cm="1">
        <f t="array" aca="1" ref="H7355" ca="1">IF(I7355&lt;&gt;"",INDIRECT("'"&amp;I7355&amp;"'!"&amp;J7355),"")</f>
        <v/>
      </c>
      <c r="I7355" s="1440"/>
      <c r="J7355" s="1436"/>
      <c r="K7355" s="4"/>
    </row>
    <row r="7356" spans="1:11" ht="15" x14ac:dyDescent="0.2">
      <c r="A7356" s="5">
        <f t="shared" si="116"/>
        <v>7297</v>
      </c>
      <c r="B7356" s="660"/>
      <c r="D7356" s="2" t="s">
        <v>77</v>
      </c>
      <c r="F7356" s="4" t="s">
        <v>3784</v>
      </c>
      <c r="G7356" s="1" t="b">
        <f t="shared" ca="1" si="117"/>
        <v>1</v>
      </c>
      <c r="H7356" s="1435" t="str" cm="1">
        <f t="array" aca="1" ref="H7356" ca="1">IF(I7356&lt;&gt;"",INDIRECT("'"&amp;I7356&amp;"'!"&amp;J7356),"")</f>
        <v/>
      </c>
      <c r="I7356" s="1440"/>
      <c r="J7356" s="1436"/>
      <c r="K7356" s="4"/>
    </row>
    <row r="7357" spans="1:11" ht="15" x14ac:dyDescent="0.2">
      <c r="A7357" s="5">
        <f t="shared" si="116"/>
        <v>7298</v>
      </c>
      <c r="B7357" s="660"/>
      <c r="D7357" s="2" t="s">
        <v>77</v>
      </c>
      <c r="F7357" s="4" t="s">
        <v>3784</v>
      </c>
      <c r="G7357" s="1" t="b">
        <f t="shared" ca="1" si="117"/>
        <v>1</v>
      </c>
      <c r="H7357" s="1435" t="str" cm="1">
        <f t="array" aca="1" ref="H7357" ca="1">IF(I7357&lt;&gt;"",INDIRECT("'"&amp;I7357&amp;"'!"&amp;J7357),"")</f>
        <v/>
      </c>
      <c r="I7357" s="1440"/>
      <c r="J7357" s="1436"/>
      <c r="K7357" s="4"/>
    </row>
    <row r="7358" spans="1:11" ht="15" x14ac:dyDescent="0.2">
      <c r="A7358" s="5">
        <f t="shared" si="116"/>
        <v>7299</v>
      </c>
      <c r="B7358" s="660"/>
      <c r="D7358" s="2" t="s">
        <v>77</v>
      </c>
      <c r="F7358" s="4" t="s">
        <v>3784</v>
      </c>
      <c r="G7358" s="1" t="b">
        <f t="shared" ca="1" si="117"/>
        <v>1</v>
      </c>
      <c r="H7358" s="1435" t="str" cm="1">
        <f t="array" aca="1" ref="H7358" ca="1">IF(I7358&lt;&gt;"",INDIRECT("'"&amp;I7358&amp;"'!"&amp;J7358),"")</f>
        <v/>
      </c>
      <c r="I7358" s="1440"/>
      <c r="J7358" s="1436"/>
      <c r="K7358" s="4"/>
    </row>
    <row r="7359" spans="1:11" ht="15" x14ac:dyDescent="0.2">
      <c r="A7359" s="5">
        <f t="shared" si="116"/>
        <v>7300</v>
      </c>
      <c r="B7359" s="660"/>
      <c r="D7359" s="2" t="s">
        <v>77</v>
      </c>
      <c r="F7359" s="4" t="s">
        <v>3784</v>
      </c>
      <c r="G7359" s="1" t="b">
        <f t="shared" ca="1" si="117"/>
        <v>1</v>
      </c>
      <c r="H7359" s="1435" t="str" cm="1">
        <f t="array" aca="1" ref="H7359" ca="1">IF(I7359&lt;&gt;"",INDIRECT("'"&amp;I7359&amp;"'!"&amp;J7359),"")</f>
        <v/>
      </c>
      <c r="I7359" s="1440"/>
      <c r="J7359" s="1436"/>
      <c r="K7359" s="4"/>
    </row>
    <row r="7360" spans="1:11" ht="15" x14ac:dyDescent="0.2">
      <c r="A7360" s="5">
        <f t="shared" si="116"/>
        <v>7301</v>
      </c>
      <c r="B7360" s="660"/>
      <c r="D7360" s="2" t="s">
        <v>77</v>
      </c>
      <c r="F7360" s="4" t="s">
        <v>3784</v>
      </c>
      <c r="G7360" s="1" t="b">
        <f t="shared" ca="1" si="117"/>
        <v>1</v>
      </c>
      <c r="H7360" s="1435" t="str" cm="1">
        <f t="array" aca="1" ref="H7360" ca="1">IF(I7360&lt;&gt;"",INDIRECT("'"&amp;I7360&amp;"'!"&amp;J7360),"")</f>
        <v/>
      </c>
      <c r="I7360" s="1440"/>
      <c r="J7360" s="1436"/>
      <c r="K7360" s="4"/>
    </row>
    <row r="7361" spans="1:11" ht="15" x14ac:dyDescent="0.2">
      <c r="A7361" s="5">
        <f t="shared" si="116"/>
        <v>7302</v>
      </c>
      <c r="B7361" s="660"/>
      <c r="D7361" s="2" t="s">
        <v>77</v>
      </c>
      <c r="F7361" s="4" t="s">
        <v>3784</v>
      </c>
      <c r="G7361" s="1" t="b">
        <f t="shared" ca="1" si="117"/>
        <v>1</v>
      </c>
      <c r="H7361" s="1435" t="str" cm="1">
        <f t="array" aca="1" ref="H7361" ca="1">IF(I7361&lt;&gt;"",INDIRECT("'"&amp;I7361&amp;"'!"&amp;J7361),"")</f>
        <v/>
      </c>
      <c r="I7361" s="1440"/>
      <c r="J7361" s="1436"/>
      <c r="K7361" s="4"/>
    </row>
    <row r="7362" spans="1:11" ht="15" x14ac:dyDescent="0.2">
      <c r="A7362" s="5">
        <f t="shared" si="116"/>
        <v>7303</v>
      </c>
      <c r="B7362" s="660"/>
      <c r="D7362" s="2" t="s">
        <v>77</v>
      </c>
      <c r="F7362" s="4" t="s">
        <v>3784</v>
      </c>
      <c r="G7362" s="1" t="b">
        <f t="shared" ca="1" si="117"/>
        <v>1</v>
      </c>
      <c r="H7362" s="1435" t="str" cm="1">
        <f t="array" aca="1" ref="H7362" ca="1">IF(I7362&lt;&gt;"",INDIRECT("'"&amp;I7362&amp;"'!"&amp;J7362),"")</f>
        <v/>
      </c>
      <c r="I7362" s="1440"/>
      <c r="J7362" s="1436"/>
      <c r="K7362" s="4"/>
    </row>
    <row r="7363" spans="1:11" ht="15" x14ac:dyDescent="0.2">
      <c r="A7363" s="5">
        <f t="shared" si="116"/>
        <v>7304</v>
      </c>
      <c r="B7363" s="660"/>
      <c r="D7363" s="2" t="s">
        <v>77</v>
      </c>
      <c r="F7363" s="4" t="s">
        <v>3784</v>
      </c>
      <c r="G7363" s="1" t="b">
        <f t="shared" ca="1" si="117"/>
        <v>1</v>
      </c>
      <c r="H7363" s="1435" t="str" cm="1">
        <f t="array" aca="1" ref="H7363" ca="1">IF(I7363&lt;&gt;"",INDIRECT("'"&amp;I7363&amp;"'!"&amp;J7363),"")</f>
        <v/>
      </c>
      <c r="I7363" s="1440"/>
      <c r="J7363" s="1436"/>
      <c r="K7363" s="4"/>
    </row>
    <row r="7364" spans="1:11" ht="15" x14ac:dyDescent="0.2">
      <c r="A7364" s="5">
        <f t="shared" si="116"/>
        <v>7305</v>
      </c>
      <c r="B7364" s="660"/>
      <c r="D7364" s="2" t="s">
        <v>77</v>
      </c>
      <c r="F7364" s="4" t="s">
        <v>3784</v>
      </c>
      <c r="G7364" s="1" t="b">
        <f t="shared" ca="1" si="117"/>
        <v>1</v>
      </c>
      <c r="H7364" s="1435" t="str" cm="1">
        <f t="array" aca="1" ref="H7364" ca="1">IF(I7364&lt;&gt;"",INDIRECT("'"&amp;I7364&amp;"'!"&amp;J7364),"")</f>
        <v/>
      </c>
      <c r="I7364" s="1440"/>
      <c r="J7364" s="1436"/>
      <c r="K7364" s="4"/>
    </row>
    <row r="7365" spans="1:11" ht="15" x14ac:dyDescent="0.2">
      <c r="A7365" s="5">
        <f t="shared" si="116"/>
        <v>7306</v>
      </c>
      <c r="B7365" s="660"/>
      <c r="D7365" s="2" t="s">
        <v>77</v>
      </c>
      <c r="F7365" s="4" t="s">
        <v>3784</v>
      </c>
      <c r="G7365" s="1" t="b">
        <f t="shared" ca="1" si="117"/>
        <v>1</v>
      </c>
      <c r="H7365" s="1435" t="str" cm="1">
        <f t="array" aca="1" ref="H7365" ca="1">IF(I7365&lt;&gt;"",INDIRECT("'"&amp;I7365&amp;"'!"&amp;J7365),"")</f>
        <v/>
      </c>
      <c r="I7365" s="1440"/>
      <c r="J7365" s="1436"/>
      <c r="K7365" s="4"/>
    </row>
    <row r="7366" spans="1:11" ht="15" x14ac:dyDescent="0.2">
      <c r="A7366" s="5">
        <f t="shared" si="116"/>
        <v>7307</v>
      </c>
      <c r="B7366" s="660"/>
      <c r="D7366" s="2" t="s">
        <v>77</v>
      </c>
      <c r="F7366" s="4" t="s">
        <v>3784</v>
      </c>
      <c r="G7366" s="1" t="b">
        <f t="shared" ca="1" si="117"/>
        <v>1</v>
      </c>
      <c r="H7366" s="1435" t="str" cm="1">
        <f t="array" aca="1" ref="H7366" ca="1">IF(I7366&lt;&gt;"",INDIRECT("'"&amp;I7366&amp;"'!"&amp;J7366),"")</f>
        <v/>
      </c>
      <c r="I7366" s="1440"/>
      <c r="J7366" s="1436"/>
      <c r="K7366" s="4"/>
    </row>
    <row r="7367" spans="1:11" ht="15" x14ac:dyDescent="0.2">
      <c r="A7367" s="5">
        <f t="shared" si="116"/>
        <v>7308</v>
      </c>
      <c r="B7367" s="660"/>
      <c r="D7367" s="2" t="s">
        <v>77</v>
      </c>
      <c r="F7367" s="4" t="s">
        <v>3784</v>
      </c>
      <c r="G7367" s="1" t="b">
        <f t="shared" ca="1" si="117"/>
        <v>1</v>
      </c>
      <c r="H7367" s="1435" t="str" cm="1">
        <f t="array" aca="1" ref="H7367" ca="1">IF(I7367&lt;&gt;"",INDIRECT("'"&amp;I7367&amp;"'!"&amp;J7367),"")</f>
        <v/>
      </c>
      <c r="I7367" s="1440"/>
      <c r="J7367" s="1436"/>
      <c r="K7367" s="4"/>
    </row>
    <row r="7368" spans="1:11" ht="15" x14ac:dyDescent="0.2">
      <c r="A7368" s="5">
        <f t="shared" si="116"/>
        <v>7309</v>
      </c>
      <c r="B7368" s="660"/>
      <c r="D7368" s="2" t="s">
        <v>77</v>
      </c>
      <c r="F7368" s="4" t="s">
        <v>3784</v>
      </c>
      <c r="G7368" s="1" t="b">
        <f t="shared" ca="1" si="117"/>
        <v>1</v>
      </c>
      <c r="H7368" s="1435" t="str" cm="1">
        <f t="array" aca="1" ref="H7368" ca="1">IF(I7368&lt;&gt;"",INDIRECT("'"&amp;I7368&amp;"'!"&amp;J7368),"")</f>
        <v/>
      </c>
      <c r="I7368" s="1440"/>
      <c r="J7368" s="1436"/>
      <c r="K7368" s="4"/>
    </row>
    <row r="7369" spans="1:11" ht="15" x14ac:dyDescent="0.2">
      <c r="A7369" s="5">
        <f t="shared" si="116"/>
        <v>7310</v>
      </c>
      <c r="B7369" s="660"/>
      <c r="D7369" s="2" t="s">
        <v>77</v>
      </c>
      <c r="F7369" s="4" t="s">
        <v>3784</v>
      </c>
      <c r="G7369" s="1" t="b">
        <f t="shared" ca="1" si="117"/>
        <v>1</v>
      </c>
      <c r="H7369" s="1435" t="str" cm="1">
        <f t="array" aca="1" ref="H7369" ca="1">IF(I7369&lt;&gt;"",INDIRECT("'"&amp;I7369&amp;"'!"&amp;J7369),"")</f>
        <v/>
      </c>
      <c r="I7369" s="1440"/>
      <c r="J7369" s="1436"/>
      <c r="K7369" s="4"/>
    </row>
    <row r="7370" spans="1:11" ht="15" x14ac:dyDescent="0.2">
      <c r="A7370" s="5">
        <f t="shared" si="116"/>
        <v>7311</v>
      </c>
      <c r="B7370" s="660"/>
      <c r="D7370" s="2" t="s">
        <v>77</v>
      </c>
      <c r="F7370" s="4" t="s">
        <v>3784</v>
      </c>
      <c r="G7370" s="1" t="b">
        <f t="shared" ca="1" si="117"/>
        <v>1</v>
      </c>
      <c r="H7370" s="1435" t="str" cm="1">
        <f t="array" aca="1" ref="H7370" ca="1">IF(I7370&lt;&gt;"",INDIRECT("'"&amp;I7370&amp;"'!"&amp;J7370),"")</f>
        <v/>
      </c>
      <c r="I7370" s="1440"/>
      <c r="J7370" s="1436"/>
      <c r="K7370" s="4"/>
    </row>
    <row r="7371" spans="1:11" ht="15" x14ac:dyDescent="0.2">
      <c r="A7371" s="5">
        <f t="shared" si="116"/>
        <v>7312</v>
      </c>
      <c r="B7371" s="660"/>
      <c r="D7371" s="2" t="s">
        <v>77</v>
      </c>
      <c r="F7371" s="4" t="s">
        <v>3784</v>
      </c>
      <c r="G7371" s="1" t="b">
        <f t="shared" ca="1" si="117"/>
        <v>1</v>
      </c>
      <c r="H7371" s="1435" t="str" cm="1">
        <f t="array" aca="1" ref="H7371" ca="1">IF(I7371&lt;&gt;"",INDIRECT("'"&amp;I7371&amp;"'!"&amp;J7371),"")</f>
        <v/>
      </c>
      <c r="I7371" s="1440"/>
      <c r="J7371" s="1436"/>
      <c r="K7371" s="4"/>
    </row>
    <row r="7372" spans="1:11" ht="15" x14ac:dyDescent="0.2">
      <c r="A7372" s="5">
        <f t="shared" ref="A7372:A7435" si="118">A7371+1</f>
        <v>7313</v>
      </c>
      <c r="B7372" s="660"/>
      <c r="D7372" s="2" t="s">
        <v>77</v>
      </c>
      <c r="F7372" s="4" t="s">
        <v>3784</v>
      </c>
      <c r="G7372" s="1" t="b">
        <f t="shared" ca="1" si="117"/>
        <v>1</v>
      </c>
      <c r="H7372" s="1435" t="str" cm="1">
        <f t="array" aca="1" ref="H7372" ca="1">IF(I7372&lt;&gt;"",INDIRECT("'"&amp;I7372&amp;"'!"&amp;J7372),"")</f>
        <v/>
      </c>
      <c r="I7372" s="1440"/>
      <c r="J7372" s="1436"/>
      <c r="K7372" s="4"/>
    </row>
    <row r="7373" spans="1:11" ht="15" x14ac:dyDescent="0.2">
      <c r="A7373" s="5">
        <f t="shared" si="118"/>
        <v>7314</v>
      </c>
      <c r="B7373" s="660"/>
      <c r="D7373" s="2" t="s">
        <v>77</v>
      </c>
      <c r="F7373" s="4" t="s">
        <v>3784</v>
      </c>
      <c r="G7373" s="1" t="b">
        <f t="shared" ca="1" si="117"/>
        <v>1</v>
      </c>
      <c r="H7373" s="1435" t="str" cm="1">
        <f t="array" aca="1" ref="H7373" ca="1">IF(I7373&lt;&gt;"",INDIRECT("'"&amp;I7373&amp;"'!"&amp;J7373),"")</f>
        <v/>
      </c>
      <c r="I7373" s="1440"/>
      <c r="J7373" s="1436"/>
      <c r="K7373" s="4"/>
    </row>
    <row r="7374" spans="1:11" ht="15" x14ac:dyDescent="0.2">
      <c r="A7374" s="5">
        <f t="shared" si="118"/>
        <v>7315</v>
      </c>
      <c r="B7374" s="660"/>
      <c r="D7374" s="2" t="s">
        <v>77</v>
      </c>
      <c r="F7374" s="4" t="s">
        <v>3784</v>
      </c>
      <c r="G7374" s="1" t="b">
        <f t="shared" ca="1" si="117"/>
        <v>1</v>
      </c>
      <c r="H7374" s="1435" t="str" cm="1">
        <f t="array" aca="1" ref="H7374" ca="1">IF(I7374&lt;&gt;"",INDIRECT("'"&amp;I7374&amp;"'!"&amp;J7374),"")</f>
        <v/>
      </c>
      <c r="I7374" s="1440"/>
      <c r="J7374" s="1436"/>
      <c r="K7374" s="4"/>
    </row>
    <row r="7375" spans="1:11" ht="15" x14ac:dyDescent="0.2">
      <c r="A7375" s="5">
        <f t="shared" si="118"/>
        <v>7316</v>
      </c>
      <c r="B7375" s="660"/>
      <c r="D7375" s="2" t="s">
        <v>77</v>
      </c>
      <c r="F7375" s="4" t="s">
        <v>3784</v>
      </c>
      <c r="G7375" s="1" t="b">
        <f t="shared" ca="1" si="117"/>
        <v>1</v>
      </c>
      <c r="H7375" s="1435" t="str" cm="1">
        <f t="array" aca="1" ref="H7375" ca="1">IF(I7375&lt;&gt;"",INDIRECT("'"&amp;I7375&amp;"'!"&amp;J7375),"")</f>
        <v/>
      </c>
      <c r="I7375" s="1440"/>
      <c r="J7375" s="1436"/>
      <c r="K7375" s="4"/>
    </row>
    <row r="7376" spans="1:11" ht="15" x14ac:dyDescent="0.2">
      <c r="A7376" s="5">
        <f t="shared" si="118"/>
        <v>7317</v>
      </c>
      <c r="B7376" s="660"/>
      <c r="D7376" s="2" t="s">
        <v>77</v>
      </c>
      <c r="F7376" s="4" t="s">
        <v>3784</v>
      </c>
      <c r="G7376" s="1" t="b">
        <f t="shared" ca="1" si="117"/>
        <v>1</v>
      </c>
      <c r="H7376" s="1435" t="str" cm="1">
        <f t="array" aca="1" ref="H7376" ca="1">IF(I7376&lt;&gt;"",INDIRECT("'"&amp;I7376&amp;"'!"&amp;J7376),"")</f>
        <v/>
      </c>
      <c r="I7376" s="1440"/>
      <c r="J7376" s="1436"/>
      <c r="K7376" s="4"/>
    </row>
    <row r="7377" spans="1:11" ht="15" x14ac:dyDescent="0.2">
      <c r="A7377" s="5">
        <f t="shared" si="118"/>
        <v>7318</v>
      </c>
      <c r="B7377" s="660"/>
      <c r="D7377" s="2" t="s">
        <v>77</v>
      </c>
      <c r="F7377" s="4" t="s">
        <v>3784</v>
      </c>
      <c r="G7377" s="1" t="b">
        <f t="shared" ca="1" si="117"/>
        <v>1</v>
      </c>
      <c r="H7377" s="1435" t="str" cm="1">
        <f t="array" aca="1" ref="H7377" ca="1">IF(I7377&lt;&gt;"",INDIRECT("'"&amp;I7377&amp;"'!"&amp;J7377),"")</f>
        <v/>
      </c>
      <c r="I7377" s="1440"/>
      <c r="J7377" s="1436"/>
      <c r="K7377" s="4"/>
    </row>
    <row r="7378" spans="1:11" ht="15" x14ac:dyDescent="0.2">
      <c r="A7378" s="5">
        <f t="shared" si="118"/>
        <v>7319</v>
      </c>
      <c r="B7378" s="660"/>
      <c r="D7378" s="2" t="s">
        <v>77</v>
      </c>
      <c r="F7378" s="4" t="s">
        <v>3784</v>
      </c>
      <c r="G7378" s="1" t="b">
        <f t="shared" ca="1" si="117"/>
        <v>1</v>
      </c>
      <c r="H7378" s="1435" t="str" cm="1">
        <f t="array" aca="1" ref="H7378" ca="1">IF(I7378&lt;&gt;"",INDIRECT("'"&amp;I7378&amp;"'!"&amp;J7378),"")</f>
        <v/>
      </c>
      <c r="I7378" s="1440"/>
      <c r="J7378" s="1436"/>
      <c r="K7378" s="4"/>
    </row>
    <row r="7379" spans="1:11" ht="15" x14ac:dyDescent="0.2">
      <c r="A7379" s="5">
        <f t="shared" si="118"/>
        <v>7320</v>
      </c>
      <c r="B7379" s="660"/>
      <c r="D7379" s="2" t="s">
        <v>77</v>
      </c>
      <c r="F7379" s="4" t="s">
        <v>3784</v>
      </c>
      <c r="G7379" s="1" t="b">
        <f t="shared" ca="1" si="117"/>
        <v>1</v>
      </c>
      <c r="H7379" s="1435" t="str" cm="1">
        <f t="array" aca="1" ref="H7379" ca="1">IF(I7379&lt;&gt;"",INDIRECT("'"&amp;I7379&amp;"'!"&amp;J7379),"")</f>
        <v/>
      </c>
      <c r="I7379" s="1440"/>
      <c r="J7379" s="1436"/>
      <c r="K7379" s="4"/>
    </row>
    <row r="7380" spans="1:11" ht="15" x14ac:dyDescent="0.2">
      <c r="A7380" s="5">
        <f t="shared" si="118"/>
        <v>7321</v>
      </c>
      <c r="B7380" s="660"/>
      <c r="D7380" s="2" t="s">
        <v>77</v>
      </c>
      <c r="F7380" s="4" t="s">
        <v>3784</v>
      </c>
      <c r="G7380" s="1" t="b">
        <f t="shared" ca="1" si="117"/>
        <v>1</v>
      </c>
      <c r="H7380" s="1435" t="str" cm="1">
        <f t="array" aca="1" ref="H7380" ca="1">IF(I7380&lt;&gt;"",INDIRECT("'"&amp;I7380&amp;"'!"&amp;J7380),"")</f>
        <v/>
      </c>
      <c r="I7380" s="1440"/>
      <c r="J7380" s="1436"/>
      <c r="K7380" s="4"/>
    </row>
    <row r="7381" spans="1:11" ht="15" x14ac:dyDescent="0.2">
      <c r="A7381" s="5">
        <f t="shared" si="118"/>
        <v>7322</v>
      </c>
      <c r="B7381" s="660"/>
      <c r="D7381" s="2" t="s">
        <v>77</v>
      </c>
      <c r="F7381" s="4" t="s">
        <v>3784</v>
      </c>
      <c r="G7381" s="1" t="b">
        <f t="shared" ca="1" si="117"/>
        <v>1</v>
      </c>
      <c r="H7381" s="1435" t="str" cm="1">
        <f t="array" aca="1" ref="H7381" ca="1">IF(I7381&lt;&gt;"",INDIRECT("'"&amp;I7381&amp;"'!"&amp;J7381),"")</f>
        <v/>
      </c>
      <c r="I7381" s="1440"/>
      <c r="J7381" s="1436"/>
      <c r="K7381" s="4"/>
    </row>
    <row r="7382" spans="1:11" ht="15" x14ac:dyDescent="0.2">
      <c r="A7382" s="5">
        <f t="shared" si="118"/>
        <v>7323</v>
      </c>
      <c r="B7382" s="660"/>
      <c r="D7382" s="2" t="s">
        <v>77</v>
      </c>
      <c r="F7382" s="4" t="s">
        <v>3784</v>
      </c>
      <c r="G7382" s="1" t="b">
        <f t="shared" ca="1" si="117"/>
        <v>1</v>
      </c>
      <c r="H7382" s="1435" t="str" cm="1">
        <f t="array" aca="1" ref="H7382" ca="1">IF(I7382&lt;&gt;"",INDIRECT("'"&amp;I7382&amp;"'!"&amp;J7382),"")</f>
        <v/>
      </c>
      <c r="I7382" s="1440"/>
      <c r="J7382" s="1436"/>
      <c r="K7382" s="4"/>
    </row>
    <row r="7383" spans="1:11" ht="15" x14ac:dyDescent="0.2">
      <c r="A7383" s="5">
        <f t="shared" si="118"/>
        <v>7324</v>
      </c>
      <c r="B7383" s="660"/>
      <c r="D7383" s="2" t="s">
        <v>77</v>
      </c>
      <c r="F7383" s="4" t="s">
        <v>3784</v>
      </c>
      <c r="G7383" s="1" t="b">
        <f t="shared" ca="1" si="117"/>
        <v>1</v>
      </c>
      <c r="H7383" s="1435" t="str" cm="1">
        <f t="array" aca="1" ref="H7383" ca="1">IF(I7383&lt;&gt;"",INDIRECT("'"&amp;I7383&amp;"'!"&amp;J7383),"")</f>
        <v/>
      </c>
      <c r="I7383" s="1440"/>
      <c r="J7383" s="1436"/>
      <c r="K7383" s="4"/>
    </row>
    <row r="7384" spans="1:11" ht="15" x14ac:dyDescent="0.2">
      <c r="A7384" s="5">
        <f t="shared" si="118"/>
        <v>7325</v>
      </c>
      <c r="B7384" s="660"/>
      <c r="D7384" s="2" t="s">
        <v>77</v>
      </c>
      <c r="F7384" s="4" t="s">
        <v>3784</v>
      </c>
      <c r="G7384" s="1" t="b">
        <f t="shared" ca="1" si="117"/>
        <v>1</v>
      </c>
      <c r="H7384" s="1435" t="str" cm="1">
        <f t="array" aca="1" ref="H7384" ca="1">IF(I7384&lt;&gt;"",INDIRECT("'"&amp;I7384&amp;"'!"&amp;J7384),"")</f>
        <v/>
      </c>
      <c r="I7384" s="1440"/>
      <c r="J7384" s="1436"/>
      <c r="K7384" s="4"/>
    </row>
    <row r="7385" spans="1:11" ht="15" x14ac:dyDescent="0.2">
      <c r="A7385" s="5">
        <f t="shared" si="118"/>
        <v>7326</v>
      </c>
      <c r="B7385" s="660"/>
      <c r="D7385" s="2" t="s">
        <v>77</v>
      </c>
      <c r="F7385" s="4" t="s">
        <v>3784</v>
      </c>
      <c r="G7385" s="1" t="b">
        <f t="shared" ca="1" si="117"/>
        <v>1</v>
      </c>
      <c r="H7385" s="1435" t="str" cm="1">
        <f t="array" aca="1" ref="H7385" ca="1">IF(I7385&lt;&gt;"",INDIRECT("'"&amp;I7385&amp;"'!"&amp;J7385),"")</f>
        <v/>
      </c>
      <c r="I7385" s="1440"/>
      <c r="J7385" s="1436"/>
      <c r="K7385" s="4"/>
    </row>
    <row r="7386" spans="1:11" ht="15" x14ac:dyDescent="0.2">
      <c r="A7386" s="5">
        <f t="shared" si="118"/>
        <v>7327</v>
      </c>
      <c r="B7386" s="660"/>
      <c r="D7386" s="2" t="s">
        <v>77</v>
      </c>
      <c r="F7386" s="4" t="s">
        <v>3784</v>
      </c>
      <c r="G7386" s="1" t="b">
        <f t="shared" ca="1" si="117"/>
        <v>1</v>
      </c>
      <c r="H7386" s="1435" t="str" cm="1">
        <f t="array" aca="1" ref="H7386" ca="1">IF(I7386&lt;&gt;"",INDIRECT("'"&amp;I7386&amp;"'!"&amp;J7386),"")</f>
        <v/>
      </c>
      <c r="I7386" s="1440"/>
      <c r="J7386" s="1436"/>
      <c r="K7386" s="4"/>
    </row>
    <row r="7387" spans="1:11" ht="15" x14ac:dyDescent="0.2">
      <c r="A7387" s="5">
        <f t="shared" si="118"/>
        <v>7328</v>
      </c>
      <c r="B7387" s="660"/>
      <c r="D7387" s="2" t="s">
        <v>77</v>
      </c>
      <c r="F7387" s="4" t="s">
        <v>3784</v>
      </c>
      <c r="G7387" s="1" t="b">
        <f t="shared" ca="1" si="117"/>
        <v>1</v>
      </c>
      <c r="H7387" s="1435" t="str" cm="1">
        <f t="array" aca="1" ref="H7387" ca="1">IF(I7387&lt;&gt;"",INDIRECT("'"&amp;I7387&amp;"'!"&amp;J7387),"")</f>
        <v/>
      </c>
      <c r="I7387" s="1440"/>
      <c r="J7387" s="1436"/>
      <c r="K7387" s="4"/>
    </row>
    <row r="7388" spans="1:11" ht="15" x14ac:dyDescent="0.2">
      <c r="A7388" s="5">
        <f t="shared" si="118"/>
        <v>7329</v>
      </c>
      <c r="B7388" s="660"/>
      <c r="D7388" s="2" t="s">
        <v>77</v>
      </c>
      <c r="F7388" s="4" t="s">
        <v>3784</v>
      </c>
      <c r="G7388" s="1" t="b">
        <f t="shared" ca="1" si="117"/>
        <v>1</v>
      </c>
      <c r="H7388" s="1435" t="str" cm="1">
        <f t="array" aca="1" ref="H7388" ca="1">IF(I7388&lt;&gt;"",INDIRECT("'"&amp;I7388&amp;"'!"&amp;J7388),"")</f>
        <v/>
      </c>
      <c r="I7388" s="1440"/>
      <c r="J7388" s="1436"/>
      <c r="K7388" s="4"/>
    </row>
    <row r="7389" spans="1:11" ht="15" x14ac:dyDescent="0.2">
      <c r="A7389" s="5">
        <f t="shared" si="118"/>
        <v>7330</v>
      </c>
      <c r="B7389" s="660"/>
      <c r="D7389" s="2" t="s">
        <v>77</v>
      </c>
      <c r="F7389" s="4" t="s">
        <v>3784</v>
      </c>
      <c r="G7389" s="1" t="b">
        <f t="shared" ca="1" si="117"/>
        <v>1</v>
      </c>
      <c r="H7389" s="1435" t="str" cm="1">
        <f t="array" aca="1" ref="H7389" ca="1">IF(I7389&lt;&gt;"",INDIRECT("'"&amp;I7389&amp;"'!"&amp;J7389),"")</f>
        <v/>
      </c>
      <c r="I7389" s="1440"/>
      <c r="J7389" s="1436"/>
      <c r="K7389" s="4"/>
    </row>
    <row r="7390" spans="1:11" ht="15" x14ac:dyDescent="0.2">
      <c r="A7390" s="5">
        <f t="shared" si="118"/>
        <v>7331</v>
      </c>
      <c r="B7390" s="660"/>
      <c r="D7390" s="2" t="s">
        <v>77</v>
      </c>
      <c r="F7390" s="4" t="s">
        <v>3784</v>
      </c>
      <c r="G7390" s="1" t="b">
        <f t="shared" ca="1" si="117"/>
        <v>1</v>
      </c>
      <c r="H7390" s="1435" t="str" cm="1">
        <f t="array" aca="1" ref="H7390" ca="1">IF(I7390&lt;&gt;"",INDIRECT("'"&amp;I7390&amp;"'!"&amp;J7390),"")</f>
        <v/>
      </c>
      <c r="I7390" s="1440"/>
      <c r="J7390" s="1436"/>
      <c r="K7390" s="4"/>
    </row>
    <row r="7391" spans="1:11" ht="15" x14ac:dyDescent="0.2">
      <c r="A7391" s="5">
        <f t="shared" si="118"/>
        <v>7332</v>
      </c>
      <c r="B7391" s="660"/>
      <c r="D7391" s="2" t="s">
        <v>77</v>
      </c>
      <c r="F7391" s="4" t="s">
        <v>3784</v>
      </c>
      <c r="G7391" s="1" t="b">
        <f t="shared" ca="1" si="117"/>
        <v>1</v>
      </c>
      <c r="H7391" s="1435" t="str" cm="1">
        <f t="array" aca="1" ref="H7391" ca="1">IF(I7391&lt;&gt;"",INDIRECT("'"&amp;I7391&amp;"'!"&amp;J7391),"")</f>
        <v/>
      </c>
      <c r="I7391" s="1440"/>
      <c r="J7391" s="1436"/>
      <c r="K7391" s="4"/>
    </row>
    <row r="7392" spans="1:11" ht="15" x14ac:dyDescent="0.2">
      <c r="A7392" s="5">
        <f t="shared" si="118"/>
        <v>7333</v>
      </c>
      <c r="B7392" s="660"/>
      <c r="D7392" s="2" t="s">
        <v>77</v>
      </c>
      <c r="F7392" s="4" t="s">
        <v>3784</v>
      </c>
      <c r="G7392" s="1" t="b">
        <f t="shared" ref="G7392:G7455" ca="1" si="119">H7392=B7392</f>
        <v>1</v>
      </c>
      <c r="H7392" s="1435" t="str" cm="1">
        <f t="array" aca="1" ref="H7392" ca="1">IF(I7392&lt;&gt;"",INDIRECT("'"&amp;I7392&amp;"'!"&amp;J7392),"")</f>
        <v/>
      </c>
      <c r="I7392" s="1440"/>
      <c r="J7392" s="1436"/>
      <c r="K7392" s="4"/>
    </row>
    <row r="7393" spans="1:11" ht="15" x14ac:dyDescent="0.2">
      <c r="A7393" s="5">
        <f t="shared" si="118"/>
        <v>7334</v>
      </c>
      <c r="B7393" s="660"/>
      <c r="D7393" s="2" t="s">
        <v>77</v>
      </c>
      <c r="F7393" s="4" t="s">
        <v>3784</v>
      </c>
      <c r="G7393" s="1" t="b">
        <f t="shared" ca="1" si="119"/>
        <v>1</v>
      </c>
      <c r="H7393" s="1435" t="str" cm="1">
        <f t="array" aca="1" ref="H7393" ca="1">IF(I7393&lt;&gt;"",INDIRECT("'"&amp;I7393&amp;"'!"&amp;J7393),"")</f>
        <v/>
      </c>
      <c r="I7393" s="1440"/>
      <c r="J7393" s="1436"/>
      <c r="K7393" s="4"/>
    </row>
    <row r="7394" spans="1:11" ht="15" x14ac:dyDescent="0.2">
      <c r="A7394" s="5">
        <f t="shared" si="118"/>
        <v>7335</v>
      </c>
      <c r="B7394" s="660"/>
      <c r="D7394" s="2" t="s">
        <v>77</v>
      </c>
      <c r="F7394" s="4" t="s">
        <v>3784</v>
      </c>
      <c r="G7394" s="1" t="b">
        <f t="shared" ca="1" si="119"/>
        <v>1</v>
      </c>
      <c r="H7394" s="1435" t="str" cm="1">
        <f t="array" aca="1" ref="H7394" ca="1">IF(I7394&lt;&gt;"",INDIRECT("'"&amp;I7394&amp;"'!"&amp;J7394),"")</f>
        <v/>
      </c>
      <c r="I7394" s="1440"/>
      <c r="J7394" s="1436"/>
      <c r="K7394" s="4"/>
    </row>
    <row r="7395" spans="1:11" ht="15" x14ac:dyDescent="0.2">
      <c r="A7395" s="5">
        <f t="shared" si="118"/>
        <v>7336</v>
      </c>
      <c r="B7395" s="660"/>
      <c r="D7395" s="2" t="s">
        <v>77</v>
      </c>
      <c r="F7395" s="4" t="s">
        <v>3784</v>
      </c>
      <c r="G7395" s="1" t="b">
        <f t="shared" ca="1" si="119"/>
        <v>1</v>
      </c>
      <c r="H7395" s="1435" t="str" cm="1">
        <f t="array" aca="1" ref="H7395" ca="1">IF(I7395&lt;&gt;"",INDIRECT("'"&amp;I7395&amp;"'!"&amp;J7395),"")</f>
        <v/>
      </c>
      <c r="I7395" s="1440"/>
      <c r="J7395" s="1436"/>
      <c r="K7395" s="4"/>
    </row>
    <row r="7396" spans="1:11" ht="15" x14ac:dyDescent="0.2">
      <c r="A7396" s="5">
        <f t="shared" si="118"/>
        <v>7337</v>
      </c>
      <c r="B7396" s="660"/>
      <c r="D7396" s="2" t="s">
        <v>77</v>
      </c>
      <c r="F7396" s="4" t="s">
        <v>3784</v>
      </c>
      <c r="G7396" s="1" t="b">
        <f t="shared" ca="1" si="119"/>
        <v>1</v>
      </c>
      <c r="H7396" s="1435" t="str" cm="1">
        <f t="array" aca="1" ref="H7396" ca="1">IF(I7396&lt;&gt;"",INDIRECT("'"&amp;I7396&amp;"'!"&amp;J7396),"")</f>
        <v/>
      </c>
      <c r="I7396" s="1440"/>
      <c r="J7396" s="1436"/>
      <c r="K7396" s="4"/>
    </row>
    <row r="7397" spans="1:11" ht="15" x14ac:dyDescent="0.2">
      <c r="A7397" s="5">
        <f t="shared" si="118"/>
        <v>7338</v>
      </c>
      <c r="B7397" s="660"/>
      <c r="D7397" s="2" t="s">
        <v>77</v>
      </c>
      <c r="F7397" s="4" t="s">
        <v>3784</v>
      </c>
      <c r="G7397" s="1" t="b">
        <f t="shared" ca="1" si="119"/>
        <v>1</v>
      </c>
      <c r="H7397" s="1435" t="str" cm="1">
        <f t="array" aca="1" ref="H7397" ca="1">IF(I7397&lt;&gt;"",INDIRECT("'"&amp;I7397&amp;"'!"&amp;J7397),"")</f>
        <v/>
      </c>
      <c r="I7397" s="1440"/>
      <c r="J7397" s="1436"/>
      <c r="K7397" s="4"/>
    </row>
    <row r="7398" spans="1:11" ht="15" x14ac:dyDescent="0.2">
      <c r="A7398" s="5">
        <f t="shared" si="118"/>
        <v>7339</v>
      </c>
      <c r="B7398" s="660"/>
      <c r="D7398" s="2" t="s">
        <v>77</v>
      </c>
      <c r="F7398" s="4" t="s">
        <v>3784</v>
      </c>
      <c r="G7398" s="1" t="b">
        <f t="shared" ca="1" si="119"/>
        <v>1</v>
      </c>
      <c r="H7398" s="1435" t="str" cm="1">
        <f t="array" aca="1" ref="H7398" ca="1">IF(I7398&lt;&gt;"",INDIRECT("'"&amp;I7398&amp;"'!"&amp;J7398),"")</f>
        <v/>
      </c>
      <c r="I7398" s="1440"/>
      <c r="J7398" s="1436"/>
      <c r="K7398" s="4"/>
    </row>
    <row r="7399" spans="1:11" ht="15" x14ac:dyDescent="0.2">
      <c r="A7399" s="5">
        <f t="shared" si="118"/>
        <v>7340</v>
      </c>
      <c r="B7399" s="660"/>
      <c r="D7399" s="2" t="s">
        <v>77</v>
      </c>
      <c r="F7399" s="4" t="s">
        <v>3784</v>
      </c>
      <c r="G7399" s="1" t="b">
        <f t="shared" ca="1" si="119"/>
        <v>1</v>
      </c>
      <c r="H7399" s="1435" t="str" cm="1">
        <f t="array" aca="1" ref="H7399" ca="1">IF(I7399&lt;&gt;"",INDIRECT("'"&amp;I7399&amp;"'!"&amp;J7399),"")</f>
        <v/>
      </c>
      <c r="I7399" s="1440"/>
      <c r="J7399" s="1436"/>
      <c r="K7399" s="4"/>
    </row>
    <row r="7400" spans="1:11" ht="15" x14ac:dyDescent="0.2">
      <c r="A7400" s="5">
        <f t="shared" si="118"/>
        <v>7341</v>
      </c>
      <c r="B7400" s="660"/>
      <c r="D7400" s="2" t="s">
        <v>77</v>
      </c>
      <c r="F7400" s="4" t="s">
        <v>3784</v>
      </c>
      <c r="G7400" s="1" t="b">
        <f t="shared" ca="1" si="119"/>
        <v>1</v>
      </c>
      <c r="H7400" s="1435" t="str" cm="1">
        <f t="array" aca="1" ref="H7400" ca="1">IF(I7400&lt;&gt;"",INDIRECT("'"&amp;I7400&amp;"'!"&amp;J7400),"")</f>
        <v/>
      </c>
      <c r="I7400" s="1440"/>
      <c r="J7400" s="1436"/>
      <c r="K7400" s="4"/>
    </row>
    <row r="7401" spans="1:11" ht="15" x14ac:dyDescent="0.2">
      <c r="A7401" s="5">
        <f t="shared" si="118"/>
        <v>7342</v>
      </c>
      <c r="B7401" s="660"/>
      <c r="D7401" s="2" t="s">
        <v>77</v>
      </c>
      <c r="F7401" s="4" t="s">
        <v>3784</v>
      </c>
      <c r="G7401" s="1" t="b">
        <f t="shared" ca="1" si="119"/>
        <v>1</v>
      </c>
      <c r="H7401" s="1435" t="str" cm="1">
        <f t="array" aca="1" ref="H7401" ca="1">IF(I7401&lt;&gt;"",INDIRECT("'"&amp;I7401&amp;"'!"&amp;J7401),"")</f>
        <v/>
      </c>
      <c r="I7401" s="1440"/>
      <c r="J7401" s="1436"/>
      <c r="K7401" s="4"/>
    </row>
    <row r="7402" spans="1:11" ht="15" x14ac:dyDescent="0.2">
      <c r="A7402" s="5">
        <f t="shared" si="118"/>
        <v>7343</v>
      </c>
      <c r="B7402" s="660"/>
      <c r="D7402" s="2" t="s">
        <v>77</v>
      </c>
      <c r="F7402" s="4" t="s">
        <v>3784</v>
      </c>
      <c r="G7402" s="1" t="b">
        <f t="shared" ca="1" si="119"/>
        <v>1</v>
      </c>
      <c r="H7402" s="1435" t="str" cm="1">
        <f t="array" aca="1" ref="H7402" ca="1">IF(I7402&lt;&gt;"",INDIRECT("'"&amp;I7402&amp;"'!"&amp;J7402),"")</f>
        <v/>
      </c>
      <c r="I7402" s="1440"/>
      <c r="J7402" s="1436"/>
      <c r="K7402" s="4"/>
    </row>
    <row r="7403" spans="1:11" ht="15" x14ac:dyDescent="0.2">
      <c r="A7403" s="5">
        <f t="shared" si="118"/>
        <v>7344</v>
      </c>
      <c r="B7403" s="660"/>
      <c r="D7403" s="2" t="s">
        <v>77</v>
      </c>
      <c r="F7403" s="4" t="s">
        <v>3784</v>
      </c>
      <c r="G7403" s="1" t="b">
        <f t="shared" ca="1" si="119"/>
        <v>1</v>
      </c>
      <c r="H7403" s="1435" t="str" cm="1">
        <f t="array" aca="1" ref="H7403" ca="1">IF(I7403&lt;&gt;"",INDIRECT("'"&amp;I7403&amp;"'!"&amp;J7403),"")</f>
        <v/>
      </c>
      <c r="I7403" s="1440"/>
      <c r="J7403" s="1436"/>
      <c r="K7403" s="4"/>
    </row>
    <row r="7404" spans="1:11" ht="15" x14ac:dyDescent="0.2">
      <c r="A7404" s="5">
        <f t="shared" si="118"/>
        <v>7345</v>
      </c>
      <c r="B7404" s="660"/>
      <c r="D7404" s="2" t="s">
        <v>77</v>
      </c>
      <c r="F7404" s="4" t="s">
        <v>3784</v>
      </c>
      <c r="G7404" s="1" t="b">
        <f t="shared" ca="1" si="119"/>
        <v>1</v>
      </c>
      <c r="H7404" s="1435" t="str" cm="1">
        <f t="array" aca="1" ref="H7404" ca="1">IF(I7404&lt;&gt;"",INDIRECT("'"&amp;I7404&amp;"'!"&amp;J7404),"")</f>
        <v/>
      </c>
      <c r="I7404" s="1440"/>
      <c r="J7404" s="1436"/>
      <c r="K7404" s="4"/>
    </row>
    <row r="7405" spans="1:11" ht="15" x14ac:dyDescent="0.2">
      <c r="A7405" s="5">
        <f t="shared" si="118"/>
        <v>7346</v>
      </c>
      <c r="B7405" s="660"/>
      <c r="D7405" s="2" t="s">
        <v>77</v>
      </c>
      <c r="F7405" s="4" t="s">
        <v>3784</v>
      </c>
      <c r="G7405" s="1" t="b">
        <f t="shared" ca="1" si="119"/>
        <v>1</v>
      </c>
      <c r="H7405" s="1435" t="str" cm="1">
        <f t="array" aca="1" ref="H7405" ca="1">IF(I7405&lt;&gt;"",INDIRECT("'"&amp;I7405&amp;"'!"&amp;J7405),"")</f>
        <v/>
      </c>
      <c r="I7405" s="1440"/>
      <c r="J7405" s="1436"/>
      <c r="K7405" s="4"/>
    </row>
    <row r="7406" spans="1:11" ht="15" x14ac:dyDescent="0.2">
      <c r="A7406" s="5">
        <f t="shared" si="118"/>
        <v>7347</v>
      </c>
      <c r="B7406" s="660"/>
      <c r="D7406" s="2" t="s">
        <v>77</v>
      </c>
      <c r="F7406" s="4" t="s">
        <v>3784</v>
      </c>
      <c r="G7406" s="1" t="b">
        <f t="shared" ca="1" si="119"/>
        <v>1</v>
      </c>
      <c r="H7406" s="1435" t="str" cm="1">
        <f t="array" aca="1" ref="H7406" ca="1">IF(I7406&lt;&gt;"",INDIRECT("'"&amp;I7406&amp;"'!"&amp;J7406),"")</f>
        <v/>
      </c>
      <c r="I7406" s="1440"/>
      <c r="J7406" s="1436"/>
      <c r="K7406" s="4"/>
    </row>
    <row r="7407" spans="1:11" ht="15" x14ac:dyDescent="0.2">
      <c r="A7407" s="5">
        <f t="shared" si="118"/>
        <v>7348</v>
      </c>
      <c r="B7407" s="660"/>
      <c r="D7407" s="2" t="s">
        <v>77</v>
      </c>
      <c r="F7407" s="4" t="s">
        <v>3784</v>
      </c>
      <c r="G7407" s="1" t="b">
        <f t="shared" ca="1" si="119"/>
        <v>1</v>
      </c>
      <c r="H7407" s="1435" t="str" cm="1">
        <f t="array" aca="1" ref="H7407" ca="1">IF(I7407&lt;&gt;"",INDIRECT("'"&amp;I7407&amp;"'!"&amp;J7407),"")</f>
        <v/>
      </c>
      <c r="I7407" s="1440"/>
      <c r="J7407" s="1436"/>
      <c r="K7407" s="4"/>
    </row>
    <row r="7408" spans="1:11" ht="15" x14ac:dyDescent="0.2">
      <c r="A7408" s="5">
        <f t="shared" si="118"/>
        <v>7349</v>
      </c>
      <c r="B7408" s="660"/>
      <c r="D7408" s="2" t="s">
        <v>77</v>
      </c>
      <c r="F7408" s="4" t="s">
        <v>3784</v>
      </c>
      <c r="G7408" s="1" t="b">
        <f t="shared" ca="1" si="119"/>
        <v>1</v>
      </c>
      <c r="H7408" s="1435" t="str" cm="1">
        <f t="array" aca="1" ref="H7408" ca="1">IF(I7408&lt;&gt;"",INDIRECT("'"&amp;I7408&amp;"'!"&amp;J7408),"")</f>
        <v/>
      </c>
      <c r="I7408" s="1440"/>
      <c r="J7408" s="1436"/>
      <c r="K7408" s="4"/>
    </row>
    <row r="7409" spans="1:11" ht="15" x14ac:dyDescent="0.2">
      <c r="A7409" s="5">
        <f t="shared" si="118"/>
        <v>7350</v>
      </c>
      <c r="B7409" s="660"/>
      <c r="D7409" s="2" t="s">
        <v>77</v>
      </c>
      <c r="F7409" s="4" t="s">
        <v>3784</v>
      </c>
      <c r="G7409" s="1" t="b">
        <f t="shared" ca="1" si="119"/>
        <v>1</v>
      </c>
      <c r="H7409" s="1435" t="str" cm="1">
        <f t="array" aca="1" ref="H7409" ca="1">IF(I7409&lt;&gt;"",INDIRECT("'"&amp;I7409&amp;"'!"&amp;J7409),"")</f>
        <v/>
      </c>
      <c r="I7409" s="1440"/>
      <c r="J7409" s="1436"/>
      <c r="K7409" s="4"/>
    </row>
    <row r="7410" spans="1:11" ht="15" x14ac:dyDescent="0.2">
      <c r="A7410" s="5">
        <f t="shared" si="118"/>
        <v>7351</v>
      </c>
      <c r="B7410" s="660"/>
      <c r="D7410" s="2" t="s">
        <v>77</v>
      </c>
      <c r="F7410" s="4" t="s">
        <v>3784</v>
      </c>
      <c r="G7410" s="1" t="b">
        <f t="shared" ca="1" si="119"/>
        <v>1</v>
      </c>
      <c r="H7410" s="1435" t="str" cm="1">
        <f t="array" aca="1" ref="H7410" ca="1">IF(I7410&lt;&gt;"",INDIRECT("'"&amp;I7410&amp;"'!"&amp;J7410),"")</f>
        <v/>
      </c>
      <c r="I7410" s="1440"/>
      <c r="J7410" s="1436"/>
      <c r="K7410" s="4"/>
    </row>
    <row r="7411" spans="1:11" ht="15" x14ac:dyDescent="0.2">
      <c r="A7411" s="5">
        <f t="shared" si="118"/>
        <v>7352</v>
      </c>
      <c r="B7411" s="660"/>
      <c r="D7411" s="2" t="s">
        <v>77</v>
      </c>
      <c r="F7411" s="4" t="s">
        <v>3784</v>
      </c>
      <c r="G7411" s="1" t="b">
        <f t="shared" ca="1" si="119"/>
        <v>1</v>
      </c>
      <c r="H7411" s="1435" t="str" cm="1">
        <f t="array" aca="1" ref="H7411" ca="1">IF(I7411&lt;&gt;"",INDIRECT("'"&amp;I7411&amp;"'!"&amp;J7411),"")</f>
        <v/>
      </c>
      <c r="I7411" s="1440"/>
      <c r="J7411" s="1436"/>
      <c r="K7411" s="4"/>
    </row>
    <row r="7412" spans="1:11" ht="15" x14ac:dyDescent="0.2">
      <c r="A7412" s="5">
        <f t="shared" si="118"/>
        <v>7353</v>
      </c>
      <c r="B7412" s="660"/>
      <c r="D7412" s="2" t="s">
        <v>77</v>
      </c>
      <c r="F7412" s="4" t="s">
        <v>3784</v>
      </c>
      <c r="G7412" s="1" t="b">
        <f t="shared" ca="1" si="119"/>
        <v>1</v>
      </c>
      <c r="H7412" s="1435" t="str" cm="1">
        <f t="array" aca="1" ref="H7412" ca="1">IF(I7412&lt;&gt;"",INDIRECT("'"&amp;I7412&amp;"'!"&amp;J7412),"")</f>
        <v/>
      </c>
      <c r="I7412" s="1440"/>
      <c r="J7412" s="1436"/>
      <c r="K7412" s="4"/>
    </row>
    <row r="7413" spans="1:11" ht="15" x14ac:dyDescent="0.2">
      <c r="A7413" s="5">
        <f t="shared" si="118"/>
        <v>7354</v>
      </c>
      <c r="B7413" s="660"/>
      <c r="D7413" s="2" t="s">
        <v>77</v>
      </c>
      <c r="F7413" s="4" t="s">
        <v>3784</v>
      </c>
      <c r="G7413" s="1" t="b">
        <f t="shared" ca="1" si="119"/>
        <v>1</v>
      </c>
      <c r="H7413" s="1435" t="str" cm="1">
        <f t="array" aca="1" ref="H7413" ca="1">IF(I7413&lt;&gt;"",INDIRECT("'"&amp;I7413&amp;"'!"&amp;J7413),"")</f>
        <v/>
      </c>
      <c r="I7413" s="1440"/>
      <c r="J7413" s="1436"/>
      <c r="K7413" s="4"/>
    </row>
    <row r="7414" spans="1:11" ht="15" x14ac:dyDescent="0.2">
      <c r="A7414" s="5">
        <f t="shared" si="118"/>
        <v>7355</v>
      </c>
      <c r="B7414" s="660"/>
      <c r="D7414" s="2" t="s">
        <v>77</v>
      </c>
      <c r="F7414" s="4" t="s">
        <v>3784</v>
      </c>
      <c r="G7414" s="1" t="b">
        <f t="shared" ca="1" si="119"/>
        <v>1</v>
      </c>
      <c r="H7414" s="1435" t="str" cm="1">
        <f t="array" aca="1" ref="H7414" ca="1">IF(I7414&lt;&gt;"",INDIRECT("'"&amp;I7414&amp;"'!"&amp;J7414),"")</f>
        <v/>
      </c>
      <c r="I7414" s="1440"/>
      <c r="J7414" s="1436"/>
      <c r="K7414" s="4"/>
    </row>
    <row r="7415" spans="1:11" ht="15" x14ac:dyDescent="0.2">
      <c r="A7415" s="5">
        <f t="shared" si="118"/>
        <v>7356</v>
      </c>
      <c r="B7415" s="660"/>
      <c r="D7415" s="2" t="s">
        <v>77</v>
      </c>
      <c r="F7415" s="4" t="s">
        <v>3784</v>
      </c>
      <c r="G7415" s="1" t="b">
        <f t="shared" ca="1" si="119"/>
        <v>1</v>
      </c>
      <c r="H7415" s="1435" t="str" cm="1">
        <f t="array" aca="1" ref="H7415" ca="1">IF(I7415&lt;&gt;"",INDIRECT("'"&amp;I7415&amp;"'!"&amp;J7415),"")</f>
        <v/>
      </c>
      <c r="I7415" s="1440"/>
      <c r="J7415" s="1436"/>
      <c r="K7415" s="4"/>
    </row>
    <row r="7416" spans="1:11" ht="15" x14ac:dyDescent="0.2">
      <c r="A7416" s="5">
        <f t="shared" si="118"/>
        <v>7357</v>
      </c>
      <c r="B7416" s="660"/>
      <c r="D7416" s="2" t="s">
        <v>77</v>
      </c>
      <c r="F7416" s="4" t="s">
        <v>3784</v>
      </c>
      <c r="G7416" s="1" t="b">
        <f t="shared" ca="1" si="119"/>
        <v>1</v>
      </c>
      <c r="H7416" s="1435" t="str" cm="1">
        <f t="array" aca="1" ref="H7416" ca="1">IF(I7416&lt;&gt;"",INDIRECT("'"&amp;I7416&amp;"'!"&amp;J7416),"")</f>
        <v/>
      </c>
      <c r="I7416" s="1440"/>
      <c r="J7416" s="1436"/>
      <c r="K7416" s="4"/>
    </row>
    <row r="7417" spans="1:11" ht="15" x14ac:dyDescent="0.2">
      <c r="A7417" s="5">
        <f t="shared" si="118"/>
        <v>7358</v>
      </c>
      <c r="B7417" s="660"/>
      <c r="D7417" s="2" t="s">
        <v>77</v>
      </c>
      <c r="F7417" s="4" t="s">
        <v>3784</v>
      </c>
      <c r="G7417" s="1" t="b">
        <f t="shared" ca="1" si="119"/>
        <v>1</v>
      </c>
      <c r="H7417" s="1435" t="str" cm="1">
        <f t="array" aca="1" ref="H7417" ca="1">IF(I7417&lt;&gt;"",INDIRECT("'"&amp;I7417&amp;"'!"&amp;J7417),"")</f>
        <v/>
      </c>
      <c r="I7417" s="1440"/>
      <c r="J7417" s="1436"/>
      <c r="K7417" s="4"/>
    </row>
    <row r="7418" spans="1:11" ht="15" x14ac:dyDescent="0.2">
      <c r="A7418" s="5">
        <f t="shared" si="118"/>
        <v>7359</v>
      </c>
      <c r="B7418" s="660"/>
      <c r="D7418" s="2" t="s">
        <v>77</v>
      </c>
      <c r="F7418" s="4" t="s">
        <v>3784</v>
      </c>
      <c r="G7418" s="1" t="b">
        <f t="shared" ca="1" si="119"/>
        <v>1</v>
      </c>
      <c r="H7418" s="1435" t="str" cm="1">
        <f t="array" aca="1" ref="H7418" ca="1">IF(I7418&lt;&gt;"",INDIRECT("'"&amp;I7418&amp;"'!"&amp;J7418),"")</f>
        <v/>
      </c>
      <c r="I7418" s="1440"/>
      <c r="J7418" s="1436"/>
      <c r="K7418" s="4"/>
    </row>
    <row r="7419" spans="1:11" ht="15" x14ac:dyDescent="0.2">
      <c r="A7419" s="5">
        <f t="shared" si="118"/>
        <v>7360</v>
      </c>
      <c r="B7419" s="660"/>
      <c r="D7419" s="2" t="s">
        <v>77</v>
      </c>
      <c r="F7419" s="4" t="s">
        <v>3784</v>
      </c>
      <c r="G7419" s="1" t="b">
        <f t="shared" ca="1" si="119"/>
        <v>1</v>
      </c>
      <c r="H7419" s="1435" t="str" cm="1">
        <f t="array" aca="1" ref="H7419" ca="1">IF(I7419&lt;&gt;"",INDIRECT("'"&amp;I7419&amp;"'!"&amp;J7419),"")</f>
        <v/>
      </c>
      <c r="I7419" s="1440"/>
      <c r="J7419" s="1436"/>
      <c r="K7419" s="4"/>
    </row>
    <row r="7420" spans="1:11" ht="15" x14ac:dyDescent="0.2">
      <c r="A7420" s="5">
        <f t="shared" si="118"/>
        <v>7361</v>
      </c>
      <c r="B7420" s="660"/>
      <c r="D7420" s="2" t="s">
        <v>77</v>
      </c>
      <c r="F7420" s="4" t="s">
        <v>3784</v>
      </c>
      <c r="G7420" s="1" t="b">
        <f t="shared" ca="1" si="119"/>
        <v>1</v>
      </c>
      <c r="H7420" s="1435" t="str" cm="1">
        <f t="array" aca="1" ref="H7420" ca="1">IF(I7420&lt;&gt;"",INDIRECT("'"&amp;I7420&amp;"'!"&amp;J7420),"")</f>
        <v/>
      </c>
      <c r="I7420" s="1440"/>
      <c r="J7420" s="1436"/>
      <c r="K7420" s="4"/>
    </row>
    <row r="7421" spans="1:11" ht="15" x14ac:dyDescent="0.2">
      <c r="A7421" s="5">
        <f t="shared" si="118"/>
        <v>7362</v>
      </c>
      <c r="B7421" s="660"/>
      <c r="D7421" s="2" t="s">
        <v>77</v>
      </c>
      <c r="F7421" s="4" t="s">
        <v>3784</v>
      </c>
      <c r="G7421" s="1" t="b">
        <f t="shared" ca="1" si="119"/>
        <v>1</v>
      </c>
      <c r="H7421" s="1435" t="str" cm="1">
        <f t="array" aca="1" ref="H7421" ca="1">IF(I7421&lt;&gt;"",INDIRECT("'"&amp;I7421&amp;"'!"&amp;J7421),"")</f>
        <v/>
      </c>
      <c r="I7421" s="1440"/>
      <c r="J7421" s="1436"/>
      <c r="K7421" s="4"/>
    </row>
    <row r="7422" spans="1:11" ht="15" x14ac:dyDescent="0.2">
      <c r="A7422" s="5">
        <f t="shared" si="118"/>
        <v>7363</v>
      </c>
      <c r="B7422" s="660"/>
      <c r="D7422" s="2" t="s">
        <v>77</v>
      </c>
      <c r="F7422" s="4" t="s">
        <v>3784</v>
      </c>
      <c r="G7422" s="1" t="b">
        <f t="shared" ca="1" si="119"/>
        <v>1</v>
      </c>
      <c r="H7422" s="1435" t="str" cm="1">
        <f t="array" aca="1" ref="H7422" ca="1">IF(I7422&lt;&gt;"",INDIRECT("'"&amp;I7422&amp;"'!"&amp;J7422),"")</f>
        <v/>
      </c>
      <c r="I7422" s="1440"/>
      <c r="J7422" s="1436"/>
      <c r="K7422" s="4"/>
    </row>
    <row r="7423" spans="1:11" ht="15" x14ac:dyDescent="0.2">
      <c r="A7423" s="5">
        <f t="shared" si="118"/>
        <v>7364</v>
      </c>
      <c r="B7423" s="660"/>
      <c r="D7423" s="2" t="s">
        <v>77</v>
      </c>
      <c r="F7423" s="4" t="s">
        <v>3784</v>
      </c>
      <c r="G7423" s="1" t="b">
        <f t="shared" ca="1" si="119"/>
        <v>1</v>
      </c>
      <c r="H7423" s="1435" t="str" cm="1">
        <f t="array" aca="1" ref="H7423" ca="1">IF(I7423&lt;&gt;"",INDIRECT("'"&amp;I7423&amp;"'!"&amp;J7423),"")</f>
        <v/>
      </c>
      <c r="I7423" s="1440"/>
      <c r="J7423" s="1436"/>
      <c r="K7423" s="4"/>
    </row>
    <row r="7424" spans="1:11" ht="15" x14ac:dyDescent="0.2">
      <c r="A7424" s="5">
        <f t="shared" si="118"/>
        <v>7365</v>
      </c>
      <c r="B7424" s="660"/>
      <c r="D7424" s="2" t="s">
        <v>77</v>
      </c>
      <c r="F7424" s="4" t="s">
        <v>3784</v>
      </c>
      <c r="G7424" s="1" t="b">
        <f t="shared" ca="1" si="119"/>
        <v>1</v>
      </c>
      <c r="H7424" s="1435" t="str" cm="1">
        <f t="array" aca="1" ref="H7424" ca="1">IF(I7424&lt;&gt;"",INDIRECT("'"&amp;I7424&amp;"'!"&amp;J7424),"")</f>
        <v/>
      </c>
      <c r="I7424" s="1440"/>
      <c r="J7424" s="1436"/>
      <c r="K7424" s="4"/>
    </row>
    <row r="7425" spans="1:11" ht="15" x14ac:dyDescent="0.2">
      <c r="A7425" s="5">
        <f t="shared" si="118"/>
        <v>7366</v>
      </c>
      <c r="B7425" s="660"/>
      <c r="D7425" s="2" t="s">
        <v>77</v>
      </c>
      <c r="F7425" s="4" t="s">
        <v>3784</v>
      </c>
      <c r="G7425" s="1" t="b">
        <f t="shared" ca="1" si="119"/>
        <v>1</v>
      </c>
      <c r="H7425" s="1435" t="str" cm="1">
        <f t="array" aca="1" ref="H7425" ca="1">IF(I7425&lt;&gt;"",INDIRECT("'"&amp;I7425&amp;"'!"&amp;J7425),"")</f>
        <v/>
      </c>
      <c r="I7425" s="1440"/>
      <c r="J7425" s="1436"/>
      <c r="K7425" s="4"/>
    </row>
    <row r="7426" spans="1:11" ht="15" x14ac:dyDescent="0.2">
      <c r="A7426" s="5">
        <f t="shared" si="118"/>
        <v>7367</v>
      </c>
      <c r="B7426" s="660"/>
      <c r="D7426" s="2" t="s">
        <v>77</v>
      </c>
      <c r="F7426" s="4" t="s">
        <v>3784</v>
      </c>
      <c r="G7426" s="1" t="b">
        <f t="shared" ca="1" si="119"/>
        <v>1</v>
      </c>
      <c r="H7426" s="1435" t="str" cm="1">
        <f t="array" aca="1" ref="H7426" ca="1">IF(I7426&lt;&gt;"",INDIRECT("'"&amp;I7426&amp;"'!"&amp;J7426),"")</f>
        <v/>
      </c>
      <c r="I7426" s="1440"/>
      <c r="J7426" s="1436"/>
      <c r="K7426" s="4"/>
    </row>
    <row r="7427" spans="1:11" ht="15" x14ac:dyDescent="0.2">
      <c r="A7427" s="5">
        <f t="shared" si="118"/>
        <v>7368</v>
      </c>
      <c r="B7427" s="660"/>
      <c r="D7427" s="2" t="s">
        <v>77</v>
      </c>
      <c r="F7427" s="4" t="s">
        <v>3784</v>
      </c>
      <c r="G7427" s="1" t="b">
        <f t="shared" ca="1" si="119"/>
        <v>1</v>
      </c>
      <c r="H7427" s="1435" t="str" cm="1">
        <f t="array" aca="1" ref="H7427" ca="1">IF(I7427&lt;&gt;"",INDIRECT("'"&amp;I7427&amp;"'!"&amp;J7427),"")</f>
        <v/>
      </c>
      <c r="I7427" s="1440"/>
      <c r="J7427" s="1436"/>
      <c r="K7427" s="4"/>
    </row>
    <row r="7428" spans="1:11" ht="15" x14ac:dyDescent="0.2">
      <c r="A7428" s="5">
        <f t="shared" si="118"/>
        <v>7369</v>
      </c>
      <c r="B7428" s="660"/>
      <c r="D7428" s="2" t="s">
        <v>77</v>
      </c>
      <c r="F7428" s="4" t="s">
        <v>3784</v>
      </c>
      <c r="G7428" s="1" t="b">
        <f t="shared" ca="1" si="119"/>
        <v>1</v>
      </c>
      <c r="H7428" s="1435" t="str" cm="1">
        <f t="array" aca="1" ref="H7428" ca="1">IF(I7428&lt;&gt;"",INDIRECT("'"&amp;I7428&amp;"'!"&amp;J7428),"")</f>
        <v/>
      </c>
      <c r="I7428" s="1440"/>
      <c r="J7428" s="1436"/>
      <c r="K7428" s="4"/>
    </row>
    <row r="7429" spans="1:11" ht="15" x14ac:dyDescent="0.2">
      <c r="A7429" s="5">
        <f t="shared" si="118"/>
        <v>7370</v>
      </c>
      <c r="B7429" s="660"/>
      <c r="D7429" s="2" t="s">
        <v>77</v>
      </c>
      <c r="F7429" s="4" t="s">
        <v>3784</v>
      </c>
      <c r="G7429" s="1" t="b">
        <f t="shared" ca="1" si="119"/>
        <v>1</v>
      </c>
      <c r="H7429" s="1435" t="str" cm="1">
        <f t="array" aca="1" ref="H7429" ca="1">IF(I7429&lt;&gt;"",INDIRECT("'"&amp;I7429&amp;"'!"&amp;J7429),"")</f>
        <v/>
      </c>
      <c r="I7429" s="1440"/>
      <c r="J7429" s="1436"/>
      <c r="K7429" s="4"/>
    </row>
    <row r="7430" spans="1:11" ht="15" x14ac:dyDescent="0.2">
      <c r="A7430" s="5">
        <f t="shared" si="118"/>
        <v>7371</v>
      </c>
      <c r="B7430" s="660"/>
      <c r="D7430" s="2" t="s">
        <v>77</v>
      </c>
      <c r="F7430" s="4" t="s">
        <v>3784</v>
      </c>
      <c r="G7430" s="1" t="b">
        <f t="shared" ca="1" si="119"/>
        <v>1</v>
      </c>
      <c r="H7430" s="1435" t="str" cm="1">
        <f t="array" aca="1" ref="H7430" ca="1">IF(I7430&lt;&gt;"",INDIRECT("'"&amp;I7430&amp;"'!"&amp;J7430),"")</f>
        <v/>
      </c>
      <c r="I7430" s="1440"/>
      <c r="J7430" s="1436"/>
      <c r="K7430" s="4"/>
    </row>
    <row r="7431" spans="1:11" ht="15" x14ac:dyDescent="0.2">
      <c r="A7431" s="5">
        <f t="shared" si="118"/>
        <v>7372</v>
      </c>
      <c r="B7431" s="660"/>
      <c r="D7431" s="2" t="s">
        <v>77</v>
      </c>
      <c r="F7431" s="4" t="s">
        <v>3784</v>
      </c>
      <c r="G7431" s="1" t="b">
        <f t="shared" ca="1" si="119"/>
        <v>1</v>
      </c>
      <c r="H7431" s="1435" t="str" cm="1">
        <f t="array" aca="1" ref="H7431" ca="1">IF(I7431&lt;&gt;"",INDIRECT("'"&amp;I7431&amp;"'!"&amp;J7431),"")</f>
        <v/>
      </c>
      <c r="I7431" s="1440"/>
      <c r="J7431" s="1436"/>
      <c r="K7431" s="4"/>
    </row>
    <row r="7432" spans="1:11" ht="15" x14ac:dyDescent="0.2">
      <c r="A7432" s="5">
        <f t="shared" si="118"/>
        <v>7373</v>
      </c>
      <c r="B7432" s="660"/>
      <c r="D7432" s="2" t="s">
        <v>77</v>
      </c>
      <c r="F7432" s="4" t="s">
        <v>3784</v>
      </c>
      <c r="G7432" s="1" t="b">
        <f t="shared" ca="1" si="119"/>
        <v>1</v>
      </c>
      <c r="H7432" s="1435" t="str" cm="1">
        <f t="array" aca="1" ref="H7432" ca="1">IF(I7432&lt;&gt;"",INDIRECT("'"&amp;I7432&amp;"'!"&amp;J7432),"")</f>
        <v/>
      </c>
      <c r="I7432" s="1440"/>
      <c r="J7432" s="1436"/>
      <c r="K7432" s="4"/>
    </row>
    <row r="7433" spans="1:11" ht="15" x14ac:dyDescent="0.2">
      <c r="A7433" s="5">
        <f t="shared" si="118"/>
        <v>7374</v>
      </c>
      <c r="B7433" s="660"/>
      <c r="D7433" s="2" t="s">
        <v>77</v>
      </c>
      <c r="F7433" s="4" t="s">
        <v>3784</v>
      </c>
      <c r="G7433" s="1" t="b">
        <f t="shared" ca="1" si="119"/>
        <v>1</v>
      </c>
      <c r="H7433" s="1435" t="str" cm="1">
        <f t="array" aca="1" ref="H7433" ca="1">IF(I7433&lt;&gt;"",INDIRECT("'"&amp;I7433&amp;"'!"&amp;J7433),"")</f>
        <v/>
      </c>
      <c r="I7433" s="1440"/>
      <c r="J7433" s="1436"/>
      <c r="K7433" s="4"/>
    </row>
    <row r="7434" spans="1:11" ht="15" x14ac:dyDescent="0.2">
      <c r="A7434" s="5">
        <f t="shared" si="118"/>
        <v>7375</v>
      </c>
      <c r="B7434" s="660"/>
      <c r="D7434" s="2" t="s">
        <v>77</v>
      </c>
      <c r="F7434" s="4" t="s">
        <v>3784</v>
      </c>
      <c r="G7434" s="1" t="b">
        <f t="shared" ca="1" si="119"/>
        <v>1</v>
      </c>
      <c r="H7434" s="1435" t="str" cm="1">
        <f t="array" aca="1" ref="H7434" ca="1">IF(I7434&lt;&gt;"",INDIRECT("'"&amp;I7434&amp;"'!"&amp;J7434),"")</f>
        <v/>
      </c>
      <c r="I7434" s="1440"/>
      <c r="J7434" s="1436"/>
      <c r="K7434" s="4"/>
    </row>
    <row r="7435" spans="1:11" ht="15" x14ac:dyDescent="0.2">
      <c r="A7435" s="5">
        <f t="shared" si="118"/>
        <v>7376</v>
      </c>
      <c r="B7435" s="660"/>
      <c r="D7435" s="2" t="s">
        <v>77</v>
      </c>
      <c r="F7435" s="4" t="s">
        <v>3784</v>
      </c>
      <c r="G7435" s="1" t="b">
        <f t="shared" ca="1" si="119"/>
        <v>1</v>
      </c>
      <c r="H7435" s="1435" t="str" cm="1">
        <f t="array" aca="1" ref="H7435" ca="1">IF(I7435&lt;&gt;"",INDIRECT("'"&amp;I7435&amp;"'!"&amp;J7435),"")</f>
        <v/>
      </c>
      <c r="I7435" s="1440"/>
      <c r="J7435" s="1436"/>
      <c r="K7435" s="4"/>
    </row>
    <row r="7436" spans="1:11" ht="15" x14ac:dyDescent="0.2">
      <c r="A7436" s="5">
        <f t="shared" ref="A7436:A7499" si="120">A7435+1</f>
        <v>7377</v>
      </c>
      <c r="B7436" s="660"/>
      <c r="D7436" s="2" t="s">
        <v>77</v>
      </c>
      <c r="F7436" s="4" t="s">
        <v>3784</v>
      </c>
      <c r="G7436" s="1" t="b">
        <f t="shared" ca="1" si="119"/>
        <v>1</v>
      </c>
      <c r="H7436" s="1435" t="str" cm="1">
        <f t="array" aca="1" ref="H7436" ca="1">IF(I7436&lt;&gt;"",INDIRECT("'"&amp;I7436&amp;"'!"&amp;J7436),"")</f>
        <v/>
      </c>
      <c r="I7436" s="1440"/>
      <c r="J7436" s="1436"/>
      <c r="K7436" s="4"/>
    </row>
    <row r="7437" spans="1:11" ht="15" x14ac:dyDescent="0.2">
      <c r="A7437" s="5">
        <f t="shared" si="120"/>
        <v>7378</v>
      </c>
      <c r="B7437" s="660"/>
      <c r="D7437" s="2" t="s">
        <v>77</v>
      </c>
      <c r="F7437" s="4" t="s">
        <v>3784</v>
      </c>
      <c r="G7437" s="1" t="b">
        <f t="shared" ca="1" si="119"/>
        <v>1</v>
      </c>
      <c r="H7437" s="1435" t="str" cm="1">
        <f t="array" aca="1" ref="H7437" ca="1">IF(I7437&lt;&gt;"",INDIRECT("'"&amp;I7437&amp;"'!"&amp;J7437),"")</f>
        <v/>
      </c>
      <c r="I7437" s="1440"/>
      <c r="J7437" s="1436"/>
      <c r="K7437" s="4"/>
    </row>
    <row r="7438" spans="1:11" ht="15" x14ac:dyDescent="0.2">
      <c r="A7438" s="5">
        <f t="shared" si="120"/>
        <v>7379</v>
      </c>
      <c r="B7438" s="660"/>
      <c r="D7438" s="2" t="s">
        <v>77</v>
      </c>
      <c r="F7438" s="4" t="s">
        <v>3784</v>
      </c>
      <c r="G7438" s="1" t="b">
        <f t="shared" ca="1" si="119"/>
        <v>1</v>
      </c>
      <c r="H7438" s="1435" t="str" cm="1">
        <f t="array" aca="1" ref="H7438" ca="1">IF(I7438&lt;&gt;"",INDIRECT("'"&amp;I7438&amp;"'!"&amp;J7438),"")</f>
        <v/>
      </c>
      <c r="I7438" s="1440"/>
      <c r="J7438" s="1436"/>
      <c r="K7438" s="4"/>
    </row>
    <row r="7439" spans="1:11" ht="15" x14ac:dyDescent="0.2">
      <c r="A7439" s="5">
        <f t="shared" si="120"/>
        <v>7380</v>
      </c>
      <c r="B7439" s="660"/>
      <c r="D7439" s="2" t="s">
        <v>77</v>
      </c>
      <c r="F7439" s="4" t="s">
        <v>3784</v>
      </c>
      <c r="G7439" s="1" t="b">
        <f t="shared" ca="1" si="119"/>
        <v>1</v>
      </c>
      <c r="H7439" s="1435" t="str" cm="1">
        <f t="array" aca="1" ref="H7439" ca="1">IF(I7439&lt;&gt;"",INDIRECT("'"&amp;I7439&amp;"'!"&amp;J7439),"")</f>
        <v/>
      </c>
      <c r="I7439" s="1440"/>
      <c r="J7439" s="1436"/>
      <c r="K7439" s="4"/>
    </row>
    <row r="7440" spans="1:11" ht="15" x14ac:dyDescent="0.2">
      <c r="A7440" s="5">
        <f t="shared" si="120"/>
        <v>7381</v>
      </c>
      <c r="B7440" s="660"/>
      <c r="D7440" s="2" t="s">
        <v>77</v>
      </c>
      <c r="F7440" s="4" t="s">
        <v>3784</v>
      </c>
      <c r="G7440" s="1" t="b">
        <f t="shared" ca="1" si="119"/>
        <v>1</v>
      </c>
      <c r="H7440" s="1435" t="str" cm="1">
        <f t="array" aca="1" ref="H7440" ca="1">IF(I7440&lt;&gt;"",INDIRECT("'"&amp;I7440&amp;"'!"&amp;J7440),"")</f>
        <v/>
      </c>
      <c r="I7440" s="1440"/>
      <c r="J7440" s="1436"/>
      <c r="K7440" s="4"/>
    </row>
    <row r="7441" spans="1:11" ht="15" x14ac:dyDescent="0.2">
      <c r="A7441" s="5">
        <f t="shared" si="120"/>
        <v>7382</v>
      </c>
      <c r="B7441" s="660"/>
      <c r="D7441" s="2" t="s">
        <v>77</v>
      </c>
      <c r="F7441" s="4" t="s">
        <v>3784</v>
      </c>
      <c r="G7441" s="1" t="b">
        <f t="shared" ca="1" si="119"/>
        <v>1</v>
      </c>
      <c r="H7441" s="1435" t="str" cm="1">
        <f t="array" aca="1" ref="H7441" ca="1">IF(I7441&lt;&gt;"",INDIRECT("'"&amp;I7441&amp;"'!"&amp;J7441),"")</f>
        <v/>
      </c>
      <c r="I7441" s="1440"/>
      <c r="J7441" s="1436"/>
      <c r="K7441" s="4"/>
    </row>
    <row r="7442" spans="1:11" ht="15" x14ac:dyDescent="0.2">
      <c r="A7442" s="5">
        <f t="shared" si="120"/>
        <v>7383</v>
      </c>
      <c r="B7442" s="660"/>
      <c r="D7442" s="2" t="s">
        <v>77</v>
      </c>
      <c r="F7442" s="4" t="s">
        <v>3784</v>
      </c>
      <c r="G7442" s="1" t="b">
        <f t="shared" ca="1" si="119"/>
        <v>1</v>
      </c>
      <c r="H7442" s="1435" t="str" cm="1">
        <f t="array" aca="1" ref="H7442" ca="1">IF(I7442&lt;&gt;"",INDIRECT("'"&amp;I7442&amp;"'!"&amp;J7442),"")</f>
        <v/>
      </c>
      <c r="I7442" s="1440"/>
      <c r="J7442" s="1436"/>
      <c r="K7442" s="4"/>
    </row>
    <row r="7443" spans="1:11" ht="15" x14ac:dyDescent="0.2">
      <c r="A7443" s="5">
        <f t="shared" si="120"/>
        <v>7384</v>
      </c>
      <c r="B7443" s="660"/>
      <c r="D7443" s="2" t="s">
        <v>77</v>
      </c>
      <c r="F7443" s="4" t="s">
        <v>3784</v>
      </c>
      <c r="G7443" s="1" t="b">
        <f t="shared" ca="1" si="119"/>
        <v>1</v>
      </c>
      <c r="H7443" s="1435" t="str" cm="1">
        <f t="array" aca="1" ref="H7443" ca="1">IF(I7443&lt;&gt;"",INDIRECT("'"&amp;I7443&amp;"'!"&amp;J7443),"")</f>
        <v/>
      </c>
      <c r="I7443" s="1440"/>
      <c r="J7443" s="1436"/>
      <c r="K7443" s="4"/>
    </row>
    <row r="7444" spans="1:11" ht="15" x14ac:dyDescent="0.2">
      <c r="A7444" s="5">
        <f t="shared" si="120"/>
        <v>7385</v>
      </c>
      <c r="B7444" s="660"/>
      <c r="D7444" s="2" t="s">
        <v>77</v>
      </c>
      <c r="F7444" s="4" t="s">
        <v>3784</v>
      </c>
      <c r="G7444" s="1" t="b">
        <f t="shared" ca="1" si="119"/>
        <v>1</v>
      </c>
      <c r="H7444" s="1435" t="str" cm="1">
        <f t="array" aca="1" ref="H7444" ca="1">IF(I7444&lt;&gt;"",INDIRECT("'"&amp;I7444&amp;"'!"&amp;J7444),"")</f>
        <v/>
      </c>
      <c r="I7444" s="1440"/>
      <c r="J7444" s="1436"/>
      <c r="K7444" s="4"/>
    </row>
    <row r="7445" spans="1:11" ht="15" x14ac:dyDescent="0.2">
      <c r="A7445" s="5">
        <f t="shared" si="120"/>
        <v>7386</v>
      </c>
      <c r="B7445" s="660"/>
      <c r="D7445" s="2" t="s">
        <v>77</v>
      </c>
      <c r="F7445" s="4" t="s">
        <v>3784</v>
      </c>
      <c r="G7445" s="1" t="b">
        <f t="shared" ca="1" si="119"/>
        <v>1</v>
      </c>
      <c r="H7445" s="1435" t="str" cm="1">
        <f t="array" aca="1" ref="H7445" ca="1">IF(I7445&lt;&gt;"",INDIRECT("'"&amp;I7445&amp;"'!"&amp;J7445),"")</f>
        <v/>
      </c>
      <c r="I7445" s="1440"/>
      <c r="J7445" s="1436"/>
      <c r="K7445" s="4"/>
    </row>
    <row r="7446" spans="1:11" ht="15" x14ac:dyDescent="0.2">
      <c r="A7446" s="5">
        <f t="shared" si="120"/>
        <v>7387</v>
      </c>
      <c r="B7446" s="660"/>
      <c r="D7446" s="2" t="s">
        <v>77</v>
      </c>
      <c r="F7446" s="4" t="s">
        <v>3784</v>
      </c>
      <c r="G7446" s="1" t="b">
        <f t="shared" ca="1" si="119"/>
        <v>1</v>
      </c>
      <c r="H7446" s="1435" t="str" cm="1">
        <f t="array" aca="1" ref="H7446" ca="1">IF(I7446&lt;&gt;"",INDIRECT("'"&amp;I7446&amp;"'!"&amp;J7446),"")</f>
        <v/>
      </c>
      <c r="I7446" s="1440"/>
      <c r="J7446" s="1436"/>
      <c r="K7446" s="4"/>
    </row>
    <row r="7447" spans="1:11" ht="15" x14ac:dyDescent="0.2">
      <c r="A7447" s="5">
        <f t="shared" si="120"/>
        <v>7388</v>
      </c>
      <c r="B7447" s="660"/>
      <c r="D7447" s="2" t="s">
        <v>77</v>
      </c>
      <c r="F7447" s="4" t="s">
        <v>3784</v>
      </c>
      <c r="G7447" s="1" t="b">
        <f t="shared" ca="1" si="119"/>
        <v>1</v>
      </c>
      <c r="H7447" s="1435" t="str" cm="1">
        <f t="array" aca="1" ref="H7447" ca="1">IF(I7447&lt;&gt;"",INDIRECT("'"&amp;I7447&amp;"'!"&amp;J7447),"")</f>
        <v/>
      </c>
      <c r="I7447" s="1440"/>
      <c r="J7447" s="1436"/>
      <c r="K7447" s="4"/>
    </row>
    <row r="7448" spans="1:11" ht="15" x14ac:dyDescent="0.2">
      <c r="A7448" s="5">
        <f t="shared" si="120"/>
        <v>7389</v>
      </c>
      <c r="B7448" s="660"/>
      <c r="D7448" s="2" t="s">
        <v>77</v>
      </c>
      <c r="F7448" s="4" t="s">
        <v>3784</v>
      </c>
      <c r="G7448" s="1" t="b">
        <f t="shared" ca="1" si="119"/>
        <v>1</v>
      </c>
      <c r="H7448" s="1435" t="str" cm="1">
        <f t="array" aca="1" ref="H7448" ca="1">IF(I7448&lt;&gt;"",INDIRECT("'"&amp;I7448&amp;"'!"&amp;J7448),"")</f>
        <v/>
      </c>
      <c r="I7448" s="1440"/>
      <c r="J7448" s="1436"/>
      <c r="K7448" s="4"/>
    </row>
    <row r="7449" spans="1:11" ht="15" x14ac:dyDescent="0.2">
      <c r="A7449" s="5">
        <f t="shared" si="120"/>
        <v>7390</v>
      </c>
      <c r="B7449" s="660"/>
      <c r="D7449" s="2" t="s">
        <v>77</v>
      </c>
      <c r="F7449" s="4" t="s">
        <v>3784</v>
      </c>
      <c r="G7449" s="1" t="b">
        <f t="shared" ca="1" si="119"/>
        <v>1</v>
      </c>
      <c r="H7449" s="1435" t="str" cm="1">
        <f t="array" aca="1" ref="H7449" ca="1">IF(I7449&lt;&gt;"",INDIRECT("'"&amp;I7449&amp;"'!"&amp;J7449),"")</f>
        <v/>
      </c>
      <c r="I7449" s="1440"/>
      <c r="J7449" s="1436"/>
      <c r="K7449" s="4"/>
    </row>
    <row r="7450" spans="1:11" ht="15" x14ac:dyDescent="0.2">
      <c r="A7450" s="5">
        <f t="shared" si="120"/>
        <v>7391</v>
      </c>
      <c r="B7450" s="660"/>
      <c r="D7450" s="2" t="s">
        <v>77</v>
      </c>
      <c r="F7450" s="4" t="s">
        <v>3784</v>
      </c>
      <c r="G7450" s="1" t="b">
        <f t="shared" ca="1" si="119"/>
        <v>1</v>
      </c>
      <c r="H7450" s="1435" t="str" cm="1">
        <f t="array" aca="1" ref="H7450" ca="1">IF(I7450&lt;&gt;"",INDIRECT("'"&amp;I7450&amp;"'!"&amp;J7450),"")</f>
        <v/>
      </c>
      <c r="I7450" s="1440"/>
      <c r="J7450" s="1436"/>
      <c r="K7450" s="4"/>
    </row>
    <row r="7451" spans="1:11" ht="15" x14ac:dyDescent="0.2">
      <c r="A7451" s="5">
        <f t="shared" si="120"/>
        <v>7392</v>
      </c>
      <c r="B7451" s="660"/>
      <c r="D7451" s="2" t="s">
        <v>77</v>
      </c>
      <c r="F7451" s="4" t="s">
        <v>3784</v>
      </c>
      <c r="G7451" s="1" t="b">
        <f t="shared" ca="1" si="119"/>
        <v>1</v>
      </c>
      <c r="H7451" s="1435" t="str" cm="1">
        <f t="array" aca="1" ref="H7451" ca="1">IF(I7451&lt;&gt;"",INDIRECT("'"&amp;I7451&amp;"'!"&amp;J7451),"")</f>
        <v/>
      </c>
      <c r="I7451" s="1440"/>
      <c r="J7451" s="1436"/>
      <c r="K7451" s="4"/>
    </row>
    <row r="7452" spans="1:11" ht="15" x14ac:dyDescent="0.2">
      <c r="A7452" s="5">
        <f t="shared" si="120"/>
        <v>7393</v>
      </c>
      <c r="B7452" s="660"/>
      <c r="D7452" s="2" t="s">
        <v>77</v>
      </c>
      <c r="F7452" s="4" t="s">
        <v>3784</v>
      </c>
      <c r="G7452" s="1" t="b">
        <f t="shared" ca="1" si="119"/>
        <v>1</v>
      </c>
      <c r="H7452" s="1435" t="str" cm="1">
        <f t="array" aca="1" ref="H7452" ca="1">IF(I7452&lt;&gt;"",INDIRECT("'"&amp;I7452&amp;"'!"&amp;J7452),"")</f>
        <v/>
      </c>
      <c r="I7452" s="1440"/>
      <c r="J7452" s="1436"/>
      <c r="K7452" s="4"/>
    </row>
    <row r="7453" spans="1:11" ht="15" x14ac:dyDescent="0.2">
      <c r="A7453" s="5">
        <f t="shared" si="120"/>
        <v>7394</v>
      </c>
      <c r="B7453" s="660"/>
      <c r="D7453" s="2" t="s">
        <v>77</v>
      </c>
      <c r="F7453" s="4" t="s">
        <v>3784</v>
      </c>
      <c r="G7453" s="1" t="b">
        <f t="shared" ca="1" si="119"/>
        <v>1</v>
      </c>
      <c r="H7453" s="1435" t="str" cm="1">
        <f t="array" aca="1" ref="H7453" ca="1">IF(I7453&lt;&gt;"",INDIRECT("'"&amp;I7453&amp;"'!"&amp;J7453),"")</f>
        <v/>
      </c>
      <c r="I7453" s="1440"/>
      <c r="J7453" s="1436"/>
      <c r="K7453" s="4"/>
    </row>
    <row r="7454" spans="1:11" ht="15" x14ac:dyDescent="0.2">
      <c r="A7454" s="5">
        <f t="shared" si="120"/>
        <v>7395</v>
      </c>
      <c r="B7454" s="660"/>
      <c r="D7454" s="2" t="s">
        <v>77</v>
      </c>
      <c r="F7454" s="4" t="s">
        <v>3784</v>
      </c>
      <c r="G7454" s="1" t="b">
        <f t="shared" ca="1" si="119"/>
        <v>1</v>
      </c>
      <c r="H7454" s="1435" t="str" cm="1">
        <f t="array" aca="1" ref="H7454" ca="1">IF(I7454&lt;&gt;"",INDIRECT("'"&amp;I7454&amp;"'!"&amp;J7454),"")</f>
        <v/>
      </c>
      <c r="I7454" s="1440"/>
      <c r="J7454" s="1436"/>
      <c r="K7454" s="4"/>
    </row>
    <row r="7455" spans="1:11" ht="15" x14ac:dyDescent="0.2">
      <c r="A7455" s="5">
        <f t="shared" si="120"/>
        <v>7396</v>
      </c>
      <c r="B7455" s="660"/>
      <c r="D7455" s="2" t="s">
        <v>77</v>
      </c>
      <c r="F7455" s="4" t="s">
        <v>3784</v>
      </c>
      <c r="G7455" s="1" t="b">
        <f t="shared" ca="1" si="119"/>
        <v>1</v>
      </c>
      <c r="H7455" s="1435" t="str" cm="1">
        <f t="array" aca="1" ref="H7455" ca="1">IF(I7455&lt;&gt;"",INDIRECT("'"&amp;I7455&amp;"'!"&amp;J7455),"")</f>
        <v/>
      </c>
      <c r="I7455" s="1440"/>
      <c r="J7455" s="1436"/>
      <c r="K7455" s="4"/>
    </row>
    <row r="7456" spans="1:11" ht="15" x14ac:dyDescent="0.2">
      <c r="A7456" s="5">
        <f t="shared" si="120"/>
        <v>7397</v>
      </c>
      <c r="B7456" s="660"/>
      <c r="D7456" s="2" t="s">
        <v>77</v>
      </c>
      <c r="F7456" s="4" t="s">
        <v>3784</v>
      </c>
      <c r="G7456" s="1" t="b">
        <f t="shared" ref="G7456:G7519" ca="1" si="121">H7456=B7456</f>
        <v>1</v>
      </c>
      <c r="H7456" s="1435" t="str" cm="1">
        <f t="array" aca="1" ref="H7456" ca="1">IF(I7456&lt;&gt;"",INDIRECT("'"&amp;I7456&amp;"'!"&amp;J7456),"")</f>
        <v/>
      </c>
      <c r="I7456" s="1440"/>
      <c r="J7456" s="1436"/>
      <c r="K7456" s="4"/>
    </row>
    <row r="7457" spans="1:11" ht="15" x14ac:dyDescent="0.2">
      <c r="A7457" s="5">
        <f t="shared" si="120"/>
        <v>7398</v>
      </c>
      <c r="B7457" s="660"/>
      <c r="D7457" s="2" t="s">
        <v>77</v>
      </c>
      <c r="F7457" s="4" t="s">
        <v>3784</v>
      </c>
      <c r="G7457" s="1" t="b">
        <f t="shared" ca="1" si="121"/>
        <v>1</v>
      </c>
      <c r="H7457" s="1435" t="str" cm="1">
        <f t="array" aca="1" ref="H7457" ca="1">IF(I7457&lt;&gt;"",INDIRECT("'"&amp;I7457&amp;"'!"&amp;J7457),"")</f>
        <v/>
      </c>
      <c r="I7457" s="1440"/>
      <c r="J7457" s="1436"/>
      <c r="K7457" s="4"/>
    </row>
    <row r="7458" spans="1:11" ht="15" x14ac:dyDescent="0.2">
      <c r="A7458" s="5">
        <f t="shared" si="120"/>
        <v>7399</v>
      </c>
      <c r="B7458" s="660"/>
      <c r="D7458" s="2" t="s">
        <v>77</v>
      </c>
      <c r="F7458" s="4" t="s">
        <v>3784</v>
      </c>
      <c r="G7458" s="1" t="b">
        <f t="shared" ca="1" si="121"/>
        <v>1</v>
      </c>
      <c r="H7458" s="1435" t="str" cm="1">
        <f t="array" aca="1" ref="H7458" ca="1">IF(I7458&lt;&gt;"",INDIRECT("'"&amp;I7458&amp;"'!"&amp;J7458),"")</f>
        <v/>
      </c>
      <c r="I7458" s="1440"/>
      <c r="J7458" s="1436"/>
      <c r="K7458" s="4"/>
    </row>
    <row r="7459" spans="1:11" ht="15" x14ac:dyDescent="0.2">
      <c r="A7459" s="5">
        <f t="shared" si="120"/>
        <v>7400</v>
      </c>
      <c r="B7459" s="660"/>
      <c r="D7459" s="2" t="s">
        <v>77</v>
      </c>
      <c r="F7459" s="4" t="s">
        <v>3784</v>
      </c>
      <c r="G7459" s="1" t="b">
        <f t="shared" ca="1" si="121"/>
        <v>1</v>
      </c>
      <c r="H7459" s="1435" t="str" cm="1">
        <f t="array" aca="1" ref="H7459" ca="1">IF(I7459&lt;&gt;"",INDIRECT("'"&amp;I7459&amp;"'!"&amp;J7459),"")</f>
        <v/>
      </c>
      <c r="I7459" s="1440"/>
      <c r="J7459" s="1436"/>
      <c r="K7459" s="4"/>
    </row>
    <row r="7460" spans="1:11" ht="15" x14ac:dyDescent="0.2">
      <c r="A7460" s="5">
        <f t="shared" si="120"/>
        <v>7401</v>
      </c>
      <c r="B7460" s="660"/>
      <c r="D7460" s="2" t="s">
        <v>77</v>
      </c>
      <c r="F7460" s="4" t="s">
        <v>3784</v>
      </c>
      <c r="G7460" s="1" t="b">
        <f t="shared" ca="1" si="121"/>
        <v>1</v>
      </c>
      <c r="H7460" s="1435" t="str" cm="1">
        <f t="array" aca="1" ref="H7460" ca="1">IF(I7460&lt;&gt;"",INDIRECT("'"&amp;I7460&amp;"'!"&amp;J7460),"")</f>
        <v/>
      </c>
      <c r="I7460" s="1440"/>
      <c r="J7460" s="1436"/>
      <c r="K7460" s="4"/>
    </row>
    <row r="7461" spans="1:11" ht="15" x14ac:dyDescent="0.2">
      <c r="A7461" s="5">
        <f t="shared" si="120"/>
        <v>7402</v>
      </c>
      <c r="B7461" s="660"/>
      <c r="D7461" s="2" t="s">
        <v>77</v>
      </c>
      <c r="F7461" s="4" t="s">
        <v>3784</v>
      </c>
      <c r="G7461" s="1" t="b">
        <f t="shared" ca="1" si="121"/>
        <v>1</v>
      </c>
      <c r="H7461" s="1435" t="str" cm="1">
        <f t="array" aca="1" ref="H7461" ca="1">IF(I7461&lt;&gt;"",INDIRECT("'"&amp;I7461&amp;"'!"&amp;J7461),"")</f>
        <v/>
      </c>
      <c r="I7461" s="1440"/>
      <c r="J7461" s="1436"/>
      <c r="K7461" s="4"/>
    </row>
    <row r="7462" spans="1:11" ht="15" x14ac:dyDescent="0.2">
      <c r="A7462" s="5">
        <f t="shared" si="120"/>
        <v>7403</v>
      </c>
      <c r="B7462" s="660"/>
      <c r="D7462" s="2" t="s">
        <v>77</v>
      </c>
      <c r="F7462" s="4" t="s">
        <v>3784</v>
      </c>
      <c r="G7462" s="1" t="b">
        <f t="shared" ca="1" si="121"/>
        <v>1</v>
      </c>
      <c r="H7462" s="1435" t="str" cm="1">
        <f t="array" aca="1" ref="H7462" ca="1">IF(I7462&lt;&gt;"",INDIRECT("'"&amp;I7462&amp;"'!"&amp;J7462),"")</f>
        <v/>
      </c>
      <c r="I7462" s="1440"/>
      <c r="J7462" s="1436"/>
      <c r="K7462" s="4"/>
    </row>
    <row r="7463" spans="1:11" ht="15" x14ac:dyDescent="0.2">
      <c r="A7463" s="5">
        <f t="shared" si="120"/>
        <v>7404</v>
      </c>
      <c r="B7463" s="660"/>
      <c r="D7463" s="2" t="s">
        <v>77</v>
      </c>
      <c r="F7463" s="4" t="s">
        <v>3784</v>
      </c>
      <c r="G7463" s="1" t="b">
        <f t="shared" ca="1" si="121"/>
        <v>1</v>
      </c>
      <c r="H7463" s="1435" t="str" cm="1">
        <f t="array" aca="1" ref="H7463" ca="1">IF(I7463&lt;&gt;"",INDIRECT("'"&amp;I7463&amp;"'!"&amp;J7463),"")</f>
        <v/>
      </c>
      <c r="I7463" s="1440"/>
      <c r="J7463" s="1436"/>
      <c r="K7463" s="4"/>
    </row>
    <row r="7464" spans="1:11" ht="15" x14ac:dyDescent="0.2">
      <c r="A7464" s="5">
        <f t="shared" si="120"/>
        <v>7405</v>
      </c>
      <c r="B7464" s="660"/>
      <c r="D7464" s="2" t="s">
        <v>77</v>
      </c>
      <c r="F7464" s="4" t="s">
        <v>3784</v>
      </c>
      <c r="G7464" s="1" t="b">
        <f t="shared" ca="1" si="121"/>
        <v>1</v>
      </c>
      <c r="H7464" s="1435" t="str" cm="1">
        <f t="array" aca="1" ref="H7464" ca="1">IF(I7464&lt;&gt;"",INDIRECT("'"&amp;I7464&amp;"'!"&amp;J7464),"")</f>
        <v/>
      </c>
      <c r="I7464" s="1440"/>
      <c r="J7464" s="1436"/>
      <c r="K7464" s="4"/>
    </row>
    <row r="7465" spans="1:11" ht="15" x14ac:dyDescent="0.2">
      <c r="A7465" s="5">
        <f t="shared" si="120"/>
        <v>7406</v>
      </c>
      <c r="B7465" s="660"/>
      <c r="D7465" s="2" t="s">
        <v>77</v>
      </c>
      <c r="F7465" s="4" t="s">
        <v>3784</v>
      </c>
      <c r="G7465" s="1" t="b">
        <f t="shared" ca="1" si="121"/>
        <v>1</v>
      </c>
      <c r="H7465" s="1435" t="str" cm="1">
        <f t="array" aca="1" ref="H7465" ca="1">IF(I7465&lt;&gt;"",INDIRECT("'"&amp;I7465&amp;"'!"&amp;J7465),"")</f>
        <v/>
      </c>
      <c r="I7465" s="1440"/>
      <c r="J7465" s="1436"/>
      <c r="K7465" s="4"/>
    </row>
    <row r="7466" spans="1:11" ht="15" x14ac:dyDescent="0.2">
      <c r="A7466" s="5">
        <f t="shared" si="120"/>
        <v>7407</v>
      </c>
      <c r="B7466" s="660"/>
      <c r="D7466" s="2" t="s">
        <v>77</v>
      </c>
      <c r="F7466" s="4" t="s">
        <v>3784</v>
      </c>
      <c r="G7466" s="1" t="b">
        <f t="shared" ca="1" si="121"/>
        <v>1</v>
      </c>
      <c r="H7466" s="1435" t="str" cm="1">
        <f t="array" aca="1" ref="H7466" ca="1">IF(I7466&lt;&gt;"",INDIRECT("'"&amp;I7466&amp;"'!"&amp;J7466),"")</f>
        <v/>
      </c>
      <c r="I7466" s="1440"/>
      <c r="J7466" s="1436"/>
      <c r="K7466" s="4"/>
    </row>
    <row r="7467" spans="1:11" ht="15" x14ac:dyDescent="0.2">
      <c r="A7467" s="5">
        <f t="shared" si="120"/>
        <v>7408</v>
      </c>
      <c r="B7467" s="660"/>
      <c r="D7467" s="2" t="s">
        <v>77</v>
      </c>
      <c r="F7467" s="4" t="s">
        <v>3784</v>
      </c>
      <c r="G7467" s="1" t="b">
        <f t="shared" ca="1" si="121"/>
        <v>1</v>
      </c>
      <c r="H7467" s="1435" t="str" cm="1">
        <f t="array" aca="1" ref="H7467" ca="1">IF(I7467&lt;&gt;"",INDIRECT("'"&amp;I7467&amp;"'!"&amp;J7467),"")</f>
        <v/>
      </c>
      <c r="I7467" s="1440"/>
      <c r="J7467" s="1436"/>
      <c r="K7467" s="4"/>
    </row>
    <row r="7468" spans="1:11" ht="15" x14ac:dyDescent="0.2">
      <c r="A7468" s="5">
        <f t="shared" si="120"/>
        <v>7409</v>
      </c>
      <c r="B7468" s="660"/>
      <c r="D7468" s="2" t="s">
        <v>77</v>
      </c>
      <c r="F7468" s="4" t="s">
        <v>3784</v>
      </c>
      <c r="G7468" s="1" t="b">
        <f t="shared" ca="1" si="121"/>
        <v>1</v>
      </c>
      <c r="H7468" s="1435" t="str" cm="1">
        <f t="array" aca="1" ref="H7468" ca="1">IF(I7468&lt;&gt;"",INDIRECT("'"&amp;I7468&amp;"'!"&amp;J7468),"")</f>
        <v/>
      </c>
      <c r="I7468" s="1440"/>
      <c r="J7468" s="1436"/>
      <c r="K7468" s="4"/>
    </row>
    <row r="7469" spans="1:11" ht="15" x14ac:dyDescent="0.2">
      <c r="A7469" s="5">
        <f t="shared" si="120"/>
        <v>7410</v>
      </c>
      <c r="B7469" s="660"/>
      <c r="D7469" s="2" t="s">
        <v>77</v>
      </c>
      <c r="F7469" s="4" t="s">
        <v>3784</v>
      </c>
      <c r="G7469" s="1" t="b">
        <f t="shared" ca="1" si="121"/>
        <v>1</v>
      </c>
      <c r="H7469" s="1435" t="str" cm="1">
        <f t="array" aca="1" ref="H7469" ca="1">IF(I7469&lt;&gt;"",INDIRECT("'"&amp;I7469&amp;"'!"&amp;J7469),"")</f>
        <v/>
      </c>
      <c r="I7469" s="1440"/>
      <c r="J7469" s="1436"/>
      <c r="K7469" s="4"/>
    </row>
    <row r="7470" spans="1:11" ht="15" x14ac:dyDescent="0.2">
      <c r="A7470" s="5">
        <f t="shared" si="120"/>
        <v>7411</v>
      </c>
      <c r="B7470" s="660"/>
      <c r="D7470" s="2" t="s">
        <v>77</v>
      </c>
      <c r="F7470" s="4" t="s">
        <v>3784</v>
      </c>
      <c r="G7470" s="1" t="b">
        <f t="shared" ca="1" si="121"/>
        <v>1</v>
      </c>
      <c r="H7470" s="1435" t="str" cm="1">
        <f t="array" aca="1" ref="H7470" ca="1">IF(I7470&lt;&gt;"",INDIRECT("'"&amp;I7470&amp;"'!"&amp;J7470),"")</f>
        <v/>
      </c>
      <c r="I7470" s="1440"/>
      <c r="J7470" s="1436"/>
      <c r="K7470" s="4"/>
    </row>
    <row r="7471" spans="1:11" ht="15" x14ac:dyDescent="0.2">
      <c r="A7471" s="5">
        <f t="shared" si="120"/>
        <v>7412</v>
      </c>
      <c r="B7471" s="660"/>
      <c r="D7471" s="2" t="s">
        <v>77</v>
      </c>
      <c r="F7471" s="4" t="s">
        <v>3784</v>
      </c>
      <c r="G7471" s="1" t="b">
        <f t="shared" ca="1" si="121"/>
        <v>1</v>
      </c>
      <c r="H7471" s="1435" t="str" cm="1">
        <f t="array" aca="1" ref="H7471" ca="1">IF(I7471&lt;&gt;"",INDIRECT("'"&amp;I7471&amp;"'!"&amp;J7471),"")</f>
        <v/>
      </c>
      <c r="I7471" s="1440"/>
      <c r="J7471" s="1436"/>
      <c r="K7471" s="4"/>
    </row>
    <row r="7472" spans="1:11" ht="15" x14ac:dyDescent="0.2">
      <c r="A7472" s="5">
        <f t="shared" si="120"/>
        <v>7413</v>
      </c>
      <c r="B7472" s="660"/>
      <c r="D7472" s="2" t="s">
        <v>77</v>
      </c>
      <c r="F7472" s="4" t="s">
        <v>3784</v>
      </c>
      <c r="G7472" s="1" t="b">
        <f t="shared" ca="1" si="121"/>
        <v>1</v>
      </c>
      <c r="H7472" s="1435" t="str" cm="1">
        <f t="array" aca="1" ref="H7472" ca="1">IF(I7472&lt;&gt;"",INDIRECT("'"&amp;I7472&amp;"'!"&amp;J7472),"")</f>
        <v/>
      </c>
      <c r="I7472" s="1440"/>
      <c r="J7472" s="1436"/>
      <c r="K7472" s="4"/>
    </row>
    <row r="7473" spans="1:11" ht="15" x14ac:dyDescent="0.2">
      <c r="A7473" s="5">
        <f t="shared" si="120"/>
        <v>7414</v>
      </c>
      <c r="B7473" s="660"/>
      <c r="D7473" s="2" t="s">
        <v>77</v>
      </c>
      <c r="F7473" s="4" t="s">
        <v>3784</v>
      </c>
      <c r="G7473" s="1" t="b">
        <f t="shared" ca="1" si="121"/>
        <v>1</v>
      </c>
      <c r="H7473" s="1435" t="str" cm="1">
        <f t="array" aca="1" ref="H7473" ca="1">IF(I7473&lt;&gt;"",INDIRECT("'"&amp;I7473&amp;"'!"&amp;J7473),"")</f>
        <v/>
      </c>
      <c r="I7473" s="1440"/>
      <c r="J7473" s="1436"/>
      <c r="K7473" s="4"/>
    </row>
    <row r="7474" spans="1:11" ht="15" x14ac:dyDescent="0.2">
      <c r="A7474" s="5">
        <f t="shared" si="120"/>
        <v>7415</v>
      </c>
      <c r="B7474" s="660"/>
      <c r="D7474" s="2" t="s">
        <v>77</v>
      </c>
      <c r="F7474" s="4" t="s">
        <v>3784</v>
      </c>
      <c r="G7474" s="1" t="b">
        <f t="shared" ca="1" si="121"/>
        <v>1</v>
      </c>
      <c r="H7474" s="1435" t="str" cm="1">
        <f t="array" aca="1" ref="H7474" ca="1">IF(I7474&lt;&gt;"",INDIRECT("'"&amp;I7474&amp;"'!"&amp;J7474),"")</f>
        <v/>
      </c>
      <c r="I7474" s="1440"/>
      <c r="J7474" s="1436"/>
      <c r="K7474" s="4"/>
    </row>
    <row r="7475" spans="1:11" ht="15" x14ac:dyDescent="0.2">
      <c r="A7475" s="5">
        <f t="shared" si="120"/>
        <v>7416</v>
      </c>
      <c r="B7475" s="660"/>
      <c r="D7475" s="2" t="s">
        <v>77</v>
      </c>
      <c r="F7475" s="4" t="s">
        <v>3784</v>
      </c>
      <c r="G7475" s="1" t="b">
        <f t="shared" ca="1" si="121"/>
        <v>1</v>
      </c>
      <c r="H7475" s="1435" t="str" cm="1">
        <f t="array" aca="1" ref="H7475" ca="1">IF(I7475&lt;&gt;"",INDIRECT("'"&amp;I7475&amp;"'!"&amp;J7475),"")</f>
        <v/>
      </c>
      <c r="I7475" s="1440"/>
      <c r="J7475" s="1436"/>
      <c r="K7475" s="4"/>
    </row>
    <row r="7476" spans="1:11" ht="15" x14ac:dyDescent="0.2">
      <c r="A7476" s="5">
        <f t="shared" si="120"/>
        <v>7417</v>
      </c>
      <c r="B7476" s="660"/>
      <c r="D7476" s="2" t="s">
        <v>77</v>
      </c>
      <c r="F7476" s="4" t="s">
        <v>3784</v>
      </c>
      <c r="G7476" s="1" t="b">
        <f t="shared" ca="1" si="121"/>
        <v>1</v>
      </c>
      <c r="H7476" s="1435" t="str" cm="1">
        <f t="array" aca="1" ref="H7476" ca="1">IF(I7476&lt;&gt;"",INDIRECT("'"&amp;I7476&amp;"'!"&amp;J7476),"")</f>
        <v/>
      </c>
      <c r="I7476" s="1440"/>
      <c r="J7476" s="1436"/>
      <c r="K7476" s="4"/>
    </row>
    <row r="7477" spans="1:11" ht="15" x14ac:dyDescent="0.2">
      <c r="A7477" s="5">
        <f t="shared" si="120"/>
        <v>7418</v>
      </c>
      <c r="B7477" s="660"/>
      <c r="D7477" s="2" t="s">
        <v>77</v>
      </c>
      <c r="F7477" s="4" t="s">
        <v>3784</v>
      </c>
      <c r="G7477" s="1" t="b">
        <f t="shared" ca="1" si="121"/>
        <v>1</v>
      </c>
      <c r="H7477" s="1435" t="str" cm="1">
        <f t="array" aca="1" ref="H7477" ca="1">IF(I7477&lt;&gt;"",INDIRECT("'"&amp;I7477&amp;"'!"&amp;J7477),"")</f>
        <v/>
      </c>
      <c r="I7477" s="1440"/>
      <c r="J7477" s="1436"/>
      <c r="K7477" s="4"/>
    </row>
    <row r="7478" spans="1:11" ht="15" x14ac:dyDescent="0.2">
      <c r="A7478" s="5">
        <f t="shared" si="120"/>
        <v>7419</v>
      </c>
      <c r="B7478" s="660"/>
      <c r="D7478" s="2" t="s">
        <v>77</v>
      </c>
      <c r="F7478" s="4" t="s">
        <v>3784</v>
      </c>
      <c r="G7478" s="1" t="b">
        <f t="shared" ca="1" si="121"/>
        <v>1</v>
      </c>
      <c r="H7478" s="1435" t="str" cm="1">
        <f t="array" aca="1" ref="H7478" ca="1">IF(I7478&lt;&gt;"",INDIRECT("'"&amp;I7478&amp;"'!"&amp;J7478),"")</f>
        <v/>
      </c>
      <c r="I7478" s="1440"/>
      <c r="J7478" s="1436"/>
      <c r="K7478" s="4"/>
    </row>
    <row r="7479" spans="1:11" ht="15" x14ac:dyDescent="0.2">
      <c r="A7479" s="5">
        <f t="shared" si="120"/>
        <v>7420</v>
      </c>
      <c r="B7479" s="660"/>
      <c r="D7479" s="2" t="s">
        <v>77</v>
      </c>
      <c r="F7479" s="4" t="s">
        <v>3784</v>
      </c>
      <c r="G7479" s="1" t="b">
        <f t="shared" ca="1" si="121"/>
        <v>1</v>
      </c>
      <c r="H7479" s="1435" t="str" cm="1">
        <f t="array" aca="1" ref="H7479" ca="1">IF(I7479&lt;&gt;"",INDIRECT("'"&amp;I7479&amp;"'!"&amp;J7479),"")</f>
        <v/>
      </c>
      <c r="I7479" s="1440"/>
      <c r="J7479" s="1436"/>
      <c r="K7479" s="4"/>
    </row>
    <row r="7480" spans="1:11" ht="15" x14ac:dyDescent="0.2">
      <c r="A7480" s="5">
        <f t="shared" si="120"/>
        <v>7421</v>
      </c>
      <c r="B7480" s="660"/>
      <c r="D7480" s="2" t="s">
        <v>77</v>
      </c>
      <c r="F7480" s="4" t="s">
        <v>3784</v>
      </c>
      <c r="G7480" s="1" t="b">
        <f t="shared" ca="1" si="121"/>
        <v>1</v>
      </c>
      <c r="H7480" s="1435" t="str" cm="1">
        <f t="array" aca="1" ref="H7480" ca="1">IF(I7480&lt;&gt;"",INDIRECT("'"&amp;I7480&amp;"'!"&amp;J7480),"")</f>
        <v/>
      </c>
      <c r="I7480" s="1440"/>
      <c r="J7480" s="1436"/>
      <c r="K7480" s="4"/>
    </row>
    <row r="7481" spans="1:11" ht="15" x14ac:dyDescent="0.2">
      <c r="A7481" s="5">
        <f t="shared" si="120"/>
        <v>7422</v>
      </c>
      <c r="B7481" s="660"/>
      <c r="D7481" s="2" t="s">
        <v>77</v>
      </c>
      <c r="F7481" s="4" t="s">
        <v>3784</v>
      </c>
      <c r="G7481" s="1" t="b">
        <f t="shared" ca="1" si="121"/>
        <v>1</v>
      </c>
      <c r="H7481" s="1435" t="str" cm="1">
        <f t="array" aca="1" ref="H7481" ca="1">IF(I7481&lt;&gt;"",INDIRECT("'"&amp;I7481&amp;"'!"&amp;J7481),"")</f>
        <v/>
      </c>
      <c r="I7481" s="1440"/>
      <c r="J7481" s="1436"/>
      <c r="K7481" s="4"/>
    </row>
    <row r="7482" spans="1:11" ht="15" x14ac:dyDescent="0.2">
      <c r="A7482" s="5">
        <f t="shared" si="120"/>
        <v>7423</v>
      </c>
      <c r="B7482" s="660"/>
      <c r="D7482" s="2" t="s">
        <v>77</v>
      </c>
      <c r="F7482" s="4" t="s">
        <v>3784</v>
      </c>
      <c r="G7482" s="1" t="b">
        <f t="shared" ca="1" si="121"/>
        <v>1</v>
      </c>
      <c r="H7482" s="1435" t="str" cm="1">
        <f t="array" aca="1" ref="H7482" ca="1">IF(I7482&lt;&gt;"",INDIRECT("'"&amp;I7482&amp;"'!"&amp;J7482),"")</f>
        <v/>
      </c>
      <c r="I7482" s="1440"/>
      <c r="J7482" s="1436"/>
      <c r="K7482" s="4"/>
    </row>
    <row r="7483" spans="1:11" ht="15" x14ac:dyDescent="0.2">
      <c r="A7483" s="5">
        <f t="shared" si="120"/>
        <v>7424</v>
      </c>
      <c r="B7483" s="660"/>
      <c r="D7483" s="2" t="s">
        <v>77</v>
      </c>
      <c r="F7483" s="4" t="s">
        <v>3784</v>
      </c>
      <c r="G7483" s="1" t="b">
        <f t="shared" ca="1" si="121"/>
        <v>1</v>
      </c>
      <c r="H7483" s="1435" t="str" cm="1">
        <f t="array" aca="1" ref="H7483" ca="1">IF(I7483&lt;&gt;"",INDIRECT("'"&amp;I7483&amp;"'!"&amp;J7483),"")</f>
        <v/>
      </c>
      <c r="I7483" s="1440"/>
      <c r="J7483" s="1436"/>
      <c r="K7483" s="4"/>
    </row>
    <row r="7484" spans="1:11" ht="15" x14ac:dyDescent="0.2">
      <c r="A7484" s="5">
        <f t="shared" si="120"/>
        <v>7425</v>
      </c>
      <c r="B7484" s="660"/>
      <c r="D7484" s="2" t="s">
        <v>77</v>
      </c>
      <c r="F7484" s="4" t="s">
        <v>3784</v>
      </c>
      <c r="G7484" s="1" t="b">
        <f t="shared" ca="1" si="121"/>
        <v>1</v>
      </c>
      <c r="H7484" s="1435" t="str" cm="1">
        <f t="array" aca="1" ref="H7484" ca="1">IF(I7484&lt;&gt;"",INDIRECT("'"&amp;I7484&amp;"'!"&amp;J7484),"")</f>
        <v/>
      </c>
      <c r="I7484" s="1440"/>
      <c r="J7484" s="1436"/>
      <c r="K7484" s="4"/>
    </row>
    <row r="7485" spans="1:11" ht="15" x14ac:dyDescent="0.2">
      <c r="A7485" s="5">
        <f t="shared" si="120"/>
        <v>7426</v>
      </c>
      <c r="B7485" s="660"/>
      <c r="D7485" s="2" t="s">
        <v>77</v>
      </c>
      <c r="F7485" s="4" t="s">
        <v>3784</v>
      </c>
      <c r="G7485" s="1" t="b">
        <f t="shared" ca="1" si="121"/>
        <v>1</v>
      </c>
      <c r="H7485" s="1435" t="str" cm="1">
        <f t="array" aca="1" ref="H7485" ca="1">IF(I7485&lt;&gt;"",INDIRECT("'"&amp;I7485&amp;"'!"&amp;J7485),"")</f>
        <v/>
      </c>
      <c r="I7485" s="1440"/>
      <c r="J7485" s="1436"/>
      <c r="K7485" s="4"/>
    </row>
    <row r="7486" spans="1:11" ht="15" x14ac:dyDescent="0.2">
      <c r="A7486" s="5">
        <f t="shared" si="120"/>
        <v>7427</v>
      </c>
      <c r="B7486" s="660"/>
      <c r="D7486" s="2" t="s">
        <v>77</v>
      </c>
      <c r="F7486" s="4" t="s">
        <v>3784</v>
      </c>
      <c r="G7486" s="1" t="b">
        <f t="shared" ca="1" si="121"/>
        <v>1</v>
      </c>
      <c r="H7486" s="1435" t="str" cm="1">
        <f t="array" aca="1" ref="H7486" ca="1">IF(I7486&lt;&gt;"",INDIRECT("'"&amp;I7486&amp;"'!"&amp;J7486),"")</f>
        <v/>
      </c>
      <c r="I7486" s="1440"/>
      <c r="J7486" s="1436"/>
      <c r="K7486" s="4"/>
    </row>
    <row r="7487" spans="1:11" ht="15" x14ac:dyDescent="0.2">
      <c r="A7487" s="5">
        <f t="shared" si="120"/>
        <v>7428</v>
      </c>
      <c r="B7487" s="660"/>
      <c r="D7487" s="2" t="s">
        <v>77</v>
      </c>
      <c r="F7487" s="4" t="s">
        <v>3784</v>
      </c>
      <c r="G7487" s="1" t="b">
        <f t="shared" ca="1" si="121"/>
        <v>1</v>
      </c>
      <c r="H7487" s="1435" t="str" cm="1">
        <f t="array" aca="1" ref="H7487" ca="1">IF(I7487&lt;&gt;"",INDIRECT("'"&amp;I7487&amp;"'!"&amp;J7487),"")</f>
        <v/>
      </c>
      <c r="I7487" s="1440"/>
      <c r="J7487" s="1436"/>
      <c r="K7487" s="4"/>
    </row>
    <row r="7488" spans="1:11" ht="15" x14ac:dyDescent="0.2">
      <c r="A7488" s="5">
        <f t="shared" si="120"/>
        <v>7429</v>
      </c>
      <c r="B7488" s="660"/>
      <c r="D7488" s="2" t="s">
        <v>77</v>
      </c>
      <c r="F7488" s="4" t="s">
        <v>3784</v>
      </c>
      <c r="G7488" s="1" t="b">
        <f t="shared" ca="1" si="121"/>
        <v>1</v>
      </c>
      <c r="H7488" s="1435" t="str" cm="1">
        <f t="array" aca="1" ref="H7488" ca="1">IF(I7488&lt;&gt;"",INDIRECT("'"&amp;I7488&amp;"'!"&amp;J7488),"")</f>
        <v/>
      </c>
      <c r="I7488" s="1440"/>
      <c r="J7488" s="1436"/>
      <c r="K7488" s="4"/>
    </row>
    <row r="7489" spans="1:11" ht="15" x14ac:dyDescent="0.2">
      <c r="A7489" s="5">
        <f t="shared" si="120"/>
        <v>7430</v>
      </c>
      <c r="B7489" s="660"/>
      <c r="D7489" s="2" t="s">
        <v>77</v>
      </c>
      <c r="F7489" s="4" t="s">
        <v>3784</v>
      </c>
      <c r="G7489" s="1" t="b">
        <f t="shared" ca="1" si="121"/>
        <v>1</v>
      </c>
      <c r="H7489" s="1435" t="str" cm="1">
        <f t="array" aca="1" ref="H7489" ca="1">IF(I7489&lt;&gt;"",INDIRECT("'"&amp;I7489&amp;"'!"&amp;J7489),"")</f>
        <v/>
      </c>
      <c r="I7489" s="1440"/>
      <c r="J7489" s="1436"/>
      <c r="K7489" s="4"/>
    </row>
    <row r="7490" spans="1:11" ht="15" x14ac:dyDescent="0.2">
      <c r="A7490" s="5">
        <f t="shared" si="120"/>
        <v>7431</v>
      </c>
      <c r="B7490" s="660"/>
      <c r="D7490" s="2" t="s">
        <v>77</v>
      </c>
      <c r="F7490" s="4" t="s">
        <v>3784</v>
      </c>
      <c r="G7490" s="1" t="b">
        <f t="shared" ca="1" si="121"/>
        <v>1</v>
      </c>
      <c r="H7490" s="1435" t="str" cm="1">
        <f t="array" aca="1" ref="H7490" ca="1">IF(I7490&lt;&gt;"",INDIRECT("'"&amp;I7490&amp;"'!"&amp;J7490),"")</f>
        <v/>
      </c>
      <c r="I7490" s="1440"/>
      <c r="J7490" s="1436"/>
      <c r="K7490" s="4"/>
    </row>
    <row r="7491" spans="1:11" ht="15" x14ac:dyDescent="0.2">
      <c r="A7491" s="5">
        <f t="shared" si="120"/>
        <v>7432</v>
      </c>
      <c r="B7491" s="660"/>
      <c r="D7491" s="2" t="s">
        <v>77</v>
      </c>
      <c r="F7491" s="4" t="s">
        <v>3784</v>
      </c>
      <c r="G7491" s="1" t="b">
        <f t="shared" ca="1" si="121"/>
        <v>1</v>
      </c>
      <c r="H7491" s="1435" t="str" cm="1">
        <f t="array" aca="1" ref="H7491" ca="1">IF(I7491&lt;&gt;"",INDIRECT("'"&amp;I7491&amp;"'!"&amp;J7491),"")</f>
        <v/>
      </c>
      <c r="I7491" s="1440"/>
      <c r="J7491" s="1436"/>
      <c r="K7491" s="4"/>
    </row>
    <row r="7492" spans="1:11" ht="15" x14ac:dyDescent="0.2">
      <c r="A7492" s="5">
        <f t="shared" si="120"/>
        <v>7433</v>
      </c>
      <c r="B7492" s="660"/>
      <c r="D7492" s="2" t="s">
        <v>77</v>
      </c>
      <c r="F7492" s="4" t="s">
        <v>3784</v>
      </c>
      <c r="G7492" s="1" t="b">
        <f t="shared" ca="1" si="121"/>
        <v>1</v>
      </c>
      <c r="H7492" s="1435" t="str" cm="1">
        <f t="array" aca="1" ref="H7492" ca="1">IF(I7492&lt;&gt;"",INDIRECT("'"&amp;I7492&amp;"'!"&amp;J7492),"")</f>
        <v/>
      </c>
      <c r="I7492" s="1440"/>
      <c r="J7492" s="1436"/>
      <c r="K7492" s="4"/>
    </row>
    <row r="7493" spans="1:11" ht="15" x14ac:dyDescent="0.2">
      <c r="A7493" s="5">
        <f t="shared" si="120"/>
        <v>7434</v>
      </c>
      <c r="B7493" s="660"/>
      <c r="D7493" s="2" t="s">
        <v>77</v>
      </c>
      <c r="F7493" s="4" t="s">
        <v>3784</v>
      </c>
      <c r="G7493" s="1" t="b">
        <f t="shared" ca="1" si="121"/>
        <v>1</v>
      </c>
      <c r="H7493" s="1435" t="str" cm="1">
        <f t="array" aca="1" ref="H7493" ca="1">IF(I7493&lt;&gt;"",INDIRECT("'"&amp;I7493&amp;"'!"&amp;J7493),"")</f>
        <v/>
      </c>
      <c r="I7493" s="1440"/>
      <c r="J7493" s="1436"/>
      <c r="K7493" s="4"/>
    </row>
    <row r="7494" spans="1:11" ht="15" x14ac:dyDescent="0.2">
      <c r="A7494" s="5">
        <f t="shared" si="120"/>
        <v>7435</v>
      </c>
      <c r="B7494" s="660"/>
      <c r="D7494" s="2" t="s">
        <v>77</v>
      </c>
      <c r="F7494" s="4" t="s">
        <v>3784</v>
      </c>
      <c r="G7494" s="1" t="b">
        <f t="shared" ca="1" si="121"/>
        <v>1</v>
      </c>
      <c r="H7494" s="1435" t="str" cm="1">
        <f t="array" aca="1" ref="H7494" ca="1">IF(I7494&lt;&gt;"",INDIRECT("'"&amp;I7494&amp;"'!"&amp;J7494),"")</f>
        <v/>
      </c>
      <c r="I7494" s="1440"/>
      <c r="J7494" s="1436"/>
      <c r="K7494" s="4"/>
    </row>
    <row r="7495" spans="1:11" ht="15" x14ac:dyDescent="0.2">
      <c r="A7495" s="5">
        <f t="shared" si="120"/>
        <v>7436</v>
      </c>
      <c r="B7495" s="660"/>
      <c r="D7495" s="2" t="s">
        <v>77</v>
      </c>
      <c r="F7495" s="4" t="s">
        <v>3784</v>
      </c>
      <c r="G7495" s="1" t="b">
        <f t="shared" ca="1" si="121"/>
        <v>1</v>
      </c>
      <c r="H7495" s="1435" t="str" cm="1">
        <f t="array" aca="1" ref="H7495" ca="1">IF(I7495&lt;&gt;"",INDIRECT("'"&amp;I7495&amp;"'!"&amp;J7495),"")</f>
        <v/>
      </c>
      <c r="I7495" s="1440"/>
      <c r="J7495" s="1436"/>
      <c r="K7495" s="4"/>
    </row>
    <row r="7496" spans="1:11" ht="15" x14ac:dyDescent="0.2">
      <c r="A7496" s="5">
        <f t="shared" si="120"/>
        <v>7437</v>
      </c>
      <c r="B7496" s="660"/>
      <c r="D7496" s="2" t="s">
        <v>77</v>
      </c>
      <c r="F7496" s="4" t="s">
        <v>3784</v>
      </c>
      <c r="G7496" s="1" t="b">
        <f t="shared" ca="1" si="121"/>
        <v>1</v>
      </c>
      <c r="H7496" s="1435" t="str" cm="1">
        <f t="array" aca="1" ref="H7496" ca="1">IF(I7496&lt;&gt;"",INDIRECT("'"&amp;I7496&amp;"'!"&amp;J7496),"")</f>
        <v/>
      </c>
      <c r="I7496" s="1440"/>
      <c r="J7496" s="1436"/>
      <c r="K7496" s="4"/>
    </row>
    <row r="7497" spans="1:11" ht="15" x14ac:dyDescent="0.2">
      <c r="A7497" s="5">
        <f t="shared" si="120"/>
        <v>7438</v>
      </c>
      <c r="B7497" s="660"/>
      <c r="D7497" s="2" t="s">
        <v>77</v>
      </c>
      <c r="F7497" s="4" t="s">
        <v>3784</v>
      </c>
      <c r="G7497" s="1" t="b">
        <f t="shared" ca="1" si="121"/>
        <v>1</v>
      </c>
      <c r="H7497" s="1435" t="str" cm="1">
        <f t="array" aca="1" ref="H7497" ca="1">IF(I7497&lt;&gt;"",INDIRECT("'"&amp;I7497&amp;"'!"&amp;J7497),"")</f>
        <v/>
      </c>
      <c r="I7497" s="1440"/>
      <c r="J7497" s="1436"/>
      <c r="K7497" s="4"/>
    </row>
    <row r="7498" spans="1:11" ht="15" x14ac:dyDescent="0.2">
      <c r="A7498" s="5">
        <f t="shared" si="120"/>
        <v>7439</v>
      </c>
      <c r="B7498" s="660"/>
      <c r="D7498" s="2" t="s">
        <v>77</v>
      </c>
      <c r="F7498" s="4" t="s">
        <v>3784</v>
      </c>
      <c r="G7498" s="1" t="b">
        <f t="shared" ca="1" si="121"/>
        <v>1</v>
      </c>
      <c r="H7498" s="1435" t="str" cm="1">
        <f t="array" aca="1" ref="H7498" ca="1">IF(I7498&lt;&gt;"",INDIRECT("'"&amp;I7498&amp;"'!"&amp;J7498),"")</f>
        <v/>
      </c>
      <c r="I7498" s="1440"/>
      <c r="J7498" s="1436"/>
      <c r="K7498" s="4"/>
    </row>
    <row r="7499" spans="1:11" ht="15" x14ac:dyDescent="0.2">
      <c r="A7499" s="5">
        <f t="shared" si="120"/>
        <v>7440</v>
      </c>
      <c r="B7499" s="660"/>
      <c r="D7499" s="2" t="s">
        <v>77</v>
      </c>
      <c r="F7499" s="4" t="s">
        <v>3784</v>
      </c>
      <c r="G7499" s="1" t="b">
        <f t="shared" ca="1" si="121"/>
        <v>1</v>
      </c>
      <c r="H7499" s="1435" t="str" cm="1">
        <f t="array" aca="1" ref="H7499" ca="1">IF(I7499&lt;&gt;"",INDIRECT("'"&amp;I7499&amp;"'!"&amp;J7499),"")</f>
        <v/>
      </c>
      <c r="I7499" s="1440"/>
      <c r="J7499" s="1436"/>
      <c r="K7499" s="4"/>
    </row>
    <row r="7500" spans="1:11" ht="15" x14ac:dyDescent="0.2">
      <c r="A7500" s="5">
        <f t="shared" ref="A7500:A7563" si="122">A7499+1</f>
        <v>7441</v>
      </c>
      <c r="B7500" s="660"/>
      <c r="D7500" s="2" t="s">
        <v>77</v>
      </c>
      <c r="F7500" s="4" t="s">
        <v>3784</v>
      </c>
      <c r="G7500" s="1" t="b">
        <f t="shared" ca="1" si="121"/>
        <v>1</v>
      </c>
      <c r="H7500" s="1435" t="str" cm="1">
        <f t="array" aca="1" ref="H7500" ca="1">IF(I7500&lt;&gt;"",INDIRECT("'"&amp;I7500&amp;"'!"&amp;J7500),"")</f>
        <v/>
      </c>
      <c r="I7500" s="1440"/>
      <c r="J7500" s="1436"/>
      <c r="K7500" s="4"/>
    </row>
    <row r="7501" spans="1:11" ht="15" x14ac:dyDescent="0.2">
      <c r="A7501" s="5">
        <f t="shared" si="122"/>
        <v>7442</v>
      </c>
      <c r="B7501" s="660"/>
      <c r="D7501" s="2" t="s">
        <v>77</v>
      </c>
      <c r="F7501" s="4" t="s">
        <v>3784</v>
      </c>
      <c r="G7501" s="1" t="b">
        <f t="shared" ca="1" si="121"/>
        <v>1</v>
      </c>
      <c r="H7501" s="1435" t="str" cm="1">
        <f t="array" aca="1" ref="H7501" ca="1">IF(I7501&lt;&gt;"",INDIRECT("'"&amp;I7501&amp;"'!"&amp;J7501),"")</f>
        <v/>
      </c>
      <c r="I7501" s="1440"/>
      <c r="J7501" s="1436"/>
      <c r="K7501" s="4"/>
    </row>
    <row r="7502" spans="1:11" ht="15" x14ac:dyDescent="0.2">
      <c r="A7502" s="5">
        <f t="shared" si="122"/>
        <v>7443</v>
      </c>
      <c r="B7502" s="660"/>
      <c r="D7502" s="2" t="s">
        <v>77</v>
      </c>
      <c r="F7502" s="4" t="s">
        <v>3784</v>
      </c>
      <c r="G7502" s="1" t="b">
        <f t="shared" ca="1" si="121"/>
        <v>1</v>
      </c>
      <c r="H7502" s="1435" t="str" cm="1">
        <f t="array" aca="1" ref="H7502" ca="1">IF(I7502&lt;&gt;"",INDIRECT("'"&amp;I7502&amp;"'!"&amp;J7502),"")</f>
        <v/>
      </c>
      <c r="I7502" s="1440"/>
      <c r="J7502" s="1436"/>
      <c r="K7502" s="4"/>
    </row>
    <row r="7503" spans="1:11" ht="15" x14ac:dyDescent="0.2">
      <c r="A7503" s="5">
        <f t="shared" si="122"/>
        <v>7444</v>
      </c>
      <c r="B7503" s="660"/>
      <c r="D7503" s="2" t="s">
        <v>77</v>
      </c>
      <c r="F7503" s="4" t="s">
        <v>3784</v>
      </c>
      <c r="G7503" s="1" t="b">
        <f t="shared" ca="1" si="121"/>
        <v>1</v>
      </c>
      <c r="H7503" s="1435" t="str" cm="1">
        <f t="array" aca="1" ref="H7503" ca="1">IF(I7503&lt;&gt;"",INDIRECT("'"&amp;I7503&amp;"'!"&amp;J7503),"")</f>
        <v/>
      </c>
      <c r="I7503" s="1440"/>
      <c r="J7503" s="1436"/>
      <c r="K7503" s="4"/>
    </row>
    <row r="7504" spans="1:11" ht="15" x14ac:dyDescent="0.2">
      <c r="A7504" s="5">
        <f t="shared" si="122"/>
        <v>7445</v>
      </c>
      <c r="B7504" s="660"/>
      <c r="D7504" s="2" t="s">
        <v>77</v>
      </c>
      <c r="F7504" s="4" t="s">
        <v>3784</v>
      </c>
      <c r="G7504" s="1" t="b">
        <f t="shared" ca="1" si="121"/>
        <v>1</v>
      </c>
      <c r="H7504" s="1435" t="str" cm="1">
        <f t="array" aca="1" ref="H7504" ca="1">IF(I7504&lt;&gt;"",INDIRECT("'"&amp;I7504&amp;"'!"&amp;J7504),"")</f>
        <v/>
      </c>
      <c r="I7504" s="1440"/>
      <c r="J7504" s="1436"/>
      <c r="K7504" s="4"/>
    </row>
    <row r="7505" spans="1:11" ht="15" x14ac:dyDescent="0.2">
      <c r="A7505" s="5">
        <f t="shared" si="122"/>
        <v>7446</v>
      </c>
      <c r="B7505" s="660"/>
      <c r="D7505" s="2" t="s">
        <v>77</v>
      </c>
      <c r="F7505" s="4" t="s">
        <v>3784</v>
      </c>
      <c r="G7505" s="1" t="b">
        <f t="shared" ca="1" si="121"/>
        <v>1</v>
      </c>
      <c r="H7505" s="1435" t="str" cm="1">
        <f t="array" aca="1" ref="H7505" ca="1">IF(I7505&lt;&gt;"",INDIRECT("'"&amp;I7505&amp;"'!"&amp;J7505),"")</f>
        <v/>
      </c>
      <c r="I7505" s="1440"/>
      <c r="J7505" s="1436"/>
      <c r="K7505" s="4"/>
    </row>
    <row r="7506" spans="1:11" ht="15" x14ac:dyDescent="0.2">
      <c r="A7506" s="5">
        <f t="shared" si="122"/>
        <v>7447</v>
      </c>
      <c r="B7506" s="660"/>
      <c r="D7506" s="2" t="s">
        <v>77</v>
      </c>
      <c r="F7506" s="4" t="s">
        <v>3784</v>
      </c>
      <c r="G7506" s="1" t="b">
        <f t="shared" ca="1" si="121"/>
        <v>1</v>
      </c>
      <c r="H7506" s="1435" t="str" cm="1">
        <f t="array" aca="1" ref="H7506" ca="1">IF(I7506&lt;&gt;"",INDIRECT("'"&amp;I7506&amp;"'!"&amp;J7506),"")</f>
        <v/>
      </c>
      <c r="I7506" s="1440"/>
      <c r="J7506" s="1436"/>
      <c r="K7506" s="4"/>
    </row>
    <row r="7507" spans="1:11" ht="15" x14ac:dyDescent="0.2">
      <c r="A7507" s="5">
        <f t="shared" si="122"/>
        <v>7448</v>
      </c>
      <c r="B7507" s="660"/>
      <c r="D7507" s="2" t="s">
        <v>77</v>
      </c>
      <c r="F7507" s="4" t="s">
        <v>3784</v>
      </c>
      <c r="G7507" s="1" t="b">
        <f t="shared" ca="1" si="121"/>
        <v>1</v>
      </c>
      <c r="H7507" s="1435" t="str" cm="1">
        <f t="array" aca="1" ref="H7507" ca="1">IF(I7507&lt;&gt;"",INDIRECT("'"&amp;I7507&amp;"'!"&amp;J7507),"")</f>
        <v/>
      </c>
      <c r="I7507" s="1440"/>
      <c r="J7507" s="1436"/>
      <c r="K7507" s="4"/>
    </row>
    <row r="7508" spans="1:11" ht="15" x14ac:dyDescent="0.2">
      <c r="A7508" s="5">
        <f t="shared" si="122"/>
        <v>7449</v>
      </c>
      <c r="B7508" s="660"/>
      <c r="D7508" s="2" t="s">
        <v>77</v>
      </c>
      <c r="F7508" s="4" t="s">
        <v>3784</v>
      </c>
      <c r="G7508" s="1" t="b">
        <f t="shared" ca="1" si="121"/>
        <v>1</v>
      </c>
      <c r="H7508" s="1435" t="str" cm="1">
        <f t="array" aca="1" ref="H7508" ca="1">IF(I7508&lt;&gt;"",INDIRECT("'"&amp;I7508&amp;"'!"&amp;J7508),"")</f>
        <v/>
      </c>
      <c r="I7508" s="1440"/>
      <c r="J7508" s="1436"/>
      <c r="K7508" s="4"/>
    </row>
    <row r="7509" spans="1:11" ht="15" x14ac:dyDescent="0.2">
      <c r="A7509" s="5">
        <f t="shared" si="122"/>
        <v>7450</v>
      </c>
      <c r="B7509" s="660"/>
      <c r="D7509" s="2" t="s">
        <v>77</v>
      </c>
      <c r="F7509" s="4" t="s">
        <v>3784</v>
      </c>
      <c r="G7509" s="1" t="b">
        <f t="shared" ca="1" si="121"/>
        <v>1</v>
      </c>
      <c r="H7509" s="1435" t="str" cm="1">
        <f t="array" aca="1" ref="H7509" ca="1">IF(I7509&lt;&gt;"",INDIRECT("'"&amp;I7509&amp;"'!"&amp;J7509),"")</f>
        <v/>
      </c>
      <c r="I7509" s="1440"/>
      <c r="J7509" s="1436"/>
      <c r="K7509" s="4"/>
    </row>
    <row r="7510" spans="1:11" ht="15" x14ac:dyDescent="0.2">
      <c r="A7510" s="5">
        <f t="shared" si="122"/>
        <v>7451</v>
      </c>
      <c r="B7510" s="660"/>
      <c r="D7510" s="2" t="s">
        <v>77</v>
      </c>
      <c r="F7510" s="4" t="s">
        <v>3784</v>
      </c>
      <c r="G7510" s="1" t="b">
        <f t="shared" ca="1" si="121"/>
        <v>1</v>
      </c>
      <c r="H7510" s="1435" t="str" cm="1">
        <f t="array" aca="1" ref="H7510" ca="1">IF(I7510&lt;&gt;"",INDIRECT("'"&amp;I7510&amp;"'!"&amp;J7510),"")</f>
        <v/>
      </c>
      <c r="I7510" s="1440"/>
      <c r="J7510" s="1436"/>
      <c r="K7510" s="4"/>
    </row>
    <row r="7511" spans="1:11" ht="15" x14ac:dyDescent="0.2">
      <c r="A7511" s="5">
        <f t="shared" si="122"/>
        <v>7452</v>
      </c>
      <c r="B7511" s="660"/>
      <c r="D7511" s="2" t="s">
        <v>77</v>
      </c>
      <c r="F7511" s="4" t="s">
        <v>3784</v>
      </c>
      <c r="G7511" s="1" t="b">
        <f t="shared" ca="1" si="121"/>
        <v>1</v>
      </c>
      <c r="H7511" s="1435" t="str" cm="1">
        <f t="array" aca="1" ref="H7511" ca="1">IF(I7511&lt;&gt;"",INDIRECT("'"&amp;I7511&amp;"'!"&amp;J7511),"")</f>
        <v/>
      </c>
      <c r="I7511" s="1440"/>
      <c r="J7511" s="1436"/>
      <c r="K7511" s="4"/>
    </row>
    <row r="7512" spans="1:11" ht="15" x14ac:dyDescent="0.2">
      <c r="A7512" s="5">
        <f t="shared" si="122"/>
        <v>7453</v>
      </c>
      <c r="B7512" s="660"/>
      <c r="D7512" s="2" t="s">
        <v>77</v>
      </c>
      <c r="F7512" s="4" t="s">
        <v>3784</v>
      </c>
      <c r="G7512" s="1" t="b">
        <f t="shared" ca="1" si="121"/>
        <v>1</v>
      </c>
      <c r="H7512" s="1435" t="str" cm="1">
        <f t="array" aca="1" ref="H7512" ca="1">IF(I7512&lt;&gt;"",INDIRECT("'"&amp;I7512&amp;"'!"&amp;J7512),"")</f>
        <v/>
      </c>
      <c r="I7512" s="1440"/>
      <c r="J7512" s="1436"/>
      <c r="K7512" s="4"/>
    </row>
    <row r="7513" spans="1:11" ht="15" x14ac:dyDescent="0.2">
      <c r="A7513" s="5">
        <f t="shared" si="122"/>
        <v>7454</v>
      </c>
      <c r="B7513" s="660"/>
      <c r="D7513" s="2" t="s">
        <v>77</v>
      </c>
      <c r="F7513" s="4" t="s">
        <v>3784</v>
      </c>
      <c r="G7513" s="1" t="b">
        <f t="shared" ca="1" si="121"/>
        <v>1</v>
      </c>
      <c r="H7513" s="1435" t="str" cm="1">
        <f t="array" aca="1" ref="H7513" ca="1">IF(I7513&lt;&gt;"",INDIRECT("'"&amp;I7513&amp;"'!"&amp;J7513),"")</f>
        <v/>
      </c>
      <c r="I7513" s="1440"/>
      <c r="J7513" s="1436"/>
      <c r="K7513" s="4"/>
    </row>
    <row r="7514" spans="1:11" ht="15" x14ac:dyDescent="0.2">
      <c r="A7514" s="5">
        <f t="shared" si="122"/>
        <v>7455</v>
      </c>
      <c r="B7514" s="660"/>
      <c r="D7514" s="2" t="s">
        <v>77</v>
      </c>
      <c r="F7514" s="4" t="s">
        <v>3784</v>
      </c>
      <c r="G7514" s="1" t="b">
        <f t="shared" ca="1" si="121"/>
        <v>1</v>
      </c>
      <c r="H7514" s="1435" t="str" cm="1">
        <f t="array" aca="1" ref="H7514" ca="1">IF(I7514&lt;&gt;"",INDIRECT("'"&amp;I7514&amp;"'!"&amp;J7514),"")</f>
        <v/>
      </c>
      <c r="I7514" s="1440"/>
      <c r="J7514" s="1436"/>
      <c r="K7514" s="4"/>
    </row>
    <row r="7515" spans="1:11" ht="15" x14ac:dyDescent="0.2">
      <c r="A7515" s="5">
        <f t="shared" si="122"/>
        <v>7456</v>
      </c>
      <c r="B7515" s="660"/>
      <c r="D7515" s="2" t="s">
        <v>77</v>
      </c>
      <c r="F7515" s="4" t="s">
        <v>3784</v>
      </c>
      <c r="G7515" s="1" t="b">
        <f t="shared" ca="1" si="121"/>
        <v>1</v>
      </c>
      <c r="H7515" s="1435" t="str" cm="1">
        <f t="array" aca="1" ref="H7515" ca="1">IF(I7515&lt;&gt;"",INDIRECT("'"&amp;I7515&amp;"'!"&amp;J7515),"")</f>
        <v/>
      </c>
      <c r="I7515" s="1440"/>
      <c r="J7515" s="1436"/>
      <c r="K7515" s="4"/>
    </row>
    <row r="7516" spans="1:11" ht="15" x14ac:dyDescent="0.2">
      <c r="A7516" s="5">
        <f t="shared" si="122"/>
        <v>7457</v>
      </c>
      <c r="B7516" s="660"/>
      <c r="D7516" s="2" t="s">
        <v>77</v>
      </c>
      <c r="F7516" s="4" t="s">
        <v>3784</v>
      </c>
      <c r="G7516" s="1" t="b">
        <f t="shared" ca="1" si="121"/>
        <v>1</v>
      </c>
      <c r="H7516" s="1435" t="str" cm="1">
        <f t="array" aca="1" ref="H7516" ca="1">IF(I7516&lt;&gt;"",INDIRECT("'"&amp;I7516&amp;"'!"&amp;J7516),"")</f>
        <v/>
      </c>
      <c r="I7516" s="1440"/>
      <c r="J7516" s="1436"/>
      <c r="K7516" s="4"/>
    </row>
    <row r="7517" spans="1:11" ht="15" x14ac:dyDescent="0.2">
      <c r="A7517" s="5">
        <f t="shared" si="122"/>
        <v>7458</v>
      </c>
      <c r="B7517" s="660"/>
      <c r="D7517" s="2" t="s">
        <v>77</v>
      </c>
      <c r="F7517" s="4" t="s">
        <v>3784</v>
      </c>
      <c r="G7517" s="1" t="b">
        <f t="shared" ca="1" si="121"/>
        <v>1</v>
      </c>
      <c r="H7517" s="1435" t="str" cm="1">
        <f t="array" aca="1" ref="H7517" ca="1">IF(I7517&lt;&gt;"",INDIRECT("'"&amp;I7517&amp;"'!"&amp;J7517),"")</f>
        <v/>
      </c>
      <c r="I7517" s="1440"/>
      <c r="J7517" s="1436"/>
      <c r="K7517" s="4"/>
    </row>
    <row r="7518" spans="1:11" ht="15" x14ac:dyDescent="0.2">
      <c r="A7518" s="5">
        <f t="shared" si="122"/>
        <v>7459</v>
      </c>
      <c r="B7518" s="660"/>
      <c r="D7518" s="2" t="s">
        <v>77</v>
      </c>
      <c r="F7518" s="4" t="s">
        <v>3784</v>
      </c>
      <c r="G7518" s="1" t="b">
        <f t="shared" ca="1" si="121"/>
        <v>1</v>
      </c>
      <c r="H7518" s="1435" t="str" cm="1">
        <f t="array" aca="1" ref="H7518" ca="1">IF(I7518&lt;&gt;"",INDIRECT("'"&amp;I7518&amp;"'!"&amp;J7518),"")</f>
        <v/>
      </c>
      <c r="I7518" s="1440"/>
      <c r="J7518" s="1436"/>
      <c r="K7518" s="4"/>
    </row>
    <row r="7519" spans="1:11" ht="15" x14ac:dyDescent="0.2">
      <c r="A7519" s="5">
        <f t="shared" si="122"/>
        <v>7460</v>
      </c>
      <c r="B7519" s="660"/>
      <c r="D7519" s="2" t="s">
        <v>77</v>
      </c>
      <c r="F7519" s="4" t="s">
        <v>3784</v>
      </c>
      <c r="G7519" s="1" t="b">
        <f t="shared" ca="1" si="121"/>
        <v>1</v>
      </c>
      <c r="H7519" s="1435" t="str" cm="1">
        <f t="array" aca="1" ref="H7519" ca="1">IF(I7519&lt;&gt;"",INDIRECT("'"&amp;I7519&amp;"'!"&amp;J7519),"")</f>
        <v/>
      </c>
      <c r="I7519" s="1440"/>
      <c r="J7519" s="1436"/>
      <c r="K7519" s="4"/>
    </row>
    <row r="7520" spans="1:11" ht="15" x14ac:dyDescent="0.2">
      <c r="A7520" s="5">
        <f t="shared" si="122"/>
        <v>7461</v>
      </c>
      <c r="B7520" s="660"/>
      <c r="D7520" s="2" t="s">
        <v>77</v>
      </c>
      <c r="F7520" s="4" t="s">
        <v>3784</v>
      </c>
      <c r="G7520" s="1" t="b">
        <f t="shared" ref="G7520:G7583" ca="1" si="123">H7520=B7520</f>
        <v>1</v>
      </c>
      <c r="H7520" s="1435" t="str" cm="1">
        <f t="array" aca="1" ref="H7520" ca="1">IF(I7520&lt;&gt;"",INDIRECT("'"&amp;I7520&amp;"'!"&amp;J7520),"")</f>
        <v/>
      </c>
      <c r="I7520" s="1440"/>
      <c r="J7520" s="1436"/>
      <c r="K7520" s="4"/>
    </row>
    <row r="7521" spans="1:11" ht="15" x14ac:dyDescent="0.2">
      <c r="A7521" s="5">
        <f t="shared" si="122"/>
        <v>7462</v>
      </c>
      <c r="B7521" s="660"/>
      <c r="D7521" s="2" t="s">
        <v>77</v>
      </c>
      <c r="F7521" s="4" t="s">
        <v>3784</v>
      </c>
      <c r="G7521" s="1" t="b">
        <f t="shared" ca="1" si="123"/>
        <v>1</v>
      </c>
      <c r="H7521" s="1435" t="str" cm="1">
        <f t="array" aca="1" ref="H7521" ca="1">IF(I7521&lt;&gt;"",INDIRECT("'"&amp;I7521&amp;"'!"&amp;J7521),"")</f>
        <v/>
      </c>
      <c r="I7521" s="1440"/>
      <c r="J7521" s="1436"/>
      <c r="K7521" s="4"/>
    </row>
    <row r="7522" spans="1:11" ht="15" x14ac:dyDescent="0.2">
      <c r="A7522" s="5">
        <f t="shared" si="122"/>
        <v>7463</v>
      </c>
      <c r="B7522" s="660"/>
      <c r="D7522" s="2" t="s">
        <v>77</v>
      </c>
      <c r="F7522" s="4" t="s">
        <v>3784</v>
      </c>
      <c r="G7522" s="1" t="b">
        <f t="shared" ca="1" si="123"/>
        <v>1</v>
      </c>
      <c r="H7522" s="1435" t="str" cm="1">
        <f t="array" aca="1" ref="H7522" ca="1">IF(I7522&lt;&gt;"",INDIRECT("'"&amp;I7522&amp;"'!"&amp;J7522),"")</f>
        <v/>
      </c>
      <c r="I7522" s="1440"/>
      <c r="J7522" s="1436"/>
      <c r="K7522" s="4"/>
    </row>
    <row r="7523" spans="1:11" ht="15" x14ac:dyDescent="0.2">
      <c r="A7523" s="5">
        <f t="shared" si="122"/>
        <v>7464</v>
      </c>
      <c r="B7523" s="660"/>
      <c r="D7523" s="2" t="s">
        <v>77</v>
      </c>
      <c r="F7523" s="4" t="s">
        <v>3784</v>
      </c>
      <c r="G7523" s="1" t="b">
        <f t="shared" ca="1" si="123"/>
        <v>1</v>
      </c>
      <c r="H7523" s="1435" t="str" cm="1">
        <f t="array" aca="1" ref="H7523" ca="1">IF(I7523&lt;&gt;"",INDIRECT("'"&amp;I7523&amp;"'!"&amp;J7523),"")</f>
        <v/>
      </c>
      <c r="I7523" s="1440"/>
      <c r="J7523" s="1436"/>
      <c r="K7523" s="4"/>
    </row>
    <row r="7524" spans="1:11" ht="15" x14ac:dyDescent="0.2">
      <c r="A7524" s="5">
        <f t="shared" si="122"/>
        <v>7465</v>
      </c>
      <c r="B7524" s="660"/>
      <c r="D7524" s="2" t="s">
        <v>77</v>
      </c>
      <c r="F7524" s="4" t="s">
        <v>3784</v>
      </c>
      <c r="G7524" s="1" t="b">
        <f t="shared" ca="1" si="123"/>
        <v>1</v>
      </c>
      <c r="H7524" s="1435" t="str" cm="1">
        <f t="array" aca="1" ref="H7524" ca="1">IF(I7524&lt;&gt;"",INDIRECT("'"&amp;I7524&amp;"'!"&amp;J7524),"")</f>
        <v/>
      </c>
      <c r="I7524" s="1440"/>
      <c r="J7524" s="1436"/>
      <c r="K7524" s="4"/>
    </row>
    <row r="7525" spans="1:11" ht="15" x14ac:dyDescent="0.2">
      <c r="A7525" s="5">
        <f t="shared" si="122"/>
        <v>7466</v>
      </c>
      <c r="B7525" s="660"/>
      <c r="D7525" s="2" t="s">
        <v>77</v>
      </c>
      <c r="F7525" s="4" t="s">
        <v>3784</v>
      </c>
      <c r="G7525" s="1" t="b">
        <f t="shared" ca="1" si="123"/>
        <v>1</v>
      </c>
      <c r="H7525" s="1435" t="str" cm="1">
        <f t="array" aca="1" ref="H7525" ca="1">IF(I7525&lt;&gt;"",INDIRECT("'"&amp;I7525&amp;"'!"&amp;J7525),"")</f>
        <v/>
      </c>
      <c r="I7525" s="1440"/>
      <c r="J7525" s="1436"/>
      <c r="K7525" s="4"/>
    </row>
    <row r="7526" spans="1:11" ht="15" x14ac:dyDescent="0.2">
      <c r="A7526" s="5">
        <f t="shared" si="122"/>
        <v>7467</v>
      </c>
      <c r="B7526" s="660"/>
      <c r="D7526" s="2" t="s">
        <v>77</v>
      </c>
      <c r="F7526" s="4" t="s">
        <v>3784</v>
      </c>
      <c r="G7526" s="1" t="b">
        <f t="shared" ca="1" si="123"/>
        <v>1</v>
      </c>
      <c r="H7526" s="1435" t="str" cm="1">
        <f t="array" aca="1" ref="H7526" ca="1">IF(I7526&lt;&gt;"",INDIRECT("'"&amp;I7526&amp;"'!"&amp;J7526),"")</f>
        <v/>
      </c>
      <c r="I7526" s="1440"/>
      <c r="J7526" s="1436"/>
      <c r="K7526" s="4"/>
    </row>
    <row r="7527" spans="1:11" ht="15" x14ac:dyDescent="0.2">
      <c r="A7527" s="5">
        <f t="shared" si="122"/>
        <v>7468</v>
      </c>
      <c r="B7527" s="660"/>
      <c r="D7527" s="2" t="s">
        <v>77</v>
      </c>
      <c r="F7527" s="4" t="s">
        <v>3784</v>
      </c>
      <c r="G7527" s="1" t="b">
        <f t="shared" ca="1" si="123"/>
        <v>1</v>
      </c>
      <c r="H7527" s="1435" t="str" cm="1">
        <f t="array" aca="1" ref="H7527" ca="1">IF(I7527&lt;&gt;"",INDIRECT("'"&amp;I7527&amp;"'!"&amp;J7527),"")</f>
        <v/>
      </c>
      <c r="I7527" s="1440"/>
      <c r="J7527" s="1436"/>
      <c r="K7527" s="4"/>
    </row>
    <row r="7528" spans="1:11" ht="15" x14ac:dyDescent="0.2">
      <c r="A7528" s="5">
        <f t="shared" si="122"/>
        <v>7469</v>
      </c>
      <c r="B7528" s="660"/>
      <c r="D7528" s="2" t="s">
        <v>77</v>
      </c>
      <c r="F7528" s="4" t="s">
        <v>3784</v>
      </c>
      <c r="G7528" s="1" t="b">
        <f t="shared" ca="1" si="123"/>
        <v>1</v>
      </c>
      <c r="H7528" s="1435" t="str" cm="1">
        <f t="array" aca="1" ref="H7528" ca="1">IF(I7528&lt;&gt;"",INDIRECT("'"&amp;I7528&amp;"'!"&amp;J7528),"")</f>
        <v/>
      </c>
      <c r="I7528" s="1440"/>
      <c r="J7528" s="1436"/>
      <c r="K7528" s="4"/>
    </row>
    <row r="7529" spans="1:11" ht="15" x14ac:dyDescent="0.2">
      <c r="A7529" s="5">
        <f t="shared" si="122"/>
        <v>7470</v>
      </c>
      <c r="B7529" s="660"/>
      <c r="D7529" s="2" t="s">
        <v>77</v>
      </c>
      <c r="F7529" s="4" t="s">
        <v>3784</v>
      </c>
      <c r="G7529" s="1" t="b">
        <f t="shared" ca="1" si="123"/>
        <v>1</v>
      </c>
      <c r="H7529" s="1435" t="str" cm="1">
        <f t="array" aca="1" ref="H7529" ca="1">IF(I7529&lt;&gt;"",INDIRECT("'"&amp;I7529&amp;"'!"&amp;J7529),"")</f>
        <v/>
      </c>
      <c r="I7529" s="1440"/>
      <c r="J7529" s="1436"/>
      <c r="K7529" s="4"/>
    </row>
    <row r="7530" spans="1:11" ht="15" x14ac:dyDescent="0.2">
      <c r="A7530" s="5">
        <f t="shared" si="122"/>
        <v>7471</v>
      </c>
      <c r="B7530" s="660"/>
      <c r="D7530" s="2" t="s">
        <v>77</v>
      </c>
      <c r="F7530" s="4" t="s">
        <v>3784</v>
      </c>
      <c r="G7530" s="1" t="b">
        <f t="shared" ca="1" si="123"/>
        <v>1</v>
      </c>
      <c r="H7530" s="1435" t="str" cm="1">
        <f t="array" aca="1" ref="H7530" ca="1">IF(I7530&lt;&gt;"",INDIRECT("'"&amp;I7530&amp;"'!"&amp;J7530),"")</f>
        <v/>
      </c>
      <c r="I7530" s="1440"/>
      <c r="J7530" s="1436"/>
      <c r="K7530" s="4"/>
    </row>
    <row r="7531" spans="1:11" ht="15" x14ac:dyDescent="0.2">
      <c r="A7531" s="5">
        <f t="shared" si="122"/>
        <v>7472</v>
      </c>
      <c r="B7531" s="660"/>
      <c r="D7531" s="2" t="s">
        <v>77</v>
      </c>
      <c r="F7531" s="4" t="s">
        <v>3784</v>
      </c>
      <c r="G7531" s="1" t="b">
        <f t="shared" ca="1" si="123"/>
        <v>1</v>
      </c>
      <c r="H7531" s="1435" t="str" cm="1">
        <f t="array" aca="1" ref="H7531" ca="1">IF(I7531&lt;&gt;"",INDIRECT("'"&amp;I7531&amp;"'!"&amp;J7531),"")</f>
        <v/>
      </c>
      <c r="I7531" s="1440"/>
      <c r="J7531" s="1436"/>
      <c r="K7531" s="4"/>
    </row>
    <row r="7532" spans="1:11" ht="15" x14ac:dyDescent="0.2">
      <c r="A7532" s="5">
        <f t="shared" si="122"/>
        <v>7473</v>
      </c>
      <c r="B7532" s="660"/>
      <c r="D7532" s="2" t="s">
        <v>77</v>
      </c>
      <c r="F7532" s="4" t="s">
        <v>3784</v>
      </c>
      <c r="G7532" s="1" t="b">
        <f t="shared" ca="1" si="123"/>
        <v>1</v>
      </c>
      <c r="H7532" s="1435" t="str" cm="1">
        <f t="array" aca="1" ref="H7532" ca="1">IF(I7532&lt;&gt;"",INDIRECT("'"&amp;I7532&amp;"'!"&amp;J7532),"")</f>
        <v/>
      </c>
      <c r="I7532" s="1440"/>
      <c r="J7532" s="1436"/>
      <c r="K7532" s="4"/>
    </row>
    <row r="7533" spans="1:11" ht="15" x14ac:dyDescent="0.2">
      <c r="A7533" s="5">
        <f t="shared" si="122"/>
        <v>7474</v>
      </c>
      <c r="B7533" s="660"/>
      <c r="D7533" s="2" t="s">
        <v>77</v>
      </c>
      <c r="F7533" s="4" t="s">
        <v>3784</v>
      </c>
      <c r="G7533" s="1" t="b">
        <f t="shared" ca="1" si="123"/>
        <v>1</v>
      </c>
      <c r="H7533" s="1435" t="str" cm="1">
        <f t="array" aca="1" ref="H7533" ca="1">IF(I7533&lt;&gt;"",INDIRECT("'"&amp;I7533&amp;"'!"&amp;J7533),"")</f>
        <v/>
      </c>
      <c r="I7533" s="1440"/>
      <c r="J7533" s="1436"/>
      <c r="K7533" s="4"/>
    </row>
    <row r="7534" spans="1:11" ht="15" x14ac:dyDescent="0.2">
      <c r="A7534" s="5">
        <f t="shared" si="122"/>
        <v>7475</v>
      </c>
      <c r="B7534" s="660"/>
      <c r="D7534" s="2" t="s">
        <v>77</v>
      </c>
      <c r="F7534" s="4" t="s">
        <v>3784</v>
      </c>
      <c r="G7534" s="1" t="b">
        <f t="shared" ca="1" si="123"/>
        <v>1</v>
      </c>
      <c r="H7534" s="1435" t="str" cm="1">
        <f t="array" aca="1" ref="H7534" ca="1">IF(I7534&lt;&gt;"",INDIRECT("'"&amp;I7534&amp;"'!"&amp;J7534),"")</f>
        <v/>
      </c>
      <c r="I7534" s="1440"/>
      <c r="J7534" s="1436"/>
      <c r="K7534" s="4"/>
    </row>
    <row r="7535" spans="1:11" ht="15" x14ac:dyDescent="0.2">
      <c r="A7535" s="5">
        <f t="shared" si="122"/>
        <v>7476</v>
      </c>
      <c r="B7535" s="660"/>
      <c r="D7535" s="2" t="s">
        <v>77</v>
      </c>
      <c r="F7535" s="4" t="s">
        <v>3784</v>
      </c>
      <c r="G7535" s="1" t="b">
        <f t="shared" ca="1" si="123"/>
        <v>1</v>
      </c>
      <c r="H7535" s="1435" t="str" cm="1">
        <f t="array" aca="1" ref="H7535" ca="1">IF(I7535&lt;&gt;"",INDIRECT("'"&amp;I7535&amp;"'!"&amp;J7535),"")</f>
        <v/>
      </c>
      <c r="I7535" s="1440"/>
      <c r="J7535" s="1436"/>
      <c r="K7535" s="4"/>
    </row>
    <row r="7536" spans="1:11" ht="15" x14ac:dyDescent="0.2">
      <c r="A7536" s="5">
        <f t="shared" si="122"/>
        <v>7477</v>
      </c>
      <c r="B7536" s="660"/>
      <c r="D7536" s="2" t="s">
        <v>77</v>
      </c>
      <c r="F7536" s="4" t="s">
        <v>3784</v>
      </c>
      <c r="G7536" s="1" t="b">
        <f t="shared" ca="1" si="123"/>
        <v>1</v>
      </c>
      <c r="H7536" s="1435" t="str" cm="1">
        <f t="array" aca="1" ref="H7536" ca="1">IF(I7536&lt;&gt;"",INDIRECT("'"&amp;I7536&amp;"'!"&amp;J7536),"")</f>
        <v/>
      </c>
      <c r="I7536" s="1440"/>
      <c r="J7536" s="1436"/>
      <c r="K7536" s="4"/>
    </row>
    <row r="7537" spans="1:11" ht="15" x14ac:dyDescent="0.2">
      <c r="A7537" s="5">
        <f t="shared" si="122"/>
        <v>7478</v>
      </c>
      <c r="B7537" s="660"/>
      <c r="D7537" s="2" t="s">
        <v>77</v>
      </c>
      <c r="F7537" s="4" t="s">
        <v>3784</v>
      </c>
      <c r="G7537" s="1" t="b">
        <f t="shared" ca="1" si="123"/>
        <v>1</v>
      </c>
      <c r="H7537" s="1435" t="str" cm="1">
        <f t="array" aca="1" ref="H7537" ca="1">IF(I7537&lt;&gt;"",INDIRECT("'"&amp;I7537&amp;"'!"&amp;J7537),"")</f>
        <v/>
      </c>
      <c r="I7537" s="1440"/>
      <c r="J7537" s="1436"/>
      <c r="K7537" s="4"/>
    </row>
    <row r="7538" spans="1:11" ht="15" x14ac:dyDescent="0.2">
      <c r="A7538" s="5">
        <f t="shared" si="122"/>
        <v>7479</v>
      </c>
      <c r="B7538" s="660"/>
      <c r="D7538" s="2" t="s">
        <v>77</v>
      </c>
      <c r="F7538" s="4" t="s">
        <v>3784</v>
      </c>
      <c r="G7538" s="1" t="b">
        <f t="shared" ca="1" si="123"/>
        <v>1</v>
      </c>
      <c r="H7538" s="1435" t="str" cm="1">
        <f t="array" aca="1" ref="H7538" ca="1">IF(I7538&lt;&gt;"",INDIRECT("'"&amp;I7538&amp;"'!"&amp;J7538),"")</f>
        <v/>
      </c>
      <c r="I7538" s="1440"/>
      <c r="J7538" s="1436"/>
      <c r="K7538" s="4"/>
    </row>
    <row r="7539" spans="1:11" ht="15" x14ac:dyDescent="0.2">
      <c r="A7539" s="5">
        <f t="shared" si="122"/>
        <v>7480</v>
      </c>
      <c r="B7539" s="660"/>
      <c r="D7539" s="2" t="s">
        <v>77</v>
      </c>
      <c r="F7539" s="4" t="s">
        <v>3784</v>
      </c>
      <c r="G7539" s="1" t="b">
        <f t="shared" ca="1" si="123"/>
        <v>1</v>
      </c>
      <c r="H7539" s="1435" t="str" cm="1">
        <f t="array" aca="1" ref="H7539" ca="1">IF(I7539&lt;&gt;"",INDIRECT("'"&amp;I7539&amp;"'!"&amp;J7539),"")</f>
        <v/>
      </c>
      <c r="I7539" s="1440"/>
      <c r="J7539" s="1436"/>
      <c r="K7539" s="4"/>
    </row>
    <row r="7540" spans="1:11" ht="15" x14ac:dyDescent="0.2">
      <c r="A7540" s="5">
        <f t="shared" si="122"/>
        <v>7481</v>
      </c>
      <c r="B7540" s="660"/>
      <c r="D7540" s="2" t="s">
        <v>77</v>
      </c>
      <c r="F7540" s="4" t="s">
        <v>3784</v>
      </c>
      <c r="G7540" s="1" t="b">
        <f t="shared" ca="1" si="123"/>
        <v>1</v>
      </c>
      <c r="H7540" s="1435" t="str" cm="1">
        <f t="array" aca="1" ref="H7540" ca="1">IF(I7540&lt;&gt;"",INDIRECT("'"&amp;I7540&amp;"'!"&amp;J7540),"")</f>
        <v/>
      </c>
      <c r="I7540" s="1440"/>
      <c r="J7540" s="1436"/>
      <c r="K7540" s="4"/>
    </row>
    <row r="7541" spans="1:11" ht="15" x14ac:dyDescent="0.2">
      <c r="A7541" s="5">
        <f t="shared" si="122"/>
        <v>7482</v>
      </c>
      <c r="B7541" s="660"/>
      <c r="D7541" s="2" t="s">
        <v>77</v>
      </c>
      <c r="F7541" s="4" t="s">
        <v>3784</v>
      </c>
      <c r="G7541" s="1" t="b">
        <f t="shared" ca="1" si="123"/>
        <v>1</v>
      </c>
      <c r="H7541" s="1435" t="str" cm="1">
        <f t="array" aca="1" ref="H7541" ca="1">IF(I7541&lt;&gt;"",INDIRECT("'"&amp;I7541&amp;"'!"&amp;J7541),"")</f>
        <v/>
      </c>
      <c r="I7541" s="1440"/>
      <c r="J7541" s="1436"/>
      <c r="K7541" s="4"/>
    </row>
    <row r="7542" spans="1:11" ht="15" x14ac:dyDescent="0.2">
      <c r="A7542" s="5">
        <f t="shared" si="122"/>
        <v>7483</v>
      </c>
      <c r="B7542" s="660"/>
      <c r="D7542" s="2" t="s">
        <v>77</v>
      </c>
      <c r="F7542" s="4" t="s">
        <v>3784</v>
      </c>
      <c r="G7542" s="1" t="b">
        <f t="shared" ca="1" si="123"/>
        <v>1</v>
      </c>
      <c r="H7542" s="1435" t="str" cm="1">
        <f t="array" aca="1" ref="H7542" ca="1">IF(I7542&lt;&gt;"",INDIRECT("'"&amp;I7542&amp;"'!"&amp;J7542),"")</f>
        <v/>
      </c>
      <c r="I7542" s="1440"/>
      <c r="J7542" s="1436"/>
      <c r="K7542" s="4"/>
    </row>
    <row r="7543" spans="1:11" ht="15" x14ac:dyDescent="0.2">
      <c r="A7543" s="5">
        <f t="shared" si="122"/>
        <v>7484</v>
      </c>
      <c r="B7543" s="660"/>
      <c r="D7543" s="2" t="s">
        <v>77</v>
      </c>
      <c r="F7543" s="4" t="s">
        <v>3784</v>
      </c>
      <c r="G7543" s="1" t="b">
        <f t="shared" ca="1" si="123"/>
        <v>1</v>
      </c>
      <c r="H7543" s="1435" t="str" cm="1">
        <f t="array" aca="1" ref="H7543" ca="1">IF(I7543&lt;&gt;"",INDIRECT("'"&amp;I7543&amp;"'!"&amp;J7543),"")</f>
        <v/>
      </c>
      <c r="I7543" s="1440"/>
      <c r="J7543" s="1436"/>
      <c r="K7543" s="4"/>
    </row>
    <row r="7544" spans="1:11" ht="15" x14ac:dyDescent="0.2">
      <c r="A7544" s="5">
        <f t="shared" si="122"/>
        <v>7485</v>
      </c>
      <c r="B7544" s="660"/>
      <c r="D7544" s="2" t="s">
        <v>77</v>
      </c>
      <c r="F7544" s="4" t="s">
        <v>3784</v>
      </c>
      <c r="G7544" s="1" t="b">
        <f t="shared" ca="1" si="123"/>
        <v>1</v>
      </c>
      <c r="H7544" s="1435" t="str" cm="1">
        <f t="array" aca="1" ref="H7544" ca="1">IF(I7544&lt;&gt;"",INDIRECT("'"&amp;I7544&amp;"'!"&amp;J7544),"")</f>
        <v/>
      </c>
      <c r="I7544" s="1440"/>
      <c r="J7544" s="1436"/>
      <c r="K7544" s="4"/>
    </row>
    <row r="7545" spans="1:11" ht="15" x14ac:dyDescent="0.2">
      <c r="A7545" s="5">
        <f t="shared" si="122"/>
        <v>7486</v>
      </c>
      <c r="B7545" s="660"/>
      <c r="D7545" s="2" t="s">
        <v>77</v>
      </c>
      <c r="F7545" s="4" t="s">
        <v>3784</v>
      </c>
      <c r="G7545" s="1" t="b">
        <f t="shared" ca="1" si="123"/>
        <v>1</v>
      </c>
      <c r="H7545" s="1435" t="str" cm="1">
        <f t="array" aca="1" ref="H7545" ca="1">IF(I7545&lt;&gt;"",INDIRECT("'"&amp;I7545&amp;"'!"&amp;J7545),"")</f>
        <v/>
      </c>
      <c r="I7545" s="1440"/>
      <c r="J7545" s="1436"/>
      <c r="K7545" s="4"/>
    </row>
    <row r="7546" spans="1:11" ht="15" x14ac:dyDescent="0.2">
      <c r="A7546" s="5">
        <f t="shared" si="122"/>
        <v>7487</v>
      </c>
      <c r="B7546" s="660"/>
      <c r="D7546" s="2" t="s">
        <v>77</v>
      </c>
      <c r="F7546" s="4" t="s">
        <v>3784</v>
      </c>
      <c r="G7546" s="1" t="b">
        <f t="shared" ca="1" si="123"/>
        <v>1</v>
      </c>
      <c r="H7546" s="1435" t="str" cm="1">
        <f t="array" aca="1" ref="H7546" ca="1">IF(I7546&lt;&gt;"",INDIRECT("'"&amp;I7546&amp;"'!"&amp;J7546),"")</f>
        <v/>
      </c>
      <c r="I7546" s="1440"/>
      <c r="J7546" s="1436"/>
      <c r="K7546" s="4"/>
    </row>
    <row r="7547" spans="1:11" ht="15" x14ac:dyDescent="0.2">
      <c r="A7547" s="5">
        <f t="shared" si="122"/>
        <v>7488</v>
      </c>
      <c r="B7547" s="660"/>
      <c r="D7547" s="2" t="s">
        <v>77</v>
      </c>
      <c r="F7547" s="4" t="s">
        <v>3784</v>
      </c>
      <c r="G7547" s="1" t="b">
        <f t="shared" ca="1" si="123"/>
        <v>1</v>
      </c>
      <c r="H7547" s="1435" t="str" cm="1">
        <f t="array" aca="1" ref="H7547" ca="1">IF(I7547&lt;&gt;"",INDIRECT("'"&amp;I7547&amp;"'!"&amp;J7547),"")</f>
        <v/>
      </c>
      <c r="I7547" s="1440"/>
      <c r="J7547" s="1436"/>
      <c r="K7547" s="4"/>
    </row>
    <row r="7548" spans="1:11" ht="15" x14ac:dyDescent="0.2">
      <c r="A7548" s="5">
        <f t="shared" si="122"/>
        <v>7489</v>
      </c>
      <c r="B7548" s="660"/>
      <c r="D7548" s="2" t="s">
        <v>77</v>
      </c>
      <c r="F7548" s="4" t="s">
        <v>3784</v>
      </c>
      <c r="G7548" s="1" t="b">
        <f t="shared" ca="1" si="123"/>
        <v>1</v>
      </c>
      <c r="H7548" s="1435" t="str" cm="1">
        <f t="array" aca="1" ref="H7548" ca="1">IF(I7548&lt;&gt;"",INDIRECT("'"&amp;I7548&amp;"'!"&amp;J7548),"")</f>
        <v/>
      </c>
      <c r="I7548" s="1440"/>
      <c r="J7548" s="1436"/>
      <c r="K7548" s="4"/>
    </row>
    <row r="7549" spans="1:11" ht="15" x14ac:dyDescent="0.2">
      <c r="A7549" s="5">
        <f t="shared" si="122"/>
        <v>7490</v>
      </c>
      <c r="B7549" s="660"/>
      <c r="D7549" s="2" t="s">
        <v>77</v>
      </c>
      <c r="F7549" s="4" t="s">
        <v>3784</v>
      </c>
      <c r="G7549" s="1" t="b">
        <f t="shared" ca="1" si="123"/>
        <v>1</v>
      </c>
      <c r="H7549" s="1435" t="str" cm="1">
        <f t="array" aca="1" ref="H7549" ca="1">IF(I7549&lt;&gt;"",INDIRECT("'"&amp;I7549&amp;"'!"&amp;J7549),"")</f>
        <v/>
      </c>
      <c r="I7549" s="1440"/>
      <c r="J7549" s="1436"/>
      <c r="K7549" s="4"/>
    </row>
    <row r="7550" spans="1:11" ht="15" x14ac:dyDescent="0.2">
      <c r="A7550" s="5">
        <f t="shared" si="122"/>
        <v>7491</v>
      </c>
      <c r="B7550" s="660"/>
      <c r="D7550" s="2" t="s">
        <v>77</v>
      </c>
      <c r="F7550" s="4" t="s">
        <v>3784</v>
      </c>
      <c r="G7550" s="1" t="b">
        <f t="shared" ca="1" si="123"/>
        <v>1</v>
      </c>
      <c r="H7550" s="1435" t="str" cm="1">
        <f t="array" aca="1" ref="H7550" ca="1">IF(I7550&lt;&gt;"",INDIRECT("'"&amp;I7550&amp;"'!"&amp;J7550),"")</f>
        <v/>
      </c>
      <c r="I7550" s="1440"/>
      <c r="J7550" s="1436"/>
      <c r="K7550" s="4"/>
    </row>
    <row r="7551" spans="1:11" ht="15" x14ac:dyDescent="0.2">
      <c r="A7551" s="5">
        <f t="shared" si="122"/>
        <v>7492</v>
      </c>
      <c r="B7551" s="660"/>
      <c r="D7551" s="2" t="s">
        <v>77</v>
      </c>
      <c r="F7551" s="4" t="s">
        <v>3784</v>
      </c>
      <c r="G7551" s="1" t="b">
        <f t="shared" ca="1" si="123"/>
        <v>1</v>
      </c>
      <c r="H7551" s="1435" t="str" cm="1">
        <f t="array" aca="1" ref="H7551" ca="1">IF(I7551&lt;&gt;"",INDIRECT("'"&amp;I7551&amp;"'!"&amp;J7551),"")</f>
        <v/>
      </c>
      <c r="I7551" s="1440"/>
      <c r="J7551" s="1436"/>
      <c r="K7551" s="4"/>
    </row>
    <row r="7552" spans="1:11" ht="15" x14ac:dyDescent="0.2">
      <c r="A7552" s="5">
        <f t="shared" si="122"/>
        <v>7493</v>
      </c>
      <c r="B7552" s="660"/>
      <c r="D7552" s="2" t="s">
        <v>77</v>
      </c>
      <c r="F7552" s="4" t="s">
        <v>3784</v>
      </c>
      <c r="G7552" s="1" t="b">
        <f t="shared" ca="1" si="123"/>
        <v>1</v>
      </c>
      <c r="H7552" s="1435" t="str" cm="1">
        <f t="array" aca="1" ref="H7552" ca="1">IF(I7552&lt;&gt;"",INDIRECT("'"&amp;I7552&amp;"'!"&amp;J7552),"")</f>
        <v/>
      </c>
      <c r="I7552" s="1440"/>
      <c r="J7552" s="1436"/>
      <c r="K7552" s="4"/>
    </row>
    <row r="7553" spans="1:11" ht="15" x14ac:dyDescent="0.2">
      <c r="A7553" s="5">
        <f t="shared" si="122"/>
        <v>7494</v>
      </c>
      <c r="B7553" s="660"/>
      <c r="D7553" s="2" t="s">
        <v>77</v>
      </c>
      <c r="F7553" s="4" t="s">
        <v>3784</v>
      </c>
      <c r="G7553" s="1" t="b">
        <f t="shared" ca="1" si="123"/>
        <v>1</v>
      </c>
      <c r="H7553" s="1435" t="str" cm="1">
        <f t="array" aca="1" ref="H7553" ca="1">IF(I7553&lt;&gt;"",INDIRECT("'"&amp;I7553&amp;"'!"&amp;J7553),"")</f>
        <v/>
      </c>
      <c r="I7553" s="1440"/>
      <c r="J7553" s="1436"/>
      <c r="K7553" s="4"/>
    </row>
    <row r="7554" spans="1:11" ht="15" x14ac:dyDescent="0.2">
      <c r="A7554" s="5">
        <f t="shared" si="122"/>
        <v>7495</v>
      </c>
      <c r="B7554" s="660"/>
      <c r="D7554" s="2" t="s">
        <v>77</v>
      </c>
      <c r="F7554" s="4" t="s">
        <v>3784</v>
      </c>
      <c r="G7554" s="1" t="b">
        <f t="shared" ca="1" si="123"/>
        <v>1</v>
      </c>
      <c r="H7554" s="1435" t="str" cm="1">
        <f t="array" aca="1" ref="H7554" ca="1">IF(I7554&lt;&gt;"",INDIRECT("'"&amp;I7554&amp;"'!"&amp;J7554),"")</f>
        <v/>
      </c>
      <c r="I7554" s="1440"/>
      <c r="J7554" s="1436"/>
      <c r="K7554" s="4"/>
    </row>
    <row r="7555" spans="1:11" ht="15" x14ac:dyDescent="0.2">
      <c r="A7555" s="5">
        <f t="shared" si="122"/>
        <v>7496</v>
      </c>
      <c r="B7555" s="660"/>
      <c r="D7555" s="2" t="s">
        <v>77</v>
      </c>
      <c r="F7555" s="4" t="s">
        <v>3784</v>
      </c>
      <c r="G7555" s="1" t="b">
        <f t="shared" ca="1" si="123"/>
        <v>1</v>
      </c>
      <c r="H7555" s="1435" t="str" cm="1">
        <f t="array" aca="1" ref="H7555" ca="1">IF(I7555&lt;&gt;"",INDIRECT("'"&amp;I7555&amp;"'!"&amp;J7555),"")</f>
        <v/>
      </c>
      <c r="I7555" s="1440"/>
      <c r="J7555" s="1436"/>
      <c r="K7555" s="4"/>
    </row>
    <row r="7556" spans="1:11" ht="15" x14ac:dyDescent="0.2">
      <c r="A7556" s="5">
        <f t="shared" si="122"/>
        <v>7497</v>
      </c>
      <c r="B7556" s="660"/>
      <c r="D7556" s="2" t="s">
        <v>77</v>
      </c>
      <c r="F7556" s="4" t="s">
        <v>3784</v>
      </c>
      <c r="G7556" s="1" t="b">
        <f t="shared" ca="1" si="123"/>
        <v>1</v>
      </c>
      <c r="H7556" s="1435" t="str" cm="1">
        <f t="array" aca="1" ref="H7556" ca="1">IF(I7556&lt;&gt;"",INDIRECT("'"&amp;I7556&amp;"'!"&amp;J7556),"")</f>
        <v/>
      </c>
      <c r="I7556" s="1440"/>
      <c r="J7556" s="1436"/>
      <c r="K7556" s="4"/>
    </row>
    <row r="7557" spans="1:11" ht="15" x14ac:dyDescent="0.2">
      <c r="A7557" s="5">
        <f t="shared" si="122"/>
        <v>7498</v>
      </c>
      <c r="B7557" s="660"/>
      <c r="D7557" s="2" t="s">
        <v>77</v>
      </c>
      <c r="F7557" s="4" t="s">
        <v>3784</v>
      </c>
      <c r="G7557" s="1" t="b">
        <f t="shared" ca="1" si="123"/>
        <v>1</v>
      </c>
      <c r="H7557" s="1435" t="str" cm="1">
        <f t="array" aca="1" ref="H7557" ca="1">IF(I7557&lt;&gt;"",INDIRECT("'"&amp;I7557&amp;"'!"&amp;J7557),"")</f>
        <v/>
      </c>
      <c r="I7557" s="1440"/>
      <c r="J7557" s="1436"/>
      <c r="K7557" s="4"/>
    </row>
    <row r="7558" spans="1:11" ht="15" x14ac:dyDescent="0.2">
      <c r="A7558" s="5">
        <f t="shared" si="122"/>
        <v>7499</v>
      </c>
      <c r="B7558" s="660"/>
      <c r="D7558" s="2" t="s">
        <v>77</v>
      </c>
      <c r="F7558" s="4" t="s">
        <v>3784</v>
      </c>
      <c r="G7558" s="1" t="b">
        <f t="shared" ca="1" si="123"/>
        <v>1</v>
      </c>
      <c r="H7558" s="1435" t="str" cm="1">
        <f t="array" aca="1" ref="H7558" ca="1">IF(I7558&lt;&gt;"",INDIRECT("'"&amp;I7558&amp;"'!"&amp;J7558),"")</f>
        <v/>
      </c>
      <c r="I7558" s="1440"/>
      <c r="J7558" s="1436"/>
      <c r="K7558" s="4"/>
    </row>
    <row r="7559" spans="1:11" ht="15" x14ac:dyDescent="0.2">
      <c r="A7559" s="5">
        <f t="shared" si="122"/>
        <v>7500</v>
      </c>
      <c r="B7559" s="660"/>
      <c r="D7559" s="2" t="s">
        <v>77</v>
      </c>
      <c r="F7559" s="4" t="s">
        <v>3784</v>
      </c>
      <c r="G7559" s="1" t="b">
        <f t="shared" ca="1" si="123"/>
        <v>1</v>
      </c>
      <c r="H7559" s="1435" t="str" cm="1">
        <f t="array" aca="1" ref="H7559" ca="1">IF(I7559&lt;&gt;"",INDIRECT("'"&amp;I7559&amp;"'!"&amp;J7559),"")</f>
        <v/>
      </c>
      <c r="I7559" s="1440"/>
      <c r="J7559" s="1436"/>
      <c r="K7559" s="4"/>
    </row>
    <row r="7560" spans="1:11" ht="15" x14ac:dyDescent="0.2">
      <c r="A7560" s="5">
        <f t="shared" si="122"/>
        <v>7501</v>
      </c>
      <c r="B7560" s="660"/>
      <c r="D7560" s="2" t="s">
        <v>77</v>
      </c>
      <c r="F7560" s="4" t="s">
        <v>3784</v>
      </c>
      <c r="G7560" s="1" t="b">
        <f t="shared" ca="1" si="123"/>
        <v>1</v>
      </c>
      <c r="H7560" s="1435" t="str" cm="1">
        <f t="array" aca="1" ref="H7560" ca="1">IF(I7560&lt;&gt;"",INDIRECT("'"&amp;I7560&amp;"'!"&amp;J7560),"")</f>
        <v/>
      </c>
      <c r="I7560" s="1440"/>
      <c r="J7560" s="1436"/>
      <c r="K7560" s="4"/>
    </row>
    <row r="7561" spans="1:11" ht="15" x14ac:dyDescent="0.2">
      <c r="A7561" s="5">
        <f t="shared" si="122"/>
        <v>7502</v>
      </c>
      <c r="B7561" s="660"/>
      <c r="D7561" s="2" t="s">
        <v>77</v>
      </c>
      <c r="F7561" s="4" t="s">
        <v>3784</v>
      </c>
      <c r="G7561" s="1" t="b">
        <f t="shared" ca="1" si="123"/>
        <v>1</v>
      </c>
      <c r="H7561" s="1435" t="str" cm="1">
        <f t="array" aca="1" ref="H7561" ca="1">IF(I7561&lt;&gt;"",INDIRECT("'"&amp;I7561&amp;"'!"&amp;J7561),"")</f>
        <v/>
      </c>
      <c r="I7561" s="1440"/>
      <c r="J7561" s="1436"/>
      <c r="K7561" s="4"/>
    </row>
    <row r="7562" spans="1:11" ht="15" x14ac:dyDescent="0.2">
      <c r="A7562" s="5">
        <f t="shared" si="122"/>
        <v>7503</v>
      </c>
      <c r="B7562" s="660"/>
      <c r="D7562" s="2" t="s">
        <v>77</v>
      </c>
      <c r="F7562" s="4" t="s">
        <v>3784</v>
      </c>
      <c r="G7562" s="1" t="b">
        <f t="shared" ca="1" si="123"/>
        <v>1</v>
      </c>
      <c r="H7562" s="1435" t="str" cm="1">
        <f t="array" aca="1" ref="H7562" ca="1">IF(I7562&lt;&gt;"",INDIRECT("'"&amp;I7562&amp;"'!"&amp;J7562),"")</f>
        <v/>
      </c>
      <c r="I7562" s="1440"/>
      <c r="J7562" s="1436"/>
      <c r="K7562" s="4"/>
    </row>
    <row r="7563" spans="1:11" ht="15" x14ac:dyDescent="0.2">
      <c r="A7563" s="5">
        <f t="shared" si="122"/>
        <v>7504</v>
      </c>
      <c r="B7563" s="660"/>
      <c r="D7563" s="2" t="s">
        <v>77</v>
      </c>
      <c r="F7563" s="4" t="s">
        <v>3784</v>
      </c>
      <c r="G7563" s="1" t="b">
        <f t="shared" ca="1" si="123"/>
        <v>1</v>
      </c>
      <c r="H7563" s="1435" t="str" cm="1">
        <f t="array" aca="1" ref="H7563" ca="1">IF(I7563&lt;&gt;"",INDIRECT("'"&amp;I7563&amp;"'!"&amp;J7563),"")</f>
        <v/>
      </c>
      <c r="I7563" s="1440"/>
      <c r="J7563" s="1436"/>
      <c r="K7563" s="4"/>
    </row>
    <row r="7564" spans="1:11" ht="15" x14ac:dyDescent="0.2">
      <c r="A7564" s="5">
        <f t="shared" ref="A7564:A7627" si="124">A7563+1</f>
        <v>7505</v>
      </c>
      <c r="B7564" s="660"/>
      <c r="D7564" s="2" t="s">
        <v>77</v>
      </c>
      <c r="F7564" s="4" t="s">
        <v>3784</v>
      </c>
      <c r="G7564" s="1" t="b">
        <f t="shared" ca="1" si="123"/>
        <v>1</v>
      </c>
      <c r="H7564" s="1435" t="str" cm="1">
        <f t="array" aca="1" ref="H7564" ca="1">IF(I7564&lt;&gt;"",INDIRECT("'"&amp;I7564&amp;"'!"&amp;J7564),"")</f>
        <v/>
      </c>
      <c r="I7564" s="1440"/>
      <c r="J7564" s="1436"/>
      <c r="K7564" s="4"/>
    </row>
    <row r="7565" spans="1:11" ht="15" x14ac:dyDescent="0.2">
      <c r="A7565" s="5">
        <f t="shared" si="124"/>
        <v>7506</v>
      </c>
      <c r="B7565" s="660"/>
      <c r="D7565" s="2" t="s">
        <v>77</v>
      </c>
      <c r="F7565" s="4" t="s">
        <v>3784</v>
      </c>
      <c r="G7565" s="1" t="b">
        <f t="shared" ca="1" si="123"/>
        <v>1</v>
      </c>
      <c r="H7565" s="1435" t="str" cm="1">
        <f t="array" aca="1" ref="H7565" ca="1">IF(I7565&lt;&gt;"",INDIRECT("'"&amp;I7565&amp;"'!"&amp;J7565),"")</f>
        <v/>
      </c>
      <c r="I7565" s="1440"/>
      <c r="J7565" s="1436"/>
      <c r="K7565" s="4"/>
    </row>
    <row r="7566" spans="1:11" ht="15" x14ac:dyDescent="0.2">
      <c r="A7566" s="5">
        <f t="shared" si="124"/>
        <v>7507</v>
      </c>
      <c r="B7566" s="660"/>
      <c r="D7566" s="2" t="s">
        <v>77</v>
      </c>
      <c r="F7566" s="4" t="s">
        <v>3784</v>
      </c>
      <c r="G7566" s="1" t="b">
        <f t="shared" ca="1" si="123"/>
        <v>1</v>
      </c>
      <c r="H7566" s="1435" t="str" cm="1">
        <f t="array" aca="1" ref="H7566" ca="1">IF(I7566&lt;&gt;"",INDIRECT("'"&amp;I7566&amp;"'!"&amp;J7566),"")</f>
        <v/>
      </c>
      <c r="I7566" s="1440"/>
      <c r="J7566" s="1436"/>
      <c r="K7566" s="4"/>
    </row>
    <row r="7567" spans="1:11" ht="15" x14ac:dyDescent="0.2">
      <c r="A7567" s="5">
        <f t="shared" si="124"/>
        <v>7508</v>
      </c>
      <c r="B7567" s="660"/>
      <c r="D7567" s="2" t="s">
        <v>77</v>
      </c>
      <c r="F7567" s="4" t="s">
        <v>3784</v>
      </c>
      <c r="G7567" s="1" t="b">
        <f t="shared" ca="1" si="123"/>
        <v>1</v>
      </c>
      <c r="H7567" s="1435" t="str" cm="1">
        <f t="array" aca="1" ref="H7567" ca="1">IF(I7567&lt;&gt;"",INDIRECT("'"&amp;I7567&amp;"'!"&amp;J7567),"")</f>
        <v/>
      </c>
      <c r="I7567" s="1440"/>
      <c r="J7567" s="1436"/>
      <c r="K7567" s="4"/>
    </row>
    <row r="7568" spans="1:11" ht="15" x14ac:dyDescent="0.2">
      <c r="A7568" s="5">
        <f t="shared" si="124"/>
        <v>7509</v>
      </c>
      <c r="B7568" s="660"/>
      <c r="D7568" s="2" t="s">
        <v>77</v>
      </c>
      <c r="F7568" s="4" t="s">
        <v>3784</v>
      </c>
      <c r="G7568" s="1" t="b">
        <f t="shared" ca="1" si="123"/>
        <v>1</v>
      </c>
      <c r="H7568" s="1435" t="str" cm="1">
        <f t="array" aca="1" ref="H7568" ca="1">IF(I7568&lt;&gt;"",INDIRECT("'"&amp;I7568&amp;"'!"&amp;J7568),"")</f>
        <v/>
      </c>
      <c r="I7568" s="1440"/>
      <c r="J7568" s="1436"/>
      <c r="K7568" s="4"/>
    </row>
    <row r="7569" spans="1:11" ht="15" x14ac:dyDescent="0.2">
      <c r="A7569" s="5">
        <f t="shared" si="124"/>
        <v>7510</v>
      </c>
      <c r="B7569" s="660"/>
      <c r="D7569" s="2" t="s">
        <v>77</v>
      </c>
      <c r="F7569" s="4" t="s">
        <v>3784</v>
      </c>
      <c r="G7569" s="1" t="b">
        <f t="shared" ca="1" si="123"/>
        <v>1</v>
      </c>
      <c r="H7569" s="1435" t="str" cm="1">
        <f t="array" aca="1" ref="H7569" ca="1">IF(I7569&lt;&gt;"",INDIRECT("'"&amp;I7569&amp;"'!"&amp;J7569),"")</f>
        <v/>
      </c>
      <c r="I7569" s="1440"/>
      <c r="J7569" s="1436"/>
      <c r="K7569" s="4"/>
    </row>
    <row r="7570" spans="1:11" ht="15" x14ac:dyDescent="0.2">
      <c r="A7570" s="5">
        <f t="shared" si="124"/>
        <v>7511</v>
      </c>
      <c r="B7570" s="660"/>
      <c r="D7570" s="2" t="s">
        <v>77</v>
      </c>
      <c r="F7570" s="4" t="s">
        <v>3784</v>
      </c>
      <c r="G7570" s="1" t="b">
        <f t="shared" ca="1" si="123"/>
        <v>1</v>
      </c>
      <c r="H7570" s="1435" t="str" cm="1">
        <f t="array" aca="1" ref="H7570" ca="1">IF(I7570&lt;&gt;"",INDIRECT("'"&amp;I7570&amp;"'!"&amp;J7570),"")</f>
        <v/>
      </c>
      <c r="I7570" s="1440"/>
      <c r="J7570" s="1436"/>
      <c r="K7570" s="4"/>
    </row>
    <row r="7571" spans="1:11" ht="15" x14ac:dyDescent="0.2">
      <c r="A7571" s="5">
        <f t="shared" si="124"/>
        <v>7512</v>
      </c>
      <c r="B7571" s="660"/>
      <c r="D7571" s="2" t="s">
        <v>77</v>
      </c>
      <c r="F7571" s="4" t="s">
        <v>3784</v>
      </c>
      <c r="G7571" s="1" t="b">
        <f t="shared" ca="1" si="123"/>
        <v>1</v>
      </c>
      <c r="H7571" s="1435" t="str" cm="1">
        <f t="array" aca="1" ref="H7571" ca="1">IF(I7571&lt;&gt;"",INDIRECT("'"&amp;I7571&amp;"'!"&amp;J7571),"")</f>
        <v/>
      </c>
      <c r="I7571" s="1440"/>
      <c r="J7571" s="1436"/>
      <c r="K7571" s="4"/>
    </row>
    <row r="7572" spans="1:11" ht="15" x14ac:dyDescent="0.2">
      <c r="A7572" s="5">
        <f t="shared" si="124"/>
        <v>7513</v>
      </c>
      <c r="B7572" s="660"/>
      <c r="D7572" s="2" t="s">
        <v>77</v>
      </c>
      <c r="F7572" s="4" t="s">
        <v>3784</v>
      </c>
      <c r="G7572" s="1" t="b">
        <f t="shared" ca="1" si="123"/>
        <v>1</v>
      </c>
      <c r="H7572" s="1435" t="str" cm="1">
        <f t="array" aca="1" ref="H7572" ca="1">IF(I7572&lt;&gt;"",INDIRECT("'"&amp;I7572&amp;"'!"&amp;J7572),"")</f>
        <v/>
      </c>
      <c r="I7572" s="1440"/>
      <c r="J7572" s="1436"/>
      <c r="K7572" s="4"/>
    </row>
    <row r="7573" spans="1:11" ht="15" x14ac:dyDescent="0.2">
      <c r="A7573" s="5">
        <f t="shared" si="124"/>
        <v>7514</v>
      </c>
      <c r="B7573" s="660"/>
      <c r="D7573" s="2" t="s">
        <v>77</v>
      </c>
      <c r="F7573" s="4" t="s">
        <v>3784</v>
      </c>
      <c r="G7573" s="1" t="b">
        <f t="shared" ca="1" si="123"/>
        <v>1</v>
      </c>
      <c r="H7573" s="1435" t="str" cm="1">
        <f t="array" aca="1" ref="H7573" ca="1">IF(I7573&lt;&gt;"",INDIRECT("'"&amp;I7573&amp;"'!"&amp;J7573),"")</f>
        <v/>
      </c>
      <c r="I7573" s="1440"/>
      <c r="J7573" s="1436"/>
      <c r="K7573" s="4"/>
    </row>
    <row r="7574" spans="1:11" ht="15" x14ac:dyDescent="0.2">
      <c r="A7574" s="5">
        <f t="shared" si="124"/>
        <v>7515</v>
      </c>
      <c r="B7574" s="660"/>
      <c r="D7574" s="2" t="s">
        <v>77</v>
      </c>
      <c r="F7574" s="4" t="s">
        <v>3784</v>
      </c>
      <c r="G7574" s="1" t="b">
        <f t="shared" ca="1" si="123"/>
        <v>1</v>
      </c>
      <c r="H7574" s="1435" t="str" cm="1">
        <f t="array" aca="1" ref="H7574" ca="1">IF(I7574&lt;&gt;"",INDIRECT("'"&amp;I7574&amp;"'!"&amp;J7574),"")</f>
        <v/>
      </c>
      <c r="I7574" s="1440"/>
      <c r="J7574" s="1436"/>
      <c r="K7574" s="4"/>
    </row>
    <row r="7575" spans="1:11" ht="15" x14ac:dyDescent="0.2">
      <c r="A7575" s="5">
        <f t="shared" si="124"/>
        <v>7516</v>
      </c>
      <c r="B7575" s="660"/>
      <c r="D7575" s="2" t="s">
        <v>77</v>
      </c>
      <c r="F7575" s="4" t="s">
        <v>3784</v>
      </c>
      <c r="G7575" s="1" t="b">
        <f t="shared" ca="1" si="123"/>
        <v>1</v>
      </c>
      <c r="H7575" s="1435" t="str" cm="1">
        <f t="array" aca="1" ref="H7575" ca="1">IF(I7575&lt;&gt;"",INDIRECT("'"&amp;I7575&amp;"'!"&amp;J7575),"")</f>
        <v/>
      </c>
      <c r="I7575" s="1440"/>
      <c r="J7575" s="1436"/>
      <c r="K7575" s="4"/>
    </row>
    <row r="7576" spans="1:11" ht="15" x14ac:dyDescent="0.2">
      <c r="A7576" s="5">
        <f t="shared" si="124"/>
        <v>7517</v>
      </c>
      <c r="B7576" s="660"/>
      <c r="D7576" s="2" t="s">
        <v>77</v>
      </c>
      <c r="F7576" s="4" t="s">
        <v>3784</v>
      </c>
      <c r="G7576" s="1" t="b">
        <f t="shared" ca="1" si="123"/>
        <v>1</v>
      </c>
      <c r="H7576" s="1435" t="str" cm="1">
        <f t="array" aca="1" ref="H7576" ca="1">IF(I7576&lt;&gt;"",INDIRECT("'"&amp;I7576&amp;"'!"&amp;J7576),"")</f>
        <v/>
      </c>
      <c r="I7576" s="1440"/>
      <c r="J7576" s="1436"/>
      <c r="K7576" s="4"/>
    </row>
    <row r="7577" spans="1:11" ht="15" x14ac:dyDescent="0.2">
      <c r="A7577" s="5">
        <f t="shared" si="124"/>
        <v>7518</v>
      </c>
      <c r="B7577" s="660"/>
      <c r="D7577" s="2" t="s">
        <v>77</v>
      </c>
      <c r="F7577" s="4" t="s">
        <v>3784</v>
      </c>
      <c r="G7577" s="1" t="b">
        <f t="shared" ca="1" si="123"/>
        <v>1</v>
      </c>
      <c r="H7577" s="1435" t="str" cm="1">
        <f t="array" aca="1" ref="H7577" ca="1">IF(I7577&lt;&gt;"",INDIRECT("'"&amp;I7577&amp;"'!"&amp;J7577),"")</f>
        <v/>
      </c>
      <c r="I7577" s="1440"/>
      <c r="J7577" s="1436"/>
      <c r="K7577" s="4"/>
    </row>
    <row r="7578" spans="1:11" ht="15" x14ac:dyDescent="0.2">
      <c r="A7578" s="5">
        <f t="shared" si="124"/>
        <v>7519</v>
      </c>
      <c r="B7578" s="660"/>
      <c r="D7578" s="2" t="s">
        <v>77</v>
      </c>
      <c r="F7578" s="4" t="s">
        <v>3784</v>
      </c>
      <c r="G7578" s="1" t="b">
        <f t="shared" ca="1" si="123"/>
        <v>1</v>
      </c>
      <c r="H7578" s="1435" t="str" cm="1">
        <f t="array" aca="1" ref="H7578" ca="1">IF(I7578&lt;&gt;"",INDIRECT("'"&amp;I7578&amp;"'!"&amp;J7578),"")</f>
        <v/>
      </c>
      <c r="I7578" s="1440"/>
      <c r="J7578" s="1436"/>
      <c r="K7578" s="4"/>
    </row>
    <row r="7579" spans="1:11" ht="15" x14ac:dyDescent="0.2">
      <c r="A7579" s="5">
        <f t="shared" si="124"/>
        <v>7520</v>
      </c>
      <c r="B7579" s="660"/>
      <c r="D7579" s="2" t="s">
        <v>77</v>
      </c>
      <c r="F7579" s="4" t="s">
        <v>3784</v>
      </c>
      <c r="G7579" s="1" t="b">
        <f t="shared" ca="1" si="123"/>
        <v>1</v>
      </c>
      <c r="H7579" s="1435" t="str" cm="1">
        <f t="array" aca="1" ref="H7579" ca="1">IF(I7579&lt;&gt;"",INDIRECT("'"&amp;I7579&amp;"'!"&amp;J7579),"")</f>
        <v/>
      </c>
      <c r="I7579" s="1440"/>
      <c r="J7579" s="1436"/>
      <c r="K7579" s="4"/>
    </row>
    <row r="7580" spans="1:11" ht="15" x14ac:dyDescent="0.2">
      <c r="A7580" s="5">
        <f t="shared" si="124"/>
        <v>7521</v>
      </c>
      <c r="B7580" s="660"/>
      <c r="D7580" s="2" t="s">
        <v>77</v>
      </c>
      <c r="F7580" s="4" t="s">
        <v>3784</v>
      </c>
      <c r="G7580" s="1" t="b">
        <f t="shared" ca="1" si="123"/>
        <v>1</v>
      </c>
      <c r="H7580" s="1435" t="str" cm="1">
        <f t="array" aca="1" ref="H7580" ca="1">IF(I7580&lt;&gt;"",INDIRECT("'"&amp;I7580&amp;"'!"&amp;J7580),"")</f>
        <v/>
      </c>
      <c r="I7580" s="1440"/>
      <c r="J7580" s="1436"/>
      <c r="K7580" s="4"/>
    </row>
    <row r="7581" spans="1:11" ht="15" x14ac:dyDescent="0.2">
      <c r="A7581" s="5">
        <f t="shared" si="124"/>
        <v>7522</v>
      </c>
      <c r="B7581" s="660"/>
      <c r="D7581" s="2" t="s">
        <v>77</v>
      </c>
      <c r="F7581" s="4" t="s">
        <v>3784</v>
      </c>
      <c r="G7581" s="1" t="b">
        <f t="shared" ca="1" si="123"/>
        <v>1</v>
      </c>
      <c r="H7581" s="1435" t="str" cm="1">
        <f t="array" aca="1" ref="H7581" ca="1">IF(I7581&lt;&gt;"",INDIRECT("'"&amp;I7581&amp;"'!"&amp;J7581),"")</f>
        <v/>
      </c>
      <c r="I7581" s="1440"/>
      <c r="J7581" s="1436"/>
      <c r="K7581" s="4"/>
    </row>
    <row r="7582" spans="1:11" ht="15" x14ac:dyDescent="0.2">
      <c r="A7582" s="5">
        <f t="shared" si="124"/>
        <v>7523</v>
      </c>
      <c r="B7582" s="660"/>
      <c r="D7582" s="2" t="s">
        <v>77</v>
      </c>
      <c r="F7582" s="4" t="s">
        <v>3784</v>
      </c>
      <c r="G7582" s="1" t="b">
        <f t="shared" ca="1" si="123"/>
        <v>1</v>
      </c>
      <c r="H7582" s="1435" t="str" cm="1">
        <f t="array" aca="1" ref="H7582" ca="1">IF(I7582&lt;&gt;"",INDIRECT("'"&amp;I7582&amp;"'!"&amp;J7582),"")</f>
        <v/>
      </c>
      <c r="I7582" s="1440"/>
      <c r="J7582" s="1436"/>
      <c r="K7582" s="4"/>
    </row>
    <row r="7583" spans="1:11" ht="15" x14ac:dyDescent="0.2">
      <c r="A7583" s="5">
        <f t="shared" si="124"/>
        <v>7524</v>
      </c>
      <c r="B7583" s="660"/>
      <c r="D7583" s="2" t="s">
        <v>77</v>
      </c>
      <c r="F7583" s="4" t="s">
        <v>3784</v>
      </c>
      <c r="G7583" s="1" t="b">
        <f t="shared" ca="1" si="123"/>
        <v>1</v>
      </c>
      <c r="H7583" s="1435" t="str" cm="1">
        <f t="array" aca="1" ref="H7583" ca="1">IF(I7583&lt;&gt;"",INDIRECT("'"&amp;I7583&amp;"'!"&amp;J7583),"")</f>
        <v/>
      </c>
      <c r="I7583" s="1440"/>
      <c r="J7583" s="1436"/>
      <c r="K7583" s="4"/>
    </row>
    <row r="7584" spans="1:11" ht="15" x14ac:dyDescent="0.2">
      <c r="A7584" s="5">
        <f t="shared" si="124"/>
        <v>7525</v>
      </c>
      <c r="B7584" s="660"/>
      <c r="D7584" s="2" t="s">
        <v>77</v>
      </c>
      <c r="F7584" s="4" t="s">
        <v>3784</v>
      </c>
      <c r="G7584" s="1" t="b">
        <f t="shared" ref="G7584:G7647" ca="1" si="125">H7584=B7584</f>
        <v>1</v>
      </c>
      <c r="H7584" s="1435" t="str" cm="1">
        <f t="array" aca="1" ref="H7584" ca="1">IF(I7584&lt;&gt;"",INDIRECT("'"&amp;I7584&amp;"'!"&amp;J7584),"")</f>
        <v/>
      </c>
      <c r="I7584" s="1440"/>
      <c r="J7584" s="1436"/>
      <c r="K7584" s="4"/>
    </row>
    <row r="7585" spans="1:11" ht="15" x14ac:dyDescent="0.2">
      <c r="A7585" s="5">
        <f t="shared" si="124"/>
        <v>7526</v>
      </c>
      <c r="B7585" s="660"/>
      <c r="D7585" s="2" t="s">
        <v>77</v>
      </c>
      <c r="F7585" s="4" t="s">
        <v>3784</v>
      </c>
      <c r="G7585" s="1" t="b">
        <f t="shared" ca="1" si="125"/>
        <v>1</v>
      </c>
      <c r="H7585" s="1435" t="str" cm="1">
        <f t="array" aca="1" ref="H7585" ca="1">IF(I7585&lt;&gt;"",INDIRECT("'"&amp;I7585&amp;"'!"&amp;J7585),"")</f>
        <v/>
      </c>
      <c r="I7585" s="1440"/>
      <c r="J7585" s="1436"/>
      <c r="K7585" s="4"/>
    </row>
    <row r="7586" spans="1:11" ht="15" x14ac:dyDescent="0.2">
      <c r="A7586" s="5">
        <f t="shared" si="124"/>
        <v>7527</v>
      </c>
      <c r="B7586" s="660"/>
      <c r="D7586" s="2" t="s">
        <v>77</v>
      </c>
      <c r="F7586" s="4" t="s">
        <v>3784</v>
      </c>
      <c r="G7586" s="1" t="b">
        <f t="shared" ca="1" si="125"/>
        <v>1</v>
      </c>
      <c r="H7586" s="1435" t="str" cm="1">
        <f t="array" aca="1" ref="H7586" ca="1">IF(I7586&lt;&gt;"",INDIRECT("'"&amp;I7586&amp;"'!"&amp;J7586),"")</f>
        <v/>
      </c>
      <c r="I7586" s="1440"/>
      <c r="J7586" s="1436"/>
      <c r="K7586" s="4"/>
    </row>
    <row r="7587" spans="1:11" ht="15" x14ac:dyDescent="0.2">
      <c r="A7587" s="5">
        <f t="shared" si="124"/>
        <v>7528</v>
      </c>
      <c r="B7587" s="660"/>
      <c r="D7587" s="2" t="s">
        <v>77</v>
      </c>
      <c r="F7587" s="4" t="s">
        <v>3784</v>
      </c>
      <c r="G7587" s="1" t="b">
        <f t="shared" ca="1" si="125"/>
        <v>1</v>
      </c>
      <c r="H7587" s="1435" t="str" cm="1">
        <f t="array" aca="1" ref="H7587" ca="1">IF(I7587&lt;&gt;"",INDIRECT("'"&amp;I7587&amp;"'!"&amp;J7587),"")</f>
        <v/>
      </c>
      <c r="I7587" s="1440"/>
      <c r="J7587" s="1436"/>
      <c r="K7587" s="4"/>
    </row>
    <row r="7588" spans="1:11" ht="15" x14ac:dyDescent="0.2">
      <c r="A7588">
        <f t="shared" si="124"/>
        <v>7529</v>
      </c>
      <c r="B7588" s="660">
        <f>'Cap Outlay Deprec 36'!E3</f>
        <v>0</v>
      </c>
      <c r="D7588" s="2" t="s">
        <v>19</v>
      </c>
      <c r="F7588" s="4"/>
      <c r="G7588" s="1" t="b">
        <f t="shared" ca="1" si="125"/>
        <v>1</v>
      </c>
      <c r="H7588" s="1435" cm="1">
        <f t="array" aca="1" ref="H7588" ca="1">IF(I7588&lt;&gt;"",INDIRECT("'"&amp;I7588&amp;"'!"&amp;J7588),"")</f>
        <v>0</v>
      </c>
      <c r="I7588" s="1440" t="s">
        <v>4475</v>
      </c>
      <c r="J7588" s="1436" t="s">
        <v>5713</v>
      </c>
      <c r="K7588" s="4"/>
    </row>
    <row r="7589" spans="1:11" ht="15" x14ac:dyDescent="0.2">
      <c r="A7589">
        <f t="shared" si="124"/>
        <v>7530</v>
      </c>
      <c r="B7589" s="660">
        <f>'Cap Outlay Deprec 36'!F3</f>
        <v>0</v>
      </c>
      <c r="D7589" s="2" t="s">
        <v>19</v>
      </c>
      <c r="F7589" s="4"/>
      <c r="G7589" s="1" t="b">
        <f t="shared" ca="1" si="125"/>
        <v>1</v>
      </c>
      <c r="H7589" s="1435" cm="1">
        <f t="array" aca="1" ref="H7589" ca="1">IF(I7589&lt;&gt;"",INDIRECT("'"&amp;I7589&amp;"'!"&amp;J7589),"")</f>
        <v>0</v>
      </c>
      <c r="I7589" s="1440" t="s">
        <v>4475</v>
      </c>
      <c r="J7589" s="1436" t="s">
        <v>5714</v>
      </c>
      <c r="K7589" s="4"/>
    </row>
    <row r="7590" spans="1:11" ht="15" x14ac:dyDescent="0.2">
      <c r="A7590">
        <f t="shared" si="124"/>
        <v>7531</v>
      </c>
      <c r="B7590" s="660">
        <f>'Cap Outlay Deprec 36'!H3</f>
        <v>0</v>
      </c>
      <c r="D7590" s="2" t="s">
        <v>19</v>
      </c>
      <c r="F7590" s="4"/>
      <c r="G7590" s="1" t="b">
        <f t="shared" ca="1" si="125"/>
        <v>1</v>
      </c>
      <c r="H7590" s="1435" cm="1">
        <f t="array" aca="1" ref="H7590" ca="1">IF(I7590&lt;&gt;"",INDIRECT("'"&amp;I7590&amp;"'!"&amp;J7590),"")</f>
        <v>0</v>
      </c>
      <c r="I7590" s="1440" t="s">
        <v>4475</v>
      </c>
      <c r="J7590" s="1436" t="s">
        <v>4459</v>
      </c>
      <c r="K7590" s="4"/>
    </row>
    <row r="7591" spans="1:11" ht="15" x14ac:dyDescent="0.2">
      <c r="A7591">
        <f t="shared" si="124"/>
        <v>7532</v>
      </c>
      <c r="B7591" s="660">
        <f>'Cap Outlay Deprec 36'!I3</f>
        <v>0</v>
      </c>
      <c r="D7591" s="2" t="s">
        <v>19</v>
      </c>
      <c r="F7591" s="4"/>
      <c r="G7591" s="1" t="b">
        <f t="shared" ca="1" si="125"/>
        <v>1</v>
      </c>
      <c r="H7591" s="1435" cm="1">
        <f t="array" aca="1" ref="H7591" ca="1">IF(I7591&lt;&gt;"",INDIRECT("'"&amp;I7591&amp;"'!"&amp;J7591),"")</f>
        <v>0</v>
      </c>
      <c r="I7591" s="1440" t="s">
        <v>4475</v>
      </c>
      <c r="J7591" s="1436" t="s">
        <v>4465</v>
      </c>
      <c r="K7591" s="4"/>
    </row>
    <row r="7592" spans="1:11" ht="15" x14ac:dyDescent="0.2">
      <c r="A7592">
        <f t="shared" si="124"/>
        <v>7533</v>
      </c>
      <c r="B7592" s="660">
        <f>'Cap Outlay Deprec 36'!J3</f>
        <v>0</v>
      </c>
      <c r="D7592" s="2" t="s">
        <v>19</v>
      </c>
      <c r="F7592" s="4"/>
      <c r="G7592" s="1" t="b">
        <f t="shared" ca="1" si="125"/>
        <v>1</v>
      </c>
      <c r="H7592" s="1435" cm="1">
        <f t="array" aca="1" ref="H7592" ca="1">IF(I7592&lt;&gt;"",INDIRECT("'"&amp;I7592&amp;"'!"&amp;J7592),"")</f>
        <v>0</v>
      </c>
      <c r="I7592" s="1440" t="s">
        <v>4475</v>
      </c>
      <c r="J7592" s="1436" t="s">
        <v>5715</v>
      </c>
      <c r="K7592" s="4"/>
    </row>
    <row r="7593" spans="1:11" ht="15" x14ac:dyDescent="0.2">
      <c r="A7593">
        <f t="shared" si="124"/>
        <v>7534</v>
      </c>
      <c r="B7593" s="660">
        <f>'Cap Outlay Deprec 36'!K3</f>
        <v>0</v>
      </c>
      <c r="D7593" s="2" t="s">
        <v>19</v>
      </c>
      <c r="F7593" s="4"/>
      <c r="G7593" s="1" t="b">
        <f t="shared" ca="1" si="125"/>
        <v>1</v>
      </c>
      <c r="H7593" s="1435" cm="1">
        <f t="array" aca="1" ref="H7593" ca="1">IF(I7593&lt;&gt;"",INDIRECT("'"&amp;I7593&amp;"'!"&amp;J7593),"")</f>
        <v>0</v>
      </c>
      <c r="I7593" s="1440" t="s">
        <v>4475</v>
      </c>
      <c r="J7593" s="1436" t="s">
        <v>5716</v>
      </c>
      <c r="K7593" s="4"/>
    </row>
    <row r="7594" spans="1:11" ht="15" x14ac:dyDescent="0.2">
      <c r="A7594">
        <f t="shared" si="124"/>
        <v>7535</v>
      </c>
      <c r="B7594" s="660">
        <f>'Cap Outlay Deprec 36'!L3</f>
        <v>0</v>
      </c>
      <c r="D7594" s="2" t="s">
        <v>19</v>
      </c>
      <c r="F7594" s="4"/>
      <c r="G7594" s="1" t="b">
        <f t="shared" ca="1" si="125"/>
        <v>1</v>
      </c>
      <c r="H7594" s="1435" cm="1">
        <f t="array" aca="1" ref="H7594" ca="1">IF(I7594&lt;&gt;"",INDIRECT("'"&amp;I7594&amp;"'!"&amp;J7594),"")</f>
        <v>0</v>
      </c>
      <c r="I7594" s="1440" t="s">
        <v>4475</v>
      </c>
      <c r="J7594" s="1436" t="s">
        <v>5717</v>
      </c>
      <c r="K7594" s="4"/>
    </row>
    <row r="7595" spans="1:11" ht="15" x14ac:dyDescent="0.2">
      <c r="A7595">
        <f t="shared" si="124"/>
        <v>7536</v>
      </c>
      <c r="B7595" s="660">
        <f>'Cap Outlay Deprec 36'!C6</f>
        <v>0</v>
      </c>
      <c r="D7595" s="2" t="s">
        <v>19</v>
      </c>
      <c r="F7595" s="4"/>
      <c r="G7595" s="1" t="b">
        <f t="shared" ca="1" si="125"/>
        <v>1</v>
      </c>
      <c r="H7595" s="1435" cm="1">
        <f t="array" aca="1" ref="H7595" ca="1">IF(I7595&lt;&gt;"",INDIRECT("'"&amp;I7595&amp;"'!"&amp;J7595),"")</f>
        <v>0</v>
      </c>
      <c r="I7595" s="1440" t="s">
        <v>4475</v>
      </c>
      <c r="J7595" s="1436" t="s">
        <v>3787</v>
      </c>
      <c r="K7595" s="4"/>
    </row>
    <row r="7596" spans="1:11" ht="15" x14ac:dyDescent="0.2">
      <c r="A7596">
        <f t="shared" si="124"/>
        <v>7537</v>
      </c>
      <c r="B7596" s="660">
        <f>'Cap Outlay Deprec 36'!D6</f>
        <v>0</v>
      </c>
      <c r="D7596" s="2" t="s">
        <v>19</v>
      </c>
      <c r="F7596" s="4"/>
      <c r="G7596" s="1" t="b">
        <f t="shared" ca="1" si="125"/>
        <v>1</v>
      </c>
      <c r="H7596" s="1435" cm="1">
        <f t="array" aca="1" ref="H7596" ca="1">IF(I7596&lt;&gt;"",INDIRECT("'"&amp;I7596&amp;"'!"&amp;J7596),"")</f>
        <v>0</v>
      </c>
      <c r="I7596" s="1440" t="s">
        <v>4475</v>
      </c>
      <c r="J7596" s="1436" t="s">
        <v>3797</v>
      </c>
      <c r="K7596" s="4"/>
    </row>
    <row r="7597" spans="1:11" ht="15" x14ac:dyDescent="0.2">
      <c r="A7597">
        <f t="shared" si="124"/>
        <v>7538</v>
      </c>
      <c r="B7597" s="660">
        <f>'Cap Outlay Deprec 36'!E6</f>
        <v>0</v>
      </c>
      <c r="D7597" s="2" t="s">
        <v>19</v>
      </c>
      <c r="F7597" s="4"/>
      <c r="G7597" s="1" t="b">
        <f t="shared" ca="1" si="125"/>
        <v>1</v>
      </c>
      <c r="H7597" s="1435" cm="1">
        <f t="array" aca="1" ref="H7597" ca="1">IF(I7597&lt;&gt;"",INDIRECT("'"&amp;I7597&amp;"'!"&amp;J7597),"")</f>
        <v>0</v>
      </c>
      <c r="I7597" s="1440" t="s">
        <v>4475</v>
      </c>
      <c r="J7597" s="1436" t="s">
        <v>3807</v>
      </c>
      <c r="K7597" s="4"/>
    </row>
    <row r="7598" spans="1:11" ht="15" x14ac:dyDescent="0.2">
      <c r="A7598">
        <f t="shared" si="124"/>
        <v>7539</v>
      </c>
      <c r="B7598" s="660">
        <f>'Cap Outlay Deprec 36'!F6</f>
        <v>0</v>
      </c>
      <c r="D7598" s="2" t="s">
        <v>19</v>
      </c>
      <c r="F7598" s="4"/>
      <c r="G7598" s="1" t="b">
        <f t="shared" ca="1" si="125"/>
        <v>1</v>
      </c>
      <c r="H7598" s="1435" cm="1">
        <f t="array" aca="1" ref="H7598" ca="1">IF(I7598&lt;&gt;"",INDIRECT("'"&amp;I7598&amp;"'!"&amp;J7598),"")</f>
        <v>0</v>
      </c>
      <c r="I7598" s="1440" t="s">
        <v>4475</v>
      </c>
      <c r="J7598" s="1436" t="s">
        <v>3815</v>
      </c>
      <c r="K7598" s="4"/>
    </row>
    <row r="7599" spans="1:11" ht="15" x14ac:dyDescent="0.2">
      <c r="A7599">
        <f t="shared" si="124"/>
        <v>7540</v>
      </c>
      <c r="B7599" s="660">
        <f>'Cap Outlay Deprec 36'!H6</f>
        <v>0</v>
      </c>
      <c r="D7599" s="2" t="s">
        <v>19</v>
      </c>
      <c r="F7599" s="4"/>
      <c r="G7599" s="1" t="b">
        <f t="shared" ca="1" si="125"/>
        <v>1</v>
      </c>
      <c r="H7599" s="1435" cm="1">
        <f t="array" aca="1" ref="H7599" ca="1">IF(I7599&lt;&gt;"",INDIRECT("'"&amp;I7599&amp;"'!"&amp;J7599),"")</f>
        <v>0</v>
      </c>
      <c r="I7599" s="1440" t="s">
        <v>4475</v>
      </c>
      <c r="J7599" s="1436" t="s">
        <v>4460</v>
      </c>
      <c r="K7599" s="4"/>
    </row>
    <row r="7600" spans="1:11" ht="15" x14ac:dyDescent="0.2">
      <c r="A7600">
        <f t="shared" si="124"/>
        <v>7541</v>
      </c>
      <c r="B7600" s="660">
        <f>'Cap Outlay Deprec 36'!I6</f>
        <v>0</v>
      </c>
      <c r="D7600" s="2" t="s">
        <v>19</v>
      </c>
      <c r="F7600" s="4"/>
      <c r="G7600" s="1" t="b">
        <f t="shared" ca="1" si="125"/>
        <v>1</v>
      </c>
      <c r="H7600" s="1435" cm="1">
        <f t="array" aca="1" ref="H7600" ca="1">IF(I7600&lt;&gt;"",INDIRECT("'"&amp;I7600&amp;"'!"&amp;J7600),"")</f>
        <v>0</v>
      </c>
      <c r="I7600" s="1440" t="s">
        <v>4475</v>
      </c>
      <c r="J7600" s="1436" t="s">
        <v>4467</v>
      </c>
      <c r="K7600" s="4"/>
    </row>
    <row r="7601" spans="1:11" ht="15" x14ac:dyDescent="0.2">
      <c r="A7601">
        <f t="shared" si="124"/>
        <v>7542</v>
      </c>
      <c r="B7601" s="660">
        <f>'Cap Outlay Deprec 36'!J6</f>
        <v>0</v>
      </c>
      <c r="D7601" s="2" t="s">
        <v>19</v>
      </c>
      <c r="F7601" s="4"/>
      <c r="G7601" s="1" t="b">
        <f t="shared" ca="1" si="125"/>
        <v>1</v>
      </c>
      <c r="H7601" s="1435" cm="1">
        <f t="array" aca="1" ref="H7601" ca="1">IF(I7601&lt;&gt;"",INDIRECT("'"&amp;I7601&amp;"'!"&amp;J7601),"")</f>
        <v>0</v>
      </c>
      <c r="I7601" s="1440" t="s">
        <v>4475</v>
      </c>
      <c r="J7601" s="1436" t="s">
        <v>5204</v>
      </c>
      <c r="K7601" s="4"/>
    </row>
    <row r="7602" spans="1:11" ht="15" x14ac:dyDescent="0.2">
      <c r="A7602">
        <f t="shared" si="124"/>
        <v>7543</v>
      </c>
      <c r="B7602" s="660">
        <f>'Cap Outlay Deprec 36'!K6</f>
        <v>0</v>
      </c>
      <c r="D7602" s="2" t="s">
        <v>19</v>
      </c>
      <c r="F7602" s="4"/>
      <c r="G7602" s="1" t="b">
        <f t="shared" ca="1" si="125"/>
        <v>1</v>
      </c>
      <c r="H7602" s="1435" cm="1">
        <f t="array" aca="1" ref="H7602" ca="1">IF(I7602&lt;&gt;"",INDIRECT("'"&amp;I7602&amp;"'!"&amp;J7602),"")</f>
        <v>0</v>
      </c>
      <c r="I7602" s="1440" t="s">
        <v>4475</v>
      </c>
      <c r="J7602" s="1436" t="s">
        <v>4690</v>
      </c>
      <c r="K7602" s="4"/>
    </row>
    <row r="7603" spans="1:11" ht="15" x14ac:dyDescent="0.2">
      <c r="A7603">
        <f t="shared" si="124"/>
        <v>7544</v>
      </c>
      <c r="B7603" s="660">
        <f>'Cap Outlay Deprec 36'!L6</f>
        <v>0</v>
      </c>
      <c r="D7603" s="2" t="s">
        <v>19</v>
      </c>
      <c r="F7603" s="4"/>
      <c r="G7603" s="1" t="b">
        <f t="shared" ca="1" si="125"/>
        <v>1</v>
      </c>
      <c r="H7603" s="1435" cm="1">
        <f t="array" aca="1" ref="H7603" ca="1">IF(I7603&lt;&gt;"",INDIRECT("'"&amp;I7603&amp;"'!"&amp;J7603),"")</f>
        <v>0</v>
      </c>
      <c r="I7603" s="1440" t="s">
        <v>4475</v>
      </c>
      <c r="J7603" s="1436" t="s">
        <v>5718</v>
      </c>
      <c r="K7603" s="4"/>
    </row>
    <row r="7604" spans="1:11" ht="15" x14ac:dyDescent="0.2">
      <c r="A7604">
        <f t="shared" si="124"/>
        <v>7545</v>
      </c>
      <c r="B7604" s="660">
        <f>'Cap Outlay Deprec 36'!C9</f>
        <v>0</v>
      </c>
      <c r="D7604" s="2" t="s">
        <v>19</v>
      </c>
      <c r="F7604" s="4"/>
      <c r="G7604" s="1" t="b">
        <f t="shared" ca="1" si="125"/>
        <v>1</v>
      </c>
      <c r="H7604" s="1435" cm="1">
        <f t="array" aca="1" ref="H7604" ca="1">IF(I7604&lt;&gt;"",INDIRECT("'"&amp;I7604&amp;"'!"&amp;J7604),"")</f>
        <v>0</v>
      </c>
      <c r="I7604" s="1440" t="s">
        <v>4475</v>
      </c>
      <c r="J7604" s="1436" t="s">
        <v>4419</v>
      </c>
      <c r="K7604" s="4"/>
    </row>
    <row r="7605" spans="1:11" ht="15" x14ac:dyDescent="0.2">
      <c r="A7605">
        <f t="shared" si="124"/>
        <v>7546</v>
      </c>
      <c r="B7605" s="660">
        <f>'Cap Outlay Deprec 36'!D9</f>
        <v>0</v>
      </c>
      <c r="D7605" s="2" t="s">
        <v>19</v>
      </c>
      <c r="F7605" s="4"/>
      <c r="G7605" s="1" t="b">
        <f t="shared" ca="1" si="125"/>
        <v>1</v>
      </c>
      <c r="H7605" s="1435" cm="1">
        <f t="array" aca="1" ref="H7605" ca="1">IF(I7605&lt;&gt;"",INDIRECT("'"&amp;I7605&amp;"'!"&amp;J7605),"")</f>
        <v>0</v>
      </c>
      <c r="I7605" s="1440" t="s">
        <v>4475</v>
      </c>
      <c r="J7605" s="1436" t="s">
        <v>4413</v>
      </c>
      <c r="K7605" s="4"/>
    </row>
    <row r="7606" spans="1:11" ht="15" x14ac:dyDescent="0.2">
      <c r="A7606">
        <f t="shared" si="124"/>
        <v>7547</v>
      </c>
      <c r="B7606" s="660">
        <f>'Cap Outlay Deprec 36'!E9</f>
        <v>0</v>
      </c>
      <c r="D7606" s="2" t="s">
        <v>19</v>
      </c>
      <c r="F7606" s="4"/>
      <c r="G7606" s="1" t="b">
        <f t="shared" ca="1" si="125"/>
        <v>1</v>
      </c>
      <c r="H7606" s="1435" cm="1">
        <f t="array" aca="1" ref="H7606" ca="1">IF(I7606&lt;&gt;"",INDIRECT("'"&amp;I7606&amp;"'!"&amp;J7606),"")</f>
        <v>0</v>
      </c>
      <c r="I7606" s="1440" t="s">
        <v>4475</v>
      </c>
      <c r="J7606" s="1436" t="s">
        <v>4432</v>
      </c>
      <c r="K7606" s="4"/>
    </row>
    <row r="7607" spans="1:11" ht="15" x14ac:dyDescent="0.2">
      <c r="A7607">
        <f t="shared" si="124"/>
        <v>7548</v>
      </c>
      <c r="B7607" s="660">
        <f>'Cap Outlay Deprec 36'!F9</f>
        <v>0</v>
      </c>
      <c r="D7607" s="2" t="s">
        <v>19</v>
      </c>
      <c r="F7607" s="4"/>
      <c r="G7607" s="1" t="b">
        <f t="shared" ca="1" si="125"/>
        <v>1</v>
      </c>
      <c r="H7607" s="1435" cm="1">
        <f t="array" aca="1" ref="H7607" ca="1">IF(I7607&lt;&gt;"",INDIRECT("'"&amp;I7607&amp;"'!"&amp;J7607),"")</f>
        <v>0</v>
      </c>
      <c r="I7607" s="1440" t="s">
        <v>4475</v>
      </c>
      <c r="J7607" s="1436" t="s">
        <v>4425</v>
      </c>
      <c r="K7607" s="4"/>
    </row>
    <row r="7608" spans="1:11" ht="15" x14ac:dyDescent="0.2">
      <c r="A7608">
        <f t="shared" si="124"/>
        <v>7549</v>
      </c>
      <c r="B7608" s="660">
        <f>'Cap Outlay Deprec 36'!H9</f>
        <v>0</v>
      </c>
      <c r="D7608" s="2" t="s">
        <v>19</v>
      </c>
      <c r="F7608" s="4"/>
      <c r="G7608" s="1" t="b">
        <f t="shared" ca="1" si="125"/>
        <v>1</v>
      </c>
      <c r="H7608" s="1435" cm="1">
        <f t="array" aca="1" ref="H7608" ca="1">IF(I7608&lt;&gt;"",INDIRECT("'"&amp;I7608&amp;"'!"&amp;J7608),"")</f>
        <v>0</v>
      </c>
      <c r="I7608" s="1440" t="s">
        <v>4475</v>
      </c>
      <c r="J7608" s="1436" t="s">
        <v>4461</v>
      </c>
      <c r="K7608" s="4"/>
    </row>
    <row r="7609" spans="1:11" ht="15" x14ac:dyDescent="0.2">
      <c r="A7609">
        <f t="shared" si="124"/>
        <v>7550</v>
      </c>
      <c r="B7609" s="660">
        <f>'Cap Outlay Deprec 36'!I9</f>
        <v>0</v>
      </c>
      <c r="D7609" s="2" t="s">
        <v>19</v>
      </c>
      <c r="F7609" s="4"/>
      <c r="G7609" s="1" t="b">
        <f t="shared" ca="1" si="125"/>
        <v>1</v>
      </c>
      <c r="H7609" s="1435" cm="1">
        <f t="array" aca="1" ref="H7609" ca="1">IF(I7609&lt;&gt;"",INDIRECT("'"&amp;I7609&amp;"'!"&amp;J7609),"")</f>
        <v>0</v>
      </c>
      <c r="I7609" s="1440" t="s">
        <v>4475</v>
      </c>
      <c r="J7609" s="1436" t="s">
        <v>5162</v>
      </c>
      <c r="K7609" s="4"/>
    </row>
    <row r="7610" spans="1:11" ht="15" x14ac:dyDescent="0.2">
      <c r="A7610">
        <f t="shared" si="124"/>
        <v>7551</v>
      </c>
      <c r="B7610" s="660">
        <f>'Cap Outlay Deprec 36'!J9</f>
        <v>0</v>
      </c>
      <c r="D7610" s="2" t="s">
        <v>19</v>
      </c>
      <c r="F7610" s="4"/>
      <c r="G7610" s="1" t="b">
        <f t="shared" ca="1" si="125"/>
        <v>1</v>
      </c>
      <c r="H7610" s="1435" cm="1">
        <f t="array" aca="1" ref="H7610" ca="1">IF(I7610&lt;&gt;"",INDIRECT("'"&amp;I7610&amp;"'!"&amp;J7610),"")</f>
        <v>0</v>
      </c>
      <c r="I7610" s="1440" t="s">
        <v>4475</v>
      </c>
      <c r="J7610" s="1436" t="s">
        <v>5163</v>
      </c>
      <c r="K7610" s="4"/>
    </row>
    <row r="7611" spans="1:11" ht="15" x14ac:dyDescent="0.2">
      <c r="A7611">
        <f t="shared" si="124"/>
        <v>7552</v>
      </c>
      <c r="B7611" s="660">
        <f>'Cap Outlay Deprec 36'!K9</f>
        <v>0</v>
      </c>
      <c r="D7611" s="2" t="s">
        <v>19</v>
      </c>
      <c r="F7611" s="4"/>
      <c r="G7611" s="1" t="b">
        <f t="shared" ca="1" si="125"/>
        <v>1</v>
      </c>
      <c r="H7611" s="1435" cm="1">
        <f t="array" aca="1" ref="H7611" ca="1">IF(I7611&lt;&gt;"",INDIRECT("'"&amp;I7611&amp;"'!"&amp;J7611),"")</f>
        <v>0</v>
      </c>
      <c r="I7611" s="1440" t="s">
        <v>4475</v>
      </c>
      <c r="J7611" s="1436" t="s">
        <v>4778</v>
      </c>
      <c r="K7611" s="4"/>
    </row>
    <row r="7612" spans="1:11" ht="15" x14ac:dyDescent="0.2">
      <c r="A7612">
        <f t="shared" si="124"/>
        <v>7553</v>
      </c>
      <c r="B7612" s="660">
        <f>'Cap Outlay Deprec 36'!L9</f>
        <v>0</v>
      </c>
      <c r="D7612" s="2" t="s">
        <v>19</v>
      </c>
      <c r="F7612" s="4"/>
      <c r="G7612" s="1" t="b">
        <f t="shared" ca="1" si="125"/>
        <v>1</v>
      </c>
      <c r="H7612" s="1435" cm="1">
        <f t="array" aca="1" ref="H7612" ca="1">IF(I7612&lt;&gt;"",INDIRECT("'"&amp;I7612&amp;"'!"&amp;J7612),"")</f>
        <v>0</v>
      </c>
      <c r="I7612" s="1440" t="s">
        <v>4475</v>
      </c>
      <c r="J7612" s="1436" t="s">
        <v>5164</v>
      </c>
      <c r="K7612" s="4"/>
    </row>
    <row r="7613" spans="1:11" ht="15" x14ac:dyDescent="0.2">
      <c r="A7613">
        <f t="shared" si="124"/>
        <v>7554</v>
      </c>
      <c r="B7613" s="660">
        <f>'Cap Outlay Deprec 36'!C14</f>
        <v>0</v>
      </c>
      <c r="D7613" s="2" t="s">
        <v>19</v>
      </c>
      <c r="F7613" s="4"/>
      <c r="G7613" s="1" t="b">
        <f t="shared" ca="1" si="125"/>
        <v>1</v>
      </c>
      <c r="H7613" s="1435" cm="1">
        <f t="array" aca="1" ref="H7613" ca="1">IF(I7613&lt;&gt;"",INDIRECT("'"&amp;I7613&amp;"'!"&amp;J7613),"")</f>
        <v>0</v>
      </c>
      <c r="I7613" s="1440" t="s">
        <v>4475</v>
      </c>
      <c r="J7613" s="1436" t="s">
        <v>3871</v>
      </c>
      <c r="K7613" s="4"/>
    </row>
    <row r="7614" spans="1:11" ht="15" x14ac:dyDescent="0.2">
      <c r="A7614">
        <f t="shared" si="124"/>
        <v>7555</v>
      </c>
      <c r="B7614" s="660">
        <f>'Cap Outlay Deprec 36'!D14</f>
        <v>0</v>
      </c>
      <c r="D7614" s="2" t="s">
        <v>19</v>
      </c>
      <c r="F7614" s="4"/>
      <c r="G7614" s="1" t="b">
        <f t="shared" ca="1" si="125"/>
        <v>1</v>
      </c>
      <c r="H7614" s="1435" cm="1">
        <f t="array" aca="1" ref="H7614" ca="1">IF(I7614&lt;&gt;"",INDIRECT("'"&amp;I7614&amp;"'!"&amp;J7614),"")</f>
        <v>0</v>
      </c>
      <c r="I7614" s="1440" t="s">
        <v>4475</v>
      </c>
      <c r="J7614" s="1436" t="s">
        <v>3907</v>
      </c>
      <c r="K7614" s="4"/>
    </row>
    <row r="7615" spans="1:11" ht="15" x14ac:dyDescent="0.2">
      <c r="A7615">
        <f t="shared" si="124"/>
        <v>7556</v>
      </c>
      <c r="B7615" s="660">
        <f>'Cap Outlay Deprec 36'!E14</f>
        <v>0</v>
      </c>
      <c r="D7615" s="2" t="s">
        <v>19</v>
      </c>
      <c r="F7615" s="4"/>
      <c r="G7615" s="1" t="b">
        <f t="shared" ca="1" si="125"/>
        <v>1</v>
      </c>
      <c r="H7615" s="1435" cm="1">
        <f t="array" aca="1" ref="H7615" ca="1">IF(I7615&lt;&gt;"",INDIRECT("'"&amp;I7615&amp;"'!"&amp;J7615),"")</f>
        <v>0</v>
      </c>
      <c r="I7615" s="1440" t="s">
        <v>4475</v>
      </c>
      <c r="J7615" s="1436" t="s">
        <v>3943</v>
      </c>
      <c r="K7615" s="4"/>
    </row>
    <row r="7616" spans="1:11" ht="15" x14ac:dyDescent="0.2">
      <c r="A7616">
        <f t="shared" si="124"/>
        <v>7557</v>
      </c>
      <c r="B7616" s="660">
        <f>'Cap Outlay Deprec 36'!F14</f>
        <v>0</v>
      </c>
      <c r="D7616" s="2" t="s">
        <v>19</v>
      </c>
      <c r="F7616" s="4"/>
      <c r="G7616" s="1" t="b">
        <f t="shared" ca="1" si="125"/>
        <v>1</v>
      </c>
      <c r="H7616" s="1435" cm="1">
        <f t="array" aca="1" ref="H7616" ca="1">IF(I7616&lt;&gt;"",INDIRECT("'"&amp;I7616&amp;"'!"&amp;J7616),"")</f>
        <v>0</v>
      </c>
      <c r="I7616" s="1440" t="s">
        <v>4475</v>
      </c>
      <c r="J7616" s="1436" t="s">
        <v>3979</v>
      </c>
      <c r="K7616" s="4"/>
    </row>
    <row r="7617" spans="1:11" ht="15" x14ac:dyDescent="0.2">
      <c r="A7617">
        <f t="shared" si="124"/>
        <v>7558</v>
      </c>
      <c r="B7617" s="660">
        <f>'Cap Outlay Deprec 36'!H14</f>
        <v>0</v>
      </c>
      <c r="D7617" s="2" t="s">
        <v>19</v>
      </c>
      <c r="F7617" s="4"/>
      <c r="G7617" s="1" t="b">
        <f t="shared" ca="1" si="125"/>
        <v>1</v>
      </c>
      <c r="H7617" s="1435" cm="1">
        <f t="array" aca="1" ref="H7617" ca="1">IF(I7617&lt;&gt;"",INDIRECT("'"&amp;I7617&amp;"'!"&amp;J7617),"")</f>
        <v>0</v>
      </c>
      <c r="I7617" s="1440" t="s">
        <v>4475</v>
      </c>
      <c r="J7617" s="1436" t="s">
        <v>4051</v>
      </c>
      <c r="K7617" s="4"/>
    </row>
    <row r="7618" spans="1:11" ht="15" x14ac:dyDescent="0.2">
      <c r="A7618">
        <f t="shared" si="124"/>
        <v>7559</v>
      </c>
      <c r="B7618" s="660">
        <f>'Cap Outlay Deprec 36'!I14</f>
        <v>0</v>
      </c>
      <c r="D7618" s="2" t="s">
        <v>19</v>
      </c>
      <c r="F7618" s="4"/>
      <c r="G7618" s="1" t="b">
        <f t="shared" ca="1" si="125"/>
        <v>1</v>
      </c>
      <c r="H7618" s="1435" cm="1">
        <f t="array" aca="1" ref="H7618" ca="1">IF(I7618&lt;&gt;"",INDIRECT("'"&amp;I7618&amp;"'!"&amp;J7618),"")</f>
        <v>0</v>
      </c>
      <c r="I7618" s="1440" t="s">
        <v>4475</v>
      </c>
      <c r="J7618" s="1436" t="s">
        <v>5141</v>
      </c>
      <c r="K7618" s="4"/>
    </row>
    <row r="7619" spans="1:11" ht="15" x14ac:dyDescent="0.2">
      <c r="A7619">
        <f t="shared" si="124"/>
        <v>7560</v>
      </c>
      <c r="B7619" s="660">
        <f>'Cap Outlay Deprec 36'!J14</f>
        <v>0</v>
      </c>
      <c r="D7619" s="2" t="s">
        <v>19</v>
      </c>
      <c r="F7619" s="4"/>
      <c r="G7619" s="1" t="b">
        <f t="shared" ca="1" si="125"/>
        <v>1</v>
      </c>
      <c r="H7619" s="1435" cm="1">
        <f t="array" aca="1" ref="H7619" ca="1">IF(I7619&lt;&gt;"",INDIRECT("'"&amp;I7619&amp;"'!"&amp;J7619),"")</f>
        <v>0</v>
      </c>
      <c r="I7619" s="1440" t="s">
        <v>4475</v>
      </c>
      <c r="J7619" s="1436" t="s">
        <v>5227</v>
      </c>
      <c r="K7619" s="4"/>
    </row>
    <row r="7620" spans="1:11" ht="15" x14ac:dyDescent="0.2">
      <c r="A7620">
        <f t="shared" si="124"/>
        <v>7561</v>
      </c>
      <c r="B7620" s="660">
        <f>'Cap Outlay Deprec 36'!K14</f>
        <v>0</v>
      </c>
      <c r="D7620" s="2" t="s">
        <v>19</v>
      </c>
      <c r="F7620" s="4"/>
      <c r="G7620" s="1" t="b">
        <f t="shared" ca="1" si="125"/>
        <v>1</v>
      </c>
      <c r="H7620" s="1435" cm="1">
        <f t="array" aca="1" ref="H7620" ca="1">IF(I7620&lt;&gt;"",INDIRECT("'"&amp;I7620&amp;"'!"&amp;J7620),"")</f>
        <v>0</v>
      </c>
      <c r="I7620" s="1440" t="s">
        <v>4475</v>
      </c>
      <c r="J7620" s="1436" t="s">
        <v>4095</v>
      </c>
      <c r="K7620" s="4"/>
    </row>
    <row r="7621" spans="1:11" ht="15" x14ac:dyDescent="0.2">
      <c r="A7621">
        <f t="shared" si="124"/>
        <v>7562</v>
      </c>
      <c r="B7621" s="660">
        <f>'Cap Outlay Deprec 36'!L14</f>
        <v>0</v>
      </c>
      <c r="D7621" s="2" t="s">
        <v>19</v>
      </c>
      <c r="F7621" s="4"/>
      <c r="G7621" s="1" t="b">
        <f t="shared" ca="1" si="125"/>
        <v>1</v>
      </c>
      <c r="H7621" s="1435" cm="1">
        <f t="array" aca="1" ref="H7621" ca="1">IF(I7621&lt;&gt;"",INDIRECT("'"&amp;I7621&amp;"'!"&amp;J7621),"")</f>
        <v>0</v>
      </c>
      <c r="I7621" s="1440" t="s">
        <v>4475</v>
      </c>
      <c r="J7621" s="1436" t="s">
        <v>5719</v>
      </c>
      <c r="K7621" s="4"/>
    </row>
    <row r="7622" spans="1:11" ht="15" x14ac:dyDescent="0.2">
      <c r="A7622">
        <f t="shared" si="124"/>
        <v>7563</v>
      </c>
      <c r="B7622" s="660">
        <f>'Cap Outlay Deprec 36'!F17</f>
        <v>0</v>
      </c>
      <c r="D7622" s="2" t="s">
        <v>19</v>
      </c>
      <c r="F7622" s="4"/>
      <c r="G7622" s="1" t="b">
        <f t="shared" ca="1" si="125"/>
        <v>1</v>
      </c>
      <c r="H7622" s="1435" cm="1">
        <f t="array" aca="1" ref="H7622" ca="1">IF(I7622&lt;&gt;"",INDIRECT("'"&amp;I7622&amp;"'!"&amp;J7622),"")</f>
        <v>0</v>
      </c>
      <c r="I7622" s="1440" t="s">
        <v>4475</v>
      </c>
      <c r="J7622" s="1436" t="s">
        <v>4448</v>
      </c>
      <c r="K7622" s="4"/>
    </row>
    <row r="7623" spans="1:11" ht="15" x14ac:dyDescent="0.2">
      <c r="A7623">
        <f t="shared" si="124"/>
        <v>7564</v>
      </c>
      <c r="B7623" s="660">
        <f>'Cap Outlay Deprec 36'!I17</f>
        <v>0</v>
      </c>
      <c r="D7623" s="2" t="s">
        <v>19</v>
      </c>
      <c r="F7623" s="4"/>
      <c r="G7623" s="1" t="b">
        <f t="shared" ca="1" si="125"/>
        <v>1</v>
      </c>
      <c r="H7623" s="1435" cm="1">
        <f t="array" aca="1" ref="H7623" ca="1">IF(I7623&lt;&gt;"",INDIRECT("'"&amp;I7623&amp;"'!"&amp;J7623),"")</f>
        <v>0</v>
      </c>
      <c r="I7623" s="1440" t="s">
        <v>4475</v>
      </c>
      <c r="J7623" s="1436" t="s">
        <v>5142</v>
      </c>
      <c r="K7623" s="4"/>
    </row>
    <row r="7624" spans="1:11" ht="15" x14ac:dyDescent="0.2">
      <c r="A7624" s="5">
        <f t="shared" si="124"/>
        <v>7565</v>
      </c>
      <c r="B7624" s="660"/>
      <c r="D7624" s="4" t="s">
        <v>1029</v>
      </c>
      <c r="F7624" s="4" t="s">
        <v>3784</v>
      </c>
      <c r="G7624" s="1" t="b">
        <f t="shared" ca="1" si="125"/>
        <v>1</v>
      </c>
      <c r="H7624" s="1435" t="str" cm="1">
        <f t="array" aca="1" ref="H7624" ca="1">IF(I7624&lt;&gt;"",INDIRECT("'"&amp;I7624&amp;"'!"&amp;J7624),"")</f>
        <v/>
      </c>
      <c r="I7624" s="1440"/>
      <c r="J7624" s="1436"/>
      <c r="K7624" s="4"/>
    </row>
    <row r="7625" spans="1:11" ht="15" x14ac:dyDescent="0.2">
      <c r="A7625" s="5">
        <f t="shared" si="124"/>
        <v>7566</v>
      </c>
      <c r="B7625" s="660"/>
      <c r="D7625" s="4" t="s">
        <v>1029</v>
      </c>
      <c r="F7625" s="4" t="s">
        <v>3784</v>
      </c>
      <c r="G7625" s="1" t="b">
        <f t="shared" ca="1" si="125"/>
        <v>1</v>
      </c>
      <c r="H7625" s="1435" t="str" cm="1">
        <f t="array" aca="1" ref="H7625" ca="1">IF(I7625&lt;&gt;"",INDIRECT("'"&amp;I7625&amp;"'!"&amp;J7625),"")</f>
        <v/>
      </c>
      <c r="I7625" s="1440"/>
      <c r="J7625" s="1436"/>
      <c r="K7625" s="4"/>
    </row>
    <row r="7626" spans="1:11" ht="15" x14ac:dyDescent="0.2">
      <c r="A7626">
        <f t="shared" si="124"/>
        <v>7567</v>
      </c>
      <c r="B7626" s="660"/>
      <c r="D7626" s="2" t="s">
        <v>19</v>
      </c>
      <c r="F7626" s="4"/>
      <c r="G7626" s="1" t="b">
        <f t="shared" ca="1" si="125"/>
        <v>1</v>
      </c>
      <c r="H7626" s="1435" t="str" cm="1">
        <f t="array" aca="1" ref="H7626" ca="1">IF(I7626&lt;&gt;"",INDIRECT("'"&amp;I7626&amp;"'!"&amp;J7626),"")</f>
        <v/>
      </c>
      <c r="I7626" s="1440"/>
      <c r="J7626" s="1436"/>
      <c r="K7626" s="4"/>
    </row>
    <row r="7627" spans="1:11" ht="15" x14ac:dyDescent="0.2">
      <c r="A7627" s="5">
        <f t="shared" si="124"/>
        <v>7568</v>
      </c>
      <c r="B7627" s="660"/>
      <c r="D7627" s="4" t="s">
        <v>1029</v>
      </c>
      <c r="F7627" s="4" t="s">
        <v>3784</v>
      </c>
      <c r="G7627" s="1" t="b">
        <f t="shared" ca="1" si="125"/>
        <v>1</v>
      </c>
      <c r="H7627" s="1435" t="str" cm="1">
        <f t="array" aca="1" ref="H7627" ca="1">IF(I7627&lt;&gt;"",INDIRECT("'"&amp;I7627&amp;"'!"&amp;J7627),"")</f>
        <v/>
      </c>
      <c r="I7627" s="1440"/>
      <c r="J7627" s="1436"/>
      <c r="K7627" s="4"/>
    </row>
    <row r="7628" spans="1:11" ht="15" x14ac:dyDescent="0.2">
      <c r="A7628" s="5">
        <f t="shared" ref="A7628:A7648" si="126">A7627+1</f>
        <v>7569</v>
      </c>
      <c r="B7628" s="660"/>
      <c r="D7628" s="4" t="s">
        <v>1029</v>
      </c>
      <c r="F7628" s="4" t="s">
        <v>3784</v>
      </c>
      <c r="G7628" s="1" t="b">
        <f t="shared" ca="1" si="125"/>
        <v>1</v>
      </c>
      <c r="H7628" s="1435" t="str" cm="1">
        <f t="array" aca="1" ref="H7628" ca="1">IF(I7628&lt;&gt;"",INDIRECT("'"&amp;I7628&amp;"'!"&amp;J7628),"")</f>
        <v/>
      </c>
      <c r="I7628" s="1440"/>
      <c r="J7628" s="1436"/>
      <c r="K7628" s="4"/>
    </row>
    <row r="7629" spans="1:11" ht="15" x14ac:dyDescent="0.2">
      <c r="A7629">
        <f t="shared" si="126"/>
        <v>7570</v>
      </c>
      <c r="B7629" s="660">
        <f>'Cap Outlay Deprec 36'!I18</f>
        <v>186978</v>
      </c>
      <c r="D7629" s="2" t="s">
        <v>19</v>
      </c>
      <c r="F7629" s="4"/>
      <c r="G7629" s="1" t="b">
        <f t="shared" ca="1" si="125"/>
        <v>1</v>
      </c>
      <c r="H7629" s="1435" cm="1">
        <f t="array" aca="1" ref="H7629" ca="1">IF(I7629&lt;&gt;"",INDIRECT("'"&amp;I7629&amp;"'!"&amp;J7629),"")</f>
        <v>186978</v>
      </c>
      <c r="I7629" s="1440" t="s">
        <v>4475</v>
      </c>
      <c r="J7629" s="1436" t="s">
        <v>5143</v>
      </c>
      <c r="K7629" s="4"/>
    </row>
    <row r="7630" spans="1:11" ht="15" x14ac:dyDescent="0.2">
      <c r="A7630" s="5">
        <f t="shared" si="126"/>
        <v>7571</v>
      </c>
      <c r="B7630" s="660"/>
      <c r="D7630" s="2" t="s">
        <v>19</v>
      </c>
      <c r="F7630" s="4" t="s">
        <v>3784</v>
      </c>
      <c r="G7630" s="1" t="b">
        <f t="shared" ca="1" si="125"/>
        <v>1</v>
      </c>
      <c r="H7630" s="1435" t="str" cm="1">
        <f t="array" aca="1" ref="H7630" ca="1">IF(I7630&lt;&gt;"",INDIRECT("'"&amp;I7630&amp;"'!"&amp;J7630),"")</f>
        <v/>
      </c>
      <c r="I7630" s="1440"/>
      <c r="J7630" s="1436"/>
      <c r="K7630" s="4"/>
    </row>
    <row r="7631" spans="1:11" ht="15" x14ac:dyDescent="0.2">
      <c r="A7631" s="5">
        <f t="shared" si="126"/>
        <v>7572</v>
      </c>
      <c r="B7631" s="660"/>
      <c r="D7631" s="4" t="s">
        <v>1029</v>
      </c>
      <c r="F7631" s="4" t="s">
        <v>3784</v>
      </c>
      <c r="G7631" s="1" t="b">
        <f t="shared" ca="1" si="125"/>
        <v>1</v>
      </c>
      <c r="H7631" s="1435" t="str" cm="1">
        <f t="array" aca="1" ref="H7631" ca="1">IF(I7631&lt;&gt;"",INDIRECT("'"&amp;I7631&amp;"'!"&amp;J7631),"")</f>
        <v/>
      </c>
      <c r="I7631" s="1440"/>
      <c r="J7631" s="1436"/>
      <c r="K7631" s="4"/>
    </row>
    <row r="7632" spans="1:11" ht="15" x14ac:dyDescent="0.2">
      <c r="A7632" s="5">
        <f t="shared" si="126"/>
        <v>7573</v>
      </c>
      <c r="B7632" s="660"/>
      <c r="D7632" s="4" t="s">
        <v>1029</v>
      </c>
      <c r="F7632" s="4" t="s">
        <v>3784</v>
      </c>
      <c r="G7632" s="1" t="b">
        <f t="shared" ca="1" si="125"/>
        <v>1</v>
      </c>
      <c r="H7632" s="1435" t="str" cm="1">
        <f t="array" aca="1" ref="H7632" ca="1">IF(I7632&lt;&gt;"",INDIRECT("'"&amp;I7632&amp;"'!"&amp;J7632),"")</f>
        <v/>
      </c>
      <c r="I7632" s="1440"/>
      <c r="J7632" s="1436"/>
      <c r="K7632" s="4"/>
    </row>
    <row r="7633" spans="1:11" ht="15" x14ac:dyDescent="0.2">
      <c r="A7633" s="5">
        <f t="shared" si="126"/>
        <v>7574</v>
      </c>
      <c r="B7633" s="660"/>
      <c r="D7633" s="4" t="s">
        <v>1340</v>
      </c>
      <c r="F7633" s="4" t="s">
        <v>3784</v>
      </c>
      <c r="G7633" s="1" t="b">
        <f t="shared" ca="1" si="125"/>
        <v>1</v>
      </c>
      <c r="H7633" s="1435" t="str" cm="1">
        <f t="array" aca="1" ref="H7633" ca="1">IF(I7633&lt;&gt;"",INDIRECT("'"&amp;I7633&amp;"'!"&amp;J7633),"")</f>
        <v/>
      </c>
      <c r="I7633" s="1440"/>
      <c r="J7633" s="1436"/>
      <c r="K7633" s="4"/>
    </row>
    <row r="7634" spans="1:11" ht="15" x14ac:dyDescent="0.2">
      <c r="A7634">
        <f t="shared" si="126"/>
        <v>7575</v>
      </c>
      <c r="B7634" s="660">
        <f>'Revenues 10-15'!G108</f>
        <v>0</v>
      </c>
      <c r="D7634" s="2" t="s">
        <v>78</v>
      </c>
      <c r="F7634" s="4"/>
      <c r="G7634" s="1" t="b">
        <f t="shared" ca="1" si="125"/>
        <v>1</v>
      </c>
      <c r="H7634" s="1435" cm="1">
        <f t="array" aca="1" ref="H7634" ca="1">IF(I7634&lt;&gt;"",INDIRECT("'"&amp;I7634&amp;"'!"&amp;J7634),"")</f>
        <v>0</v>
      </c>
      <c r="I7634" s="1440" t="s">
        <v>4785</v>
      </c>
      <c r="J7634" s="1436" t="s">
        <v>5720</v>
      </c>
      <c r="K7634" s="4"/>
    </row>
    <row r="7635" spans="1:11" ht="15" x14ac:dyDescent="0.2">
      <c r="A7635">
        <f t="shared" si="126"/>
        <v>7576</v>
      </c>
      <c r="B7635" s="660">
        <f>'Revenues 10-15'!H108</f>
        <v>0</v>
      </c>
      <c r="D7635" s="2" t="s">
        <v>78</v>
      </c>
      <c r="F7635" s="4"/>
      <c r="G7635" s="1" t="b">
        <f t="shared" ca="1" si="125"/>
        <v>1</v>
      </c>
      <c r="H7635" s="1435" cm="1">
        <f t="array" aca="1" ref="H7635" ca="1">IF(I7635&lt;&gt;"",INDIRECT("'"&amp;I7635&amp;"'!"&amp;J7635),"")</f>
        <v>0</v>
      </c>
      <c r="I7635" s="1440" t="s">
        <v>4785</v>
      </c>
      <c r="J7635" s="1436" t="s">
        <v>4086</v>
      </c>
      <c r="K7635" s="4"/>
    </row>
    <row r="7636" spans="1:11" ht="15" x14ac:dyDescent="0.2">
      <c r="A7636">
        <f t="shared" si="126"/>
        <v>7577</v>
      </c>
      <c r="B7636" s="660">
        <f>'Revenues 10-15'!J108</f>
        <v>0</v>
      </c>
      <c r="D7636" s="2" t="s">
        <v>78</v>
      </c>
      <c r="F7636" s="4"/>
      <c r="G7636" s="1" t="b">
        <f t="shared" ca="1" si="125"/>
        <v>1</v>
      </c>
      <c r="H7636" s="1435" cm="1">
        <f t="array" aca="1" ref="H7636" ca="1">IF(I7636&lt;&gt;"",INDIRECT("'"&amp;I7636&amp;"'!"&amp;J7636),"")</f>
        <v>0</v>
      </c>
      <c r="I7636" s="1440" t="s">
        <v>4785</v>
      </c>
      <c r="J7636" s="1436" t="s">
        <v>5721</v>
      </c>
      <c r="K7636" s="4"/>
    </row>
    <row r="7637" spans="1:11" ht="15" x14ac:dyDescent="0.2">
      <c r="A7637">
        <f t="shared" si="126"/>
        <v>7578</v>
      </c>
      <c r="B7637" s="660">
        <f>'Revenues 10-15'!K108</f>
        <v>0</v>
      </c>
      <c r="D7637" s="2" t="s">
        <v>78</v>
      </c>
      <c r="F7637" s="4"/>
      <c r="G7637" s="1" t="b">
        <f t="shared" ca="1" si="125"/>
        <v>1</v>
      </c>
      <c r="H7637" s="1435" cm="1">
        <f t="array" aca="1" ref="H7637" ca="1">IF(I7637&lt;&gt;"",INDIRECT("'"&amp;I7637&amp;"'!"&amp;J7637),"")</f>
        <v>0</v>
      </c>
      <c r="I7637" s="1440" t="s">
        <v>4785</v>
      </c>
      <c r="J7637" s="1436" t="s">
        <v>4133</v>
      </c>
      <c r="K7637" s="4"/>
    </row>
    <row r="7638" spans="1:11" ht="15" x14ac:dyDescent="0.2">
      <c r="A7638" s="5">
        <f t="shared" si="126"/>
        <v>7579</v>
      </c>
      <c r="B7638" s="660"/>
      <c r="D7638" s="4" t="s">
        <v>1340</v>
      </c>
      <c r="F7638" s="4" t="s">
        <v>3784</v>
      </c>
      <c r="G7638" s="1" t="b">
        <f t="shared" ca="1" si="125"/>
        <v>1</v>
      </c>
      <c r="H7638" s="1435" t="str" cm="1">
        <f t="array" aca="1" ref="H7638" ca="1">IF(I7638&lt;&gt;"",INDIRECT("'"&amp;I7638&amp;"'!"&amp;J7638),"")</f>
        <v/>
      </c>
      <c r="I7638" s="1440"/>
      <c r="J7638" s="1436"/>
      <c r="K7638" s="4"/>
    </row>
    <row r="7639" spans="1:11" ht="15" x14ac:dyDescent="0.2">
      <c r="A7639" s="5">
        <f t="shared" si="126"/>
        <v>7580</v>
      </c>
      <c r="B7639" s="660"/>
      <c r="D7639" s="4" t="s">
        <v>1340</v>
      </c>
      <c r="E7639" s="2"/>
      <c r="F7639" s="4" t="s">
        <v>3784</v>
      </c>
      <c r="G7639" s="1" t="b">
        <f t="shared" ca="1" si="125"/>
        <v>1</v>
      </c>
      <c r="H7639" s="1435" t="str" cm="1">
        <f t="array" aca="1" ref="H7639" ca="1">IF(I7639&lt;&gt;"",INDIRECT("'"&amp;I7639&amp;"'!"&amp;J7639),"")</f>
        <v/>
      </c>
      <c r="I7639" s="1440"/>
      <c r="J7639" s="1436"/>
      <c r="K7639" s="4"/>
    </row>
    <row r="7640" spans="1:11" ht="15" x14ac:dyDescent="0.2">
      <c r="A7640" s="5">
        <f t="shared" si="126"/>
        <v>7581</v>
      </c>
      <c r="B7640" s="660"/>
      <c r="D7640" s="4" t="s">
        <v>1340</v>
      </c>
      <c r="F7640" s="4" t="s">
        <v>3784</v>
      </c>
      <c r="G7640" s="1" t="b">
        <f t="shared" ca="1" si="125"/>
        <v>1</v>
      </c>
      <c r="H7640" s="1435" t="str" cm="1">
        <f t="array" aca="1" ref="H7640" ca="1">IF(I7640&lt;&gt;"",INDIRECT("'"&amp;I7640&amp;"'!"&amp;J7640),"")</f>
        <v/>
      </c>
      <c r="I7640" s="1440"/>
      <c r="J7640" s="1436"/>
      <c r="K7640" s="4"/>
    </row>
    <row r="7641" spans="1:11" ht="15" x14ac:dyDescent="0.2">
      <c r="A7641" s="5">
        <f t="shared" si="126"/>
        <v>7582</v>
      </c>
      <c r="B7641" s="660"/>
      <c r="D7641" s="4" t="s">
        <v>1340</v>
      </c>
      <c r="F7641" s="4" t="s">
        <v>3784</v>
      </c>
      <c r="G7641" s="1" t="b">
        <f t="shared" ca="1" si="125"/>
        <v>1</v>
      </c>
      <c r="H7641" s="1435" t="str" cm="1">
        <f t="array" aca="1" ref="H7641" ca="1">IF(I7641&lt;&gt;"",INDIRECT("'"&amp;I7641&amp;"'!"&amp;J7641),"")</f>
        <v/>
      </c>
      <c r="I7641" s="1440"/>
      <c r="J7641" s="1436"/>
      <c r="K7641" s="4"/>
    </row>
    <row r="7642" spans="1:11" ht="15" x14ac:dyDescent="0.2">
      <c r="A7642" s="5">
        <f t="shared" si="126"/>
        <v>7583</v>
      </c>
      <c r="B7642" s="660"/>
      <c r="D7642" s="4" t="s">
        <v>1340</v>
      </c>
      <c r="F7642" s="4" t="s">
        <v>3784</v>
      </c>
      <c r="G7642" s="1" t="b">
        <f t="shared" ca="1" si="125"/>
        <v>1</v>
      </c>
      <c r="H7642" s="1435" t="str" cm="1">
        <f t="array" aca="1" ref="H7642" ca="1">IF(I7642&lt;&gt;"",INDIRECT("'"&amp;I7642&amp;"'!"&amp;J7642),"")</f>
        <v/>
      </c>
      <c r="I7642" s="1440"/>
      <c r="J7642" s="1436"/>
      <c r="K7642" s="4"/>
    </row>
    <row r="7643" spans="1:11" ht="15" x14ac:dyDescent="0.2">
      <c r="A7643" s="5">
        <f t="shared" si="126"/>
        <v>7584</v>
      </c>
      <c r="B7643" s="660"/>
      <c r="D7643" s="4" t="s">
        <v>1340</v>
      </c>
      <c r="F7643" s="4" t="s">
        <v>3784</v>
      </c>
      <c r="G7643" s="1" t="b">
        <f t="shared" ca="1" si="125"/>
        <v>1</v>
      </c>
      <c r="H7643" s="1435" t="str" cm="1">
        <f t="array" aca="1" ref="H7643" ca="1">IF(I7643&lt;&gt;"",INDIRECT("'"&amp;I7643&amp;"'!"&amp;J7643),"")</f>
        <v/>
      </c>
      <c r="I7643" s="1440"/>
      <c r="J7643" s="1436"/>
      <c r="K7643" s="4"/>
    </row>
    <row r="7644" spans="1:11" ht="15" x14ac:dyDescent="0.2">
      <c r="A7644" s="5">
        <f t="shared" si="126"/>
        <v>7585</v>
      </c>
      <c r="B7644" s="660"/>
      <c r="D7644" s="4" t="s">
        <v>1340</v>
      </c>
      <c r="F7644" s="4" t="s">
        <v>3784</v>
      </c>
      <c r="G7644" s="1" t="b">
        <f t="shared" ca="1" si="125"/>
        <v>1</v>
      </c>
      <c r="H7644" s="1435" t="str" cm="1">
        <f t="array" aca="1" ref="H7644" ca="1">IF(I7644&lt;&gt;"",INDIRECT("'"&amp;I7644&amp;"'!"&amp;J7644),"")</f>
        <v/>
      </c>
      <c r="I7644" s="1440"/>
      <c r="J7644" s="1436"/>
      <c r="K7644" s="4"/>
    </row>
    <row r="7645" spans="1:11" ht="15" x14ac:dyDescent="0.2">
      <c r="A7645" s="5">
        <f t="shared" si="126"/>
        <v>7586</v>
      </c>
      <c r="B7645" s="660"/>
      <c r="D7645" s="4" t="s">
        <v>1340</v>
      </c>
      <c r="F7645" s="4" t="s">
        <v>3784</v>
      </c>
      <c r="G7645" s="1" t="b">
        <f t="shared" ca="1" si="125"/>
        <v>1</v>
      </c>
      <c r="H7645" s="1435" t="str" cm="1">
        <f t="array" aca="1" ref="H7645" ca="1">IF(I7645&lt;&gt;"",INDIRECT("'"&amp;I7645&amp;"'!"&amp;J7645),"")</f>
        <v/>
      </c>
      <c r="I7645" s="1440"/>
      <c r="J7645" s="1436"/>
      <c r="K7645" s="4"/>
    </row>
    <row r="7646" spans="1:11" ht="15" x14ac:dyDescent="0.2">
      <c r="A7646" s="5">
        <f t="shared" si="126"/>
        <v>7587</v>
      </c>
      <c r="B7646" s="660"/>
      <c r="D7646" s="4" t="s">
        <v>1340</v>
      </c>
      <c r="F7646" s="4" t="s">
        <v>3784</v>
      </c>
      <c r="G7646" s="1" t="b">
        <f t="shared" ca="1" si="125"/>
        <v>1</v>
      </c>
      <c r="H7646" s="1435" t="str" cm="1">
        <f t="array" aca="1" ref="H7646" ca="1">IF(I7646&lt;&gt;"",INDIRECT("'"&amp;I7646&amp;"'!"&amp;J7646),"")</f>
        <v/>
      </c>
      <c r="I7646" s="1440"/>
      <c r="J7646" s="1436"/>
      <c r="K7646" s="4"/>
    </row>
    <row r="7647" spans="1:11" ht="15" x14ac:dyDescent="0.2">
      <c r="A7647" s="5">
        <f t="shared" si="126"/>
        <v>7588</v>
      </c>
      <c r="B7647" s="660"/>
      <c r="D7647" s="4" t="s">
        <v>1340</v>
      </c>
      <c r="F7647" s="4" t="s">
        <v>3784</v>
      </c>
      <c r="G7647" s="1" t="b">
        <f t="shared" ca="1" si="125"/>
        <v>1</v>
      </c>
      <c r="H7647" s="1435" t="str" cm="1">
        <f t="array" aca="1" ref="H7647" ca="1">IF(I7647&lt;&gt;"",INDIRECT("'"&amp;I7647&amp;"'!"&amp;J7647),"")</f>
        <v/>
      </c>
      <c r="I7647" s="1440"/>
      <c r="J7647" s="1436"/>
      <c r="K7647" s="4"/>
    </row>
    <row r="7648" spans="1:11" ht="15" x14ac:dyDescent="0.2">
      <c r="A7648" s="5">
        <f t="shared" si="126"/>
        <v>7589</v>
      </c>
      <c r="B7648" s="660"/>
      <c r="D7648" s="4" t="s">
        <v>1340</v>
      </c>
      <c r="F7648" s="4" t="s">
        <v>3784</v>
      </c>
      <c r="G7648" s="1" t="b">
        <f t="shared" ref="G7648:G7711" ca="1" si="127">H7648=B7648</f>
        <v>1</v>
      </c>
      <c r="H7648" s="1435" t="str" cm="1">
        <f t="array" aca="1" ref="H7648" ca="1">IF(I7648&lt;&gt;"",INDIRECT("'"&amp;I7648&amp;"'!"&amp;J7648),"")</f>
        <v/>
      </c>
      <c r="I7648" s="1440"/>
      <c r="J7648" s="1436"/>
      <c r="K7648" s="4"/>
    </row>
    <row r="7649" spans="1:11" ht="15" x14ac:dyDescent="0.2">
      <c r="A7649">
        <v>7590</v>
      </c>
      <c r="B7649" s="660">
        <f>'Acct Summary 7-9'!C55</f>
        <v>0</v>
      </c>
      <c r="D7649" s="2" t="s">
        <v>712</v>
      </c>
      <c r="F7649" s="4"/>
      <c r="G7649" s="1" t="b">
        <f t="shared" ca="1" si="127"/>
        <v>1</v>
      </c>
      <c r="H7649" s="1435" cm="1">
        <f t="array" aca="1" ref="H7649" ca="1">IF(I7649&lt;&gt;"",INDIRECT("'"&amp;I7649&amp;"'!"&amp;J7649),"")</f>
        <v>0</v>
      </c>
      <c r="I7649" s="1440" t="s">
        <v>3856</v>
      </c>
      <c r="J7649" s="1436" t="s">
        <v>3884</v>
      </c>
      <c r="K7649" s="4"/>
    </row>
    <row r="7650" spans="1:11" ht="15" x14ac:dyDescent="0.2">
      <c r="A7650">
        <v>7591</v>
      </c>
      <c r="B7650" s="660">
        <f>'Acct Summary 7-9'!D55</f>
        <v>0</v>
      </c>
      <c r="D7650" s="2" t="s">
        <v>712</v>
      </c>
      <c r="F7650" s="4"/>
      <c r="G7650" s="1" t="b">
        <f t="shared" ca="1" si="127"/>
        <v>1</v>
      </c>
      <c r="H7650" s="1435" cm="1">
        <f t="array" aca="1" ref="H7650" ca="1">IF(I7650&lt;&gt;"",INDIRECT("'"&amp;I7650&amp;"'!"&amp;J7650),"")</f>
        <v>0</v>
      </c>
      <c r="I7650" s="1440" t="s">
        <v>3856</v>
      </c>
      <c r="J7650" s="1436" t="s">
        <v>3920</v>
      </c>
      <c r="K7650" s="4"/>
    </row>
    <row r="7651" spans="1:11" ht="15" x14ac:dyDescent="0.2">
      <c r="A7651">
        <v>7592</v>
      </c>
      <c r="B7651" s="660">
        <f>'Acct Summary 7-9'!H55</f>
        <v>0</v>
      </c>
      <c r="D7651" s="2" t="s">
        <v>712</v>
      </c>
      <c r="F7651" s="4"/>
      <c r="G7651" s="1" t="b">
        <f t="shared" ca="1" si="127"/>
        <v>1</v>
      </c>
      <c r="H7651" s="1435" cm="1">
        <f t="array" aca="1" ref="H7651" ca="1">IF(I7651&lt;&gt;"",INDIRECT("'"&amp;I7651&amp;"'!"&amp;J7651),"")</f>
        <v>0</v>
      </c>
      <c r="I7651" s="1440" t="s">
        <v>3856</v>
      </c>
      <c r="J7651" s="1436" t="s">
        <v>4064</v>
      </c>
      <c r="K7651" s="4"/>
    </row>
    <row r="7652" spans="1:11" ht="15" x14ac:dyDescent="0.2">
      <c r="A7652">
        <v>7593</v>
      </c>
      <c r="B7652" s="660">
        <f>'Acct Summary 7-9'!C56</f>
        <v>0</v>
      </c>
      <c r="D7652" s="2" t="s">
        <v>712</v>
      </c>
      <c r="F7652" s="4"/>
      <c r="G7652" s="1" t="b">
        <f t="shared" ca="1" si="127"/>
        <v>1</v>
      </c>
      <c r="H7652" s="1435" cm="1">
        <f t="array" aca="1" ref="H7652" ca="1">IF(I7652&lt;&gt;"",INDIRECT("'"&amp;I7652&amp;"'!"&amp;J7652),"")</f>
        <v>0</v>
      </c>
      <c r="I7652" s="1440" t="s">
        <v>3856</v>
      </c>
      <c r="J7652" s="1436" t="s">
        <v>5722</v>
      </c>
      <c r="K7652" s="4"/>
    </row>
    <row r="7653" spans="1:11" ht="15" x14ac:dyDescent="0.2">
      <c r="A7653">
        <v>7594</v>
      </c>
      <c r="B7653" s="660">
        <f>'Acct Summary 7-9'!D56</f>
        <v>0</v>
      </c>
      <c r="D7653" s="2" t="s">
        <v>712</v>
      </c>
      <c r="F7653" s="4"/>
      <c r="G7653" s="1" t="b">
        <f t="shared" ca="1" si="127"/>
        <v>1</v>
      </c>
      <c r="H7653" s="1435" cm="1">
        <f t="array" aca="1" ref="H7653" ca="1">IF(I7653&lt;&gt;"",INDIRECT("'"&amp;I7653&amp;"'!"&amp;J7653),"")</f>
        <v>0</v>
      </c>
      <c r="I7653" s="1440" t="s">
        <v>3856</v>
      </c>
      <c r="J7653" s="1436" t="s">
        <v>5723</v>
      </c>
      <c r="K7653" s="4"/>
    </row>
    <row r="7654" spans="1:11" ht="15" x14ac:dyDescent="0.2">
      <c r="A7654">
        <v>7595</v>
      </c>
      <c r="B7654" s="660">
        <f>'Acct Summary 7-9'!H56</f>
        <v>0</v>
      </c>
      <c r="D7654" s="2" t="s">
        <v>712</v>
      </c>
      <c r="F7654" s="4"/>
      <c r="G7654" s="1" t="b">
        <f t="shared" ca="1" si="127"/>
        <v>1</v>
      </c>
      <c r="H7654" s="1435" cm="1">
        <f t="array" aca="1" ref="H7654" ca="1">IF(I7654&lt;&gt;"",INDIRECT("'"&amp;I7654&amp;"'!"&amp;J7654),"")</f>
        <v>0</v>
      </c>
      <c r="I7654" s="1440" t="s">
        <v>3856</v>
      </c>
      <c r="J7654" s="1436" t="s">
        <v>5724</v>
      </c>
      <c r="K7654" s="4"/>
    </row>
    <row r="7655" spans="1:11" ht="15" x14ac:dyDescent="0.2">
      <c r="A7655">
        <v>7596</v>
      </c>
      <c r="B7655" s="660">
        <f>'Acct Summary 7-9'!C57</f>
        <v>0</v>
      </c>
      <c r="D7655" s="2" t="s">
        <v>712</v>
      </c>
      <c r="F7655" s="4"/>
      <c r="G7655" s="1" t="b">
        <f t="shared" ca="1" si="127"/>
        <v>1</v>
      </c>
      <c r="H7655" s="1435" cm="1">
        <f t="array" aca="1" ref="H7655" ca="1">IF(I7655&lt;&gt;"",INDIRECT("'"&amp;I7655&amp;"'!"&amp;J7655),"")</f>
        <v>0</v>
      </c>
      <c r="I7655" s="1440" t="s">
        <v>3856</v>
      </c>
      <c r="J7655" s="1436" t="s">
        <v>3885</v>
      </c>
      <c r="K7655" s="4"/>
    </row>
    <row r="7656" spans="1:11" ht="15" x14ac:dyDescent="0.2">
      <c r="A7656">
        <v>7597</v>
      </c>
      <c r="B7656" s="660">
        <f>'Acct Summary 7-9'!D57</f>
        <v>0</v>
      </c>
      <c r="D7656" s="2" t="s">
        <v>712</v>
      </c>
      <c r="F7656" s="4"/>
      <c r="G7656" s="1" t="b">
        <f t="shared" ca="1" si="127"/>
        <v>1</v>
      </c>
      <c r="H7656" s="1435" cm="1">
        <f t="array" aca="1" ref="H7656" ca="1">IF(I7656&lt;&gt;"",INDIRECT("'"&amp;I7656&amp;"'!"&amp;J7656),"")</f>
        <v>0</v>
      </c>
      <c r="I7656" s="1440" t="s">
        <v>3856</v>
      </c>
      <c r="J7656" s="1436" t="s">
        <v>3921</v>
      </c>
      <c r="K7656" s="4"/>
    </row>
    <row r="7657" spans="1:11" ht="15" x14ac:dyDescent="0.2">
      <c r="A7657">
        <v>7598</v>
      </c>
      <c r="B7657" s="660">
        <f>'Acct Summary 7-9'!H57</f>
        <v>0</v>
      </c>
      <c r="D7657" s="2" t="s">
        <v>712</v>
      </c>
      <c r="F7657" s="4"/>
      <c r="G7657" s="1" t="b">
        <f t="shared" ca="1" si="127"/>
        <v>1</v>
      </c>
      <c r="H7657" s="1435" cm="1">
        <f t="array" aca="1" ref="H7657" ca="1">IF(I7657&lt;&gt;"",INDIRECT("'"&amp;I7657&amp;"'!"&amp;J7657),"")</f>
        <v>0</v>
      </c>
      <c r="I7657" s="1440" t="s">
        <v>3856</v>
      </c>
      <c r="J7657" s="1436" t="s">
        <v>4065</v>
      </c>
      <c r="K7657" s="4"/>
    </row>
    <row r="7658" spans="1:11" ht="15" x14ac:dyDescent="0.2">
      <c r="A7658">
        <v>7599</v>
      </c>
      <c r="B7658" s="660">
        <f>'Acct Summary 7-9'!C59</f>
        <v>0</v>
      </c>
      <c r="D7658" s="2" t="s">
        <v>712</v>
      </c>
      <c r="F7658" s="4"/>
      <c r="G7658" s="1" t="b">
        <f t="shared" ca="1" si="127"/>
        <v>1</v>
      </c>
      <c r="H7658" s="1435" cm="1">
        <f t="array" aca="1" ref="H7658" ca="1">IF(I7658&lt;&gt;"",INDIRECT("'"&amp;I7658&amp;"'!"&amp;J7658),"")</f>
        <v>0</v>
      </c>
      <c r="I7658" s="1440" t="s">
        <v>3856</v>
      </c>
      <c r="J7658" s="1436" t="s">
        <v>3887</v>
      </c>
      <c r="K7658" s="4"/>
    </row>
    <row r="7659" spans="1:11" ht="15" x14ac:dyDescent="0.2">
      <c r="A7659">
        <v>7600</v>
      </c>
      <c r="B7659" s="660">
        <f>'Acct Summary 7-9'!D59</f>
        <v>0</v>
      </c>
      <c r="D7659" s="2" t="s">
        <v>712</v>
      </c>
      <c r="F7659" s="4"/>
      <c r="G7659" s="1" t="b">
        <f t="shared" ca="1" si="127"/>
        <v>1</v>
      </c>
      <c r="H7659" s="1435" cm="1">
        <f t="array" aca="1" ref="H7659" ca="1">IF(I7659&lt;&gt;"",INDIRECT("'"&amp;I7659&amp;"'!"&amp;J7659),"")</f>
        <v>0</v>
      </c>
      <c r="I7659" s="1440" t="s">
        <v>3856</v>
      </c>
      <c r="J7659" s="1436" t="s">
        <v>3923</v>
      </c>
      <c r="K7659" s="4"/>
    </row>
    <row r="7660" spans="1:11" ht="15" x14ac:dyDescent="0.2">
      <c r="A7660">
        <v>7601</v>
      </c>
      <c r="B7660" s="660">
        <f>'Acct Summary 7-9'!H59</f>
        <v>0</v>
      </c>
      <c r="D7660" s="2" t="s">
        <v>712</v>
      </c>
      <c r="F7660" s="4"/>
      <c r="G7660" s="1" t="b">
        <f t="shared" ca="1" si="127"/>
        <v>1</v>
      </c>
      <c r="H7660" s="1435" cm="1">
        <f t="array" aca="1" ref="H7660" ca="1">IF(I7660&lt;&gt;"",INDIRECT("'"&amp;I7660&amp;"'!"&amp;J7660),"")</f>
        <v>0</v>
      </c>
      <c r="I7660" s="1440" t="s">
        <v>3856</v>
      </c>
      <c r="J7660" s="1436" t="s">
        <v>4067</v>
      </c>
      <c r="K7660" s="4"/>
    </row>
    <row r="7661" spans="1:11" ht="15" x14ac:dyDescent="0.2">
      <c r="A7661">
        <v>7602</v>
      </c>
      <c r="B7661" s="660">
        <f>'Acct Summary 7-9'!C60</f>
        <v>0</v>
      </c>
      <c r="D7661" s="2" t="s">
        <v>712</v>
      </c>
      <c r="F7661" s="4"/>
      <c r="G7661" s="1" t="b">
        <f t="shared" ca="1" si="127"/>
        <v>1</v>
      </c>
      <c r="H7661" s="1435" cm="1">
        <f t="array" aca="1" ref="H7661" ca="1">IF(I7661&lt;&gt;"",INDIRECT("'"&amp;I7661&amp;"'!"&amp;J7661),"")</f>
        <v>0</v>
      </c>
      <c r="I7661" s="1440" t="s">
        <v>3856</v>
      </c>
      <c r="J7661" s="1436" t="s">
        <v>5725</v>
      </c>
      <c r="K7661" s="4"/>
    </row>
    <row r="7662" spans="1:11" ht="15" x14ac:dyDescent="0.2">
      <c r="A7662">
        <v>7603</v>
      </c>
      <c r="B7662" s="660">
        <f>'Acct Summary 7-9'!D60</f>
        <v>0</v>
      </c>
      <c r="D7662" s="2" t="s">
        <v>712</v>
      </c>
      <c r="F7662" s="4"/>
      <c r="G7662" s="1" t="b">
        <f t="shared" ca="1" si="127"/>
        <v>1</v>
      </c>
      <c r="H7662" s="1435" cm="1">
        <f t="array" aca="1" ref="H7662" ca="1">IF(I7662&lt;&gt;"",INDIRECT("'"&amp;I7662&amp;"'!"&amp;J7662),"")</f>
        <v>0</v>
      </c>
      <c r="I7662" s="1440" t="s">
        <v>3856</v>
      </c>
      <c r="J7662" s="1436" t="s">
        <v>5726</v>
      </c>
      <c r="K7662" s="4"/>
    </row>
    <row r="7663" spans="1:11" ht="15" x14ac:dyDescent="0.2">
      <c r="A7663">
        <v>7604</v>
      </c>
      <c r="B7663" s="660">
        <f>'Acct Summary 7-9'!H60</f>
        <v>0</v>
      </c>
      <c r="D7663" s="2" t="s">
        <v>712</v>
      </c>
      <c r="F7663" s="4"/>
      <c r="G7663" s="1" t="b">
        <f t="shared" ca="1" si="127"/>
        <v>1</v>
      </c>
      <c r="H7663" s="1435" cm="1">
        <f t="array" aca="1" ref="H7663" ca="1">IF(I7663&lt;&gt;"",INDIRECT("'"&amp;I7663&amp;"'!"&amp;J7663),"")</f>
        <v>0</v>
      </c>
      <c r="I7663" s="1440" t="s">
        <v>3856</v>
      </c>
      <c r="J7663" s="1436" t="s">
        <v>5727</v>
      </c>
      <c r="K7663" s="4"/>
    </row>
    <row r="7664" spans="1:11" ht="15" x14ac:dyDescent="0.2">
      <c r="A7664">
        <v>7605</v>
      </c>
      <c r="B7664" s="660">
        <f>'Acct Summary 7-9'!C61</f>
        <v>0</v>
      </c>
      <c r="D7664" s="2" t="s">
        <v>712</v>
      </c>
      <c r="F7664" s="4"/>
      <c r="G7664" s="1" t="b">
        <f t="shared" ca="1" si="127"/>
        <v>1</v>
      </c>
      <c r="H7664" s="1435" cm="1">
        <f t="array" aca="1" ref="H7664" ca="1">IF(I7664&lt;&gt;"",INDIRECT("'"&amp;I7664&amp;"'!"&amp;J7664),"")</f>
        <v>0</v>
      </c>
      <c r="I7664" s="1440" t="s">
        <v>3856</v>
      </c>
      <c r="J7664" s="1436" t="s">
        <v>3888</v>
      </c>
      <c r="K7664" s="4"/>
    </row>
    <row r="7665" spans="1:11" ht="15" x14ac:dyDescent="0.2">
      <c r="A7665">
        <v>7606</v>
      </c>
      <c r="B7665" s="660">
        <f>'Acct Summary 7-9'!D61</f>
        <v>0</v>
      </c>
      <c r="D7665" s="2" t="s">
        <v>712</v>
      </c>
      <c r="F7665" s="4"/>
      <c r="G7665" s="1" t="b">
        <f t="shared" ca="1" si="127"/>
        <v>1</v>
      </c>
      <c r="H7665" s="1435" cm="1">
        <f t="array" aca="1" ref="H7665" ca="1">IF(I7665&lt;&gt;"",INDIRECT("'"&amp;I7665&amp;"'!"&amp;J7665),"")</f>
        <v>0</v>
      </c>
      <c r="I7665" s="1440" t="s">
        <v>3856</v>
      </c>
      <c r="J7665" s="1436" t="s">
        <v>3924</v>
      </c>
      <c r="K7665" s="4"/>
    </row>
    <row r="7666" spans="1:11" ht="15" x14ac:dyDescent="0.2">
      <c r="A7666">
        <v>7607</v>
      </c>
      <c r="B7666" s="660">
        <f>'Acct Summary 7-9'!H61</f>
        <v>0</v>
      </c>
      <c r="D7666" s="2" t="s">
        <v>712</v>
      </c>
      <c r="F7666" s="4"/>
      <c r="G7666" s="1" t="b">
        <f t="shared" ca="1" si="127"/>
        <v>1</v>
      </c>
      <c r="H7666" s="1435" cm="1">
        <f t="array" aca="1" ref="H7666" ca="1">IF(I7666&lt;&gt;"",INDIRECT("'"&amp;I7666&amp;"'!"&amp;J7666),"")</f>
        <v>0</v>
      </c>
      <c r="I7666" s="1440" t="s">
        <v>3856</v>
      </c>
      <c r="J7666" s="1436" t="s">
        <v>4068</v>
      </c>
      <c r="K7666" s="4"/>
    </row>
    <row r="7667" spans="1:11" ht="15" x14ac:dyDescent="0.2">
      <c r="A7667">
        <v>7608</v>
      </c>
      <c r="B7667" s="660">
        <f>'Acct Summary 7-9'!C63</f>
        <v>0</v>
      </c>
      <c r="D7667" s="2" t="s">
        <v>712</v>
      </c>
      <c r="F7667" s="4"/>
      <c r="G7667" s="1" t="b">
        <f t="shared" ca="1" si="127"/>
        <v>1</v>
      </c>
      <c r="H7667" s="1435" cm="1">
        <f t="array" aca="1" ref="H7667" ca="1">IF(I7667&lt;&gt;"",INDIRECT("'"&amp;I7667&amp;"'!"&amp;J7667),"")</f>
        <v>0</v>
      </c>
      <c r="I7667" s="1440" t="s">
        <v>3856</v>
      </c>
      <c r="J7667" s="1436" t="s">
        <v>3890</v>
      </c>
      <c r="K7667" s="4"/>
    </row>
    <row r="7668" spans="1:11" ht="15" x14ac:dyDescent="0.2">
      <c r="A7668">
        <v>7609</v>
      </c>
      <c r="B7668" s="660">
        <f>'Acct Summary 7-9'!D63</f>
        <v>0</v>
      </c>
      <c r="D7668" s="2" t="s">
        <v>712</v>
      </c>
      <c r="F7668" s="4"/>
      <c r="G7668" s="1" t="b">
        <f t="shared" ca="1" si="127"/>
        <v>1</v>
      </c>
      <c r="H7668" s="1435" cm="1">
        <f t="array" aca="1" ref="H7668" ca="1">IF(I7668&lt;&gt;"",INDIRECT("'"&amp;I7668&amp;"'!"&amp;J7668),"")</f>
        <v>0</v>
      </c>
      <c r="I7668" s="1440" t="s">
        <v>3856</v>
      </c>
      <c r="J7668" s="1436" t="s">
        <v>3926</v>
      </c>
      <c r="K7668" s="4"/>
    </row>
    <row r="7669" spans="1:11" ht="15" x14ac:dyDescent="0.2">
      <c r="A7669">
        <v>7610</v>
      </c>
      <c r="B7669" s="660">
        <f>'Acct Summary 7-9'!C64</f>
        <v>0</v>
      </c>
      <c r="D7669" s="2" t="s">
        <v>712</v>
      </c>
      <c r="F7669" s="4"/>
      <c r="G7669" s="1" t="b">
        <f t="shared" ca="1" si="127"/>
        <v>1</v>
      </c>
      <c r="H7669" s="1435" cm="1">
        <f t="array" aca="1" ref="H7669" ca="1">IF(I7669&lt;&gt;"",INDIRECT("'"&amp;I7669&amp;"'!"&amp;J7669),"")</f>
        <v>0</v>
      </c>
      <c r="I7669" s="1440" t="s">
        <v>3856</v>
      </c>
      <c r="J7669" s="1436" t="s">
        <v>3891</v>
      </c>
      <c r="K7669" s="4"/>
    </row>
    <row r="7670" spans="1:11" ht="15" x14ac:dyDescent="0.2">
      <c r="A7670">
        <v>7611</v>
      </c>
      <c r="B7670" s="660">
        <f>'Acct Summary 7-9'!D64</f>
        <v>0</v>
      </c>
      <c r="D7670" s="2" t="s">
        <v>712</v>
      </c>
      <c r="F7670" s="4"/>
      <c r="G7670" s="1" t="b">
        <f t="shared" ca="1" si="127"/>
        <v>1</v>
      </c>
      <c r="H7670" s="1435" cm="1">
        <f t="array" aca="1" ref="H7670" ca="1">IF(I7670&lt;&gt;"",INDIRECT("'"&amp;I7670&amp;"'!"&amp;J7670),"")</f>
        <v>0</v>
      </c>
      <c r="I7670" s="1440" t="s">
        <v>3856</v>
      </c>
      <c r="J7670" s="1436" t="s">
        <v>3927</v>
      </c>
      <c r="K7670" s="4"/>
    </row>
    <row r="7671" spans="1:11" ht="15" x14ac:dyDescent="0.2">
      <c r="A7671">
        <v>7612</v>
      </c>
      <c r="B7671" s="660">
        <f>'Acct Summary 7-9'!C65</f>
        <v>0</v>
      </c>
      <c r="D7671" s="2" t="s">
        <v>712</v>
      </c>
      <c r="F7671" s="4"/>
      <c r="G7671" s="1" t="b">
        <f t="shared" ca="1" si="127"/>
        <v>1</v>
      </c>
      <c r="H7671" s="1435" cm="1">
        <f t="array" aca="1" ref="H7671" ca="1">IF(I7671&lt;&gt;"",INDIRECT("'"&amp;I7671&amp;"'!"&amp;J7671),"")</f>
        <v>0</v>
      </c>
      <c r="I7671" s="1440" t="s">
        <v>3856</v>
      </c>
      <c r="J7671" s="1436" t="s">
        <v>3892</v>
      </c>
      <c r="K7671" s="4"/>
    </row>
    <row r="7672" spans="1:11" ht="15" x14ac:dyDescent="0.2">
      <c r="A7672">
        <v>7613</v>
      </c>
      <c r="B7672" s="660">
        <f>'Acct Summary 7-9'!D65</f>
        <v>0</v>
      </c>
      <c r="D7672" s="2" t="s">
        <v>712</v>
      </c>
      <c r="F7672" s="4"/>
      <c r="G7672" s="1" t="b">
        <f t="shared" ca="1" si="127"/>
        <v>1</v>
      </c>
      <c r="H7672" s="1435" cm="1">
        <f t="array" aca="1" ref="H7672" ca="1">IF(I7672&lt;&gt;"",INDIRECT("'"&amp;I7672&amp;"'!"&amp;J7672),"")</f>
        <v>0</v>
      </c>
      <c r="I7672" s="1440" t="s">
        <v>3856</v>
      </c>
      <c r="J7672" s="1436" t="s">
        <v>3928</v>
      </c>
      <c r="K7672" s="4"/>
    </row>
    <row r="7673" spans="1:11" ht="15" x14ac:dyDescent="0.2">
      <c r="A7673">
        <v>7614</v>
      </c>
      <c r="B7673" s="660">
        <f>'Acct Summary 7-9'!C67</f>
        <v>0</v>
      </c>
      <c r="D7673" s="2" t="s">
        <v>712</v>
      </c>
      <c r="F7673" s="4"/>
      <c r="G7673" s="1" t="b">
        <f t="shared" ca="1" si="127"/>
        <v>1</v>
      </c>
      <c r="H7673" s="1435" cm="1">
        <f t="array" aca="1" ref="H7673" ca="1">IF(I7673&lt;&gt;"",INDIRECT("'"&amp;I7673&amp;"'!"&amp;J7673),"")</f>
        <v>0</v>
      </c>
      <c r="I7673" s="1440" t="s">
        <v>3856</v>
      </c>
      <c r="J7673" s="1436" t="s">
        <v>3894</v>
      </c>
      <c r="K7673" s="4"/>
    </row>
    <row r="7674" spans="1:11" ht="15" x14ac:dyDescent="0.2">
      <c r="A7674">
        <v>7615</v>
      </c>
      <c r="B7674" s="660">
        <f>'Acct Summary 7-9'!D67</f>
        <v>0</v>
      </c>
      <c r="D7674" s="2" t="s">
        <v>712</v>
      </c>
      <c r="F7674" s="4"/>
      <c r="G7674" s="1" t="b">
        <f t="shared" ca="1" si="127"/>
        <v>1</v>
      </c>
      <c r="H7674" s="1435" cm="1">
        <f t="array" aca="1" ref="H7674" ca="1">IF(I7674&lt;&gt;"",INDIRECT("'"&amp;I7674&amp;"'!"&amp;J7674),"")</f>
        <v>0</v>
      </c>
      <c r="I7674" s="1440" t="s">
        <v>3856</v>
      </c>
      <c r="J7674" s="1436" t="s">
        <v>3930</v>
      </c>
      <c r="K7674" s="4"/>
    </row>
    <row r="7675" spans="1:11" ht="15" x14ac:dyDescent="0.2">
      <c r="A7675">
        <v>7616</v>
      </c>
      <c r="B7675" s="660">
        <f>'Acct Summary 7-9'!C68</f>
        <v>0</v>
      </c>
      <c r="D7675" s="2" t="s">
        <v>712</v>
      </c>
      <c r="F7675" s="4"/>
      <c r="G7675" s="1" t="b">
        <f t="shared" ca="1" si="127"/>
        <v>1</v>
      </c>
      <c r="H7675" s="1435" cm="1">
        <f t="array" aca="1" ref="H7675" ca="1">IF(I7675&lt;&gt;"",INDIRECT("'"&amp;I7675&amp;"'!"&amp;J7675),"")</f>
        <v>0</v>
      </c>
      <c r="I7675" s="1440" t="s">
        <v>3856</v>
      </c>
      <c r="J7675" s="1436" t="s">
        <v>5728</v>
      </c>
      <c r="K7675" s="4"/>
    </row>
    <row r="7676" spans="1:11" ht="15" x14ac:dyDescent="0.2">
      <c r="A7676">
        <v>7617</v>
      </c>
      <c r="B7676" s="660">
        <f>'Acct Summary 7-9'!D68</f>
        <v>0</v>
      </c>
      <c r="D7676" s="2" t="s">
        <v>712</v>
      </c>
      <c r="F7676" s="4"/>
      <c r="G7676" s="1" t="b">
        <f t="shared" ca="1" si="127"/>
        <v>1</v>
      </c>
      <c r="H7676" s="1435" cm="1">
        <f t="array" aca="1" ref="H7676" ca="1">IF(I7676&lt;&gt;"",INDIRECT("'"&amp;I7676&amp;"'!"&amp;J7676),"")</f>
        <v>0</v>
      </c>
      <c r="I7676" s="1440" t="s">
        <v>3856</v>
      </c>
      <c r="J7676" s="1436" t="s">
        <v>5729</v>
      </c>
      <c r="K7676" s="4"/>
    </row>
    <row r="7677" spans="1:11" ht="15" x14ac:dyDescent="0.2">
      <c r="A7677">
        <v>7618</v>
      </c>
      <c r="B7677" s="660">
        <f>'Acct Summary 7-9'!C69</f>
        <v>0</v>
      </c>
      <c r="D7677" s="2" t="s">
        <v>712</v>
      </c>
      <c r="F7677" s="4"/>
      <c r="G7677" s="1" t="b">
        <f t="shared" ca="1" si="127"/>
        <v>1</v>
      </c>
      <c r="H7677" s="1435" cm="1">
        <f t="array" aca="1" ref="H7677" ca="1">IF(I7677&lt;&gt;"",INDIRECT("'"&amp;I7677&amp;"'!"&amp;J7677),"")</f>
        <v>0</v>
      </c>
      <c r="I7677" s="1440" t="s">
        <v>3856</v>
      </c>
      <c r="J7677" s="1436" t="s">
        <v>3895</v>
      </c>
      <c r="K7677" s="4"/>
    </row>
    <row r="7678" spans="1:11" ht="15" x14ac:dyDescent="0.2">
      <c r="A7678">
        <v>7619</v>
      </c>
      <c r="B7678" s="660">
        <f>'Acct Summary 7-9'!D69</f>
        <v>0</v>
      </c>
      <c r="D7678" s="2" t="s">
        <v>712</v>
      </c>
      <c r="F7678" s="4"/>
      <c r="G7678" s="1" t="b">
        <f t="shared" ca="1" si="127"/>
        <v>1</v>
      </c>
      <c r="H7678" s="1435" cm="1">
        <f t="array" aca="1" ref="H7678" ca="1">IF(I7678&lt;&gt;"",INDIRECT("'"&amp;I7678&amp;"'!"&amp;J7678),"")</f>
        <v>0</v>
      </c>
      <c r="I7678" s="1440" t="s">
        <v>3856</v>
      </c>
      <c r="J7678" s="1436" t="s">
        <v>3931</v>
      </c>
      <c r="K7678" s="4"/>
    </row>
    <row r="7679" spans="1:11" ht="15" x14ac:dyDescent="0.2">
      <c r="A7679">
        <v>7620</v>
      </c>
      <c r="B7679" s="660">
        <f>'Acct Summary 7-9'!C71</f>
        <v>0</v>
      </c>
      <c r="D7679" s="2" t="s">
        <v>712</v>
      </c>
      <c r="F7679" s="4"/>
      <c r="G7679" s="1" t="b">
        <f t="shared" ca="1" si="127"/>
        <v>1</v>
      </c>
      <c r="H7679" s="1435" cm="1">
        <f t="array" aca="1" ref="H7679" ca="1">IF(I7679&lt;&gt;"",INDIRECT("'"&amp;I7679&amp;"'!"&amp;J7679),"")</f>
        <v>0</v>
      </c>
      <c r="I7679" s="1440" t="s">
        <v>3856</v>
      </c>
      <c r="J7679" s="1436" t="s">
        <v>3897</v>
      </c>
      <c r="K7679" s="4"/>
    </row>
    <row r="7680" spans="1:11" ht="15" x14ac:dyDescent="0.2">
      <c r="A7680">
        <v>7621</v>
      </c>
      <c r="B7680" s="660">
        <f>'Acct Summary 7-9'!D71</f>
        <v>0</v>
      </c>
      <c r="D7680" s="2" t="s">
        <v>712</v>
      </c>
      <c r="F7680" s="4"/>
      <c r="G7680" s="1" t="b">
        <f t="shared" ca="1" si="127"/>
        <v>1</v>
      </c>
      <c r="H7680" s="1435" cm="1">
        <f t="array" aca="1" ref="H7680" ca="1">IF(I7680&lt;&gt;"",INDIRECT("'"&amp;I7680&amp;"'!"&amp;J7680),"")</f>
        <v>0</v>
      </c>
      <c r="I7680" s="1440" t="s">
        <v>3856</v>
      </c>
      <c r="J7680" s="1436" t="s">
        <v>3933</v>
      </c>
      <c r="K7680" s="4"/>
    </row>
    <row r="7681" spans="1:11" ht="15" x14ac:dyDescent="0.2">
      <c r="A7681">
        <v>7622</v>
      </c>
      <c r="B7681" s="660">
        <f>'Acct Summary 7-9'!C72</f>
        <v>0</v>
      </c>
      <c r="D7681" s="2" t="s">
        <v>712</v>
      </c>
      <c r="F7681" s="4"/>
      <c r="G7681" s="1" t="b">
        <f t="shared" ca="1" si="127"/>
        <v>1</v>
      </c>
      <c r="H7681" s="1435" cm="1">
        <f t="array" aca="1" ref="H7681" ca="1">IF(I7681&lt;&gt;"",INDIRECT("'"&amp;I7681&amp;"'!"&amp;J7681),"")</f>
        <v>0</v>
      </c>
      <c r="I7681" s="1440" t="s">
        <v>3856</v>
      </c>
      <c r="J7681" s="1436" t="s">
        <v>3898</v>
      </c>
      <c r="K7681" s="4"/>
    </row>
    <row r="7682" spans="1:11" ht="15" x14ac:dyDescent="0.2">
      <c r="A7682">
        <v>7623</v>
      </c>
      <c r="B7682" s="660">
        <f>'Acct Summary 7-9'!D72</f>
        <v>0</v>
      </c>
      <c r="D7682" s="2" t="s">
        <v>712</v>
      </c>
      <c r="F7682" s="4"/>
      <c r="G7682" s="1" t="b">
        <f t="shared" ca="1" si="127"/>
        <v>1</v>
      </c>
      <c r="H7682" s="1435" cm="1">
        <f t="array" aca="1" ref="H7682" ca="1">IF(I7682&lt;&gt;"",INDIRECT("'"&amp;I7682&amp;"'!"&amp;J7682),"")</f>
        <v>0</v>
      </c>
      <c r="I7682" s="1440" t="s">
        <v>3856</v>
      </c>
      <c r="J7682" s="1436" t="s">
        <v>3934</v>
      </c>
      <c r="K7682" s="4"/>
    </row>
    <row r="7683" spans="1:11" ht="15" x14ac:dyDescent="0.2">
      <c r="A7683">
        <v>7624</v>
      </c>
      <c r="B7683" s="660">
        <f>'Acct Summary 7-9'!C73</f>
        <v>0</v>
      </c>
      <c r="D7683" s="2" t="s">
        <v>712</v>
      </c>
      <c r="F7683" s="4"/>
      <c r="G7683" s="1" t="b">
        <f t="shared" ca="1" si="127"/>
        <v>1</v>
      </c>
      <c r="H7683" s="1435" cm="1">
        <f t="array" aca="1" ref="H7683" ca="1">IF(I7683&lt;&gt;"",INDIRECT("'"&amp;I7683&amp;"'!"&amp;J7683),"")</f>
        <v>0</v>
      </c>
      <c r="I7683" s="1440" t="s">
        <v>3856</v>
      </c>
      <c r="J7683" s="1436" t="s">
        <v>3899</v>
      </c>
      <c r="K7683" s="4"/>
    </row>
    <row r="7684" spans="1:11" ht="15" x14ac:dyDescent="0.2">
      <c r="A7684">
        <v>7625</v>
      </c>
      <c r="B7684" s="660">
        <f>'Acct Summary 7-9'!D73</f>
        <v>0</v>
      </c>
      <c r="D7684" s="2" t="s">
        <v>712</v>
      </c>
      <c r="F7684" s="4"/>
      <c r="G7684" s="1" t="b">
        <f t="shared" ca="1" si="127"/>
        <v>1</v>
      </c>
      <c r="H7684" s="1435" cm="1">
        <f t="array" aca="1" ref="H7684" ca="1">IF(I7684&lt;&gt;"",INDIRECT("'"&amp;I7684&amp;"'!"&amp;J7684),"")</f>
        <v>0</v>
      </c>
      <c r="I7684" s="1440" t="s">
        <v>3856</v>
      </c>
      <c r="J7684" s="1436" t="s">
        <v>3935</v>
      </c>
      <c r="K7684" s="4"/>
    </row>
    <row r="7685" spans="1:11" ht="15" x14ac:dyDescent="0.2">
      <c r="A7685">
        <v>7626</v>
      </c>
      <c r="B7685" s="660">
        <f>'Revenues 10-15'!C198</f>
        <v>0</v>
      </c>
      <c r="D7685" s="2" t="s">
        <v>712</v>
      </c>
      <c r="F7685" s="4"/>
      <c r="G7685" s="1" t="b">
        <f t="shared" ca="1" si="127"/>
        <v>1</v>
      </c>
      <c r="H7685" s="1435" cm="1">
        <f t="array" aca="1" ref="H7685" ca="1">IF(I7685&lt;&gt;"",INDIRECT("'"&amp;I7685&amp;"'!"&amp;J7685),"")</f>
        <v>0</v>
      </c>
      <c r="I7685" s="1440" t="s">
        <v>4785</v>
      </c>
      <c r="J7685" s="1436" t="s">
        <v>5730</v>
      </c>
      <c r="K7685" s="4"/>
    </row>
    <row r="7686" spans="1:11" ht="15" x14ac:dyDescent="0.2">
      <c r="A7686" s="5">
        <v>7627</v>
      </c>
      <c r="B7686" s="660"/>
      <c r="D7686" s="2" t="s">
        <v>712</v>
      </c>
      <c r="F7686" s="4" t="s">
        <v>3784</v>
      </c>
      <c r="G7686" s="1" t="b">
        <f t="shared" ca="1" si="127"/>
        <v>1</v>
      </c>
      <c r="H7686" s="1435" t="str" cm="1">
        <f t="array" aca="1" ref="H7686" ca="1">IF(I7686&lt;&gt;"",INDIRECT("'"&amp;I7686&amp;"'!"&amp;J7686),"")</f>
        <v/>
      </c>
      <c r="I7686" s="1440"/>
      <c r="J7686" s="1436"/>
      <c r="K7686" s="4"/>
    </row>
    <row r="7687" spans="1:11" ht="15" x14ac:dyDescent="0.2">
      <c r="A7687" s="5">
        <v>7628</v>
      </c>
      <c r="B7687" s="660"/>
      <c r="D7687" s="2" t="s">
        <v>712</v>
      </c>
      <c r="F7687" s="4" t="s">
        <v>3784</v>
      </c>
      <c r="G7687" s="1" t="b">
        <f t="shared" ca="1" si="127"/>
        <v>1</v>
      </c>
      <c r="H7687" s="1435" t="str" cm="1">
        <f t="array" aca="1" ref="H7687" ca="1">IF(I7687&lt;&gt;"",INDIRECT("'"&amp;I7687&amp;"'!"&amp;J7687),"")</f>
        <v/>
      </c>
      <c r="I7687" s="1440"/>
      <c r="J7687" s="1436"/>
      <c r="K7687" s="4"/>
    </row>
    <row r="7688" spans="1:11" ht="15" x14ac:dyDescent="0.2">
      <c r="A7688" s="5">
        <v>7629</v>
      </c>
      <c r="B7688" s="660"/>
      <c r="D7688" s="2" t="s">
        <v>712</v>
      </c>
      <c r="F7688" s="4" t="s">
        <v>3784</v>
      </c>
      <c r="G7688" s="1" t="b">
        <f t="shared" ca="1" si="127"/>
        <v>1</v>
      </c>
      <c r="H7688" s="1435" t="str" cm="1">
        <f t="array" aca="1" ref="H7688" ca="1">IF(I7688&lt;&gt;"",INDIRECT("'"&amp;I7688&amp;"'!"&amp;J7688),"")</f>
        <v/>
      </c>
      <c r="I7688" s="1440"/>
      <c r="J7688" s="1436"/>
      <c r="K7688" s="4"/>
    </row>
    <row r="7689" spans="1:11" ht="15" x14ac:dyDescent="0.2">
      <c r="A7689" s="5">
        <v>7630</v>
      </c>
      <c r="B7689" s="660"/>
      <c r="D7689" s="2" t="s">
        <v>712</v>
      </c>
      <c r="F7689" s="4" t="s">
        <v>3784</v>
      </c>
      <c r="G7689" s="1" t="b">
        <f t="shared" ca="1" si="127"/>
        <v>1</v>
      </c>
      <c r="H7689" s="1435" t="str" cm="1">
        <f t="array" aca="1" ref="H7689" ca="1">IF(I7689&lt;&gt;"",INDIRECT("'"&amp;I7689&amp;"'!"&amp;J7689),"")</f>
        <v/>
      </c>
      <c r="I7689" s="1440"/>
      <c r="J7689" s="1436"/>
      <c r="K7689" s="4"/>
    </row>
    <row r="7690" spans="1:11" ht="15" x14ac:dyDescent="0.2">
      <c r="A7690" s="5">
        <v>7631</v>
      </c>
      <c r="B7690" s="660"/>
      <c r="D7690" s="2" t="s">
        <v>712</v>
      </c>
      <c r="F7690" s="4" t="s">
        <v>3784</v>
      </c>
      <c r="G7690" s="1" t="b">
        <f t="shared" ca="1" si="127"/>
        <v>1</v>
      </c>
      <c r="H7690" s="1435" t="str" cm="1">
        <f t="array" aca="1" ref="H7690" ca="1">IF(I7690&lt;&gt;"",INDIRECT("'"&amp;I7690&amp;"'!"&amp;J7690),"")</f>
        <v/>
      </c>
      <c r="I7690" s="1440"/>
      <c r="J7690" s="1436"/>
      <c r="K7690" s="4"/>
    </row>
    <row r="7691" spans="1:11" ht="15" x14ac:dyDescent="0.2">
      <c r="A7691" s="5">
        <v>7632</v>
      </c>
      <c r="B7691" s="660"/>
      <c r="D7691" s="2" t="s">
        <v>712</v>
      </c>
      <c r="F7691" s="4" t="s">
        <v>3784</v>
      </c>
      <c r="G7691" s="1" t="b">
        <f t="shared" ca="1" si="127"/>
        <v>1</v>
      </c>
      <c r="H7691" s="1435" t="str" cm="1">
        <f t="array" aca="1" ref="H7691" ca="1">IF(I7691&lt;&gt;"",INDIRECT("'"&amp;I7691&amp;"'!"&amp;J7691),"")</f>
        <v/>
      </c>
      <c r="I7691" s="1440"/>
      <c r="J7691" s="1436"/>
      <c r="K7691" s="4"/>
    </row>
    <row r="7692" spans="1:11" ht="15" x14ac:dyDescent="0.2">
      <c r="A7692" s="5">
        <v>7633</v>
      </c>
      <c r="B7692" s="660"/>
      <c r="D7692" s="2" t="s">
        <v>712</v>
      </c>
      <c r="F7692" s="4" t="s">
        <v>3784</v>
      </c>
      <c r="G7692" s="1" t="b">
        <f t="shared" ca="1" si="127"/>
        <v>1</v>
      </c>
      <c r="H7692" s="1435" t="str" cm="1">
        <f t="array" aca="1" ref="H7692" ca="1">IF(I7692&lt;&gt;"",INDIRECT("'"&amp;I7692&amp;"'!"&amp;J7692),"")</f>
        <v/>
      </c>
      <c r="I7692" s="1440"/>
      <c r="J7692" s="1436"/>
      <c r="K7692" s="4"/>
    </row>
    <row r="7693" spans="1:11" ht="15" x14ac:dyDescent="0.2">
      <c r="A7693" s="5">
        <v>7634</v>
      </c>
      <c r="B7693" s="660"/>
      <c r="D7693" s="2" t="s">
        <v>712</v>
      </c>
      <c r="F7693" s="4" t="s">
        <v>3784</v>
      </c>
      <c r="G7693" s="1" t="b">
        <f t="shared" ca="1" si="127"/>
        <v>1</v>
      </c>
      <c r="H7693" s="1435" t="str" cm="1">
        <f t="array" aca="1" ref="H7693" ca="1">IF(I7693&lt;&gt;"",INDIRECT("'"&amp;I7693&amp;"'!"&amp;J7693),"")</f>
        <v/>
      </c>
      <c r="I7693" s="1440"/>
      <c r="J7693" s="1436"/>
      <c r="K7693" s="4"/>
    </row>
    <row r="7694" spans="1:11" ht="15" x14ac:dyDescent="0.2">
      <c r="A7694" s="5">
        <v>7635</v>
      </c>
      <c r="B7694" s="660"/>
      <c r="D7694" s="2" t="s">
        <v>712</v>
      </c>
      <c r="F7694" s="4" t="s">
        <v>3784</v>
      </c>
      <c r="G7694" s="1" t="b">
        <f t="shared" ca="1" si="127"/>
        <v>1</v>
      </c>
      <c r="H7694" s="1435" t="str" cm="1">
        <f t="array" aca="1" ref="H7694" ca="1">IF(I7694&lt;&gt;"",INDIRECT("'"&amp;I7694&amp;"'!"&amp;J7694),"")</f>
        <v/>
      </c>
      <c r="I7694" s="1440"/>
      <c r="J7694" s="1436"/>
      <c r="K7694" s="4"/>
    </row>
    <row r="7695" spans="1:11" ht="15" x14ac:dyDescent="0.2">
      <c r="A7695" s="5">
        <v>7636</v>
      </c>
      <c r="B7695" s="660"/>
      <c r="D7695" s="2" t="s">
        <v>712</v>
      </c>
      <c r="F7695" s="4" t="s">
        <v>3784</v>
      </c>
      <c r="G7695" s="1" t="b">
        <f t="shared" ca="1" si="127"/>
        <v>1</v>
      </c>
      <c r="H7695" s="1435" t="str" cm="1">
        <f t="array" aca="1" ref="H7695" ca="1">IF(I7695&lt;&gt;"",INDIRECT("'"&amp;I7695&amp;"'!"&amp;J7695),"")</f>
        <v/>
      </c>
      <c r="I7695" s="1440"/>
      <c r="J7695" s="1436"/>
      <c r="K7695" s="4"/>
    </row>
    <row r="7696" spans="1:11" ht="15" x14ac:dyDescent="0.2">
      <c r="A7696" s="5">
        <v>7637</v>
      </c>
      <c r="B7696" s="660"/>
      <c r="D7696" s="2" t="s">
        <v>712</v>
      </c>
      <c r="F7696" s="4" t="s">
        <v>3784</v>
      </c>
      <c r="G7696" s="1" t="b">
        <f t="shared" ca="1" si="127"/>
        <v>1</v>
      </c>
      <c r="H7696" s="1435" t="str" cm="1">
        <f t="array" aca="1" ref="H7696" ca="1">IF(I7696&lt;&gt;"",INDIRECT("'"&amp;I7696&amp;"'!"&amp;J7696),"")</f>
        <v/>
      </c>
      <c r="I7696" s="1440"/>
      <c r="J7696" s="1436"/>
      <c r="K7696" s="4"/>
    </row>
    <row r="7697" spans="1:11" ht="15" x14ac:dyDescent="0.2">
      <c r="A7697" s="5">
        <v>7638</v>
      </c>
      <c r="B7697" s="660"/>
      <c r="D7697" s="2" t="s">
        <v>712</v>
      </c>
      <c r="F7697" s="4" t="s">
        <v>3784</v>
      </c>
      <c r="G7697" s="1" t="b">
        <f t="shared" ca="1" si="127"/>
        <v>1</v>
      </c>
      <c r="H7697" s="1435" t="str" cm="1">
        <f t="array" aca="1" ref="H7697" ca="1">IF(I7697&lt;&gt;"",INDIRECT("'"&amp;I7697&amp;"'!"&amp;J7697),"")</f>
        <v/>
      </c>
      <c r="I7697" s="1440"/>
      <c r="J7697" s="1436"/>
      <c r="K7697" s="4"/>
    </row>
    <row r="7698" spans="1:11" ht="15" x14ac:dyDescent="0.2">
      <c r="A7698" s="5">
        <v>7639</v>
      </c>
      <c r="B7698" s="660"/>
      <c r="D7698" s="2" t="s">
        <v>712</v>
      </c>
      <c r="F7698" s="4" t="s">
        <v>3784</v>
      </c>
      <c r="G7698" s="1" t="b">
        <f t="shared" ca="1" si="127"/>
        <v>1</v>
      </c>
      <c r="H7698" s="1435" t="str" cm="1">
        <f t="array" aca="1" ref="H7698" ca="1">IF(I7698&lt;&gt;"",INDIRECT("'"&amp;I7698&amp;"'!"&amp;J7698),"")</f>
        <v/>
      </c>
      <c r="I7698" s="1440"/>
      <c r="J7698" s="1436"/>
      <c r="K7698" s="4"/>
    </row>
    <row r="7699" spans="1:11" ht="15" x14ac:dyDescent="0.2">
      <c r="A7699" s="5">
        <v>7640</v>
      </c>
      <c r="B7699" s="660"/>
      <c r="D7699" s="2" t="s">
        <v>712</v>
      </c>
      <c r="F7699" s="4" t="s">
        <v>3784</v>
      </c>
      <c r="G7699" s="1" t="b">
        <f t="shared" ca="1" si="127"/>
        <v>1</v>
      </c>
      <c r="H7699" s="1435" t="str" cm="1">
        <f t="array" aca="1" ref="H7699" ca="1">IF(I7699&lt;&gt;"",INDIRECT("'"&amp;I7699&amp;"'!"&amp;J7699),"")</f>
        <v/>
      </c>
      <c r="I7699" s="1440"/>
      <c r="J7699" s="1436"/>
      <c r="K7699" s="4"/>
    </row>
    <row r="7700" spans="1:11" ht="15" x14ac:dyDescent="0.2">
      <c r="A7700" s="5">
        <v>7641</v>
      </c>
      <c r="B7700" s="660"/>
      <c r="D7700" s="2" t="s">
        <v>712</v>
      </c>
      <c r="F7700" s="4" t="s">
        <v>3784</v>
      </c>
      <c r="G7700" s="1" t="b">
        <f t="shared" ca="1" si="127"/>
        <v>1</v>
      </c>
      <c r="H7700" s="1435" t="str" cm="1">
        <f t="array" aca="1" ref="H7700" ca="1">IF(I7700&lt;&gt;"",INDIRECT("'"&amp;I7700&amp;"'!"&amp;J7700),"")</f>
        <v/>
      </c>
      <c r="I7700" s="1440"/>
      <c r="J7700" s="1436"/>
      <c r="K7700" s="4"/>
    </row>
    <row r="7701" spans="1:11" ht="15" x14ac:dyDescent="0.2">
      <c r="A7701" s="5">
        <v>7642</v>
      </c>
      <c r="B7701" s="660"/>
      <c r="D7701" s="2" t="s">
        <v>712</v>
      </c>
      <c r="F7701" s="4" t="s">
        <v>3784</v>
      </c>
      <c r="G7701" s="1" t="b">
        <f t="shared" ca="1" si="127"/>
        <v>1</v>
      </c>
      <c r="H7701" s="1435" t="str" cm="1">
        <f t="array" aca="1" ref="H7701" ca="1">IF(I7701&lt;&gt;"",INDIRECT("'"&amp;I7701&amp;"'!"&amp;J7701),"")</f>
        <v/>
      </c>
      <c r="I7701" s="1440"/>
      <c r="J7701" s="1436"/>
      <c r="K7701" s="4"/>
    </row>
    <row r="7702" spans="1:11" ht="15" x14ac:dyDescent="0.2">
      <c r="A7702" s="5">
        <v>7643</v>
      </c>
      <c r="B7702" s="660"/>
      <c r="D7702" s="2" t="s">
        <v>712</v>
      </c>
      <c r="F7702" s="4" t="s">
        <v>3784</v>
      </c>
      <c r="G7702" s="1" t="b">
        <f t="shared" ca="1" si="127"/>
        <v>1</v>
      </c>
      <c r="H7702" s="1435" t="str" cm="1">
        <f t="array" aca="1" ref="H7702" ca="1">IF(I7702&lt;&gt;"",INDIRECT("'"&amp;I7702&amp;"'!"&amp;J7702),"")</f>
        <v/>
      </c>
      <c r="I7702" s="1440"/>
      <c r="J7702" s="1436"/>
      <c r="K7702" s="4"/>
    </row>
    <row r="7703" spans="1:11" ht="15" x14ac:dyDescent="0.2">
      <c r="A7703" s="5">
        <v>7644</v>
      </c>
      <c r="B7703" s="660"/>
      <c r="D7703" s="2" t="s">
        <v>712</v>
      </c>
      <c r="F7703" s="4" t="s">
        <v>3784</v>
      </c>
      <c r="G7703" s="1" t="b">
        <f t="shared" ca="1" si="127"/>
        <v>1</v>
      </c>
      <c r="H7703" s="1435" t="str" cm="1">
        <f t="array" aca="1" ref="H7703" ca="1">IF(I7703&lt;&gt;"",INDIRECT("'"&amp;I7703&amp;"'!"&amp;J7703),"")</f>
        <v/>
      </c>
      <c r="I7703" s="1440"/>
      <c r="J7703" s="1436"/>
      <c r="K7703" s="4"/>
    </row>
    <row r="7704" spans="1:11" ht="15" x14ac:dyDescent="0.2">
      <c r="A7704">
        <v>7645</v>
      </c>
      <c r="B7704" s="660">
        <f>'Revenues 10-15'!H169</f>
        <v>0</v>
      </c>
      <c r="D7704" s="2" t="s">
        <v>712</v>
      </c>
      <c r="F7704" s="4"/>
      <c r="G7704" s="1" t="b">
        <f t="shared" ca="1" si="127"/>
        <v>1</v>
      </c>
      <c r="H7704" s="1435" cm="1">
        <f t="array" aca="1" ref="H7704" ca="1">IF(I7704&lt;&gt;"",INDIRECT("'"&amp;I7704&amp;"'!"&amp;J7704),"")</f>
        <v>0</v>
      </c>
      <c r="I7704" s="1440" t="s">
        <v>4785</v>
      </c>
      <c r="J7704" s="1436" t="s">
        <v>4558</v>
      </c>
      <c r="K7704" s="4"/>
    </row>
    <row r="7705" spans="1:11" ht="15" x14ac:dyDescent="0.2">
      <c r="A7705">
        <v>7646</v>
      </c>
      <c r="B7705" s="660">
        <f>'Expenditures 16-24'!I66</f>
        <v>0</v>
      </c>
      <c r="D7705" s="2" t="s">
        <v>712</v>
      </c>
      <c r="F7705" s="4"/>
      <c r="G7705" s="1" t="b">
        <f t="shared" ca="1" si="127"/>
        <v>1</v>
      </c>
      <c r="H7705" s="1435" cm="1">
        <f t="array" aca="1" ref="H7705" ca="1">IF(I7705&lt;&gt;"",INDIRECT("'"&amp;I7705&amp;"'!"&amp;J7705),"")</f>
        <v>0</v>
      </c>
      <c r="I7705" s="1440" t="s">
        <v>3868</v>
      </c>
      <c r="J7705" s="1436" t="s">
        <v>5145</v>
      </c>
      <c r="K7705" s="4"/>
    </row>
    <row r="7706" spans="1:11" ht="15" x14ac:dyDescent="0.2">
      <c r="A7706">
        <v>7647</v>
      </c>
      <c r="B7706" s="660">
        <f>'Rest Tax Levies-Tort Im 27'!J3</f>
        <v>0</v>
      </c>
      <c r="D7706" s="2" t="s">
        <v>712</v>
      </c>
      <c r="F7706" s="4"/>
      <c r="G7706" s="1" t="b">
        <f t="shared" ca="1" si="127"/>
        <v>1</v>
      </c>
      <c r="H7706" s="1435" cm="1">
        <f t="array" aca="1" ref="H7706" ca="1">IF(I7706&lt;&gt;"",INDIRECT("'"&amp;I7706&amp;"'!"&amp;J7706),"")</f>
        <v>0</v>
      </c>
      <c r="I7706" s="1440" t="s">
        <v>4452</v>
      </c>
      <c r="J7706" s="1436" t="s">
        <v>5715</v>
      </c>
      <c r="K7706" s="4"/>
    </row>
    <row r="7707" spans="1:11" ht="15" x14ac:dyDescent="0.2">
      <c r="A7707">
        <v>7648</v>
      </c>
      <c r="B7707" s="660">
        <f>'Rest Tax Levies-Tort Im 27'!K3</f>
        <v>0</v>
      </c>
      <c r="D7707" s="2" t="s">
        <v>712</v>
      </c>
      <c r="F7707" s="4"/>
      <c r="G7707" s="1" t="b">
        <f t="shared" ca="1" si="127"/>
        <v>1</v>
      </c>
      <c r="H7707" s="1435" cm="1">
        <f t="array" aca="1" ref="H7707" ca="1">IF(I7707&lt;&gt;"",INDIRECT("'"&amp;I7707&amp;"'!"&amp;J7707),"")</f>
        <v>0</v>
      </c>
      <c r="I7707" s="1440" t="s">
        <v>4452</v>
      </c>
      <c r="J7707" s="1436" t="s">
        <v>5716</v>
      </c>
      <c r="K7707" s="4"/>
    </row>
    <row r="7708" spans="1:11" ht="15" x14ac:dyDescent="0.2">
      <c r="A7708">
        <v>7649</v>
      </c>
      <c r="B7708" s="660">
        <f>'Rest Tax Levies-Tort Im 27'!J6</f>
        <v>0</v>
      </c>
      <c r="D7708" s="2" t="s">
        <v>712</v>
      </c>
      <c r="F7708" s="4"/>
      <c r="G7708" s="1" t="b">
        <f t="shared" ca="1" si="127"/>
        <v>1</v>
      </c>
      <c r="H7708" s="1435" cm="1">
        <f t="array" aca="1" ref="H7708" ca="1">IF(I7708&lt;&gt;"",INDIRECT("'"&amp;I7708&amp;"'!"&amp;J7708),"")</f>
        <v>0</v>
      </c>
      <c r="I7708" s="1440" t="s">
        <v>4452</v>
      </c>
      <c r="J7708" s="1436" t="s">
        <v>5204</v>
      </c>
      <c r="K7708" s="4"/>
    </row>
    <row r="7709" spans="1:11" ht="15" x14ac:dyDescent="0.2">
      <c r="A7709">
        <v>7650</v>
      </c>
      <c r="B7709" s="660">
        <f>'Rest Tax Levies-Tort Im 27'!K6</f>
        <v>0</v>
      </c>
      <c r="D7709" s="2" t="s">
        <v>712</v>
      </c>
      <c r="F7709" s="4"/>
      <c r="G7709" s="1" t="b">
        <f t="shared" ca="1" si="127"/>
        <v>1</v>
      </c>
      <c r="H7709" s="1435" cm="1">
        <f t="array" aca="1" ref="H7709" ca="1">IF(I7709&lt;&gt;"",INDIRECT("'"&amp;I7709&amp;"'!"&amp;J7709),"")</f>
        <v>0</v>
      </c>
      <c r="I7709" s="1440" t="s">
        <v>4452</v>
      </c>
      <c r="J7709" s="1436" t="s">
        <v>4690</v>
      </c>
      <c r="K7709" s="4"/>
    </row>
    <row r="7710" spans="1:11" ht="15" x14ac:dyDescent="0.2">
      <c r="A7710">
        <v>7651</v>
      </c>
      <c r="B7710" s="660">
        <f>'Rest Tax Levies-Tort Im 27'!K7</f>
        <v>0</v>
      </c>
      <c r="D7710" s="2" t="s">
        <v>712</v>
      </c>
      <c r="F7710" s="4"/>
      <c r="G7710" s="1" t="b">
        <f t="shared" ca="1" si="127"/>
        <v>1</v>
      </c>
      <c r="H7710" s="1435" cm="1">
        <f t="array" aca="1" ref="H7710" ca="1">IF(I7710&lt;&gt;"",INDIRECT("'"&amp;I7710&amp;"'!"&amp;J7710),"")</f>
        <v>0</v>
      </c>
      <c r="I7710" s="1440" t="s">
        <v>4452</v>
      </c>
      <c r="J7710" s="1436" t="s">
        <v>4754</v>
      </c>
      <c r="K7710" s="4"/>
    </row>
    <row r="7711" spans="1:11" ht="15" x14ac:dyDescent="0.2">
      <c r="A7711">
        <v>7652</v>
      </c>
      <c r="B7711" s="660">
        <f>'Rest Tax Levies-Tort Im 27'!J8</f>
        <v>0</v>
      </c>
      <c r="D7711" s="2" t="s">
        <v>712</v>
      </c>
      <c r="F7711" s="4"/>
      <c r="G7711" s="1" t="b">
        <f t="shared" ca="1" si="127"/>
        <v>1</v>
      </c>
      <c r="H7711" s="1435" cm="1">
        <f t="array" aca="1" ref="H7711" ca="1">IF(I7711&lt;&gt;"",INDIRECT("'"&amp;I7711&amp;"'!"&amp;J7711),"")</f>
        <v>0</v>
      </c>
      <c r="I7711" s="1440" t="s">
        <v>4452</v>
      </c>
      <c r="J7711" s="1436" t="s">
        <v>4480</v>
      </c>
      <c r="K7711" s="4"/>
    </row>
    <row r="7712" spans="1:11" ht="15" x14ac:dyDescent="0.2">
      <c r="A7712">
        <v>7653</v>
      </c>
      <c r="B7712" s="660">
        <f>'Rest Tax Levies-Tort Im 27'!K9</f>
        <v>0</v>
      </c>
      <c r="D7712" s="2" t="s">
        <v>712</v>
      </c>
      <c r="F7712" s="4"/>
      <c r="G7712" s="1" t="b">
        <f t="shared" ref="G7712:G7775" ca="1" si="128">H7712=B7712</f>
        <v>1</v>
      </c>
      <c r="H7712" s="1435" cm="1">
        <f t="array" aca="1" ref="H7712" ca="1">IF(I7712&lt;&gt;"",INDIRECT("'"&amp;I7712&amp;"'!"&amp;J7712),"")</f>
        <v>0</v>
      </c>
      <c r="I7712" s="1440" t="s">
        <v>4452</v>
      </c>
      <c r="J7712" s="1436" t="s">
        <v>4778</v>
      </c>
      <c r="K7712" s="4"/>
    </row>
    <row r="7713" spans="1:11" ht="15" x14ac:dyDescent="0.2">
      <c r="A7713">
        <v>7654</v>
      </c>
      <c r="B7713" s="660">
        <f>'Rest Tax Levies-Tort Im 27'!J10</f>
        <v>0</v>
      </c>
      <c r="D7713" s="2" t="s">
        <v>712</v>
      </c>
      <c r="F7713" s="4"/>
      <c r="G7713" s="1" t="b">
        <f t="shared" ca="1" si="128"/>
        <v>1</v>
      </c>
      <c r="H7713" s="1435" cm="1">
        <f t="array" aca="1" ref="H7713" ca="1">IF(I7713&lt;&gt;"",INDIRECT("'"&amp;I7713&amp;"'!"&amp;J7713),"")</f>
        <v>0</v>
      </c>
      <c r="I7713" s="1440" t="s">
        <v>4452</v>
      </c>
      <c r="J7713" s="1436" t="s">
        <v>4481</v>
      </c>
      <c r="K7713" s="4"/>
    </row>
    <row r="7714" spans="1:11" ht="15" x14ac:dyDescent="0.2">
      <c r="A7714">
        <v>7655</v>
      </c>
      <c r="B7714" s="660">
        <f>'Rest Tax Levies-Tort Im 27'!K10</f>
        <v>0</v>
      </c>
      <c r="D7714" s="2" t="s">
        <v>712</v>
      </c>
      <c r="F7714" s="4"/>
      <c r="G7714" s="1" t="b">
        <f t="shared" ca="1" si="128"/>
        <v>1</v>
      </c>
      <c r="H7714" s="1435" cm="1">
        <f t="array" aca="1" ref="H7714" ca="1">IF(I7714&lt;&gt;"",INDIRECT("'"&amp;I7714&amp;"'!"&amp;J7714),"")</f>
        <v>0</v>
      </c>
      <c r="I7714" s="1440" t="s">
        <v>4452</v>
      </c>
      <c r="J7714" s="1436" t="s">
        <v>4486</v>
      </c>
      <c r="K7714" s="4"/>
    </row>
    <row r="7715" spans="1:11" ht="15" x14ac:dyDescent="0.2">
      <c r="A7715">
        <v>7656</v>
      </c>
      <c r="B7715" s="660">
        <f>'Rest Tax Levies-Tort Im 27'!J11</f>
        <v>0</v>
      </c>
      <c r="D7715" s="2" t="s">
        <v>712</v>
      </c>
      <c r="F7715" s="4"/>
      <c r="G7715" s="1" t="b">
        <f t="shared" ca="1" si="128"/>
        <v>1</v>
      </c>
      <c r="H7715" s="1435" cm="1">
        <f t="array" aca="1" ref="H7715" ca="1">IF(I7715&lt;&gt;"",INDIRECT("'"&amp;I7715&amp;"'!"&amp;J7715),"")</f>
        <v>0</v>
      </c>
      <c r="I7715" s="1440" t="s">
        <v>4452</v>
      </c>
      <c r="J7715" s="1436" t="s">
        <v>5165</v>
      </c>
      <c r="K7715" s="4"/>
    </row>
    <row r="7716" spans="1:11" ht="15" x14ac:dyDescent="0.2">
      <c r="A7716">
        <v>7657</v>
      </c>
      <c r="B7716" s="660">
        <f>'Rest Tax Levies-Tort Im 27'!J12</f>
        <v>0</v>
      </c>
      <c r="D7716" s="2" t="s">
        <v>712</v>
      </c>
      <c r="F7716" s="4"/>
      <c r="G7716" s="1" t="b">
        <f t="shared" ca="1" si="128"/>
        <v>1</v>
      </c>
      <c r="H7716" s="1435" cm="1">
        <f t="array" aca="1" ref="H7716" ca="1">IF(I7716&lt;&gt;"",INDIRECT("'"&amp;I7716&amp;"'!"&amp;J7716),"")</f>
        <v>0</v>
      </c>
      <c r="I7716" s="1440" t="s">
        <v>4452</v>
      </c>
      <c r="J7716" s="1436" t="s">
        <v>4482</v>
      </c>
      <c r="K7716" s="4"/>
    </row>
    <row r="7717" spans="1:11" ht="15" x14ac:dyDescent="0.2">
      <c r="A7717">
        <v>7658</v>
      </c>
      <c r="B7717" s="660">
        <f>'Rest Tax Levies-Tort Im 27'!K12</f>
        <v>0</v>
      </c>
      <c r="D7717" s="2" t="s">
        <v>712</v>
      </c>
      <c r="F7717" s="4"/>
      <c r="G7717" s="1" t="b">
        <f t="shared" ca="1" si="128"/>
        <v>1</v>
      </c>
      <c r="H7717" s="1435" cm="1">
        <f t="array" aca="1" ref="H7717" ca="1">IF(I7717&lt;&gt;"",INDIRECT("'"&amp;I7717&amp;"'!"&amp;J7717),"")</f>
        <v>0</v>
      </c>
      <c r="I7717" s="1440" t="s">
        <v>4452</v>
      </c>
      <c r="J7717" s="1436" t="s">
        <v>4093</v>
      </c>
      <c r="K7717" s="4"/>
    </row>
    <row r="7718" spans="1:11" ht="15" x14ac:dyDescent="0.2">
      <c r="A7718">
        <v>7659</v>
      </c>
      <c r="B7718" s="660">
        <f>'Rest Tax Levies-Tort Im 27'!H14</f>
        <v>40859</v>
      </c>
      <c r="D7718" s="2" t="s">
        <v>712</v>
      </c>
      <c r="F7718" s="4"/>
      <c r="G7718" s="1" t="b">
        <f t="shared" ca="1" si="128"/>
        <v>1</v>
      </c>
      <c r="H7718" s="1435" cm="1">
        <f t="array" aca="1" ref="H7718" ca="1">IF(I7718&lt;&gt;"",INDIRECT("'"&amp;I7718&amp;"'!"&amp;J7718),"")</f>
        <v>40859</v>
      </c>
      <c r="I7718" s="1440" t="s">
        <v>4452</v>
      </c>
      <c r="J7718" s="1436" t="s">
        <v>4051</v>
      </c>
      <c r="K7718" s="4"/>
    </row>
    <row r="7719" spans="1:11" ht="15" x14ac:dyDescent="0.2">
      <c r="A7719">
        <v>7660</v>
      </c>
      <c r="B7719" s="660">
        <f>'Rest Tax Levies-Tort Im 27'!K14</f>
        <v>0</v>
      </c>
      <c r="D7719" s="2" t="s">
        <v>712</v>
      </c>
      <c r="F7719" s="4"/>
      <c r="G7719" s="1" t="b">
        <f t="shared" ca="1" si="128"/>
        <v>1</v>
      </c>
      <c r="H7719" s="1435" cm="1">
        <f t="array" aca="1" ref="H7719" ca="1">IF(I7719&lt;&gt;"",INDIRECT("'"&amp;I7719&amp;"'!"&amp;J7719),"")</f>
        <v>0</v>
      </c>
      <c r="I7719" s="1440" t="s">
        <v>4452</v>
      </c>
      <c r="J7719" s="1436" t="s">
        <v>4095</v>
      </c>
      <c r="K7719" s="4"/>
    </row>
    <row r="7720" spans="1:11" ht="15" x14ac:dyDescent="0.2">
      <c r="A7720">
        <v>7661</v>
      </c>
      <c r="B7720" s="660">
        <f>'Rest Tax Levies-Tort Im 27'!J15</f>
        <v>0</v>
      </c>
      <c r="D7720" s="2" t="s">
        <v>712</v>
      </c>
      <c r="F7720" s="4"/>
      <c r="G7720" s="1" t="b">
        <f t="shared" ca="1" si="128"/>
        <v>1</v>
      </c>
      <c r="H7720" s="1435" cm="1">
        <f t="array" aca="1" ref="H7720" ca="1">IF(I7720&lt;&gt;"",INDIRECT("'"&amp;I7720&amp;"'!"&amp;J7720),"")</f>
        <v>0</v>
      </c>
      <c r="I7720" s="1440" t="s">
        <v>4452</v>
      </c>
      <c r="J7720" s="1436" t="s">
        <v>5228</v>
      </c>
      <c r="K7720" s="4"/>
    </row>
    <row r="7721" spans="1:11" ht="15" x14ac:dyDescent="0.2">
      <c r="A7721">
        <v>7662</v>
      </c>
      <c r="B7721" s="660">
        <f>'Rest Tax Levies-Tort Im 27'!K15</f>
        <v>0</v>
      </c>
      <c r="D7721" s="2" t="s">
        <v>712</v>
      </c>
      <c r="F7721" s="4"/>
      <c r="G7721" s="1" t="b">
        <f t="shared" ca="1" si="128"/>
        <v>1</v>
      </c>
      <c r="H7721" s="1435" cm="1">
        <f t="array" aca="1" ref="H7721" ca="1">IF(I7721&lt;&gt;"",INDIRECT("'"&amp;I7721&amp;"'!"&amp;J7721),"")</f>
        <v>0</v>
      </c>
      <c r="I7721" s="1440" t="s">
        <v>4452</v>
      </c>
      <c r="J7721" s="1436" t="s">
        <v>4096</v>
      </c>
      <c r="K7721" s="4"/>
    </row>
    <row r="7722" spans="1:11" ht="15" x14ac:dyDescent="0.2">
      <c r="A7722">
        <v>7663</v>
      </c>
      <c r="B7722" s="660">
        <f>'Rest Tax Levies-Tort Im 27'!J18</f>
        <v>0</v>
      </c>
      <c r="D7722" s="2" t="s">
        <v>712</v>
      </c>
      <c r="F7722" s="4"/>
      <c r="G7722" s="1" t="b">
        <f t="shared" ca="1" si="128"/>
        <v>1</v>
      </c>
      <c r="H7722" s="1435" cm="1">
        <f t="array" aca="1" ref="H7722" ca="1">IF(I7722&lt;&gt;"",INDIRECT("'"&amp;I7722&amp;"'!"&amp;J7722),"")</f>
        <v>0</v>
      </c>
      <c r="I7722" s="1440" t="s">
        <v>4452</v>
      </c>
      <c r="J7722" s="1436" t="s">
        <v>5206</v>
      </c>
      <c r="K7722" s="4"/>
    </row>
    <row r="7723" spans="1:11" ht="15" x14ac:dyDescent="0.2">
      <c r="A7723">
        <v>7664</v>
      </c>
      <c r="B7723" s="660">
        <f>'Rest Tax Levies-Tort Im 27'!J19</f>
        <v>0</v>
      </c>
      <c r="D7723" s="2" t="s">
        <v>712</v>
      </c>
      <c r="F7723" s="4"/>
      <c r="G7723" s="1" t="b">
        <f t="shared" ca="1" si="128"/>
        <v>1</v>
      </c>
      <c r="H7723" s="1435" cm="1">
        <f t="array" aca="1" ref="H7723" ca="1">IF(I7723&lt;&gt;"",INDIRECT("'"&amp;I7723&amp;"'!"&amp;J7723),"")</f>
        <v>0</v>
      </c>
      <c r="I7723" s="1440" t="s">
        <v>4452</v>
      </c>
      <c r="J7723" s="1436" t="s">
        <v>5207</v>
      </c>
      <c r="K7723" s="4"/>
    </row>
    <row r="7724" spans="1:11" ht="15" x14ac:dyDescent="0.2">
      <c r="A7724">
        <v>7665</v>
      </c>
      <c r="B7724" s="660">
        <f>'Rest Tax Levies-Tort Im 27'!J20</f>
        <v>0</v>
      </c>
      <c r="D7724" s="2" t="s">
        <v>712</v>
      </c>
      <c r="E7724" s="2"/>
      <c r="F7724" s="4"/>
      <c r="G7724" s="1" t="b">
        <f t="shared" ca="1" si="128"/>
        <v>1</v>
      </c>
      <c r="H7724" s="1435" cm="1">
        <f t="array" aca="1" ref="H7724" ca="1">IF(I7724&lt;&gt;"",INDIRECT("'"&amp;I7724&amp;"'!"&amp;J7724),"")</f>
        <v>0</v>
      </c>
      <c r="I7724" s="1440" t="s">
        <v>4452</v>
      </c>
      <c r="J7724" s="1436" t="s">
        <v>5208</v>
      </c>
      <c r="K7724" s="4"/>
    </row>
    <row r="7725" spans="1:11" ht="15" x14ac:dyDescent="0.2">
      <c r="A7725">
        <v>7666</v>
      </c>
      <c r="B7725" s="660">
        <f>'Rest Tax Levies-Tort Im 27'!J21</f>
        <v>0</v>
      </c>
      <c r="D7725" s="2" t="s">
        <v>712</v>
      </c>
      <c r="F7725" s="4"/>
      <c r="G7725" s="1" t="b">
        <f t="shared" ca="1" si="128"/>
        <v>1</v>
      </c>
      <c r="H7725" s="1435" cm="1">
        <f t="array" aca="1" ref="H7725" ca="1">IF(I7725&lt;&gt;"",INDIRECT("'"&amp;I7725&amp;"'!"&amp;J7725),"")</f>
        <v>0</v>
      </c>
      <c r="I7725" s="1440" t="s">
        <v>4452</v>
      </c>
      <c r="J7725" s="1436" t="s">
        <v>5731</v>
      </c>
      <c r="K7725" s="4"/>
    </row>
    <row r="7726" spans="1:11" ht="15" x14ac:dyDescent="0.2">
      <c r="A7726">
        <v>7667</v>
      </c>
      <c r="B7726" s="660">
        <f>'Revenues 10-15'!E105</f>
        <v>0</v>
      </c>
      <c r="D7726" s="2" t="s">
        <v>712</v>
      </c>
      <c r="F7726" s="4"/>
      <c r="G7726" s="1" t="b">
        <f t="shared" ca="1" si="128"/>
        <v>1</v>
      </c>
      <c r="H7726" s="1435" cm="1">
        <f t="array" aca="1" ref="H7726" ca="1">IF(I7726&lt;&gt;"",INDIRECT("'"&amp;I7726&amp;"'!"&amp;J7726),"")</f>
        <v>0</v>
      </c>
      <c r="I7726" s="1440" t="s">
        <v>4785</v>
      </c>
      <c r="J7726" s="1436" t="s">
        <v>5732</v>
      </c>
      <c r="K7726" s="4"/>
    </row>
    <row r="7727" spans="1:11" ht="15" x14ac:dyDescent="0.2">
      <c r="A7727">
        <v>7668</v>
      </c>
      <c r="B7727" s="660">
        <f>'Rest Tax Levies-Tort Im 27'!K22</f>
        <v>0</v>
      </c>
      <c r="D7727" s="2" t="s">
        <v>712</v>
      </c>
      <c r="F7727" s="4"/>
      <c r="G7727" s="1" t="b">
        <f t="shared" ca="1" si="128"/>
        <v>1</v>
      </c>
      <c r="H7727" s="1435" cm="1">
        <f t="array" aca="1" ref="H7727" ca="1">IF(I7727&lt;&gt;"",INDIRECT("'"&amp;I7727&amp;"'!"&amp;J7727),"")</f>
        <v>0</v>
      </c>
      <c r="I7727" s="1440" t="s">
        <v>4452</v>
      </c>
      <c r="J7727" s="1436" t="s">
        <v>5503</v>
      </c>
      <c r="K7727" s="4"/>
    </row>
    <row r="7728" spans="1:11" ht="15" x14ac:dyDescent="0.2">
      <c r="A7728">
        <v>7669</v>
      </c>
      <c r="B7728" s="660">
        <f>'Rest Tax Levies-Tort Im 27'!J23</f>
        <v>0</v>
      </c>
      <c r="D7728" s="2" t="s">
        <v>712</v>
      </c>
      <c r="F7728" s="4"/>
      <c r="G7728" s="1" t="b">
        <f t="shared" ca="1" si="128"/>
        <v>1</v>
      </c>
      <c r="H7728" s="1435" cm="1">
        <f t="array" aca="1" ref="H7728" ca="1">IF(I7728&lt;&gt;"",INDIRECT("'"&amp;I7728&amp;"'!"&amp;J7728),"")</f>
        <v>0</v>
      </c>
      <c r="I7728" s="1440" t="s">
        <v>4452</v>
      </c>
      <c r="J7728" s="1436" t="s">
        <v>5733</v>
      </c>
      <c r="K7728" s="4"/>
    </row>
    <row r="7729" spans="1:11" ht="15" x14ac:dyDescent="0.2">
      <c r="A7729">
        <v>7670</v>
      </c>
      <c r="B7729" s="660">
        <f>'Revenues 10-15'!H105</f>
        <v>0</v>
      </c>
      <c r="D7729" s="2" t="s">
        <v>712</v>
      </c>
      <c r="F7729" s="4"/>
      <c r="G7729" s="1" t="b">
        <f t="shared" ca="1" si="128"/>
        <v>1</v>
      </c>
      <c r="H7729" s="1435" cm="1">
        <f t="array" aca="1" ref="H7729" ca="1">IF(I7729&lt;&gt;"",INDIRECT("'"&amp;I7729&amp;"'!"&amp;J7729),"")</f>
        <v>0</v>
      </c>
      <c r="I7729" s="1440" t="s">
        <v>4785</v>
      </c>
      <c r="J7729" s="1436" t="s">
        <v>5734</v>
      </c>
      <c r="K7729" s="4"/>
    </row>
    <row r="7730" spans="1:11" ht="15" x14ac:dyDescent="0.2">
      <c r="A7730">
        <v>7671</v>
      </c>
      <c r="B7730" s="660">
        <f>'Rest Tax Levies-Tort Im 27'!J24</f>
        <v>0</v>
      </c>
      <c r="D7730" s="2" t="s">
        <v>712</v>
      </c>
      <c r="F7730" s="4"/>
      <c r="G7730" s="1" t="b">
        <f t="shared" ca="1" si="128"/>
        <v>1</v>
      </c>
      <c r="H7730" s="1435" cm="1">
        <f t="array" aca="1" ref="H7730" ca="1">IF(I7730&lt;&gt;"",INDIRECT("'"&amp;I7730&amp;"'!"&amp;J7730),"")</f>
        <v>0</v>
      </c>
      <c r="I7730" s="1440" t="s">
        <v>4452</v>
      </c>
      <c r="J7730" s="1436" t="s">
        <v>5735</v>
      </c>
      <c r="K7730" s="4"/>
    </row>
    <row r="7731" spans="1:11" ht="15" x14ac:dyDescent="0.2">
      <c r="A7731">
        <v>7672</v>
      </c>
      <c r="B7731" s="660">
        <f>'Rest Tax Levies-Tort Im 27'!K24</f>
        <v>0</v>
      </c>
      <c r="D7731" s="2" t="s">
        <v>712</v>
      </c>
      <c r="F7731" s="4"/>
      <c r="G7731" s="1" t="b">
        <f t="shared" ca="1" si="128"/>
        <v>1</v>
      </c>
      <c r="H7731" s="1435" cm="1">
        <f t="array" aca="1" ref="H7731" ca="1">IF(I7731&lt;&gt;"",INDIRECT("'"&amp;I7731&amp;"'!"&amp;J7731),"")</f>
        <v>0</v>
      </c>
      <c r="I7731" s="1440" t="s">
        <v>4452</v>
      </c>
      <c r="J7731" s="1436" t="s">
        <v>5505</v>
      </c>
      <c r="K7731" s="4"/>
    </row>
    <row r="7732" spans="1:11" ht="15" x14ac:dyDescent="0.2">
      <c r="A7732">
        <v>7673</v>
      </c>
      <c r="B7732" s="660">
        <f>'Rest Tax Levies-Tort Im 27'!G25</f>
        <v>0</v>
      </c>
      <c r="D7732" s="2" t="s">
        <v>712</v>
      </c>
      <c r="F7732" s="4"/>
      <c r="G7732" s="1" t="b">
        <f t="shared" ca="1" si="128"/>
        <v>1</v>
      </c>
      <c r="H7732" s="1435" cm="1">
        <f t="array" aca="1" ref="H7732" ca="1">IF(I7732&lt;&gt;"",INDIRECT("'"&amp;I7732&amp;"'!"&amp;J7732),"")</f>
        <v>0</v>
      </c>
      <c r="I7732" s="1440" t="s">
        <v>4452</v>
      </c>
      <c r="J7732" s="1436" t="s">
        <v>5167</v>
      </c>
      <c r="K7732" s="4"/>
    </row>
    <row r="7733" spans="1:11" ht="15" x14ac:dyDescent="0.2">
      <c r="A7733">
        <v>7674</v>
      </c>
      <c r="B7733" s="660">
        <f>'Rest Tax Levies-Tort Im 27'!H25</f>
        <v>0</v>
      </c>
      <c r="D7733" s="2" t="s">
        <v>712</v>
      </c>
      <c r="F7733" s="4"/>
      <c r="G7733" s="1" t="b">
        <f t="shared" ca="1" si="128"/>
        <v>1</v>
      </c>
      <c r="H7733" s="1435" cm="1">
        <f t="array" aca="1" ref="H7733" ca="1">IF(I7733&lt;&gt;"",INDIRECT("'"&amp;I7733&amp;"'!"&amp;J7733),"")</f>
        <v>0</v>
      </c>
      <c r="I7733" s="1440" t="s">
        <v>4452</v>
      </c>
      <c r="J7733" s="1436" t="s">
        <v>5168</v>
      </c>
      <c r="K7733" s="4"/>
    </row>
    <row r="7734" spans="1:11" ht="15" x14ac:dyDescent="0.2">
      <c r="A7734">
        <v>7675</v>
      </c>
      <c r="B7734" s="660">
        <f>'Rest Tax Levies-Tort Im 27'!I25</f>
        <v>0</v>
      </c>
      <c r="D7734" s="2" t="s">
        <v>712</v>
      </c>
      <c r="F7734" s="4"/>
      <c r="G7734" s="1" t="b">
        <f t="shared" ca="1" si="128"/>
        <v>1</v>
      </c>
      <c r="H7734" s="1435" cm="1">
        <f t="array" aca="1" ref="H7734" ca="1">IF(I7734&lt;&gt;"",INDIRECT("'"&amp;I7734&amp;"'!"&amp;J7734),"")</f>
        <v>0</v>
      </c>
      <c r="I7734" s="1440" t="s">
        <v>4452</v>
      </c>
      <c r="J7734" s="1436" t="s">
        <v>5736</v>
      </c>
      <c r="K7734" s="4"/>
    </row>
    <row r="7735" spans="1:11" ht="15" x14ac:dyDescent="0.2">
      <c r="A7735">
        <v>7676</v>
      </c>
      <c r="B7735" s="660">
        <f>'Rest Tax Levies-Tort Im 27'!J25</f>
        <v>0</v>
      </c>
      <c r="D7735" s="2" t="s">
        <v>712</v>
      </c>
      <c r="F7735" s="4"/>
      <c r="G7735" s="1" t="b">
        <f t="shared" ca="1" si="128"/>
        <v>1</v>
      </c>
      <c r="H7735" s="1435" cm="1">
        <f t="array" aca="1" ref="H7735" ca="1">IF(I7735&lt;&gt;"",INDIRECT("'"&amp;I7735&amp;"'!"&amp;J7735),"")</f>
        <v>0</v>
      </c>
      <c r="I7735" s="1440" t="s">
        <v>4452</v>
      </c>
      <c r="J7735" s="1436" t="s">
        <v>5169</v>
      </c>
      <c r="K7735" s="4"/>
    </row>
    <row r="7736" spans="1:11" ht="15" x14ac:dyDescent="0.2">
      <c r="A7736">
        <v>7677</v>
      </c>
      <c r="B7736" s="660">
        <f>'Rest Tax Levies-Tort Im 27'!K25</f>
        <v>0</v>
      </c>
      <c r="D7736" s="2" t="s">
        <v>712</v>
      </c>
      <c r="F7736" s="4"/>
      <c r="G7736" s="1" t="b">
        <f t="shared" ca="1" si="128"/>
        <v>1</v>
      </c>
      <c r="H7736" s="1435" cm="1">
        <f t="array" aca="1" ref="H7736" ca="1">IF(I7736&lt;&gt;"",INDIRECT("'"&amp;I7736&amp;"'!"&amp;J7736),"")</f>
        <v>0</v>
      </c>
      <c r="I7736" s="1440" t="s">
        <v>4452</v>
      </c>
      <c r="J7736" s="1436" t="s">
        <v>5170</v>
      </c>
      <c r="K7736" s="4"/>
    </row>
    <row r="7737" spans="1:11" ht="15" x14ac:dyDescent="0.2">
      <c r="A7737">
        <v>7678</v>
      </c>
      <c r="B7737" s="660">
        <f>'Rest Tax Levies-Tort Im 27'!G26</f>
        <v>52175</v>
      </c>
      <c r="D7737" s="2" t="s">
        <v>712</v>
      </c>
      <c r="F7737" s="4"/>
      <c r="G7737" s="1" t="b">
        <f t="shared" ca="1" si="128"/>
        <v>1</v>
      </c>
      <c r="H7737" s="1435" cm="1">
        <f t="array" aca="1" ref="H7737" ca="1">IF(I7737&lt;&gt;"",INDIRECT("'"&amp;I7737&amp;"'!"&amp;J7737),"")</f>
        <v>52175</v>
      </c>
      <c r="I7737" s="1440" t="s">
        <v>4452</v>
      </c>
      <c r="J7737" s="1436" t="s">
        <v>4682</v>
      </c>
      <c r="K7737" s="4"/>
    </row>
    <row r="7738" spans="1:11" ht="15" x14ac:dyDescent="0.2">
      <c r="A7738">
        <v>7679</v>
      </c>
      <c r="B7738" s="660">
        <f>'Rest Tax Levies-Tort Im 27'!H26</f>
        <v>0</v>
      </c>
      <c r="D7738" s="2" t="s">
        <v>712</v>
      </c>
      <c r="F7738" s="4"/>
      <c r="G7738" s="1" t="b">
        <f t="shared" ca="1" si="128"/>
        <v>1</v>
      </c>
      <c r="H7738" s="1435" cm="1">
        <f t="array" aca="1" ref="H7738" ca="1">IF(I7738&lt;&gt;"",INDIRECT("'"&amp;I7738&amp;"'!"&amp;J7738),"")</f>
        <v>0</v>
      </c>
      <c r="I7738" s="1440" t="s">
        <v>4452</v>
      </c>
      <c r="J7738" s="1436" t="s">
        <v>4683</v>
      </c>
      <c r="K7738" s="4"/>
    </row>
    <row r="7739" spans="1:11" ht="15" x14ac:dyDescent="0.2">
      <c r="A7739">
        <v>7680</v>
      </c>
      <c r="B7739" s="660">
        <f>'Rest Tax Levies-Tort Im 27'!I26</f>
        <v>0</v>
      </c>
      <c r="D7739" s="2" t="s">
        <v>712</v>
      </c>
      <c r="F7739" s="4"/>
      <c r="G7739" s="1" t="b">
        <f t="shared" ca="1" si="128"/>
        <v>1</v>
      </c>
      <c r="H7739" s="1435" cm="1">
        <f t="array" aca="1" ref="H7739" ca="1">IF(I7739&lt;&gt;"",INDIRECT("'"&amp;I7739&amp;"'!"&amp;J7739),"")</f>
        <v>0</v>
      </c>
      <c r="I7739" s="1440" t="s">
        <v>4452</v>
      </c>
      <c r="J7739" s="1436" t="s">
        <v>5171</v>
      </c>
      <c r="K7739" s="4"/>
    </row>
    <row r="7740" spans="1:11" ht="15" x14ac:dyDescent="0.2">
      <c r="A7740">
        <v>7681</v>
      </c>
      <c r="B7740" s="660">
        <f>'Rest Tax Levies-Tort Im 27'!J26</f>
        <v>0</v>
      </c>
      <c r="D7740" s="2" t="s">
        <v>712</v>
      </c>
      <c r="F7740" s="4"/>
      <c r="G7740" s="1" t="b">
        <f t="shared" ca="1" si="128"/>
        <v>1</v>
      </c>
      <c r="H7740" s="1435" cm="1">
        <f t="array" aca="1" ref="H7740" ca="1">IF(I7740&lt;&gt;"",INDIRECT("'"&amp;I7740&amp;"'!"&amp;J7740),"")</f>
        <v>0</v>
      </c>
      <c r="I7740" s="1440" t="s">
        <v>4452</v>
      </c>
      <c r="J7740" s="1436" t="s">
        <v>5172</v>
      </c>
      <c r="K7740" s="4"/>
    </row>
    <row r="7741" spans="1:11" ht="15" x14ac:dyDescent="0.2">
      <c r="A7741">
        <v>7682</v>
      </c>
      <c r="B7741" s="660">
        <f>'Rest Tax Levies-Tort Im 27'!K26</f>
        <v>0</v>
      </c>
      <c r="D7741" s="2" t="s">
        <v>712</v>
      </c>
      <c r="F7741" s="4"/>
      <c r="G7741" s="1" t="b">
        <f t="shared" ca="1" si="128"/>
        <v>1</v>
      </c>
      <c r="H7741" s="1435" cm="1">
        <f t="array" aca="1" ref="H7741" ca="1">IF(I7741&lt;&gt;"",INDIRECT("'"&amp;I7741&amp;"'!"&amp;J7741),"")</f>
        <v>0</v>
      </c>
      <c r="I7741" s="1440" t="s">
        <v>4452</v>
      </c>
      <c r="J7741" s="1436" t="s">
        <v>4695</v>
      </c>
      <c r="K7741" s="4"/>
    </row>
    <row r="7742" spans="1:11" ht="15" x14ac:dyDescent="0.2">
      <c r="A7742" s="5">
        <v>7683</v>
      </c>
      <c r="B7742" s="660"/>
      <c r="D7742" s="4" t="s">
        <v>1029</v>
      </c>
      <c r="F7742" s="4" t="s">
        <v>3784</v>
      </c>
      <c r="G7742" s="1" t="b">
        <f t="shared" ca="1" si="128"/>
        <v>1</v>
      </c>
      <c r="H7742" s="1435" t="str" cm="1">
        <f t="array" aca="1" ref="H7742" ca="1">IF(I7742&lt;&gt;"",INDIRECT("'"&amp;I7742&amp;"'!"&amp;J7742),"")</f>
        <v/>
      </c>
      <c r="I7742" s="1440"/>
      <c r="J7742" s="1436"/>
      <c r="K7742" s="4"/>
    </row>
    <row r="7743" spans="1:11" ht="15" x14ac:dyDescent="0.2">
      <c r="A7743">
        <v>7684</v>
      </c>
      <c r="B7743" s="660">
        <f>'Expenditures 16-24'!H451</f>
        <v>0</v>
      </c>
      <c r="D7743" s="2" t="s">
        <v>712</v>
      </c>
      <c r="F7743" s="4"/>
      <c r="G7743" s="1" t="b">
        <f t="shared" ca="1" si="128"/>
        <v>1</v>
      </c>
      <c r="H7743" s="1435" cm="1">
        <f t="array" aca="1" ref="H7743" ca="1">IF(I7743&lt;&gt;"",INDIRECT("'"&amp;I7743&amp;"'!"&amp;J7743),"")</f>
        <v>0</v>
      </c>
      <c r="I7743" s="1440" t="s">
        <v>3868</v>
      </c>
      <c r="J7743" s="1436" t="s">
        <v>5737</v>
      </c>
      <c r="K7743" s="4"/>
    </row>
    <row r="7744" spans="1:11" ht="15" x14ac:dyDescent="0.2">
      <c r="A7744">
        <v>7685</v>
      </c>
      <c r="B7744" s="660">
        <f>'Expenditures 16-24'!K451</f>
        <v>0</v>
      </c>
      <c r="D7744" s="2" t="s">
        <v>712</v>
      </c>
      <c r="E7744" s="1"/>
      <c r="F7744" s="4"/>
      <c r="G7744" s="1" t="b">
        <f t="shared" ca="1" si="128"/>
        <v>1</v>
      </c>
      <c r="H7744" s="1435" cm="1">
        <f t="array" aca="1" ref="H7744" ca="1">IF(I7744&lt;&gt;"",INDIRECT("'"&amp;I7744&amp;"'!"&amp;J7744),"")</f>
        <v>0</v>
      </c>
      <c r="I7744" s="1440" t="s">
        <v>3868</v>
      </c>
      <c r="J7744" s="1436" t="s">
        <v>5738</v>
      </c>
      <c r="K7744" s="4"/>
    </row>
    <row r="7745" spans="1:11" ht="15" x14ac:dyDescent="0.2">
      <c r="A7745">
        <v>7686</v>
      </c>
      <c r="B7745" s="660">
        <f>'Revenues 10-15'!E270</f>
        <v>0</v>
      </c>
      <c r="D7745" s="2" t="s">
        <v>712</v>
      </c>
      <c r="F7745" s="4"/>
      <c r="G7745" s="1" t="b">
        <f t="shared" ca="1" si="128"/>
        <v>1</v>
      </c>
      <c r="H7745" s="1435" cm="1">
        <f t="array" aca="1" ref="H7745" ca="1">IF(I7745&lt;&gt;"",INDIRECT("'"&amp;I7745&amp;"'!"&amp;J7745),"")</f>
        <v>0</v>
      </c>
      <c r="I7745" s="1440" t="s">
        <v>4785</v>
      </c>
      <c r="J7745" s="1436" t="s">
        <v>5739</v>
      </c>
      <c r="K7745" s="4"/>
    </row>
    <row r="7746" spans="1:11" ht="15" x14ac:dyDescent="0.2">
      <c r="A7746">
        <v>7687</v>
      </c>
      <c r="B7746" s="660">
        <f>'Acct Summary 7-9'!C25</f>
        <v>0</v>
      </c>
      <c r="D7746" s="4" t="s">
        <v>1028</v>
      </c>
      <c r="F7746" s="4"/>
      <c r="G7746" s="1" t="b">
        <f t="shared" ca="1" si="128"/>
        <v>1</v>
      </c>
      <c r="H7746" s="1435" cm="1">
        <f t="array" aca="1" ref="H7746" ca="1">IF(I7746&lt;&gt;"",INDIRECT("'"&amp;I7746&amp;"'!"&amp;J7746),"")</f>
        <v>0</v>
      </c>
      <c r="I7746" s="1440" t="s">
        <v>3856</v>
      </c>
      <c r="J7746" s="1436" t="s">
        <v>4527</v>
      </c>
      <c r="K7746" s="4"/>
    </row>
    <row r="7747" spans="1:11" ht="15" x14ac:dyDescent="0.2">
      <c r="A7747">
        <v>7688</v>
      </c>
      <c r="B7747" s="660">
        <f>'Acct Summary 7-9'!D25</f>
        <v>0</v>
      </c>
      <c r="D7747" s="4" t="s">
        <v>1028</v>
      </c>
      <c r="E7747" s="2" t="s">
        <v>713</v>
      </c>
      <c r="F7747" s="4"/>
      <c r="G7747" s="1" t="b">
        <f t="shared" ca="1" si="128"/>
        <v>1</v>
      </c>
      <c r="H7747" s="1435" cm="1">
        <f t="array" aca="1" ref="H7747" ca="1">IF(I7747&lt;&gt;"",INDIRECT("'"&amp;I7747&amp;"'!"&amp;J7747),"")</f>
        <v>0</v>
      </c>
      <c r="I7747" s="1440" t="s">
        <v>3856</v>
      </c>
      <c r="J7747" s="1436" t="s">
        <v>4528</v>
      </c>
      <c r="K7747" s="4"/>
    </row>
    <row r="7748" spans="1:11" ht="15" x14ac:dyDescent="0.2">
      <c r="A7748">
        <v>7689</v>
      </c>
      <c r="B7748" s="660">
        <f>'Acct Summary 7-9'!E25</f>
        <v>0</v>
      </c>
      <c r="D7748" s="4" t="s">
        <v>1028</v>
      </c>
      <c r="F7748" s="4"/>
      <c r="G7748" s="1" t="b">
        <f t="shared" ca="1" si="128"/>
        <v>1</v>
      </c>
      <c r="H7748" s="1435" cm="1">
        <f t="array" aca="1" ref="H7748" ca="1">IF(I7748&lt;&gt;"",INDIRECT("'"&amp;I7748&amp;"'!"&amp;J7748),"")</f>
        <v>0</v>
      </c>
      <c r="I7748" s="1440" t="s">
        <v>3856</v>
      </c>
      <c r="J7748" s="1436" t="s">
        <v>4529</v>
      </c>
      <c r="K7748" s="4"/>
    </row>
    <row r="7749" spans="1:11" ht="15" x14ac:dyDescent="0.2">
      <c r="A7749">
        <v>7690</v>
      </c>
      <c r="B7749" s="660">
        <f>'Acct Summary 7-9'!F25</f>
        <v>0</v>
      </c>
      <c r="D7749" s="4" t="s">
        <v>1028</v>
      </c>
      <c r="F7749" s="4"/>
      <c r="G7749" s="1" t="b">
        <f t="shared" ca="1" si="128"/>
        <v>1</v>
      </c>
      <c r="H7749" s="1435" cm="1">
        <f t="array" aca="1" ref="H7749" ca="1">IF(I7749&lt;&gt;"",INDIRECT("'"&amp;I7749&amp;"'!"&amp;J7749),"")</f>
        <v>0</v>
      </c>
      <c r="I7749" s="1440" t="s">
        <v>3856</v>
      </c>
      <c r="J7749" s="1436" t="s">
        <v>4530</v>
      </c>
      <c r="K7749" s="4"/>
    </row>
    <row r="7750" spans="1:11" ht="15" x14ac:dyDescent="0.2">
      <c r="A7750">
        <v>7691</v>
      </c>
      <c r="B7750" s="660">
        <f>'Acct Summary 7-9'!G25</f>
        <v>0</v>
      </c>
      <c r="D7750" s="4" t="s">
        <v>1028</v>
      </c>
      <c r="F7750" s="4"/>
      <c r="G7750" s="1" t="b">
        <f t="shared" ca="1" si="128"/>
        <v>1</v>
      </c>
      <c r="H7750" s="1435" cm="1">
        <f t="array" aca="1" ref="H7750" ca="1">IF(I7750&lt;&gt;"",INDIRECT("'"&amp;I7750&amp;"'!"&amp;J7750),"")</f>
        <v>0</v>
      </c>
      <c r="I7750" s="1440" t="s">
        <v>3856</v>
      </c>
      <c r="J7750" s="1436" t="s">
        <v>5167</v>
      </c>
      <c r="K7750" s="4"/>
    </row>
    <row r="7751" spans="1:11" ht="15" x14ac:dyDescent="0.2">
      <c r="A7751">
        <v>7692</v>
      </c>
      <c r="B7751" s="660">
        <f>'Acct Summary 7-9'!H25</f>
        <v>0</v>
      </c>
      <c r="D7751" s="4" t="s">
        <v>1028</v>
      </c>
      <c r="F7751" s="4"/>
      <c r="G7751" s="1" t="b">
        <f t="shared" ca="1" si="128"/>
        <v>1</v>
      </c>
      <c r="H7751" s="1435" cm="1">
        <f t="array" aca="1" ref="H7751" ca="1">IF(I7751&lt;&gt;"",INDIRECT("'"&amp;I7751&amp;"'!"&amp;J7751),"")</f>
        <v>0</v>
      </c>
      <c r="I7751" s="1440" t="s">
        <v>3856</v>
      </c>
      <c r="J7751" s="1436" t="s">
        <v>5168</v>
      </c>
      <c r="K7751" s="4"/>
    </row>
    <row r="7752" spans="1:11" ht="15" x14ac:dyDescent="0.2">
      <c r="A7752">
        <v>7693</v>
      </c>
      <c r="B7752" s="660">
        <f>'Acct Summary 7-9'!J25</f>
        <v>0</v>
      </c>
      <c r="D7752" s="4" t="s">
        <v>1028</v>
      </c>
      <c r="F7752" s="4"/>
      <c r="G7752" s="1" t="b">
        <f t="shared" ca="1" si="128"/>
        <v>1</v>
      </c>
      <c r="H7752" s="1435" cm="1">
        <f t="array" aca="1" ref="H7752" ca="1">IF(I7752&lt;&gt;"",INDIRECT("'"&amp;I7752&amp;"'!"&amp;J7752),"")</f>
        <v>0</v>
      </c>
      <c r="I7752" s="1440" t="s">
        <v>3856</v>
      </c>
      <c r="J7752" s="1436" t="s">
        <v>5169</v>
      </c>
      <c r="K7752" s="4"/>
    </row>
    <row r="7753" spans="1:11" ht="15" x14ac:dyDescent="0.2">
      <c r="A7753">
        <v>7694</v>
      </c>
      <c r="B7753" s="660">
        <f>'Acct Summary 7-9'!K25</f>
        <v>0</v>
      </c>
      <c r="D7753" s="4" t="s">
        <v>1028</v>
      </c>
      <c r="F7753" s="4"/>
      <c r="G7753" s="1" t="b">
        <f t="shared" ca="1" si="128"/>
        <v>1</v>
      </c>
      <c r="H7753" s="1435" cm="1">
        <f t="array" aca="1" ref="H7753" ca="1">IF(I7753&lt;&gt;"",INDIRECT("'"&amp;I7753&amp;"'!"&amp;J7753),"")</f>
        <v>0</v>
      </c>
      <c r="I7753" s="1440" t="s">
        <v>3856</v>
      </c>
      <c r="J7753" s="1436" t="s">
        <v>5170</v>
      </c>
      <c r="K7753" s="4"/>
    </row>
    <row r="7754" spans="1:11" ht="15" x14ac:dyDescent="0.2">
      <c r="A7754" s="5">
        <v>7695</v>
      </c>
      <c r="B7754" s="660"/>
      <c r="D7754" s="4" t="s">
        <v>1028</v>
      </c>
      <c r="F7754" s="4" t="s">
        <v>3784</v>
      </c>
      <c r="G7754" s="1" t="b">
        <f t="shared" ca="1" si="128"/>
        <v>1</v>
      </c>
      <c r="H7754" s="1435" t="str" cm="1">
        <f t="array" aca="1" ref="H7754" ca="1">IF(I7754&lt;&gt;"",INDIRECT("'"&amp;I7754&amp;"'!"&amp;J7754),"")</f>
        <v/>
      </c>
      <c r="I7754" s="1440"/>
      <c r="J7754" s="1436"/>
      <c r="K7754" s="4"/>
    </row>
    <row r="7755" spans="1:11" ht="15" x14ac:dyDescent="0.2">
      <c r="A7755" s="5">
        <v>7696</v>
      </c>
      <c r="B7755" s="660"/>
      <c r="D7755" s="4" t="s">
        <v>1028</v>
      </c>
      <c r="F7755" s="4" t="s">
        <v>3784</v>
      </c>
      <c r="G7755" s="1" t="b">
        <f t="shared" ca="1" si="128"/>
        <v>1</v>
      </c>
      <c r="H7755" s="1435" t="str" cm="1">
        <f t="array" aca="1" ref="H7755" ca="1">IF(I7755&lt;&gt;"",INDIRECT("'"&amp;I7755&amp;"'!"&amp;J7755),"")</f>
        <v/>
      </c>
      <c r="I7755" s="1440"/>
      <c r="J7755" s="1436"/>
      <c r="K7755" s="4"/>
    </row>
    <row r="7756" spans="1:11" ht="15" x14ac:dyDescent="0.2">
      <c r="A7756">
        <v>7697</v>
      </c>
      <c r="B7756" s="660">
        <f>'Aud Quest 2'!J85</f>
        <v>0</v>
      </c>
      <c r="D7756" s="4" t="s">
        <v>1028</v>
      </c>
      <c r="E7756" t="s">
        <v>1110</v>
      </c>
      <c r="F7756" s="4"/>
      <c r="G7756" s="1" t="b">
        <f t="shared" ca="1" si="128"/>
        <v>1</v>
      </c>
      <c r="H7756" s="1435" cm="1">
        <f t="array" aca="1" ref="H7756" ca="1">IF(I7756&lt;&gt;"",INDIRECT("'"&amp;I7756&amp;"'!"&amp;J7756),"")</f>
        <v>0</v>
      </c>
      <c r="I7756" s="1440" t="s">
        <v>6633</v>
      </c>
      <c r="J7756" s="1436" t="s">
        <v>6628</v>
      </c>
      <c r="K7756" s="4"/>
    </row>
    <row r="7757" spans="1:11" ht="15" x14ac:dyDescent="0.2">
      <c r="A7757">
        <v>7698</v>
      </c>
      <c r="B7757" s="660">
        <f>'Aud Quest 2'!J88</f>
        <v>0</v>
      </c>
      <c r="D7757" s="4" t="s">
        <v>1028</v>
      </c>
      <c r="E7757" t="s">
        <v>1110</v>
      </c>
      <c r="F7757" s="4"/>
      <c r="G7757" s="1" t="b">
        <f t="shared" ca="1" si="128"/>
        <v>1</v>
      </c>
      <c r="H7757" s="1435" cm="1">
        <f t="array" aca="1" ref="H7757" ca="1">IF(I7757&lt;&gt;"",INDIRECT("'"&amp;I7757&amp;"'!"&amp;J7757),"")</f>
        <v>0</v>
      </c>
      <c r="I7757" s="1440" t="s">
        <v>6633</v>
      </c>
      <c r="J7757" s="1436" t="s">
        <v>6629</v>
      </c>
      <c r="K7757" s="4"/>
    </row>
    <row r="7758" spans="1:11" ht="15" x14ac:dyDescent="0.2">
      <c r="A7758">
        <v>7699</v>
      </c>
      <c r="B7758" s="660">
        <f>'Aud Quest 2'!J90</f>
        <v>0</v>
      </c>
      <c r="D7758" s="4" t="s">
        <v>1028</v>
      </c>
      <c r="F7758" s="4"/>
      <c r="G7758" s="1" t="b">
        <f t="shared" ca="1" si="128"/>
        <v>1</v>
      </c>
      <c r="H7758" s="1435" cm="1">
        <f t="array" aca="1" ref="H7758" ca="1">IF(I7758&lt;&gt;"",INDIRECT("'"&amp;I7758&amp;"'!"&amp;J7758),"")</f>
        <v>0</v>
      </c>
      <c r="I7758" s="1440" t="s">
        <v>6633</v>
      </c>
      <c r="J7758" s="1436" t="s">
        <v>6435</v>
      </c>
      <c r="K7758" s="4"/>
    </row>
    <row r="7759" spans="1:11" ht="15" x14ac:dyDescent="0.2">
      <c r="A7759">
        <v>7700</v>
      </c>
      <c r="B7759" s="660">
        <f>'Revenues 10-15'!C256</f>
        <v>0</v>
      </c>
      <c r="D7759" s="4" t="s">
        <v>1101</v>
      </c>
      <c r="F7759" s="4"/>
      <c r="G7759" s="1" t="b">
        <f t="shared" ca="1" si="128"/>
        <v>1</v>
      </c>
      <c r="H7759" s="1435" cm="1">
        <f t="array" aca="1" ref="H7759" ca="1">IF(I7759&lt;&gt;"",INDIRECT("'"&amp;I7759&amp;"'!"&amp;J7759),"")</f>
        <v>0</v>
      </c>
      <c r="I7759" s="1440" t="s">
        <v>4785</v>
      </c>
      <c r="J7759" s="1436" t="s">
        <v>5740</v>
      </c>
      <c r="K7759" s="4"/>
    </row>
    <row r="7760" spans="1:11" ht="15" x14ac:dyDescent="0.2">
      <c r="A7760">
        <v>7701</v>
      </c>
      <c r="B7760" s="660">
        <f>'Expenditures 16-24'!E6</f>
        <v>0</v>
      </c>
      <c r="D7760" s="4" t="s">
        <v>1107</v>
      </c>
      <c r="F7760" s="4"/>
      <c r="G7760" s="1" t="b">
        <f t="shared" ca="1" si="128"/>
        <v>1</v>
      </c>
      <c r="H7760" s="1435" cm="1">
        <f t="array" aca="1" ref="H7760" ca="1">IF(I7760&lt;&gt;"",INDIRECT("'"&amp;I7760&amp;"'!"&amp;J7760),"")</f>
        <v>0</v>
      </c>
      <c r="I7760" s="1440" t="s">
        <v>3868</v>
      </c>
      <c r="J7760" s="1436" t="s">
        <v>3807</v>
      </c>
      <c r="K7760" s="4"/>
    </row>
    <row r="7761" spans="1:11" ht="15" x14ac:dyDescent="0.2">
      <c r="A7761">
        <v>7702</v>
      </c>
      <c r="B7761" s="660">
        <f>'Expenditures 16-24'!K6</f>
        <v>0</v>
      </c>
      <c r="D7761" s="4"/>
      <c r="F7761" s="4"/>
      <c r="G7761" s="1" t="b">
        <f t="shared" ca="1" si="128"/>
        <v>1</v>
      </c>
      <c r="H7761" s="1435" cm="1">
        <f t="array" aca="1" ref="H7761" ca="1">IF(I7761&lt;&gt;"",INDIRECT("'"&amp;I7761&amp;"'!"&amp;J7761),"")</f>
        <v>0</v>
      </c>
      <c r="I7761" s="1440" t="s">
        <v>3868</v>
      </c>
      <c r="J7761" s="1436" t="s">
        <v>4690</v>
      </c>
      <c r="K7761" s="4"/>
    </row>
    <row r="7762" spans="1:11" ht="15" x14ac:dyDescent="0.2">
      <c r="A7762">
        <v>7703</v>
      </c>
      <c r="B7762" s="660">
        <f>'Revenues 10-15'!F58</f>
        <v>0</v>
      </c>
      <c r="D7762" s="4" t="s">
        <v>1123</v>
      </c>
      <c r="F7762" s="4"/>
      <c r="G7762" s="1" t="b">
        <f t="shared" ca="1" si="128"/>
        <v>1</v>
      </c>
      <c r="H7762" s="1435" cm="1">
        <f t="array" aca="1" ref="H7762" ca="1">IF(I7762&lt;&gt;"",INDIRECT("'"&amp;I7762&amp;"'!"&amp;J7762),"")</f>
        <v>0</v>
      </c>
      <c r="I7762" s="1440" t="s">
        <v>4785</v>
      </c>
      <c r="J7762" s="1436" t="s">
        <v>3994</v>
      </c>
      <c r="K7762" s="4"/>
    </row>
    <row r="7763" spans="1:11" ht="15" x14ac:dyDescent="0.2">
      <c r="A7763">
        <v>7704</v>
      </c>
      <c r="B7763" s="660">
        <f>'Revenues 10-15'!C257</f>
        <v>0</v>
      </c>
      <c r="D7763" s="4" t="s">
        <v>1127</v>
      </c>
      <c r="F7763" s="4"/>
      <c r="G7763" s="1" t="b">
        <f t="shared" ca="1" si="128"/>
        <v>1</v>
      </c>
      <c r="H7763" s="1435" cm="1">
        <f t="array" aca="1" ref="H7763" ca="1">IF(I7763&lt;&gt;"",INDIRECT("'"&amp;I7763&amp;"'!"&amp;J7763),"")</f>
        <v>0</v>
      </c>
      <c r="I7763" s="1440" t="s">
        <v>4785</v>
      </c>
      <c r="J7763" s="1436" t="s">
        <v>5741</v>
      </c>
      <c r="K7763" s="4"/>
    </row>
    <row r="7764" spans="1:11" ht="15" x14ac:dyDescent="0.2">
      <c r="A7764">
        <v>7705</v>
      </c>
      <c r="B7764" s="660">
        <f>'Revenues 10-15'!D257</f>
        <v>0</v>
      </c>
      <c r="D7764" s="4" t="s">
        <v>1127</v>
      </c>
      <c r="F7764" s="4"/>
      <c r="G7764" s="1" t="b">
        <f t="shared" ca="1" si="128"/>
        <v>1</v>
      </c>
      <c r="H7764" s="1435" cm="1">
        <f t="array" aca="1" ref="H7764" ca="1">IF(I7764&lt;&gt;"",INDIRECT("'"&amp;I7764&amp;"'!"&amp;J7764),"")</f>
        <v>0</v>
      </c>
      <c r="I7764" s="1440" t="s">
        <v>4785</v>
      </c>
      <c r="J7764" s="1436" t="s">
        <v>4284</v>
      </c>
      <c r="K7764" s="4"/>
    </row>
    <row r="7765" spans="1:11" ht="15" x14ac:dyDescent="0.2">
      <c r="A7765" s="5">
        <v>7706</v>
      </c>
      <c r="B7765" s="660"/>
      <c r="D7765" s="4"/>
      <c r="F7765" s="4" t="s">
        <v>3784</v>
      </c>
      <c r="G7765" s="1" t="b">
        <f t="shared" ca="1" si="128"/>
        <v>1</v>
      </c>
      <c r="H7765" s="1435" t="str" cm="1">
        <f t="array" aca="1" ref="H7765" ca="1">IF(I7765&lt;&gt;"",INDIRECT("'"&amp;I7765&amp;"'!"&amp;J7765),"")</f>
        <v/>
      </c>
      <c r="I7765" s="1440"/>
      <c r="J7765" s="1436"/>
      <c r="K7765" s="4"/>
    </row>
    <row r="7766" spans="1:11" ht="15" x14ac:dyDescent="0.2">
      <c r="A7766">
        <v>7707</v>
      </c>
      <c r="B7766" s="660">
        <f>'Revenues 10-15'!F257</f>
        <v>0</v>
      </c>
      <c r="D7766" s="4" t="s">
        <v>1127</v>
      </c>
      <c r="F7766" s="4"/>
      <c r="G7766" s="1" t="b">
        <f t="shared" ca="1" si="128"/>
        <v>1</v>
      </c>
      <c r="H7766" s="1435" cm="1">
        <f t="array" aca="1" ref="H7766" ca="1">IF(I7766&lt;&gt;"",INDIRECT("'"&amp;I7766&amp;"'!"&amp;J7766),"")</f>
        <v>0</v>
      </c>
      <c r="I7766" s="1440" t="s">
        <v>4785</v>
      </c>
      <c r="J7766" s="1436" t="s">
        <v>5742</v>
      </c>
      <c r="K7766" s="4"/>
    </row>
    <row r="7767" spans="1:11" ht="15" x14ac:dyDescent="0.2">
      <c r="A7767">
        <v>7708</v>
      </c>
      <c r="B7767" s="660">
        <f>'Revenues 10-15'!G257</f>
        <v>0</v>
      </c>
      <c r="D7767" s="4" t="s">
        <v>1127</v>
      </c>
      <c r="F7767" s="4"/>
      <c r="G7767" s="1" t="b">
        <f t="shared" ca="1" si="128"/>
        <v>1</v>
      </c>
      <c r="H7767" s="1435" cm="1">
        <f t="array" aca="1" ref="H7767" ca="1">IF(I7767&lt;&gt;"",INDIRECT("'"&amp;I7767&amp;"'!"&amp;J7767),"")</f>
        <v>0</v>
      </c>
      <c r="I7767" s="1440" t="s">
        <v>4785</v>
      </c>
      <c r="J7767" s="1436" t="s">
        <v>5743</v>
      </c>
      <c r="K7767" s="4"/>
    </row>
    <row r="7768" spans="1:11" ht="15" x14ac:dyDescent="0.2">
      <c r="A7768" s="5">
        <v>7709</v>
      </c>
      <c r="B7768" s="660"/>
      <c r="D7768" s="4"/>
      <c r="F7768" s="4" t="s">
        <v>3784</v>
      </c>
      <c r="G7768" s="1" t="b">
        <f t="shared" ca="1" si="128"/>
        <v>1</v>
      </c>
      <c r="H7768" s="1435" t="str" cm="1">
        <f t="array" aca="1" ref="H7768" ca="1">IF(I7768&lt;&gt;"",INDIRECT("'"&amp;I7768&amp;"'!"&amp;J7768),"")</f>
        <v/>
      </c>
      <c r="I7768" s="1440"/>
      <c r="J7768" s="1436"/>
      <c r="K7768" s="4"/>
    </row>
    <row r="7769" spans="1:11" ht="15" x14ac:dyDescent="0.2">
      <c r="A7769" s="5">
        <v>7710</v>
      </c>
      <c r="B7769" s="660"/>
      <c r="D7769" s="4"/>
      <c r="F7769" s="4" t="s">
        <v>3784</v>
      </c>
      <c r="G7769" s="1" t="b">
        <f t="shared" ca="1" si="128"/>
        <v>1</v>
      </c>
      <c r="H7769" s="1435" t="str" cm="1">
        <f t="array" aca="1" ref="H7769" ca="1">IF(I7769&lt;&gt;"",INDIRECT("'"&amp;I7769&amp;"'!"&amp;J7769),"")</f>
        <v/>
      </c>
      <c r="I7769" s="1440"/>
      <c r="J7769" s="1436"/>
      <c r="K7769" s="4"/>
    </row>
    <row r="7770" spans="1:11" ht="15" x14ac:dyDescent="0.2">
      <c r="A7770" s="5">
        <v>7711</v>
      </c>
      <c r="B7770" s="660"/>
      <c r="D7770" s="4" t="s">
        <v>1128</v>
      </c>
      <c r="F7770" s="4" t="s">
        <v>3784</v>
      </c>
      <c r="G7770" s="1" t="b">
        <f t="shared" ca="1" si="128"/>
        <v>1</v>
      </c>
      <c r="H7770" s="1435" t="str" cm="1">
        <f t="array" aca="1" ref="H7770" ca="1">IF(I7770&lt;&gt;"",INDIRECT("'"&amp;I7770&amp;"'!"&amp;J7770),"")</f>
        <v/>
      </c>
      <c r="I7770" s="1440"/>
      <c r="J7770" s="1436"/>
      <c r="K7770" s="4"/>
    </row>
    <row r="7771" spans="1:11" ht="15" x14ac:dyDescent="0.2">
      <c r="A7771">
        <v>7712</v>
      </c>
      <c r="B7771" s="660">
        <f>'Rest Tax Levies-Tort Im 27'!J22</f>
        <v>0</v>
      </c>
      <c r="D7771" s="4" t="s">
        <v>1176</v>
      </c>
      <c r="F7771" s="4"/>
      <c r="G7771" s="1" t="b">
        <f t="shared" ca="1" si="128"/>
        <v>1</v>
      </c>
      <c r="H7771" s="1435" cm="1">
        <f t="array" aca="1" ref="H7771" ca="1">IF(I7771&lt;&gt;"",INDIRECT("'"&amp;I7771&amp;"'!"&amp;J7771),"")</f>
        <v>0</v>
      </c>
      <c r="I7771" s="1440" t="s">
        <v>4452</v>
      </c>
      <c r="J7771" s="1436" t="s">
        <v>5744</v>
      </c>
      <c r="K7771" s="4"/>
    </row>
    <row r="7772" spans="1:11" ht="15" x14ac:dyDescent="0.2">
      <c r="A7772">
        <v>7713</v>
      </c>
      <c r="B7772" s="660">
        <f>'Expenditures 16-24'!E137</f>
        <v>0</v>
      </c>
      <c r="D7772" s="4" t="s">
        <v>1281</v>
      </c>
      <c r="F7772" s="4"/>
      <c r="G7772" s="1" t="b">
        <f t="shared" ca="1" si="128"/>
        <v>1</v>
      </c>
      <c r="H7772" s="1435" cm="1">
        <f t="array" aca="1" ref="H7772" ca="1">IF(I7772&lt;&gt;"",INDIRECT("'"&amp;I7772&amp;"'!"&amp;J7772),"")</f>
        <v>0</v>
      </c>
      <c r="I7772" s="1440" t="s">
        <v>3868</v>
      </c>
      <c r="J7772" s="1436" t="s">
        <v>5745</v>
      </c>
      <c r="K7772" s="4"/>
    </row>
    <row r="7773" spans="1:11" ht="15" x14ac:dyDescent="0.2">
      <c r="A7773">
        <v>7714</v>
      </c>
      <c r="B7773" s="660">
        <f>'Expenditures 16-24'!H137</f>
        <v>0</v>
      </c>
      <c r="D7773" s="4" t="s">
        <v>1281</v>
      </c>
      <c r="F7773" s="4"/>
      <c r="G7773" s="1" t="b">
        <f t="shared" ca="1" si="128"/>
        <v>1</v>
      </c>
      <c r="H7773" s="1435" cm="1">
        <f t="array" aca="1" ref="H7773" ca="1">IF(I7773&lt;&gt;"",INDIRECT("'"&amp;I7773&amp;"'!"&amp;J7773),"")</f>
        <v>0</v>
      </c>
      <c r="I7773" s="1440" t="s">
        <v>3868</v>
      </c>
      <c r="J7773" s="1436" t="s">
        <v>5746</v>
      </c>
      <c r="K7773" s="4"/>
    </row>
    <row r="7774" spans="1:11" ht="15" x14ac:dyDescent="0.2">
      <c r="A7774">
        <v>7715</v>
      </c>
      <c r="B7774" s="660">
        <f>'Expenditures 16-24'!K137</f>
        <v>0</v>
      </c>
      <c r="D7774" s="4" t="s">
        <v>1281</v>
      </c>
      <c r="F7774" s="4"/>
      <c r="G7774" s="1" t="b">
        <f t="shared" ca="1" si="128"/>
        <v>1</v>
      </c>
      <c r="H7774" s="1435" cm="1">
        <f t="array" aca="1" ref="H7774" ca="1">IF(I7774&lt;&gt;"",INDIRECT("'"&amp;I7774&amp;"'!"&amp;J7774),"")</f>
        <v>0</v>
      </c>
      <c r="I7774" s="1440" t="s">
        <v>3868</v>
      </c>
      <c r="J7774" s="1436" t="s">
        <v>5747</v>
      </c>
      <c r="K7774" s="4"/>
    </row>
    <row r="7775" spans="1:11" ht="15" x14ac:dyDescent="0.2">
      <c r="A7775">
        <v>7716</v>
      </c>
      <c r="B7775" s="660">
        <f>'Expenditures 16-24'!H161</f>
        <v>0</v>
      </c>
      <c r="D7775" s="4" t="s">
        <v>1281</v>
      </c>
      <c r="F7775" s="4"/>
      <c r="G7775" s="1" t="b">
        <f t="shared" ca="1" si="128"/>
        <v>1</v>
      </c>
      <c r="H7775" s="1435" cm="1">
        <f t="array" aca="1" ref="H7775" ca="1">IF(I7775&lt;&gt;"",INDIRECT("'"&amp;I7775&amp;"'!"&amp;J7775),"")</f>
        <v>0</v>
      </c>
      <c r="I7775" s="1440" t="s">
        <v>3868</v>
      </c>
      <c r="J7775" s="1436" t="s">
        <v>5748</v>
      </c>
      <c r="K7775" s="4"/>
    </row>
    <row r="7776" spans="1:11" ht="15" x14ac:dyDescent="0.2">
      <c r="A7776">
        <v>7717</v>
      </c>
      <c r="B7776" s="660">
        <f>'Expenditures 16-24'!K161</f>
        <v>0</v>
      </c>
      <c r="D7776" s="4" t="s">
        <v>1281</v>
      </c>
      <c r="F7776" s="4"/>
      <c r="G7776" s="1" t="b">
        <f t="shared" ref="G7776:G7839" ca="1" si="129">H7776=B7776</f>
        <v>1</v>
      </c>
      <c r="H7776" s="1435" cm="1">
        <f t="array" aca="1" ref="H7776" ca="1">IF(I7776&lt;&gt;"",INDIRECT("'"&amp;I7776&amp;"'!"&amp;J7776),"")</f>
        <v>0</v>
      </c>
      <c r="I7776" s="1440" t="s">
        <v>3868</v>
      </c>
      <c r="J7776" s="1436" t="s">
        <v>5749</v>
      </c>
      <c r="K7776" s="4"/>
    </row>
    <row r="7777" spans="1:11" ht="15" x14ac:dyDescent="0.2">
      <c r="A7777">
        <v>7718</v>
      </c>
      <c r="B7777" s="660">
        <f>'Expenditures 16-24'!H162</f>
        <v>0</v>
      </c>
      <c r="D7777" s="4" t="s">
        <v>1281</v>
      </c>
      <c r="F7777" s="4"/>
      <c r="G7777" s="1" t="b">
        <f t="shared" ca="1" si="129"/>
        <v>1</v>
      </c>
      <c r="H7777" s="1435" cm="1">
        <f t="array" aca="1" ref="H7777" ca="1">IF(I7777&lt;&gt;"",INDIRECT("'"&amp;I7777&amp;"'!"&amp;J7777),"")</f>
        <v>0</v>
      </c>
      <c r="I7777" s="1440" t="s">
        <v>3868</v>
      </c>
      <c r="J7777" s="1436" t="s">
        <v>5750</v>
      </c>
      <c r="K7777" s="4"/>
    </row>
    <row r="7778" spans="1:11" ht="15" x14ac:dyDescent="0.2">
      <c r="A7778">
        <v>7719</v>
      </c>
      <c r="B7778" s="660">
        <f>'Expenditures 16-24'!K162</f>
        <v>0</v>
      </c>
      <c r="D7778" s="4" t="s">
        <v>1281</v>
      </c>
      <c r="F7778" s="4"/>
      <c r="G7778" s="1" t="b">
        <f t="shared" ca="1" si="129"/>
        <v>1</v>
      </c>
      <c r="H7778" s="1435" cm="1">
        <f t="array" aca="1" ref="H7778" ca="1">IF(I7778&lt;&gt;"",INDIRECT("'"&amp;I7778&amp;"'!"&amp;J7778),"")</f>
        <v>0</v>
      </c>
      <c r="I7778" s="1440" t="s">
        <v>3868</v>
      </c>
      <c r="J7778" s="1436" t="s">
        <v>5751</v>
      </c>
      <c r="K7778" s="4"/>
    </row>
    <row r="7779" spans="1:11" ht="15" x14ac:dyDescent="0.2">
      <c r="A7779">
        <v>7720</v>
      </c>
      <c r="B7779" s="660">
        <f>'Expenditures 16-24'!H163</f>
        <v>0</v>
      </c>
      <c r="D7779" s="4" t="s">
        <v>1281</v>
      </c>
      <c r="F7779" s="4"/>
      <c r="G7779" s="1" t="b">
        <f t="shared" ca="1" si="129"/>
        <v>1</v>
      </c>
      <c r="H7779" s="1435" cm="1">
        <f t="array" aca="1" ref="H7779" ca="1">IF(I7779&lt;&gt;"",INDIRECT("'"&amp;I7779&amp;"'!"&amp;J7779),"")</f>
        <v>0</v>
      </c>
      <c r="I7779" s="1440" t="s">
        <v>3868</v>
      </c>
      <c r="J7779" s="1436" t="s">
        <v>5752</v>
      </c>
      <c r="K7779" s="4"/>
    </row>
    <row r="7780" spans="1:11" ht="15" x14ac:dyDescent="0.2">
      <c r="A7780">
        <v>7721</v>
      </c>
      <c r="B7780" s="660">
        <f>'Expenditures 16-24'!K163</f>
        <v>0</v>
      </c>
      <c r="D7780" s="4" t="s">
        <v>1281</v>
      </c>
      <c r="F7780" s="4"/>
      <c r="G7780" s="1" t="b">
        <f t="shared" ca="1" si="129"/>
        <v>1</v>
      </c>
      <c r="H7780" s="1435" cm="1">
        <f t="array" aca="1" ref="H7780" ca="1">IF(I7780&lt;&gt;"",INDIRECT("'"&amp;I7780&amp;"'!"&amp;J7780),"")</f>
        <v>0</v>
      </c>
      <c r="I7780" s="1440" t="s">
        <v>3868</v>
      </c>
      <c r="J7780" s="1436" t="s">
        <v>5753</v>
      </c>
      <c r="K7780" s="4"/>
    </row>
    <row r="7781" spans="1:11" ht="15" x14ac:dyDescent="0.2">
      <c r="A7781">
        <v>7722</v>
      </c>
      <c r="B7781" s="660" t="str">
        <f>'Expenditures 16-24'!D279</f>
        <v xml:space="preserve"> </v>
      </c>
      <c r="D7781" s="4" t="s">
        <v>1281</v>
      </c>
      <c r="F7781" s="4"/>
      <c r="G7781" s="1" t="b">
        <f t="shared" ca="1" si="129"/>
        <v>1</v>
      </c>
      <c r="H7781" s="1435" t="str" cm="1">
        <f t="array" aca="1" ref="H7781" ca="1">IF(I7781&lt;&gt;"",INDIRECT("'"&amp;I7781&amp;"'!"&amp;J7781),"")</f>
        <v xml:space="preserve"> </v>
      </c>
      <c r="I7781" s="1440" t="s">
        <v>3868</v>
      </c>
      <c r="J7781" s="1436" t="s">
        <v>5754</v>
      </c>
      <c r="K7781" s="4"/>
    </row>
    <row r="7782" spans="1:11" ht="15" x14ac:dyDescent="0.2">
      <c r="A7782">
        <v>7723</v>
      </c>
      <c r="B7782" s="660" t="str">
        <f>'Expenditures 16-24'!K279</f>
        <v xml:space="preserve"> </v>
      </c>
      <c r="D7782" s="4" t="s">
        <v>1281</v>
      </c>
      <c r="F7782" s="4"/>
      <c r="G7782" s="1" t="b">
        <f t="shared" ca="1" si="129"/>
        <v>1</v>
      </c>
      <c r="H7782" s="1435" t="str" cm="1">
        <f t="array" aca="1" ref="H7782" ca="1">IF(I7782&lt;&gt;"",INDIRECT("'"&amp;I7782&amp;"'!"&amp;J7782),"")</f>
        <v xml:space="preserve"> </v>
      </c>
      <c r="I7782" s="1440" t="s">
        <v>3868</v>
      </c>
      <c r="J7782" s="1436" t="s">
        <v>5755</v>
      </c>
      <c r="K7782" s="4"/>
    </row>
    <row r="7783" spans="1:11" ht="15" x14ac:dyDescent="0.2">
      <c r="A7783">
        <v>7724</v>
      </c>
      <c r="B7783" s="660">
        <f>'Expenditures 16-24'!H391</f>
        <v>0</v>
      </c>
      <c r="D7783" s="4" t="s">
        <v>1281</v>
      </c>
      <c r="F7783" s="4"/>
      <c r="G7783" s="1" t="b">
        <f t="shared" ca="1" si="129"/>
        <v>1</v>
      </c>
      <c r="H7783" s="1435" cm="1">
        <f t="array" aca="1" ref="H7783" ca="1">IF(I7783&lt;&gt;"",INDIRECT("'"&amp;I7783&amp;"'!"&amp;J7783),"")</f>
        <v>0</v>
      </c>
      <c r="I7783" s="1440" t="s">
        <v>3868</v>
      </c>
      <c r="J7783" s="1436" t="s">
        <v>5756</v>
      </c>
      <c r="K7783" s="4"/>
    </row>
    <row r="7784" spans="1:11" ht="15" x14ac:dyDescent="0.2">
      <c r="A7784">
        <v>7725</v>
      </c>
      <c r="B7784" s="660">
        <f>'Expenditures 16-24'!K391</f>
        <v>0</v>
      </c>
      <c r="D7784" s="4" t="s">
        <v>1281</v>
      </c>
      <c r="F7784" s="4"/>
      <c r="G7784" s="1" t="b">
        <f t="shared" ca="1" si="129"/>
        <v>1</v>
      </c>
      <c r="H7784" s="1435" cm="1">
        <f t="array" aca="1" ref="H7784" ca="1">IF(I7784&lt;&gt;"",INDIRECT("'"&amp;I7784&amp;"'!"&amp;J7784),"")</f>
        <v>0</v>
      </c>
      <c r="I7784" s="1440" t="s">
        <v>3868</v>
      </c>
      <c r="J7784" s="1436" t="s">
        <v>5757</v>
      </c>
      <c r="K7784" s="4"/>
    </row>
    <row r="7785" spans="1:11" ht="15" x14ac:dyDescent="0.2">
      <c r="A7785">
        <v>7726</v>
      </c>
      <c r="B7785" s="660">
        <f>'Expenditures 16-24'!H392</f>
        <v>0</v>
      </c>
      <c r="D7785" s="4" t="s">
        <v>1281</v>
      </c>
      <c r="F7785" s="4"/>
      <c r="G7785" s="1" t="b">
        <f t="shared" ca="1" si="129"/>
        <v>1</v>
      </c>
      <c r="H7785" s="1435" cm="1">
        <f t="array" aca="1" ref="H7785" ca="1">IF(I7785&lt;&gt;"",INDIRECT("'"&amp;I7785&amp;"'!"&amp;J7785),"")</f>
        <v>0</v>
      </c>
      <c r="I7785" s="1440" t="s">
        <v>3868</v>
      </c>
      <c r="J7785" s="1436" t="s">
        <v>5758</v>
      </c>
      <c r="K7785" s="4"/>
    </row>
    <row r="7786" spans="1:11" ht="15" x14ac:dyDescent="0.2">
      <c r="A7786">
        <v>7727</v>
      </c>
      <c r="B7786" s="660">
        <f>'Expenditures 16-24'!K392</f>
        <v>0</v>
      </c>
      <c r="D7786" s="4" t="s">
        <v>1281</v>
      </c>
      <c r="F7786" s="4"/>
      <c r="G7786" s="1" t="b">
        <f t="shared" ca="1" si="129"/>
        <v>1</v>
      </c>
      <c r="H7786" s="1435" cm="1">
        <f t="array" aca="1" ref="H7786" ca="1">IF(I7786&lt;&gt;"",INDIRECT("'"&amp;I7786&amp;"'!"&amp;J7786),"")</f>
        <v>0</v>
      </c>
      <c r="I7786" s="1440" t="s">
        <v>3868</v>
      </c>
      <c r="J7786" s="1436" t="s">
        <v>5759</v>
      </c>
      <c r="K7786" s="4"/>
    </row>
    <row r="7787" spans="1:11" ht="15" x14ac:dyDescent="0.2">
      <c r="A7787">
        <v>7728</v>
      </c>
      <c r="B7787" s="660">
        <f>'Expenditures 16-24'!H415</f>
        <v>0</v>
      </c>
      <c r="D7787" s="4" t="s">
        <v>1281</v>
      </c>
      <c r="F7787" s="4"/>
      <c r="G7787" s="1" t="b">
        <f t="shared" ca="1" si="129"/>
        <v>1</v>
      </c>
      <c r="H7787" s="1435" cm="1">
        <f t="array" aca="1" ref="H7787" ca="1">IF(I7787&lt;&gt;"",INDIRECT("'"&amp;I7787&amp;"'!"&amp;J7787),"")</f>
        <v>0</v>
      </c>
      <c r="I7787" s="1440" t="s">
        <v>3868</v>
      </c>
      <c r="J7787" s="1436" t="s">
        <v>5760</v>
      </c>
      <c r="K7787" s="4"/>
    </row>
    <row r="7788" spans="1:11" ht="15" x14ac:dyDescent="0.2">
      <c r="A7788">
        <v>7729</v>
      </c>
      <c r="B7788" s="660">
        <f>'Expenditures 16-24'!K415</f>
        <v>0</v>
      </c>
      <c r="D7788" s="4" t="s">
        <v>1281</v>
      </c>
      <c r="F7788" s="4"/>
      <c r="G7788" s="1" t="b">
        <f t="shared" ca="1" si="129"/>
        <v>1</v>
      </c>
      <c r="H7788" s="1435" cm="1">
        <f t="array" aca="1" ref="H7788" ca="1">IF(I7788&lt;&gt;"",INDIRECT("'"&amp;I7788&amp;"'!"&amp;J7788),"")</f>
        <v>0</v>
      </c>
      <c r="I7788" s="1440" t="s">
        <v>3868</v>
      </c>
      <c r="J7788" s="1436" t="s">
        <v>5761</v>
      </c>
      <c r="K7788" s="4"/>
    </row>
    <row r="7789" spans="1:11" ht="15" x14ac:dyDescent="0.2">
      <c r="A7789">
        <v>7730</v>
      </c>
      <c r="B7789" s="660">
        <f>'Expenditures 16-24'!H441</f>
        <v>0</v>
      </c>
      <c r="D7789" s="4" t="s">
        <v>1281</v>
      </c>
      <c r="F7789" s="4"/>
      <c r="G7789" s="1" t="b">
        <f t="shared" ca="1" si="129"/>
        <v>1</v>
      </c>
      <c r="H7789" s="1435" cm="1">
        <f t="array" aca="1" ref="H7789" ca="1">IF(I7789&lt;&gt;"",INDIRECT("'"&amp;I7789&amp;"'!"&amp;J7789),"")</f>
        <v>0</v>
      </c>
      <c r="I7789" s="1440" t="s">
        <v>3868</v>
      </c>
      <c r="J7789" s="1436" t="s">
        <v>5762</v>
      </c>
      <c r="K7789" s="4"/>
    </row>
    <row r="7790" spans="1:11" ht="15" x14ac:dyDescent="0.2">
      <c r="A7790">
        <v>7731</v>
      </c>
      <c r="B7790" s="660">
        <f>'Expenditures 16-24'!K441</f>
        <v>0</v>
      </c>
      <c r="D7790" s="4" t="s">
        <v>1281</v>
      </c>
      <c r="F7790" s="4"/>
      <c r="G7790" s="1" t="b">
        <f t="shared" ca="1" si="129"/>
        <v>1</v>
      </c>
      <c r="H7790" s="1435" cm="1">
        <f t="array" aca="1" ref="H7790" ca="1">IF(I7790&lt;&gt;"",INDIRECT("'"&amp;I7790&amp;"'!"&amp;J7790),"")</f>
        <v>0</v>
      </c>
      <c r="I7790" s="1440" t="s">
        <v>3868</v>
      </c>
      <c r="J7790" s="1436" t="s">
        <v>5763</v>
      </c>
      <c r="K7790" s="4"/>
    </row>
    <row r="7791" spans="1:11" ht="15" x14ac:dyDescent="0.2">
      <c r="A7791">
        <v>7732</v>
      </c>
      <c r="B7791" s="660">
        <f>'Expenditures 16-24'!H442</f>
        <v>0</v>
      </c>
      <c r="D7791" s="4" t="s">
        <v>1281</v>
      </c>
      <c r="F7791" s="4"/>
      <c r="G7791" s="1" t="b">
        <f t="shared" ca="1" si="129"/>
        <v>1</v>
      </c>
      <c r="H7791" s="1435" cm="1">
        <f t="array" aca="1" ref="H7791" ca="1">IF(I7791&lt;&gt;"",INDIRECT("'"&amp;I7791&amp;"'!"&amp;J7791),"")</f>
        <v>0</v>
      </c>
      <c r="I7791" s="1440" t="s">
        <v>3868</v>
      </c>
      <c r="J7791" s="1436" t="s">
        <v>5764</v>
      </c>
      <c r="K7791" s="4"/>
    </row>
    <row r="7792" spans="1:11" ht="15" x14ac:dyDescent="0.2">
      <c r="A7792">
        <v>7733</v>
      </c>
      <c r="B7792" s="660">
        <f>'Expenditures 16-24'!K442</f>
        <v>0</v>
      </c>
      <c r="D7792" s="4" t="s">
        <v>1281</v>
      </c>
      <c r="F7792" s="4"/>
      <c r="G7792" s="1" t="b">
        <f t="shared" ca="1" si="129"/>
        <v>1</v>
      </c>
      <c r="H7792" s="1435" cm="1">
        <f t="array" aca="1" ref="H7792" ca="1">IF(I7792&lt;&gt;"",INDIRECT("'"&amp;I7792&amp;"'!"&amp;J7792),"")</f>
        <v>0</v>
      </c>
      <c r="I7792" s="1440" t="s">
        <v>3868</v>
      </c>
      <c r="J7792" s="1436" t="s">
        <v>5765</v>
      </c>
      <c r="K7792" s="4"/>
    </row>
    <row r="7793" spans="1:11" ht="15" x14ac:dyDescent="0.2">
      <c r="A7793">
        <v>7734</v>
      </c>
      <c r="B7793" s="660">
        <f>'Expenditures 16-24'!E142</f>
        <v>0</v>
      </c>
      <c r="D7793" s="4" t="s">
        <v>1281</v>
      </c>
      <c r="F7793" s="4"/>
      <c r="G7793" s="1" t="b">
        <f t="shared" ca="1" si="129"/>
        <v>1</v>
      </c>
      <c r="H7793" s="1435" cm="1">
        <f t="array" aca="1" ref="H7793" ca="1">IF(I7793&lt;&gt;"",INDIRECT("'"&amp;I7793&amp;"'!"&amp;J7793),"")</f>
        <v>0</v>
      </c>
      <c r="I7793" s="1440" t="s">
        <v>3868</v>
      </c>
      <c r="J7793" s="1436" t="s">
        <v>5766</v>
      </c>
      <c r="K7793" s="4"/>
    </row>
    <row r="7794" spans="1:11" ht="15" x14ac:dyDescent="0.2">
      <c r="A7794">
        <v>7735</v>
      </c>
      <c r="B7794" s="660">
        <f>'Acct Summary 7-9'!J15</f>
        <v>0</v>
      </c>
      <c r="D7794" s="4" t="s">
        <v>1281</v>
      </c>
      <c r="F7794" s="4"/>
      <c r="G7794" s="1" t="b">
        <f t="shared" ca="1" si="129"/>
        <v>1</v>
      </c>
      <c r="H7794" s="1435" cm="1">
        <f t="array" aca="1" ref="H7794" ca="1">IF(I7794&lt;&gt;"",INDIRECT("'"&amp;I7794&amp;"'!"&amp;J7794),"")</f>
        <v>0</v>
      </c>
      <c r="I7794" s="1440" t="s">
        <v>3856</v>
      </c>
      <c r="J7794" s="1436" t="s">
        <v>5228</v>
      </c>
      <c r="K7794" s="4"/>
    </row>
    <row r="7795" spans="1:11" ht="15" x14ac:dyDescent="0.2">
      <c r="A7795" s="5">
        <v>7736</v>
      </c>
      <c r="B7795" s="660"/>
      <c r="D7795" s="4" t="s">
        <v>1334</v>
      </c>
      <c r="F7795" s="4" t="s">
        <v>3784</v>
      </c>
      <c r="G7795" s="1" t="b">
        <f t="shared" ca="1" si="129"/>
        <v>1</v>
      </c>
      <c r="H7795" s="1435" t="str" cm="1">
        <f t="array" aca="1" ref="H7795" ca="1">IF(I7795&lt;&gt;"",INDIRECT("'"&amp;I7795&amp;"'!"&amp;J7795),"")</f>
        <v/>
      </c>
      <c r="I7795" s="1440"/>
      <c r="J7795" s="1436"/>
      <c r="K7795" s="4"/>
    </row>
    <row r="7796" spans="1:11" ht="15" x14ac:dyDescent="0.2">
      <c r="A7796" s="5">
        <v>7737</v>
      </c>
      <c r="B7796" s="660"/>
      <c r="D7796" s="4" t="s">
        <v>1334</v>
      </c>
      <c r="F7796" s="4" t="s">
        <v>3784</v>
      </c>
      <c r="G7796" s="1" t="b">
        <f t="shared" ca="1" si="129"/>
        <v>1</v>
      </c>
      <c r="H7796" s="1435" t="str" cm="1">
        <f t="array" aca="1" ref="H7796" ca="1">IF(I7796&lt;&gt;"",INDIRECT("'"&amp;I7796&amp;"'!"&amp;J7796),"")</f>
        <v/>
      </c>
      <c r="I7796" s="1440"/>
      <c r="J7796" s="1436"/>
      <c r="K7796" s="4"/>
    </row>
    <row r="7797" spans="1:11" ht="15" x14ac:dyDescent="0.2">
      <c r="A7797" s="5">
        <v>7738</v>
      </c>
      <c r="B7797" s="660"/>
      <c r="D7797" s="4" t="s">
        <v>1334</v>
      </c>
      <c r="F7797" s="4" t="s">
        <v>3784</v>
      </c>
      <c r="G7797" s="1" t="b">
        <f t="shared" ca="1" si="129"/>
        <v>1</v>
      </c>
      <c r="H7797" s="1435" t="str" cm="1">
        <f t="array" aca="1" ref="H7797" ca="1">IF(I7797&lt;&gt;"",INDIRECT("'"&amp;I7797&amp;"'!"&amp;J7797),"")</f>
        <v/>
      </c>
      <c r="I7797" s="1440"/>
      <c r="J7797" s="1436"/>
      <c r="K7797" s="4"/>
    </row>
    <row r="7798" spans="1:11" ht="15" x14ac:dyDescent="0.2">
      <c r="A7798">
        <v>7739</v>
      </c>
      <c r="B7798" s="660">
        <f>'Rest Tax Levies-Tort Im 27'!K23</f>
        <v>0</v>
      </c>
      <c r="D7798" s="4" t="s">
        <v>1327</v>
      </c>
      <c r="F7798" s="4"/>
      <c r="G7798" s="1" t="b">
        <f t="shared" ca="1" si="129"/>
        <v>1</v>
      </c>
      <c r="H7798" s="1435" cm="1">
        <f t="array" aca="1" ref="H7798" ca="1">IF(I7798&lt;&gt;"",INDIRECT("'"&amp;I7798&amp;"'!"&amp;J7798),"")</f>
        <v>0</v>
      </c>
      <c r="I7798" s="1440" t="s">
        <v>4452</v>
      </c>
      <c r="J7798" s="1436" t="s">
        <v>5504</v>
      </c>
      <c r="K7798" s="4"/>
    </row>
    <row r="7799" spans="1:11" ht="15" x14ac:dyDescent="0.2">
      <c r="A7799">
        <v>7740</v>
      </c>
      <c r="B7799" s="660">
        <f>'Revenues 10-15'!C122</f>
        <v>0</v>
      </c>
      <c r="D7799" s="4" t="s">
        <v>1315</v>
      </c>
      <c r="F7799" s="4"/>
      <c r="G7799" s="1" t="b">
        <f t="shared" ca="1" si="129"/>
        <v>1</v>
      </c>
      <c r="H7799" s="1435" cm="1">
        <f t="array" aca="1" ref="H7799" ca="1">IF(I7799&lt;&gt;"",INDIRECT("'"&amp;I7799&amp;"'!"&amp;J7799),"")</f>
        <v>0</v>
      </c>
      <c r="I7799" s="1440" t="s">
        <v>4785</v>
      </c>
      <c r="J7799" s="1436" t="s">
        <v>5767</v>
      </c>
      <c r="K7799" s="4"/>
    </row>
    <row r="7800" spans="1:11" ht="15" x14ac:dyDescent="0.2">
      <c r="A7800">
        <v>7741</v>
      </c>
      <c r="B7800" s="660">
        <f>'Revenues 10-15'!D122</f>
        <v>0</v>
      </c>
      <c r="D7800" s="4" t="s">
        <v>1315</v>
      </c>
      <c r="F7800" s="4"/>
      <c r="G7800" s="1" t="b">
        <f t="shared" ca="1" si="129"/>
        <v>1</v>
      </c>
      <c r="H7800" s="1435" cm="1">
        <f t="array" aca="1" ref="H7800" ca="1">IF(I7800&lt;&gt;"",INDIRECT("'"&amp;I7800&amp;"'!"&amp;J7800),"")</f>
        <v>0</v>
      </c>
      <c r="I7800" s="1440" t="s">
        <v>4785</v>
      </c>
      <c r="J7800" s="1436" t="s">
        <v>5768</v>
      </c>
      <c r="K7800" s="4"/>
    </row>
    <row r="7801" spans="1:11" ht="15" x14ac:dyDescent="0.2">
      <c r="A7801">
        <v>7742</v>
      </c>
      <c r="B7801" s="660">
        <f>'Revenues 10-15'!E122</f>
        <v>0</v>
      </c>
      <c r="D7801" s="4" t="s">
        <v>1315</v>
      </c>
      <c r="F7801" s="4"/>
      <c r="G7801" s="1" t="b">
        <f t="shared" ca="1" si="129"/>
        <v>1</v>
      </c>
      <c r="H7801" s="1435" cm="1">
        <f t="array" aca="1" ref="H7801" ca="1">IF(I7801&lt;&gt;"",INDIRECT("'"&amp;I7801&amp;"'!"&amp;J7801),"")</f>
        <v>0</v>
      </c>
      <c r="I7801" s="1440" t="s">
        <v>4785</v>
      </c>
      <c r="J7801" s="1436" t="s">
        <v>5769</v>
      </c>
      <c r="K7801" s="4"/>
    </row>
    <row r="7802" spans="1:11" ht="15" x14ac:dyDescent="0.2">
      <c r="A7802">
        <v>7743</v>
      </c>
      <c r="B7802" s="660">
        <f>'Revenues 10-15'!F122</f>
        <v>0</v>
      </c>
      <c r="D7802" s="4" t="s">
        <v>1315</v>
      </c>
      <c r="F7802" s="4"/>
      <c r="G7802" s="1" t="b">
        <f t="shared" ca="1" si="129"/>
        <v>1</v>
      </c>
      <c r="H7802" s="1435" cm="1">
        <f t="array" aca="1" ref="H7802" ca="1">IF(I7802&lt;&gt;"",INDIRECT("'"&amp;I7802&amp;"'!"&amp;J7802),"")</f>
        <v>0</v>
      </c>
      <c r="I7802" s="1440" t="s">
        <v>4785</v>
      </c>
      <c r="J7802" s="1436" t="s">
        <v>5770</v>
      </c>
      <c r="K7802" s="4"/>
    </row>
    <row r="7803" spans="1:11" ht="15" x14ac:dyDescent="0.2">
      <c r="A7803">
        <v>7744</v>
      </c>
      <c r="B7803" s="660">
        <f>'Revenues 10-15'!G122</f>
        <v>0</v>
      </c>
      <c r="D7803" s="4" t="s">
        <v>1315</v>
      </c>
      <c r="F7803" s="4"/>
      <c r="G7803" s="1" t="b">
        <f t="shared" ca="1" si="129"/>
        <v>1</v>
      </c>
      <c r="H7803" s="1435" cm="1">
        <f t="array" aca="1" ref="H7803" ca="1">IF(I7803&lt;&gt;"",INDIRECT("'"&amp;I7803&amp;"'!"&amp;J7803),"")</f>
        <v>0</v>
      </c>
      <c r="I7803" s="1440" t="s">
        <v>4785</v>
      </c>
      <c r="J7803" s="1436" t="s">
        <v>5771</v>
      </c>
      <c r="K7803" s="4"/>
    </row>
    <row r="7804" spans="1:11" ht="15" x14ac:dyDescent="0.2">
      <c r="A7804">
        <v>7745</v>
      </c>
      <c r="B7804" s="660">
        <f>'Revenues 10-15'!H122</f>
        <v>0</v>
      </c>
      <c r="D7804" s="4" t="s">
        <v>1315</v>
      </c>
      <c r="F7804" s="4"/>
      <c r="G7804" s="1" t="b">
        <f t="shared" ca="1" si="129"/>
        <v>1</v>
      </c>
      <c r="H7804" s="1435" cm="1">
        <f t="array" aca="1" ref="H7804" ca="1">IF(I7804&lt;&gt;"",INDIRECT("'"&amp;I7804&amp;"'!"&amp;J7804),"")</f>
        <v>0</v>
      </c>
      <c r="I7804" s="1440" t="s">
        <v>4785</v>
      </c>
      <c r="J7804" s="1436" t="s">
        <v>5772</v>
      </c>
      <c r="K7804" s="4"/>
    </row>
    <row r="7805" spans="1:11" ht="15" x14ac:dyDescent="0.2">
      <c r="A7805">
        <v>7746</v>
      </c>
      <c r="B7805" s="660">
        <f>'Revenues 10-15'!J122</f>
        <v>0</v>
      </c>
      <c r="D7805" s="4" t="s">
        <v>1315</v>
      </c>
      <c r="F7805" s="4"/>
      <c r="G7805" s="1" t="b">
        <f t="shared" ca="1" si="129"/>
        <v>1</v>
      </c>
      <c r="H7805" s="1435" cm="1">
        <f t="array" aca="1" ref="H7805" ca="1">IF(I7805&lt;&gt;"",INDIRECT("'"&amp;I7805&amp;"'!"&amp;J7805),"")</f>
        <v>0</v>
      </c>
      <c r="I7805" s="1440" t="s">
        <v>4785</v>
      </c>
      <c r="J7805" s="1436" t="s">
        <v>5773</v>
      </c>
      <c r="K7805" s="4"/>
    </row>
    <row r="7806" spans="1:11" ht="15" x14ac:dyDescent="0.2">
      <c r="A7806">
        <v>7747</v>
      </c>
      <c r="B7806" s="660">
        <f>'Revenues 10-15'!K122</f>
        <v>0</v>
      </c>
      <c r="D7806" s="4" t="s">
        <v>1315</v>
      </c>
      <c r="F7806" s="4"/>
      <c r="G7806" s="1" t="b">
        <f t="shared" ca="1" si="129"/>
        <v>1</v>
      </c>
      <c r="H7806" s="1435" cm="1">
        <f t="array" aca="1" ref="H7806" ca="1">IF(I7806&lt;&gt;"",INDIRECT("'"&amp;I7806&amp;"'!"&amp;J7806),"")</f>
        <v>0</v>
      </c>
      <c r="I7806" s="1440" t="s">
        <v>4785</v>
      </c>
      <c r="J7806" s="1436" t="s">
        <v>5774</v>
      </c>
      <c r="K7806" s="4"/>
    </row>
    <row r="7807" spans="1:11" ht="15" x14ac:dyDescent="0.2">
      <c r="A7807">
        <v>7748</v>
      </c>
      <c r="B7807" s="660">
        <f>'Revenues 10-15'!C265</f>
        <v>0</v>
      </c>
      <c r="D7807" s="4" t="s">
        <v>1316</v>
      </c>
      <c r="F7807" s="4"/>
      <c r="G7807" s="1" t="b">
        <f t="shared" ca="1" si="129"/>
        <v>1</v>
      </c>
      <c r="H7807" s="1435" cm="1">
        <f t="array" aca="1" ref="H7807" ca="1">IF(I7807&lt;&gt;"",INDIRECT("'"&amp;I7807&amp;"'!"&amp;J7807),"")</f>
        <v>0</v>
      </c>
      <c r="I7807" s="1440" t="s">
        <v>4785</v>
      </c>
      <c r="J7807" s="1436" t="s">
        <v>5775</v>
      </c>
      <c r="K7807" s="4"/>
    </row>
    <row r="7808" spans="1:11" ht="15" x14ac:dyDescent="0.2">
      <c r="A7808">
        <v>7749</v>
      </c>
      <c r="B7808" s="660">
        <f>'Revenues 10-15'!D265</f>
        <v>0</v>
      </c>
      <c r="D7808" s="4" t="s">
        <v>1316</v>
      </c>
      <c r="F7808" s="4"/>
      <c r="G7808" s="1" t="b">
        <f t="shared" ca="1" si="129"/>
        <v>1</v>
      </c>
      <c r="H7808" s="1435" cm="1">
        <f t="array" aca="1" ref="H7808" ca="1">IF(I7808&lt;&gt;"",INDIRECT("'"&amp;I7808&amp;"'!"&amp;J7808),"")</f>
        <v>0</v>
      </c>
      <c r="I7808" s="1440" t="s">
        <v>4785</v>
      </c>
      <c r="J7808" s="1436" t="s">
        <v>4291</v>
      </c>
      <c r="K7808" s="4"/>
    </row>
    <row r="7809" spans="1:11" ht="15" x14ac:dyDescent="0.2">
      <c r="A7809">
        <v>7750</v>
      </c>
      <c r="B7809" s="660">
        <f>'Revenues 10-15'!F265</f>
        <v>0</v>
      </c>
      <c r="D7809" s="4" t="s">
        <v>1316</v>
      </c>
      <c r="F7809" s="4"/>
      <c r="G7809" s="1" t="b">
        <f t="shared" ca="1" si="129"/>
        <v>1</v>
      </c>
      <c r="H7809" s="1435" cm="1">
        <f t="array" aca="1" ref="H7809" ca="1">IF(I7809&lt;&gt;"",INDIRECT("'"&amp;I7809&amp;"'!"&amp;J7809),"")</f>
        <v>0</v>
      </c>
      <c r="I7809" s="1440" t="s">
        <v>4785</v>
      </c>
      <c r="J7809" s="1436" t="s">
        <v>5776</v>
      </c>
      <c r="K7809" s="4"/>
    </row>
    <row r="7810" spans="1:11" ht="15" x14ac:dyDescent="0.2">
      <c r="A7810">
        <v>7751</v>
      </c>
      <c r="B7810" s="660">
        <f>'Revenues 10-15'!G265</f>
        <v>0</v>
      </c>
      <c r="D7810" s="4" t="s">
        <v>1316</v>
      </c>
      <c r="F7810" s="4"/>
      <c r="G7810" s="1" t="b">
        <f t="shared" ca="1" si="129"/>
        <v>1</v>
      </c>
      <c r="H7810" s="1435" cm="1">
        <f t="array" aca="1" ref="H7810" ca="1">IF(I7810&lt;&gt;"",INDIRECT("'"&amp;I7810&amp;"'!"&amp;J7810),"")</f>
        <v>0</v>
      </c>
      <c r="I7810" s="1440" t="s">
        <v>4785</v>
      </c>
      <c r="J7810" s="1436" t="s">
        <v>5777</v>
      </c>
      <c r="K7810" s="4"/>
    </row>
    <row r="7811" spans="1:11" ht="15" x14ac:dyDescent="0.2">
      <c r="A7811">
        <v>7752</v>
      </c>
      <c r="B7811" s="660">
        <f>'Revenues 10-15'!C266</f>
        <v>0</v>
      </c>
      <c r="D7811" s="4" t="s">
        <v>1317</v>
      </c>
      <c r="F7811" s="4"/>
      <c r="G7811" s="1" t="b">
        <f t="shared" ca="1" si="129"/>
        <v>1</v>
      </c>
      <c r="H7811" s="1435" cm="1">
        <f t="array" aca="1" ref="H7811" ca="1">IF(I7811&lt;&gt;"",INDIRECT("'"&amp;I7811&amp;"'!"&amp;J7811),"")</f>
        <v>0</v>
      </c>
      <c r="I7811" s="1440" t="s">
        <v>4785</v>
      </c>
      <c r="J7811" s="1436" t="s">
        <v>5778</v>
      </c>
      <c r="K7811" s="4"/>
    </row>
    <row r="7812" spans="1:11" ht="15" x14ac:dyDescent="0.2">
      <c r="A7812">
        <v>7753</v>
      </c>
      <c r="B7812" s="660">
        <f>'Revenues 10-15'!D266</f>
        <v>0</v>
      </c>
      <c r="D7812" s="4" t="s">
        <v>1317</v>
      </c>
      <c r="F7812" s="4"/>
      <c r="G7812" s="1" t="b">
        <f t="shared" ca="1" si="129"/>
        <v>1</v>
      </c>
      <c r="H7812" s="1435" cm="1">
        <f t="array" aca="1" ref="H7812" ca="1">IF(I7812&lt;&gt;"",INDIRECT("'"&amp;I7812&amp;"'!"&amp;J7812),"")</f>
        <v>0</v>
      </c>
      <c r="I7812" s="1440" t="s">
        <v>4785</v>
      </c>
      <c r="J7812" s="1436" t="s">
        <v>4292</v>
      </c>
      <c r="K7812" s="4"/>
    </row>
    <row r="7813" spans="1:11" ht="15" x14ac:dyDescent="0.2">
      <c r="A7813">
        <v>7754</v>
      </c>
      <c r="B7813" s="660">
        <f>'Revenues 10-15'!F266</f>
        <v>0</v>
      </c>
      <c r="D7813" s="4" t="s">
        <v>1317</v>
      </c>
      <c r="F7813" s="4"/>
      <c r="G7813" s="1" t="b">
        <f t="shared" ca="1" si="129"/>
        <v>1</v>
      </c>
      <c r="H7813" s="1435" cm="1">
        <f t="array" aca="1" ref="H7813" ca="1">IF(I7813&lt;&gt;"",INDIRECT("'"&amp;I7813&amp;"'!"&amp;J7813),"")</f>
        <v>0</v>
      </c>
      <c r="I7813" s="1440" t="s">
        <v>4785</v>
      </c>
      <c r="J7813" s="1436" t="s">
        <v>5779</v>
      </c>
      <c r="K7813" s="4"/>
    </row>
    <row r="7814" spans="1:11" ht="15" x14ac:dyDescent="0.2">
      <c r="A7814">
        <v>7755</v>
      </c>
      <c r="B7814" s="660">
        <f>'Revenues 10-15'!G266</f>
        <v>0</v>
      </c>
      <c r="D7814" s="4" t="s">
        <v>1317</v>
      </c>
      <c r="F7814" s="4"/>
      <c r="G7814" s="1" t="b">
        <f t="shared" ca="1" si="129"/>
        <v>1</v>
      </c>
      <c r="H7814" s="1435" cm="1">
        <f t="array" aca="1" ref="H7814" ca="1">IF(I7814&lt;&gt;"",INDIRECT("'"&amp;I7814&amp;"'!"&amp;J7814),"")</f>
        <v>0</v>
      </c>
      <c r="I7814" s="1440" t="s">
        <v>4785</v>
      </c>
      <c r="J7814" s="1436" t="s">
        <v>5780</v>
      </c>
      <c r="K7814" s="4"/>
    </row>
    <row r="7815" spans="1:11" ht="15" x14ac:dyDescent="0.2">
      <c r="A7815">
        <v>7756</v>
      </c>
      <c r="B7815" s="660">
        <f>'Short-Term Long-Term Debt 26'!C64</f>
        <v>4005000</v>
      </c>
      <c r="D7815" s="4" t="s">
        <v>1327</v>
      </c>
      <c r="F7815" s="4"/>
      <c r="G7815" s="1" t="b">
        <f t="shared" ca="1" si="129"/>
        <v>1</v>
      </c>
      <c r="H7815" s="1435" cm="1">
        <f t="array" aca="1" ref="H7815" ca="1">IF(I7815&lt;&gt;"",INDIRECT("'"&amp;I7815&amp;"'!"&amp;J7815),"")</f>
        <v>4005000</v>
      </c>
      <c r="I7815" s="1440" t="s">
        <v>4435</v>
      </c>
      <c r="J7815" s="1436" t="s">
        <v>3891</v>
      </c>
      <c r="K7815" s="4"/>
    </row>
    <row r="7816" spans="1:11" ht="15" x14ac:dyDescent="0.2">
      <c r="A7816">
        <v>7757</v>
      </c>
      <c r="B7816" s="660">
        <f>'PCTC-OEPP 37-39'!F193</f>
        <v>128441</v>
      </c>
      <c r="D7816" s="4" t="s">
        <v>1335</v>
      </c>
      <c r="F7816" s="4"/>
      <c r="G7816" s="1" t="b">
        <f t="shared" ca="1" si="129"/>
        <v>1</v>
      </c>
      <c r="H7816" s="1435" cm="1">
        <f t="array" aca="1" ref="H7816" ca="1">IF(I7816&lt;&gt;"",INDIRECT("'"&amp;I7816&amp;"'!"&amp;J7816),"")</f>
        <v>128441</v>
      </c>
      <c r="I7816" s="1440" t="s">
        <v>5159</v>
      </c>
      <c r="J7816" s="1436" t="s">
        <v>5781</v>
      </c>
      <c r="K7816" s="4"/>
    </row>
    <row r="7817" spans="1:11" ht="15" x14ac:dyDescent="0.2">
      <c r="A7817">
        <v>7758</v>
      </c>
      <c r="B7817" s="660">
        <f>'PCTC-OEPP 37-39'!F194</f>
        <v>7968</v>
      </c>
      <c r="D7817" s="4" t="s">
        <v>1335</v>
      </c>
      <c r="F7817" s="4"/>
      <c r="G7817" s="1" t="b">
        <f t="shared" ca="1" si="129"/>
        <v>1</v>
      </c>
      <c r="H7817" s="1435" cm="1">
        <f t="array" aca="1" ref="H7817" ca="1">IF(I7817&lt;&gt;"",INDIRECT("'"&amp;I7817&amp;"'!"&amp;J7817),"")</f>
        <v>7968</v>
      </c>
      <c r="I7817" s="1440" t="s">
        <v>5159</v>
      </c>
      <c r="J7817" s="1436" t="s">
        <v>5782</v>
      </c>
      <c r="K7817" s="4"/>
    </row>
    <row r="7818" spans="1:11" ht="15" x14ac:dyDescent="0.2">
      <c r="A7818">
        <v>7759</v>
      </c>
      <c r="B7818" s="660">
        <f>'ICR Computation 41'!E40</f>
        <v>0</v>
      </c>
      <c r="F7818" s="4"/>
      <c r="G7818" s="1" t="b">
        <f t="shared" ca="1" si="129"/>
        <v>1</v>
      </c>
      <c r="H7818" s="1435" cm="1">
        <f t="array" aca="1" ref="H7818" ca="1">IF(I7818&lt;&gt;"",INDIRECT("'"&amp;I7818&amp;"'!"&amp;J7818),"")</f>
        <v>0</v>
      </c>
      <c r="I7818" s="1440" t="s">
        <v>6634</v>
      </c>
      <c r="J7818" s="1436" t="s">
        <v>3946</v>
      </c>
      <c r="K7818" s="4"/>
    </row>
    <row r="7819" spans="1:11" ht="15" x14ac:dyDescent="0.2">
      <c r="A7819">
        <v>7760</v>
      </c>
      <c r="B7819" s="660">
        <f>'ICR Computation 41'!G40</f>
        <v>0</v>
      </c>
      <c r="F7819" s="4"/>
      <c r="G7819" s="1" t="b">
        <f t="shared" ca="1" si="129"/>
        <v>1</v>
      </c>
      <c r="H7819" s="1435" cm="1">
        <f t="array" aca="1" ref="H7819" ca="1">IF(I7819&lt;&gt;"",INDIRECT("'"&amp;I7819&amp;"'!"&amp;J7819),"")</f>
        <v>0</v>
      </c>
      <c r="I7819" s="1440" t="s">
        <v>6634</v>
      </c>
      <c r="J7819" s="1436" t="s">
        <v>4018</v>
      </c>
      <c r="K7819" s="4"/>
    </row>
    <row r="7820" spans="1:11" ht="15" x14ac:dyDescent="0.2">
      <c r="A7820" s="1">
        <v>7761</v>
      </c>
      <c r="B7820" s="660">
        <f>'PCTC-OEPP 37-39'!F14</f>
        <v>4611291</v>
      </c>
      <c r="D7820" s="4" t="s">
        <v>1342</v>
      </c>
      <c r="F7820" s="4"/>
      <c r="G7820" s="1" t="b">
        <f t="shared" ca="1" si="129"/>
        <v>1</v>
      </c>
      <c r="H7820" s="1435" cm="1">
        <f t="array" aca="1" ref="H7820" ca="1">IF(I7820&lt;&gt;"",INDIRECT("'"&amp;I7820&amp;"'!"&amp;J7820),"")</f>
        <v>4611291</v>
      </c>
      <c r="I7820" s="1440" t="s">
        <v>5159</v>
      </c>
      <c r="J7820" s="1436" t="s">
        <v>3979</v>
      </c>
      <c r="K7820" s="4"/>
    </row>
    <row r="7821" spans="1:11" ht="15" x14ac:dyDescent="0.2">
      <c r="A7821" s="1">
        <v>7762</v>
      </c>
      <c r="B7821" s="660">
        <f>'PCTC-OEPP 37-39'!F30</f>
        <v>0</v>
      </c>
      <c r="D7821" s="4" t="s">
        <v>1342</v>
      </c>
      <c r="F7821" s="4"/>
      <c r="G7821" s="1" t="b">
        <f t="shared" ca="1" si="129"/>
        <v>1</v>
      </c>
      <c r="H7821" s="1435" cm="1">
        <f t="array" aca="1" ref="H7821" ca="1">IF(I7821&lt;&gt;"",INDIRECT("'"&amp;I7821&amp;"'!"&amp;J7821),"")</f>
        <v>0</v>
      </c>
      <c r="I7821" s="1440" t="s">
        <v>5159</v>
      </c>
      <c r="J7821" s="1436" t="s">
        <v>5187</v>
      </c>
      <c r="K7821" s="4"/>
    </row>
    <row r="7822" spans="1:11" ht="15" x14ac:dyDescent="0.2">
      <c r="A7822" s="1">
        <v>7763</v>
      </c>
      <c r="B7822" s="660">
        <f>'PCTC-OEPP 37-39'!F31</f>
        <v>0</v>
      </c>
      <c r="D7822" s="4" t="s">
        <v>1342</v>
      </c>
      <c r="F7822" s="4"/>
      <c r="G7822" s="1" t="b">
        <f t="shared" ca="1" si="129"/>
        <v>1</v>
      </c>
      <c r="H7822" s="1435" cm="1">
        <f t="array" aca="1" ref="H7822" ca="1">IF(I7822&lt;&gt;"",INDIRECT("'"&amp;I7822&amp;"'!"&amp;J7822),"")</f>
        <v>0</v>
      </c>
      <c r="I7822" s="1440" t="s">
        <v>5159</v>
      </c>
      <c r="J7822" s="1436" t="s">
        <v>3820</v>
      </c>
      <c r="K7822" s="4"/>
    </row>
    <row r="7823" spans="1:11" ht="15" x14ac:dyDescent="0.2">
      <c r="A7823" s="1">
        <v>7764</v>
      </c>
      <c r="B7823" s="660">
        <f>'PCTC-OEPP 37-39'!F32</f>
        <v>0</v>
      </c>
      <c r="D7823" s="4" t="s">
        <v>1342</v>
      </c>
      <c r="F7823" s="4"/>
      <c r="G7823" s="1" t="b">
        <f t="shared" ca="1" si="129"/>
        <v>1</v>
      </c>
      <c r="H7823" s="1435" cm="1">
        <f t="array" aca="1" ref="H7823" ca="1">IF(I7823&lt;&gt;"",INDIRECT("'"&amp;I7823&amp;"'!"&amp;J7823),"")</f>
        <v>0</v>
      </c>
      <c r="I7823" s="1440" t="s">
        <v>5159</v>
      </c>
      <c r="J7823" s="1436" t="s">
        <v>3821</v>
      </c>
      <c r="K7823" s="4"/>
    </row>
    <row r="7824" spans="1:11" ht="15" x14ac:dyDescent="0.2">
      <c r="A7824">
        <v>7765</v>
      </c>
      <c r="B7824" s="660">
        <f>'PCTC-OEPP 37-39'!F34</f>
        <v>0</v>
      </c>
      <c r="D7824" s="4" t="s">
        <v>1342</v>
      </c>
      <c r="F7824" s="4"/>
      <c r="G7824" s="1" t="b">
        <f t="shared" ca="1" si="129"/>
        <v>1</v>
      </c>
      <c r="H7824" s="1435" cm="1">
        <f t="array" aca="1" ref="H7824" ca="1">IF(I7824&lt;&gt;"",INDIRECT("'"&amp;I7824&amp;"'!"&amp;J7824),"")</f>
        <v>0</v>
      </c>
      <c r="I7824" s="1440" t="s">
        <v>5159</v>
      </c>
      <c r="J7824" s="1436" t="s">
        <v>3822</v>
      </c>
      <c r="K7824" s="4"/>
    </row>
    <row r="7825" spans="1:11" ht="15" x14ac:dyDescent="0.2">
      <c r="A7825">
        <v>7766</v>
      </c>
      <c r="B7825" s="660">
        <f>'PCTC-OEPP 37-39'!F35</f>
        <v>0</v>
      </c>
      <c r="D7825" s="4" t="s">
        <v>1342</v>
      </c>
      <c r="F7825" s="4"/>
      <c r="G7825" s="1" t="b">
        <f t="shared" ca="1" si="129"/>
        <v>1</v>
      </c>
      <c r="H7825" s="1435" cm="1">
        <f t="array" aca="1" ref="H7825" ca="1">IF(I7825&lt;&gt;"",INDIRECT("'"&amp;I7825&amp;"'!"&amp;J7825),"")</f>
        <v>0</v>
      </c>
      <c r="I7825" s="1440" t="s">
        <v>5159</v>
      </c>
      <c r="J7825" s="1436" t="s">
        <v>4643</v>
      </c>
      <c r="K7825" s="4"/>
    </row>
    <row r="7826" spans="1:11" ht="15" x14ac:dyDescent="0.2">
      <c r="A7826">
        <v>7767</v>
      </c>
      <c r="B7826" s="660">
        <f>'PCTC-OEPP 37-39'!F36</f>
        <v>0</v>
      </c>
      <c r="D7826" s="4" t="s">
        <v>1342</v>
      </c>
      <c r="F7826" s="4"/>
      <c r="G7826" s="1" t="b">
        <f t="shared" ca="1" si="129"/>
        <v>1</v>
      </c>
      <c r="H7826" s="1435" cm="1">
        <f t="array" aca="1" ref="H7826" ca="1">IF(I7826&lt;&gt;"",INDIRECT("'"&amp;I7826&amp;"'!"&amp;J7826),"")</f>
        <v>0</v>
      </c>
      <c r="I7826" s="1440" t="s">
        <v>5159</v>
      </c>
      <c r="J7826" s="1436" t="s">
        <v>4686</v>
      </c>
      <c r="K7826" s="4"/>
    </row>
    <row r="7827" spans="1:11" ht="15" x14ac:dyDescent="0.2">
      <c r="A7827">
        <v>7768</v>
      </c>
      <c r="B7827" s="660">
        <f>'PCTC-OEPP 37-39'!F37</f>
        <v>0</v>
      </c>
      <c r="D7827" s="4" t="s">
        <v>1342</v>
      </c>
      <c r="F7827" s="4"/>
      <c r="G7827" s="1" t="b">
        <f t="shared" ca="1" si="129"/>
        <v>1</v>
      </c>
      <c r="H7827" s="1435" cm="1">
        <f t="array" aca="1" ref="H7827" ca="1">IF(I7827&lt;&gt;"",INDIRECT("'"&amp;I7827&amp;"'!"&amp;J7827),"")</f>
        <v>0</v>
      </c>
      <c r="I7827" s="1440" t="s">
        <v>5159</v>
      </c>
      <c r="J7827" s="1436" t="s">
        <v>5783</v>
      </c>
      <c r="K7827" s="4"/>
    </row>
    <row r="7828" spans="1:11" ht="15" x14ac:dyDescent="0.2">
      <c r="A7828">
        <v>7769</v>
      </c>
      <c r="B7828" s="660">
        <f>'PCTC-OEPP 37-39'!F38</f>
        <v>0</v>
      </c>
      <c r="D7828" s="4" t="s">
        <v>1342</v>
      </c>
      <c r="F7828" s="4"/>
      <c r="G7828" s="1" t="b">
        <f t="shared" ca="1" si="129"/>
        <v>1</v>
      </c>
      <c r="H7828" s="1435" cm="1">
        <f t="array" aca="1" ref="H7828" ca="1">IF(I7828&lt;&gt;"",INDIRECT("'"&amp;I7828&amp;"'!"&amp;J7828),"")</f>
        <v>0</v>
      </c>
      <c r="I7828" s="1440" t="s">
        <v>5159</v>
      </c>
      <c r="J7828" s="1436" t="s">
        <v>3981</v>
      </c>
      <c r="K7828" s="4"/>
    </row>
    <row r="7829" spans="1:11" ht="15" x14ac:dyDescent="0.2">
      <c r="A7829">
        <v>7770</v>
      </c>
      <c r="B7829" s="660">
        <f>'PCTC-OEPP 37-39'!F52</f>
        <v>0</v>
      </c>
      <c r="D7829" s="4" t="s">
        <v>1342</v>
      </c>
      <c r="F7829" s="4"/>
      <c r="G7829" s="1" t="b">
        <f t="shared" ca="1" si="129"/>
        <v>1</v>
      </c>
      <c r="H7829" s="1435" cm="1">
        <f t="array" aca="1" ref="H7829" ca="1">IF(I7829&lt;&gt;"",INDIRECT("'"&amp;I7829&amp;"'!"&amp;J7829),"")</f>
        <v>0</v>
      </c>
      <c r="I7829" s="1440" t="s">
        <v>5159</v>
      </c>
      <c r="J7829" s="1436" t="s">
        <v>3991</v>
      </c>
      <c r="K7829" s="4"/>
    </row>
    <row r="7830" spans="1:11" ht="15" x14ac:dyDescent="0.2">
      <c r="A7830">
        <v>7771</v>
      </c>
      <c r="B7830" s="660">
        <f>'PCTC-OEPP 37-39'!F56</f>
        <v>0</v>
      </c>
      <c r="D7830" s="4" t="s">
        <v>1342</v>
      </c>
      <c r="F7830" s="4"/>
      <c r="G7830" s="1" t="b">
        <f t="shared" ca="1" si="129"/>
        <v>1</v>
      </c>
      <c r="H7830" s="1435" cm="1">
        <f t="array" aca="1" ref="H7830" ca="1">IF(I7830&lt;&gt;"",INDIRECT("'"&amp;I7830&amp;"'!"&amp;J7830),"")</f>
        <v>0</v>
      </c>
      <c r="I7830" s="1440" t="s">
        <v>5159</v>
      </c>
      <c r="J7830" s="1436" t="s">
        <v>5053</v>
      </c>
      <c r="K7830" s="4"/>
    </row>
    <row r="7831" spans="1:11" ht="15" x14ac:dyDescent="0.2">
      <c r="A7831">
        <v>7772</v>
      </c>
      <c r="B7831" s="660">
        <f>'PCTC-OEPP 37-39'!F62</f>
        <v>0</v>
      </c>
      <c r="D7831" s="4" t="s">
        <v>1342</v>
      </c>
      <c r="F7831" s="4"/>
      <c r="G7831" s="1" t="b">
        <f t="shared" ca="1" si="129"/>
        <v>1</v>
      </c>
      <c r="H7831" s="1435" cm="1">
        <f t="array" aca="1" ref="H7831" ca="1">IF(I7831&lt;&gt;"",INDIRECT("'"&amp;I7831&amp;"'!"&amp;J7831),"")</f>
        <v>0</v>
      </c>
      <c r="I7831" s="1440" t="s">
        <v>5159</v>
      </c>
      <c r="J7831" s="1436" t="s">
        <v>3997</v>
      </c>
      <c r="K7831" s="4"/>
    </row>
    <row r="7832" spans="1:11" ht="15" x14ac:dyDescent="0.2">
      <c r="A7832">
        <v>7773</v>
      </c>
      <c r="B7832" s="660">
        <f>'PCTC-OEPP 37-39'!F96</f>
        <v>1486689</v>
      </c>
      <c r="D7832" s="4" t="s">
        <v>1342</v>
      </c>
      <c r="F7832" s="4"/>
      <c r="G7832" s="1" t="b">
        <f t="shared" ca="1" si="129"/>
        <v>1</v>
      </c>
      <c r="H7832" s="1435" cm="1">
        <f t="array" aca="1" ref="H7832" ca="1">IF(I7832&lt;&gt;"",INDIRECT("'"&amp;I7832&amp;"'!"&amp;J7832),"")</f>
        <v>1486689</v>
      </c>
      <c r="I7832" s="1440" t="s">
        <v>5159</v>
      </c>
      <c r="J7832" s="1436" t="s">
        <v>5784</v>
      </c>
      <c r="K7832" s="4"/>
    </row>
    <row r="7833" spans="1:11" ht="15" x14ac:dyDescent="0.2">
      <c r="A7833">
        <v>7774</v>
      </c>
      <c r="B7833" s="660">
        <f>'PCTC-OEPP 37-39'!F97</f>
        <v>3124602</v>
      </c>
      <c r="D7833" s="4" t="s">
        <v>1342</v>
      </c>
      <c r="F7833" s="4"/>
      <c r="G7833" s="1" t="b">
        <f t="shared" ca="1" si="129"/>
        <v>1</v>
      </c>
      <c r="H7833" s="1435" cm="1">
        <f t="array" aca="1" ref="H7833" ca="1">IF(I7833&lt;&gt;"",INDIRECT("'"&amp;I7833&amp;"'!"&amp;J7833),"")</f>
        <v>3124602</v>
      </c>
      <c r="I7833" s="1440" t="s">
        <v>5159</v>
      </c>
      <c r="J7833" s="1436" t="s">
        <v>5785</v>
      </c>
      <c r="K7833" s="4"/>
    </row>
    <row r="7834" spans="1:11" ht="15" x14ac:dyDescent="0.2">
      <c r="A7834" s="5">
        <v>7775</v>
      </c>
      <c r="B7834" s="660"/>
      <c r="D7834" s="4" t="s">
        <v>1344</v>
      </c>
      <c r="F7834" s="4" t="s">
        <v>3784</v>
      </c>
      <c r="G7834" s="1" t="b">
        <f t="shared" ca="1" si="129"/>
        <v>1</v>
      </c>
      <c r="H7834" s="1435" t="str" cm="1">
        <f t="array" aca="1" ref="H7834" ca="1">IF(I7834&lt;&gt;"",INDIRECT("'"&amp;I7834&amp;"'!"&amp;J7834),"")</f>
        <v/>
      </c>
      <c r="I7834" s="1440"/>
      <c r="J7834" s="1436"/>
      <c r="K7834" s="4"/>
    </row>
    <row r="7835" spans="1:11" ht="15" x14ac:dyDescent="0.2">
      <c r="A7835">
        <v>7776</v>
      </c>
      <c r="B7835" s="660">
        <f>'PCTC-OEPP 37-39'!F99</f>
        <v>13965.325824617859</v>
      </c>
      <c r="D7835" s="4" t="s">
        <v>1342</v>
      </c>
      <c r="F7835" s="4"/>
      <c r="G7835" s="1" t="b">
        <f t="shared" ca="1" si="129"/>
        <v>1</v>
      </c>
      <c r="H7835" s="1435" cm="1">
        <f t="array" aca="1" ref="H7835" ca="1">IF(I7835&lt;&gt;"",INDIRECT("'"&amp;I7835&amp;"'!"&amp;J7835),"")</f>
        <v>13965.325824617859</v>
      </c>
      <c r="I7835" s="1440" t="s">
        <v>5159</v>
      </c>
      <c r="J7835" s="1436" t="s">
        <v>5237</v>
      </c>
      <c r="K7835" s="4"/>
    </row>
    <row r="7836" spans="1:11" ht="15" x14ac:dyDescent="0.2">
      <c r="A7836">
        <v>7777</v>
      </c>
      <c r="B7836" s="660">
        <f>'PCTC-OEPP 37-39'!F115</f>
        <v>37870</v>
      </c>
      <c r="D7836" s="4" t="s">
        <v>1342</v>
      </c>
      <c r="F7836" s="4"/>
      <c r="G7836" s="1" t="b">
        <f t="shared" ca="1" si="129"/>
        <v>1</v>
      </c>
      <c r="H7836" s="1435" cm="1">
        <f t="array" aca="1" ref="H7836" ca="1">IF(I7836&lt;&gt;"",INDIRECT("'"&amp;I7836&amp;"'!"&amp;J7836),"")</f>
        <v>37870</v>
      </c>
      <c r="I7836" s="1440" t="s">
        <v>5159</v>
      </c>
      <c r="J7836" s="1436" t="s">
        <v>5062</v>
      </c>
      <c r="K7836" s="4"/>
    </row>
    <row r="7837" spans="1:11" ht="15" x14ac:dyDescent="0.2">
      <c r="A7837">
        <v>7778</v>
      </c>
      <c r="B7837" s="660">
        <f>'PCTC-OEPP 37-39'!F121</f>
        <v>45000</v>
      </c>
      <c r="D7837" s="4" t="s">
        <v>1342</v>
      </c>
      <c r="F7837" s="4"/>
      <c r="G7837" s="1" t="b">
        <f t="shared" ca="1" si="129"/>
        <v>1</v>
      </c>
      <c r="H7837" s="1435" cm="1">
        <f t="array" aca="1" ref="H7837" ca="1">IF(I7837&lt;&gt;"",INDIRECT("'"&amp;I7837&amp;"'!"&amp;J7837),"")</f>
        <v>45000</v>
      </c>
      <c r="I7837" s="1440" t="s">
        <v>5159</v>
      </c>
      <c r="J7837" s="1436" t="s">
        <v>5065</v>
      </c>
      <c r="K7837" s="4"/>
    </row>
    <row r="7838" spans="1:11" ht="15" x14ac:dyDescent="0.2">
      <c r="A7838">
        <v>7779</v>
      </c>
      <c r="B7838" s="660">
        <f>'PCTC-OEPP 37-39'!F122</f>
        <v>0</v>
      </c>
      <c r="D7838" s="4" t="s">
        <v>1342</v>
      </c>
      <c r="F7838" s="4"/>
      <c r="G7838" s="1" t="b">
        <f t="shared" ca="1" si="129"/>
        <v>1</v>
      </c>
      <c r="H7838" s="1435" cm="1">
        <f t="array" aca="1" ref="H7838" ca="1">IF(I7838&lt;&gt;"",INDIRECT("'"&amp;I7838&amp;"'!"&amp;J7838),"")</f>
        <v>0</v>
      </c>
      <c r="I7838" s="1440" t="s">
        <v>5159</v>
      </c>
      <c r="J7838" s="1436" t="s">
        <v>5770</v>
      </c>
      <c r="K7838" s="4"/>
    </row>
    <row r="7839" spans="1:11" ht="15" x14ac:dyDescent="0.2">
      <c r="A7839">
        <v>7780</v>
      </c>
      <c r="B7839" s="660">
        <f>'PCTC-OEPP 37-39'!F123</f>
        <v>0</v>
      </c>
      <c r="D7839" s="4" t="s">
        <v>1342</v>
      </c>
      <c r="F7839" s="4"/>
      <c r="G7839" s="1" t="b">
        <f t="shared" ca="1" si="129"/>
        <v>1</v>
      </c>
      <c r="H7839" s="1435" cm="1">
        <f t="array" aca="1" ref="H7839" ca="1">IF(I7839&lt;&gt;"",INDIRECT("'"&amp;I7839&amp;"'!"&amp;J7839),"")</f>
        <v>0</v>
      </c>
      <c r="I7839" s="1440" t="s">
        <v>5159</v>
      </c>
      <c r="J7839" s="1436" t="s">
        <v>4897</v>
      </c>
      <c r="K7839" s="4"/>
    </row>
    <row r="7840" spans="1:11" ht="15" x14ac:dyDescent="0.2">
      <c r="A7840">
        <v>7781</v>
      </c>
      <c r="B7840" s="660">
        <f>'PCTC-OEPP 37-39'!F125</f>
        <v>67005</v>
      </c>
      <c r="D7840" s="4" t="s">
        <v>1342</v>
      </c>
      <c r="F7840" s="4"/>
      <c r="G7840" s="1" t="b">
        <f t="shared" ref="G7840:G7903" ca="1" si="130">H7840=B7840</f>
        <v>1</v>
      </c>
      <c r="H7840" s="1435" cm="1">
        <f t="array" aca="1" ref="H7840" ca="1">IF(I7840&lt;&gt;"",INDIRECT("'"&amp;I7840&amp;"'!"&amp;J7840),"")</f>
        <v>67005</v>
      </c>
      <c r="I7840" s="1440" t="s">
        <v>5159</v>
      </c>
      <c r="J7840" s="1436" t="s">
        <v>5786</v>
      </c>
      <c r="K7840" s="4"/>
    </row>
    <row r="7841" spans="1:11" ht="15" x14ac:dyDescent="0.2">
      <c r="A7841">
        <v>7782</v>
      </c>
      <c r="B7841" s="660">
        <f>'PCTC-OEPP 37-39'!F126</f>
        <v>0</v>
      </c>
      <c r="D7841" s="4" t="s">
        <v>1342</v>
      </c>
      <c r="F7841" s="4"/>
      <c r="G7841" s="1" t="b">
        <f t="shared" ca="1" si="130"/>
        <v>1</v>
      </c>
      <c r="H7841" s="1435" cm="1">
        <f t="array" aca="1" ref="H7841" ca="1">IF(I7841&lt;&gt;"",INDIRECT("'"&amp;I7841&amp;"'!"&amp;J7841),"")</f>
        <v>0</v>
      </c>
      <c r="I7841" s="1440" t="s">
        <v>5159</v>
      </c>
      <c r="J7841" s="1436" t="s">
        <v>4159</v>
      </c>
      <c r="K7841" s="4"/>
    </row>
    <row r="7842" spans="1:11" ht="15" x14ac:dyDescent="0.2">
      <c r="A7842">
        <v>7783</v>
      </c>
      <c r="B7842" s="660">
        <f>'PCTC-OEPP 37-39'!F127</f>
        <v>0</v>
      </c>
      <c r="D7842" s="4" t="s">
        <v>1342</v>
      </c>
      <c r="F7842" s="4"/>
      <c r="G7842" s="1" t="b">
        <f t="shared" ca="1" si="130"/>
        <v>1</v>
      </c>
      <c r="H7842" s="1435" cm="1">
        <f t="array" aca="1" ref="H7842" ca="1">IF(I7842&lt;&gt;"",INDIRECT("'"&amp;I7842&amp;"'!"&amp;J7842),"")</f>
        <v>0</v>
      </c>
      <c r="I7842" s="1440" t="s">
        <v>5159</v>
      </c>
      <c r="J7842" s="1436" t="s">
        <v>4160</v>
      </c>
      <c r="K7842" s="4"/>
    </row>
    <row r="7843" spans="1:11" ht="15" x14ac:dyDescent="0.2">
      <c r="A7843">
        <v>7784</v>
      </c>
      <c r="B7843" s="660">
        <f>'PCTC-OEPP 37-39'!F129</f>
        <v>0</v>
      </c>
      <c r="D7843" s="4" t="s">
        <v>1342</v>
      </c>
      <c r="F7843" s="4"/>
      <c r="G7843" s="1" t="b">
        <f t="shared" ca="1" si="130"/>
        <v>1</v>
      </c>
      <c r="H7843" s="1435" cm="1">
        <f t="array" aca="1" ref="H7843" ca="1">IF(I7843&lt;&gt;"",INDIRECT("'"&amp;I7843&amp;"'!"&amp;J7843),"")</f>
        <v>0</v>
      </c>
      <c r="I7843" s="1440" t="s">
        <v>5159</v>
      </c>
      <c r="J7843" s="1436" t="s">
        <v>4677</v>
      </c>
      <c r="K7843" s="4"/>
    </row>
    <row r="7844" spans="1:11" ht="15" x14ac:dyDescent="0.2">
      <c r="A7844">
        <v>7785</v>
      </c>
      <c r="B7844" s="660">
        <f>'PCTC-OEPP 37-39'!F130</f>
        <v>0</v>
      </c>
      <c r="D7844" s="4" t="s">
        <v>1342</v>
      </c>
      <c r="F7844" s="4"/>
      <c r="G7844" s="1" t="b">
        <f t="shared" ca="1" si="130"/>
        <v>1</v>
      </c>
      <c r="H7844" s="1435" cm="1">
        <f t="array" aca="1" ref="H7844" ca="1">IF(I7844&lt;&gt;"",INDIRECT("'"&amp;I7844&amp;"'!"&amp;J7844),"")</f>
        <v>0</v>
      </c>
      <c r="I7844" s="1440" t="s">
        <v>5159</v>
      </c>
      <c r="J7844" s="1436" t="s">
        <v>5066</v>
      </c>
      <c r="K7844" s="4"/>
    </row>
    <row r="7845" spans="1:11" ht="15" x14ac:dyDescent="0.2">
      <c r="A7845">
        <v>7786</v>
      </c>
      <c r="B7845" s="660">
        <f>'PCTC-OEPP 37-39'!F131</f>
        <v>310553</v>
      </c>
      <c r="D7845" s="4" t="s">
        <v>1342</v>
      </c>
      <c r="F7845" s="4"/>
      <c r="G7845" s="1" t="b">
        <f t="shared" ca="1" si="130"/>
        <v>1</v>
      </c>
      <c r="H7845" s="1435" cm="1">
        <f t="array" aca="1" ref="H7845" ca="1">IF(I7845&lt;&gt;"",INDIRECT("'"&amp;I7845&amp;"'!"&amp;J7845),"")</f>
        <v>310553</v>
      </c>
      <c r="I7845" s="1440" t="s">
        <v>5159</v>
      </c>
      <c r="J7845" s="1436" t="s">
        <v>4162</v>
      </c>
      <c r="K7845" s="4"/>
    </row>
    <row r="7846" spans="1:11" ht="15" x14ac:dyDescent="0.2">
      <c r="A7846">
        <v>7787</v>
      </c>
      <c r="B7846" s="660">
        <f>'PCTC-OEPP 37-39'!F133</f>
        <v>0</v>
      </c>
      <c r="D7846" s="4" t="s">
        <v>1342</v>
      </c>
      <c r="F7846" s="4"/>
      <c r="G7846" s="1" t="b">
        <f t="shared" ca="1" si="130"/>
        <v>1</v>
      </c>
      <c r="H7846" s="1435" cm="1">
        <f t="array" aca="1" ref="H7846" ca="1">IF(I7846&lt;&gt;"",INDIRECT("'"&amp;I7846&amp;"'!"&amp;J7846),"")</f>
        <v>0</v>
      </c>
      <c r="I7846" s="1440" t="s">
        <v>5159</v>
      </c>
      <c r="J7846" s="1436" t="s">
        <v>4164</v>
      </c>
      <c r="K7846" s="4"/>
    </row>
    <row r="7847" spans="1:11" ht="15" x14ac:dyDescent="0.2">
      <c r="A7847">
        <v>7788</v>
      </c>
      <c r="B7847" s="660">
        <f>'PCTC-OEPP 37-39'!F134</f>
        <v>0</v>
      </c>
      <c r="D7847" s="4" t="s">
        <v>1342</v>
      </c>
      <c r="F7847" s="4"/>
      <c r="G7847" s="1" t="b">
        <f t="shared" ca="1" si="130"/>
        <v>1</v>
      </c>
      <c r="H7847" s="1435" cm="1">
        <f t="array" aca="1" ref="H7847" ca="1">IF(I7847&lt;&gt;"",INDIRECT("'"&amp;I7847&amp;"'!"&amp;J7847),"")</f>
        <v>0</v>
      </c>
      <c r="I7847" s="1440" t="s">
        <v>5159</v>
      </c>
      <c r="J7847" s="1436" t="s">
        <v>4549</v>
      </c>
      <c r="K7847" s="4"/>
    </row>
    <row r="7848" spans="1:11" ht="15" x14ac:dyDescent="0.2">
      <c r="A7848">
        <v>7789</v>
      </c>
      <c r="B7848" s="660">
        <f>'PCTC-OEPP 37-39'!F135</f>
        <v>0</v>
      </c>
      <c r="D7848" s="4" t="s">
        <v>1342</v>
      </c>
      <c r="F7848" s="4"/>
      <c r="G7848" s="1" t="b">
        <f t="shared" ca="1" si="130"/>
        <v>1</v>
      </c>
      <c r="H7848" s="1435" cm="1">
        <f t="array" aca="1" ref="H7848" ca="1">IF(I7848&lt;&gt;"",INDIRECT("'"&amp;I7848&amp;"'!"&amp;J7848),"")</f>
        <v>0</v>
      </c>
      <c r="I7848" s="1440" t="s">
        <v>5159</v>
      </c>
      <c r="J7848" s="1436" t="s">
        <v>5787</v>
      </c>
      <c r="K7848" s="4"/>
    </row>
    <row r="7849" spans="1:11" ht="15" x14ac:dyDescent="0.2">
      <c r="A7849">
        <v>7790</v>
      </c>
      <c r="B7849" s="660">
        <f>'PCTC-OEPP 37-39'!F136</f>
        <v>0</v>
      </c>
      <c r="D7849" s="4" t="s">
        <v>1342</v>
      </c>
      <c r="F7849" s="4"/>
      <c r="G7849" s="1" t="b">
        <f t="shared" ca="1" si="130"/>
        <v>1</v>
      </c>
      <c r="H7849" s="1435" cm="1">
        <f t="array" aca="1" ref="H7849" ca="1">IF(I7849&lt;&gt;"",INDIRECT("'"&amp;I7849&amp;"'!"&amp;J7849),"")</f>
        <v>0</v>
      </c>
      <c r="I7849" s="1440" t="s">
        <v>5159</v>
      </c>
      <c r="J7849" s="1436" t="s">
        <v>5788</v>
      </c>
      <c r="K7849" s="4"/>
    </row>
    <row r="7850" spans="1:11" ht="15" x14ac:dyDescent="0.2">
      <c r="A7850">
        <v>7791</v>
      </c>
      <c r="B7850" s="660">
        <f>'PCTC-OEPP 37-39'!F137</f>
        <v>0</v>
      </c>
      <c r="D7850" s="4" t="s">
        <v>1342</v>
      </c>
      <c r="F7850" s="4"/>
      <c r="G7850" s="1" t="b">
        <f t="shared" ca="1" si="130"/>
        <v>1</v>
      </c>
      <c r="H7850" s="1435" cm="1">
        <f t="array" aca="1" ref="H7850" ca="1">IF(I7850&lt;&gt;"",INDIRECT("'"&amp;I7850&amp;"'!"&amp;J7850),"")</f>
        <v>0</v>
      </c>
      <c r="I7850" s="1440" t="s">
        <v>5159</v>
      </c>
      <c r="J7850" s="1436" t="s">
        <v>5789</v>
      </c>
      <c r="K7850" s="4"/>
    </row>
    <row r="7851" spans="1:11" ht="15" x14ac:dyDescent="0.2">
      <c r="A7851">
        <v>7792</v>
      </c>
      <c r="B7851" s="660">
        <f>'PCTC-OEPP 37-39'!F138</f>
        <v>0</v>
      </c>
      <c r="D7851" s="4" t="s">
        <v>1342</v>
      </c>
      <c r="F7851" s="4"/>
      <c r="G7851" s="1" t="b">
        <f t="shared" ca="1" si="130"/>
        <v>1</v>
      </c>
      <c r="H7851" s="1435" cm="1">
        <f t="array" aca="1" ref="H7851" ca="1">IF(I7851&lt;&gt;"",INDIRECT("'"&amp;I7851&amp;"'!"&amp;J7851),"")</f>
        <v>0</v>
      </c>
      <c r="I7851" s="1440" t="s">
        <v>5159</v>
      </c>
      <c r="J7851" s="1436" t="s">
        <v>5790</v>
      </c>
      <c r="K7851" s="4"/>
    </row>
    <row r="7852" spans="1:11" ht="15" x14ac:dyDescent="0.2">
      <c r="A7852">
        <v>7793</v>
      </c>
      <c r="B7852" s="660">
        <f>'PCTC-OEPP 37-39'!F139</f>
        <v>0</v>
      </c>
      <c r="D7852" s="4" t="s">
        <v>1342</v>
      </c>
      <c r="F7852" s="4"/>
      <c r="G7852" s="1" t="b">
        <f t="shared" ca="1" si="130"/>
        <v>1</v>
      </c>
      <c r="H7852" s="1435" cm="1">
        <f t="array" aca="1" ref="H7852" ca="1">IF(I7852&lt;&gt;"",INDIRECT("'"&amp;I7852&amp;"'!"&amp;J7852),"")</f>
        <v>0</v>
      </c>
      <c r="I7852" s="1440" t="s">
        <v>5159</v>
      </c>
      <c r="J7852" s="1436" t="s">
        <v>5791</v>
      </c>
      <c r="K7852" s="4"/>
    </row>
    <row r="7853" spans="1:11" ht="15" x14ac:dyDescent="0.2">
      <c r="A7853">
        <v>7794</v>
      </c>
      <c r="B7853" s="660">
        <f>'PCTC-OEPP 37-39'!F141</f>
        <v>850</v>
      </c>
      <c r="D7853" s="4" t="s">
        <v>1342</v>
      </c>
      <c r="F7853" s="4"/>
      <c r="G7853" s="1" t="b">
        <f t="shared" ca="1" si="130"/>
        <v>1</v>
      </c>
      <c r="H7853" s="1435" cm="1">
        <f t="array" aca="1" ref="H7853" ca="1">IF(I7853&lt;&gt;"",INDIRECT("'"&amp;I7853&amp;"'!"&amp;J7853),"")</f>
        <v>850</v>
      </c>
      <c r="I7853" s="1440" t="s">
        <v>5159</v>
      </c>
      <c r="J7853" s="1436" t="s">
        <v>5792</v>
      </c>
      <c r="K7853" s="4"/>
    </row>
    <row r="7854" spans="1:11" ht="15" x14ac:dyDescent="0.2">
      <c r="A7854">
        <v>7795</v>
      </c>
      <c r="B7854" s="660">
        <f>'PCTC-OEPP 37-39'!F143</f>
        <v>0</v>
      </c>
      <c r="D7854" s="4" t="s">
        <v>1342</v>
      </c>
      <c r="F7854" s="4"/>
      <c r="G7854" s="1" t="b">
        <f t="shared" ca="1" si="130"/>
        <v>1</v>
      </c>
      <c r="H7854" s="1435" cm="1">
        <f t="array" aca="1" ref="H7854" ca="1">IF(I7854&lt;&gt;"",INDIRECT("'"&amp;I7854&amp;"'!"&amp;J7854),"")</f>
        <v>0</v>
      </c>
      <c r="I7854" s="1440" t="s">
        <v>5159</v>
      </c>
      <c r="J7854" s="1436" t="s">
        <v>5793</v>
      </c>
      <c r="K7854" s="4"/>
    </row>
    <row r="7855" spans="1:11" ht="15" x14ac:dyDescent="0.2">
      <c r="A7855">
        <v>7796</v>
      </c>
      <c r="B7855" s="660">
        <f>'PCTC-OEPP 37-39'!F144</f>
        <v>0</v>
      </c>
      <c r="D7855" s="4" t="s">
        <v>1342</v>
      </c>
      <c r="F7855" s="4"/>
      <c r="G7855" s="1" t="b">
        <f t="shared" ca="1" si="130"/>
        <v>1</v>
      </c>
      <c r="H7855" s="1435" cm="1">
        <f t="array" aca="1" ref="H7855" ca="1">IF(I7855&lt;&gt;"",INDIRECT("'"&amp;I7855&amp;"'!"&amp;J7855),"")</f>
        <v>0</v>
      </c>
      <c r="I7855" s="1440" t="s">
        <v>5159</v>
      </c>
      <c r="J7855" s="1436" t="s">
        <v>5794</v>
      </c>
      <c r="K7855" s="4"/>
    </row>
    <row r="7856" spans="1:11" ht="15" x14ac:dyDescent="0.2">
      <c r="A7856">
        <v>7797</v>
      </c>
      <c r="B7856" s="660">
        <f>'PCTC-OEPP 37-39'!F145</f>
        <v>45316</v>
      </c>
      <c r="D7856" s="4" t="s">
        <v>1342</v>
      </c>
      <c r="F7856" s="4"/>
      <c r="G7856" s="1" t="b">
        <f t="shared" ca="1" si="130"/>
        <v>1</v>
      </c>
      <c r="H7856" s="1435" cm="1">
        <f t="array" aca="1" ref="H7856" ca="1">IF(I7856&lt;&gt;"",INDIRECT("'"&amp;I7856&amp;"'!"&amp;J7856),"")</f>
        <v>45316</v>
      </c>
      <c r="I7856" s="1440" t="s">
        <v>5159</v>
      </c>
      <c r="J7856" s="1436" t="s">
        <v>5795</v>
      </c>
      <c r="K7856" s="4"/>
    </row>
    <row r="7857" spans="1:11" ht="15" x14ac:dyDescent="0.2">
      <c r="A7857">
        <v>7798</v>
      </c>
      <c r="B7857" s="660">
        <f>'PCTC-OEPP 37-39'!F146</f>
        <v>79821</v>
      </c>
      <c r="D7857" s="4" t="s">
        <v>1342</v>
      </c>
      <c r="F7857" s="4"/>
      <c r="G7857" s="1" t="b">
        <f t="shared" ca="1" si="130"/>
        <v>1</v>
      </c>
      <c r="H7857" s="1435" cm="1">
        <f t="array" aca="1" ref="H7857" ca="1">IF(I7857&lt;&gt;"",INDIRECT("'"&amp;I7857&amp;"'!"&amp;J7857),"")</f>
        <v>79821</v>
      </c>
      <c r="I7857" s="1440" t="s">
        <v>5159</v>
      </c>
      <c r="J7857" s="1436" t="s">
        <v>5796</v>
      </c>
      <c r="K7857" s="4"/>
    </row>
    <row r="7858" spans="1:11" ht="15" x14ac:dyDescent="0.2">
      <c r="A7858">
        <v>7799</v>
      </c>
      <c r="B7858" s="660">
        <f>'PCTC-OEPP 37-39'!F147</f>
        <v>0</v>
      </c>
      <c r="D7858" s="4" t="s">
        <v>1342</v>
      </c>
      <c r="F7858" s="4"/>
      <c r="G7858" s="1" t="b">
        <f t="shared" ca="1" si="130"/>
        <v>1</v>
      </c>
      <c r="H7858" s="1435" cm="1">
        <f t="array" aca="1" ref="H7858" ca="1">IF(I7858&lt;&gt;"",INDIRECT("'"&amp;I7858&amp;"'!"&amp;J7858),"")</f>
        <v>0</v>
      </c>
      <c r="I7858" s="1440" t="s">
        <v>5159</v>
      </c>
      <c r="J7858" s="1436" t="s">
        <v>5797</v>
      </c>
      <c r="K7858" s="4"/>
    </row>
    <row r="7859" spans="1:11" ht="15" x14ac:dyDescent="0.2">
      <c r="A7859">
        <v>7800</v>
      </c>
      <c r="B7859" s="660">
        <f>'PCTC-OEPP 37-39'!F148</f>
        <v>111062</v>
      </c>
      <c r="D7859" s="4" t="s">
        <v>1342</v>
      </c>
      <c r="F7859" s="4"/>
      <c r="G7859" s="1" t="b">
        <f t="shared" ca="1" si="130"/>
        <v>1</v>
      </c>
      <c r="H7859" s="1435" cm="1">
        <f t="array" aca="1" ref="H7859" ca="1">IF(I7859&lt;&gt;"",INDIRECT("'"&amp;I7859&amp;"'!"&amp;J7859),"")</f>
        <v>111062</v>
      </c>
      <c r="I7859" s="1440" t="s">
        <v>5159</v>
      </c>
      <c r="J7859" s="1436" t="s">
        <v>5798</v>
      </c>
      <c r="K7859" s="4"/>
    </row>
    <row r="7860" spans="1:11" ht="15" x14ac:dyDescent="0.2">
      <c r="A7860">
        <v>7801</v>
      </c>
      <c r="B7860" s="660">
        <f>'PCTC-OEPP 37-39'!F149</f>
        <v>0</v>
      </c>
      <c r="D7860" s="4" t="s">
        <v>1342</v>
      </c>
      <c r="F7860" s="4"/>
      <c r="G7860" s="1" t="b">
        <f t="shared" ca="1" si="130"/>
        <v>1</v>
      </c>
      <c r="H7860" s="1435" cm="1">
        <f t="array" aca="1" ref="H7860" ca="1">IF(I7860&lt;&gt;"",INDIRECT("'"&amp;I7860&amp;"'!"&amp;J7860),"")</f>
        <v>0</v>
      </c>
      <c r="I7860" s="1440" t="s">
        <v>5159</v>
      </c>
      <c r="J7860" s="1436" t="s">
        <v>5799</v>
      </c>
      <c r="K7860" s="4"/>
    </row>
    <row r="7861" spans="1:11" ht="15" x14ac:dyDescent="0.2">
      <c r="A7861">
        <v>7802</v>
      </c>
      <c r="B7861" s="660">
        <f>'PCTC-OEPP 37-39'!F150</f>
        <v>0</v>
      </c>
      <c r="D7861" s="4" t="s">
        <v>1342</v>
      </c>
      <c r="F7861" s="4"/>
      <c r="G7861" s="1" t="b">
        <f t="shared" ca="1" si="130"/>
        <v>1</v>
      </c>
      <c r="H7861" s="1435" cm="1">
        <f t="array" aca="1" ref="H7861" ca="1">IF(I7861&lt;&gt;"",INDIRECT("'"&amp;I7861&amp;"'!"&amp;J7861),"")</f>
        <v>0</v>
      </c>
      <c r="I7861" s="1440" t="s">
        <v>5159</v>
      </c>
      <c r="J7861" s="1436" t="s">
        <v>5800</v>
      </c>
      <c r="K7861" s="4"/>
    </row>
    <row r="7862" spans="1:11" ht="15" x14ac:dyDescent="0.2">
      <c r="A7862">
        <v>7803</v>
      </c>
      <c r="B7862" s="660">
        <f>'PCTC-OEPP 37-39'!F151</f>
        <v>0</v>
      </c>
      <c r="D7862" s="4" t="s">
        <v>1342</v>
      </c>
      <c r="F7862" s="4"/>
      <c r="G7862" s="1" t="b">
        <f t="shared" ca="1" si="130"/>
        <v>1</v>
      </c>
      <c r="H7862" s="1435" cm="1">
        <f t="array" aca="1" ref="H7862" ca="1">IF(I7862&lt;&gt;"",INDIRECT("'"&amp;I7862&amp;"'!"&amp;J7862),"")</f>
        <v>0</v>
      </c>
      <c r="I7862" s="1440" t="s">
        <v>5159</v>
      </c>
      <c r="J7862" s="1436" t="s">
        <v>5279</v>
      </c>
      <c r="K7862" s="4"/>
    </row>
    <row r="7863" spans="1:11" ht="15" x14ac:dyDescent="0.2">
      <c r="A7863">
        <v>7804</v>
      </c>
      <c r="B7863" s="660">
        <f>'PCTC-OEPP 37-39'!F152</f>
        <v>0</v>
      </c>
      <c r="D7863" s="4" t="s">
        <v>1342</v>
      </c>
      <c r="F7863" s="4"/>
      <c r="G7863" s="1" t="b">
        <f t="shared" ca="1" si="130"/>
        <v>1</v>
      </c>
      <c r="H7863" s="1435" cm="1">
        <f t="array" aca="1" ref="H7863" ca="1">IF(I7863&lt;&gt;"",INDIRECT("'"&amp;I7863&amp;"'!"&amp;J7863),"")</f>
        <v>0</v>
      </c>
      <c r="I7863" s="1440" t="s">
        <v>5159</v>
      </c>
      <c r="J7863" s="1436" t="s">
        <v>4834</v>
      </c>
      <c r="K7863" s="4"/>
    </row>
    <row r="7864" spans="1:11" ht="15" x14ac:dyDescent="0.2">
      <c r="A7864">
        <v>7805</v>
      </c>
      <c r="B7864" s="660">
        <f>'PCTC-OEPP 37-39'!F177</f>
        <v>0</v>
      </c>
      <c r="D7864" s="4" t="s">
        <v>1342</v>
      </c>
      <c r="F7864" s="4"/>
      <c r="G7864" s="1" t="b">
        <f t="shared" ca="1" si="130"/>
        <v>1</v>
      </c>
      <c r="H7864" s="1435" cm="1">
        <f t="array" aca="1" ref="H7864" ca="1">IF(I7864&lt;&gt;"",INDIRECT("'"&amp;I7864&amp;"'!"&amp;J7864),"")</f>
        <v>0</v>
      </c>
      <c r="I7864" s="1440" t="s">
        <v>5159</v>
      </c>
      <c r="J7864" s="1436" t="s">
        <v>5075</v>
      </c>
      <c r="K7864" s="4"/>
    </row>
    <row r="7865" spans="1:11" ht="15" x14ac:dyDescent="0.2">
      <c r="A7865">
        <v>7806</v>
      </c>
      <c r="B7865" s="660">
        <f>'PCTC-OEPP 37-39'!F179</f>
        <v>0</v>
      </c>
      <c r="D7865" s="4" t="s">
        <v>1342</v>
      </c>
      <c r="F7865" s="4"/>
      <c r="G7865" s="1" t="b">
        <f t="shared" ca="1" si="130"/>
        <v>1</v>
      </c>
      <c r="H7865" s="1435" cm="1">
        <f t="array" aca="1" ref="H7865" ca="1">IF(I7865&lt;&gt;"",INDIRECT("'"&amp;I7865&amp;"'!"&amp;J7865),"")</f>
        <v>0</v>
      </c>
      <c r="I7865" s="1440" t="s">
        <v>5159</v>
      </c>
      <c r="J7865" s="1436" t="s">
        <v>5801</v>
      </c>
      <c r="K7865" s="4"/>
    </row>
    <row r="7866" spans="1:11" ht="15" x14ac:dyDescent="0.2">
      <c r="A7866">
        <v>7807</v>
      </c>
      <c r="B7866" s="660">
        <f>'PCTC-OEPP 37-39'!F180</f>
        <v>0</v>
      </c>
      <c r="D7866" s="4" t="s">
        <v>1342</v>
      </c>
      <c r="F7866" s="4"/>
      <c r="G7866" s="1" t="b">
        <f t="shared" ca="1" si="130"/>
        <v>1</v>
      </c>
      <c r="H7866" s="1435" cm="1">
        <f t="array" aca="1" ref="H7866" ca="1">IF(I7866&lt;&gt;"",INDIRECT("'"&amp;I7866&amp;"'!"&amp;J7866),"")</f>
        <v>0</v>
      </c>
      <c r="I7866" s="1440" t="s">
        <v>5159</v>
      </c>
      <c r="J7866" s="1436" t="s">
        <v>5802</v>
      </c>
      <c r="K7866" s="4"/>
    </row>
    <row r="7867" spans="1:11" ht="15" x14ac:dyDescent="0.2">
      <c r="A7867">
        <v>7808</v>
      </c>
      <c r="B7867" s="660">
        <f>'PCTC-OEPP 37-39'!F181</f>
        <v>0</v>
      </c>
      <c r="D7867" s="4" t="s">
        <v>1342</v>
      </c>
      <c r="F7867" s="4"/>
      <c r="G7867" s="1" t="b">
        <f t="shared" ca="1" si="130"/>
        <v>1</v>
      </c>
      <c r="H7867" s="1435" cm="1">
        <f t="array" aca="1" ref="H7867" ca="1">IF(I7867&lt;&gt;"",INDIRECT("'"&amp;I7867&amp;"'!"&amp;J7867),"")</f>
        <v>0</v>
      </c>
      <c r="I7867" s="1440" t="s">
        <v>5159</v>
      </c>
      <c r="J7867" s="1436" t="s">
        <v>4881</v>
      </c>
      <c r="K7867" s="4"/>
    </row>
    <row r="7868" spans="1:11" ht="15" x14ac:dyDescent="0.2">
      <c r="A7868">
        <v>7809</v>
      </c>
      <c r="B7868" s="660">
        <f>'PCTC-OEPP 37-39'!F182</f>
        <v>0</v>
      </c>
      <c r="D7868" s="4" t="s">
        <v>1342</v>
      </c>
      <c r="F7868" s="4"/>
      <c r="G7868" s="1" t="b">
        <f t="shared" ca="1" si="130"/>
        <v>1</v>
      </c>
      <c r="H7868" s="1435" cm="1">
        <f t="array" aca="1" ref="H7868" ca="1">IF(I7868&lt;&gt;"",INDIRECT("'"&amp;I7868&amp;"'!"&amp;J7868),"")</f>
        <v>0</v>
      </c>
      <c r="I7868" s="1440" t="s">
        <v>5159</v>
      </c>
      <c r="J7868" s="1436" t="s">
        <v>4884</v>
      </c>
      <c r="K7868" s="4"/>
    </row>
    <row r="7869" spans="1:11" ht="15" x14ac:dyDescent="0.2">
      <c r="A7869">
        <v>7810</v>
      </c>
      <c r="B7869" s="660">
        <f>'PCTC-OEPP 37-39'!F183</f>
        <v>0</v>
      </c>
      <c r="D7869" s="4" t="s">
        <v>1342</v>
      </c>
      <c r="F7869" s="4"/>
      <c r="G7869" s="1" t="b">
        <f t="shared" ca="1" si="130"/>
        <v>1</v>
      </c>
      <c r="H7869" s="1435" cm="1">
        <f t="array" aca="1" ref="H7869" ca="1">IF(I7869&lt;&gt;"",INDIRECT("'"&amp;I7869&amp;"'!"&amp;J7869),"")</f>
        <v>0</v>
      </c>
      <c r="I7869" s="1440" t="s">
        <v>5159</v>
      </c>
      <c r="J7869" s="1436" t="s">
        <v>5076</v>
      </c>
      <c r="K7869" s="4"/>
    </row>
    <row r="7870" spans="1:11" ht="15" x14ac:dyDescent="0.2">
      <c r="A7870">
        <v>7811</v>
      </c>
      <c r="B7870" s="660">
        <f>'PCTC-OEPP 37-39'!F184</f>
        <v>5162</v>
      </c>
      <c r="D7870" s="4" t="s">
        <v>1342</v>
      </c>
      <c r="F7870" s="4"/>
      <c r="G7870" s="1" t="b">
        <f t="shared" ca="1" si="130"/>
        <v>1</v>
      </c>
      <c r="H7870" s="1435" cm="1">
        <f t="array" aca="1" ref="H7870" ca="1">IF(I7870&lt;&gt;"",INDIRECT("'"&amp;I7870&amp;"'!"&amp;J7870),"")</f>
        <v>5162</v>
      </c>
      <c r="I7870" s="1440" t="s">
        <v>5159</v>
      </c>
      <c r="J7870" s="1436" t="s">
        <v>4770</v>
      </c>
      <c r="K7870" s="4"/>
    </row>
    <row r="7871" spans="1:11" ht="15" x14ac:dyDescent="0.2">
      <c r="A7871">
        <v>7812</v>
      </c>
      <c r="B7871" s="660">
        <f>'PCTC-OEPP 37-39'!F186</f>
        <v>0</v>
      </c>
      <c r="D7871" s="4" t="s">
        <v>1342</v>
      </c>
      <c r="F7871" s="4"/>
      <c r="G7871" s="1" t="b">
        <f t="shared" ca="1" si="130"/>
        <v>1</v>
      </c>
      <c r="H7871" s="1435" cm="1">
        <f t="array" aca="1" ref="H7871" ca="1">IF(I7871&lt;&gt;"",INDIRECT("'"&amp;I7871&amp;"'!"&amp;J7871),"")</f>
        <v>0</v>
      </c>
      <c r="I7871" s="1440" t="s">
        <v>5159</v>
      </c>
      <c r="J7871" s="1436" t="s">
        <v>4236</v>
      </c>
      <c r="K7871" s="4"/>
    </row>
    <row r="7872" spans="1:11" ht="15" x14ac:dyDescent="0.2">
      <c r="A7872">
        <v>7813</v>
      </c>
      <c r="B7872" s="660">
        <f>'PCTC-OEPP 37-39'!F189</f>
        <v>4199</v>
      </c>
      <c r="D7872" s="4" t="s">
        <v>1342</v>
      </c>
      <c r="F7872" s="4"/>
      <c r="G7872" s="1" t="b">
        <f t="shared" ca="1" si="130"/>
        <v>1</v>
      </c>
      <c r="H7872" s="1435" cm="1">
        <f t="array" aca="1" ref="H7872" ca="1">IF(I7872&lt;&gt;"",INDIRECT("'"&amp;I7872&amp;"'!"&amp;J7872),"")</f>
        <v>4199</v>
      </c>
      <c r="I7872" s="1440" t="s">
        <v>5159</v>
      </c>
      <c r="J7872" s="1436" t="s">
        <v>4568</v>
      </c>
      <c r="K7872" s="4"/>
    </row>
    <row r="7873" spans="1:11" ht="15" x14ac:dyDescent="0.2">
      <c r="A7873">
        <v>7814</v>
      </c>
      <c r="B7873" s="660">
        <f>'PCTC-OEPP 37-39'!F190</f>
        <v>3265</v>
      </c>
      <c r="D7873" s="4" t="s">
        <v>1342</v>
      </c>
      <c r="F7873" s="4"/>
      <c r="G7873" s="1" t="b">
        <f t="shared" ca="1" si="130"/>
        <v>1</v>
      </c>
      <c r="H7873" s="1435" cm="1">
        <f t="array" aca="1" ref="H7873" ca="1">IF(I7873&lt;&gt;"",INDIRECT("'"&amp;I7873&amp;"'!"&amp;J7873),"")</f>
        <v>3265</v>
      </c>
      <c r="I7873" s="1440" t="s">
        <v>5159</v>
      </c>
      <c r="J7873" s="1436" t="s">
        <v>4849</v>
      </c>
      <c r="K7873" s="4"/>
    </row>
    <row r="7874" spans="1:11" ht="15" x14ac:dyDescent="0.2">
      <c r="A7874">
        <v>7815</v>
      </c>
      <c r="B7874" s="660">
        <f>'PCTC-OEPP 37-39'!F191</f>
        <v>148810</v>
      </c>
      <c r="D7874" s="4" t="s">
        <v>1342</v>
      </c>
      <c r="F7874" s="4"/>
      <c r="G7874" s="1" t="b">
        <f t="shared" ca="1" si="130"/>
        <v>1</v>
      </c>
      <c r="H7874" s="1435" cm="1">
        <f t="array" aca="1" ref="H7874" ca="1">IF(I7874&lt;&gt;"",INDIRECT("'"&amp;I7874&amp;"'!"&amp;J7874),"")</f>
        <v>148810</v>
      </c>
      <c r="I7874" s="1440" t="s">
        <v>5159</v>
      </c>
      <c r="J7874" s="1436" t="s">
        <v>5803</v>
      </c>
      <c r="K7874" s="4"/>
    </row>
    <row r="7875" spans="1:11" ht="15" x14ac:dyDescent="0.2">
      <c r="A7875">
        <v>7816</v>
      </c>
      <c r="B7875" s="660">
        <f>'PCTC-OEPP 37-39'!F196</f>
        <v>1155372</v>
      </c>
      <c r="D7875" s="4" t="s">
        <v>1342</v>
      </c>
      <c r="F7875" s="4"/>
      <c r="G7875" s="1" t="b">
        <f t="shared" ca="1" si="130"/>
        <v>1</v>
      </c>
      <c r="H7875" s="1435" cm="1">
        <f t="array" aca="1" ref="H7875" ca="1">IF(I7875&lt;&gt;"",INDIRECT("'"&amp;I7875&amp;"'!"&amp;J7875),"")</f>
        <v>1155372</v>
      </c>
      <c r="I7875" s="1440" t="s">
        <v>5159</v>
      </c>
      <c r="J7875" s="1436" t="s">
        <v>5804</v>
      </c>
      <c r="K7875" s="4"/>
    </row>
    <row r="7876" spans="1:11" ht="15" x14ac:dyDescent="0.2">
      <c r="A7876">
        <v>7817</v>
      </c>
      <c r="B7876" s="660">
        <f>'PCTC-OEPP 37-39'!F197</f>
        <v>1969230</v>
      </c>
      <c r="D7876" s="4" t="s">
        <v>1342</v>
      </c>
      <c r="F7876" s="4"/>
      <c r="G7876" s="1" t="b">
        <f t="shared" ca="1" si="130"/>
        <v>1</v>
      </c>
      <c r="H7876" s="1435" cm="1">
        <f t="array" aca="1" ref="H7876" ca="1">IF(I7876&lt;&gt;"",INDIRECT("'"&amp;I7876&amp;"'!"&amp;J7876),"")</f>
        <v>1969230</v>
      </c>
      <c r="I7876" s="1440" t="s">
        <v>5159</v>
      </c>
      <c r="J7876" s="1436" t="s">
        <v>5805</v>
      </c>
      <c r="K7876" s="4"/>
    </row>
    <row r="7877" spans="1:11" ht="15" x14ac:dyDescent="0.2">
      <c r="A7877">
        <v>7818</v>
      </c>
      <c r="B7877" s="660">
        <f>'PCTC-OEPP 37-39'!F199</f>
        <v>2156208</v>
      </c>
      <c r="D7877" s="4" t="s">
        <v>1342</v>
      </c>
      <c r="F7877" s="4"/>
      <c r="G7877" s="1" t="b">
        <f t="shared" ca="1" si="130"/>
        <v>1</v>
      </c>
      <c r="H7877" s="1435" cm="1">
        <f t="array" aca="1" ref="H7877" ca="1">IF(I7877&lt;&gt;"",INDIRECT("'"&amp;I7877&amp;"'!"&amp;J7877),"")</f>
        <v>2156208</v>
      </c>
      <c r="I7877" s="1440" t="s">
        <v>5159</v>
      </c>
      <c r="J7877" s="1436" t="s">
        <v>5806</v>
      </c>
      <c r="K7877" s="4"/>
    </row>
    <row r="7878" spans="1:11" ht="15" x14ac:dyDescent="0.2">
      <c r="A7878">
        <v>7819</v>
      </c>
      <c r="B7878" s="660">
        <f>'PCTC-OEPP 37-39'!F201</f>
        <v>9637.1145079109683</v>
      </c>
      <c r="D7878" s="4" t="s">
        <v>1342</v>
      </c>
      <c r="F7878" s="4"/>
      <c r="G7878" s="1" t="b">
        <f t="shared" ca="1" si="130"/>
        <v>1</v>
      </c>
      <c r="H7878" s="1435" cm="1">
        <f t="array" aca="1" ref="H7878" ca="1">IF(I7878&lt;&gt;"",INDIRECT("'"&amp;I7878&amp;"'!"&amp;J7878),"")</f>
        <v>9637.1145079109683</v>
      </c>
      <c r="I7878" s="1440" t="s">
        <v>5159</v>
      </c>
      <c r="J7878" s="1436" t="s">
        <v>5807</v>
      </c>
      <c r="K7878" s="4"/>
    </row>
    <row r="7879" spans="1:11" ht="15" x14ac:dyDescent="0.2">
      <c r="A7879">
        <v>7820</v>
      </c>
      <c r="B7879" s="19">
        <f>'PCTC-OEPP 37-39'!F29</f>
        <v>0</v>
      </c>
      <c r="D7879" s="4" t="s">
        <v>1342</v>
      </c>
      <c r="F7879" s="4"/>
      <c r="G7879" s="1" t="b">
        <f t="shared" ca="1" si="130"/>
        <v>1</v>
      </c>
      <c r="H7879" s="1435" cm="1">
        <f t="array" aca="1" ref="H7879" ca="1">IF(I7879&lt;&gt;"",INDIRECT("'"&amp;I7879&amp;"'!"&amp;J7879),"")</f>
        <v>0</v>
      </c>
      <c r="I7879" s="1440" t="s">
        <v>5159</v>
      </c>
      <c r="J7879" s="1436" t="s">
        <v>5180</v>
      </c>
      <c r="K7879" s="4"/>
    </row>
    <row r="7880" spans="1:11" ht="15" x14ac:dyDescent="0.2">
      <c r="A7880">
        <v>7821</v>
      </c>
      <c r="B7880" s="19">
        <f>'Revenues 10-15'!H120</f>
        <v>0</v>
      </c>
      <c r="D7880" s="4" t="s">
        <v>1343</v>
      </c>
      <c r="F7880" s="4"/>
      <c r="G7880" s="1" t="b">
        <f t="shared" ca="1" si="130"/>
        <v>1</v>
      </c>
      <c r="H7880" s="1435" cm="1">
        <f t="array" aca="1" ref="H7880" ca="1">IF(I7880&lt;&gt;"",INDIRECT("'"&amp;I7880&amp;"'!"&amp;J7880),"")</f>
        <v>0</v>
      </c>
      <c r="I7880" s="1440" t="s">
        <v>4785</v>
      </c>
      <c r="J7880" s="1436" t="s">
        <v>5808</v>
      </c>
      <c r="K7880" s="4"/>
    </row>
    <row r="7881" spans="1:11" ht="15" x14ac:dyDescent="0.2">
      <c r="A7881" s="5">
        <v>7822</v>
      </c>
      <c r="D7881" s="4" t="s">
        <v>1343</v>
      </c>
      <c r="F7881" s="4" t="s">
        <v>3784</v>
      </c>
      <c r="G7881" s="1" t="b">
        <f t="shared" ca="1" si="130"/>
        <v>1</v>
      </c>
      <c r="H7881" s="1435" t="str" cm="1">
        <f t="array" aca="1" ref="H7881" ca="1">IF(I7881&lt;&gt;"",INDIRECT("'"&amp;I7881&amp;"'!"&amp;J7881),"")</f>
        <v/>
      </c>
      <c r="I7881" s="1440"/>
      <c r="J7881" s="1436"/>
      <c r="K7881" s="4"/>
    </row>
    <row r="7882" spans="1:11" ht="15" x14ac:dyDescent="0.2">
      <c r="A7882">
        <v>7823</v>
      </c>
      <c r="B7882" s="19">
        <f>'Revenues 10-15'!H121</f>
        <v>0</v>
      </c>
      <c r="D7882" s="4" t="s">
        <v>1343</v>
      </c>
      <c r="F7882" s="4"/>
      <c r="G7882" s="1" t="b">
        <f t="shared" ca="1" si="130"/>
        <v>1</v>
      </c>
      <c r="H7882" s="1435" cm="1">
        <f t="array" aca="1" ref="H7882" ca="1">IF(I7882&lt;&gt;"",INDIRECT("'"&amp;I7882&amp;"'!"&amp;J7882),"")</f>
        <v>0</v>
      </c>
      <c r="I7882" s="1440" t="s">
        <v>4785</v>
      </c>
      <c r="J7882" s="1436" t="s">
        <v>5809</v>
      </c>
      <c r="K7882" s="4"/>
    </row>
    <row r="7883" spans="1:11" ht="15" x14ac:dyDescent="0.2">
      <c r="A7883">
        <v>7824</v>
      </c>
      <c r="B7883" s="19">
        <f>'Revenues 10-15'!H123</f>
        <v>0</v>
      </c>
      <c r="D7883" s="4" t="s">
        <v>1343</v>
      </c>
      <c r="F7883" s="4"/>
      <c r="G7883" s="1" t="b">
        <f t="shared" ca="1" si="130"/>
        <v>1</v>
      </c>
      <c r="H7883" s="1435" cm="1">
        <f t="array" aca="1" ref="H7883" ca="1">IF(I7883&lt;&gt;"",INDIRECT("'"&amp;I7883&amp;"'!"&amp;J7883),"")</f>
        <v>0</v>
      </c>
      <c r="I7883" s="1440" t="s">
        <v>4785</v>
      </c>
      <c r="J7883" s="1436" t="s">
        <v>5810</v>
      </c>
      <c r="K7883" s="4"/>
    </row>
    <row r="7884" spans="1:11" ht="15" x14ac:dyDescent="0.2">
      <c r="A7884">
        <v>7825</v>
      </c>
      <c r="B7884" s="19">
        <f>'PCTC-OEPP 37-39'!F94</f>
        <v>0</v>
      </c>
      <c r="D7884" s="4" t="s">
        <v>1342</v>
      </c>
      <c r="F7884" s="4"/>
      <c r="G7884" s="1" t="b">
        <f t="shared" ca="1" si="130"/>
        <v>1</v>
      </c>
      <c r="H7884" s="1435" cm="1">
        <f t="array" aca="1" ref="H7884" ca="1">IF(I7884&lt;&gt;"",INDIRECT("'"&amp;I7884&amp;"'!"&amp;J7884),"")</f>
        <v>0</v>
      </c>
      <c r="I7884" s="1440" t="s">
        <v>5159</v>
      </c>
      <c r="J7884" s="1436" t="s">
        <v>5811</v>
      </c>
      <c r="K7884" s="4"/>
    </row>
    <row r="7885" spans="1:11" ht="15" x14ac:dyDescent="0.2">
      <c r="A7885">
        <v>7826</v>
      </c>
      <c r="B7885" s="19">
        <f>'PCTC-OEPP 37-39'!F95</f>
        <v>0</v>
      </c>
      <c r="D7885" s="4" t="s">
        <v>1342</v>
      </c>
      <c r="F7885" s="4"/>
      <c r="G7885" s="1" t="b">
        <f t="shared" ca="1" si="130"/>
        <v>1</v>
      </c>
      <c r="H7885" s="1435" cm="1">
        <f t="array" aca="1" ref="H7885" ca="1">IF(I7885&lt;&gt;"",INDIRECT("'"&amp;I7885&amp;"'!"&amp;J7885),"")</f>
        <v>0</v>
      </c>
      <c r="I7885" s="1440" t="s">
        <v>5159</v>
      </c>
      <c r="J7885" s="1436" t="s">
        <v>5812</v>
      </c>
      <c r="K7885" s="4"/>
    </row>
    <row r="7886" spans="1:11" ht="15" x14ac:dyDescent="0.2">
      <c r="A7886">
        <v>7827</v>
      </c>
      <c r="B7886" s="19">
        <f>'Assets-Liab 5-6'!C45</f>
        <v>19085</v>
      </c>
      <c r="D7886" s="4" t="s">
        <v>1428</v>
      </c>
      <c r="F7886" s="4"/>
      <c r="G7886" s="1" t="b">
        <f t="shared" ca="1" si="130"/>
        <v>1</v>
      </c>
      <c r="H7886" s="1435" cm="1">
        <f t="array" aca="1" ref="H7886" ca="1">IF(I7886&lt;&gt;"",INDIRECT("'"&amp;I7886&amp;"'!"&amp;J7886),"")</f>
        <v>19085</v>
      </c>
      <c r="I7886" s="1440" t="s">
        <v>3786</v>
      </c>
      <c r="J7886" s="1436" t="s">
        <v>5813</v>
      </c>
      <c r="K7886" s="4"/>
    </row>
    <row r="7887" spans="1:11" ht="15" x14ac:dyDescent="0.2">
      <c r="A7887">
        <v>7828</v>
      </c>
      <c r="B7887" s="19">
        <f>'Assets-Liab 5-6'!C46</f>
        <v>19085</v>
      </c>
      <c r="D7887" s="4" t="s">
        <v>1428</v>
      </c>
      <c r="F7887" s="4"/>
      <c r="G7887" s="1" t="b">
        <f t="shared" ca="1" si="130"/>
        <v>1</v>
      </c>
      <c r="H7887" s="1435" cm="1">
        <f t="array" aca="1" ref="H7887" ca="1">IF(I7887&lt;&gt;"",INDIRECT("'"&amp;I7887&amp;"'!"&amp;J7887),"")</f>
        <v>19085</v>
      </c>
      <c r="I7887" s="1440" t="s">
        <v>3786</v>
      </c>
      <c r="J7887" s="1436" t="s">
        <v>3878</v>
      </c>
      <c r="K7887" s="4"/>
    </row>
    <row r="7888" spans="1:11" ht="15" x14ac:dyDescent="0.2">
      <c r="A7888">
        <v>7829</v>
      </c>
      <c r="B7888" s="19">
        <f>'Assets-Liab 5-6'!C53</f>
        <v>2697395</v>
      </c>
      <c r="D7888" s="4" t="s">
        <v>1428</v>
      </c>
      <c r="F7888" s="4"/>
      <c r="G7888" s="1" t="b">
        <f t="shared" ca="1" si="130"/>
        <v>1</v>
      </c>
      <c r="H7888" s="1435" cm="1">
        <f t="array" aca="1" ref="H7888" ca="1">IF(I7888&lt;&gt;"",INDIRECT("'"&amp;I7888&amp;"'!"&amp;J7888),"")</f>
        <v>2697395</v>
      </c>
      <c r="I7888" s="1440" t="s">
        <v>3786</v>
      </c>
      <c r="J7888" s="1436" t="s">
        <v>4518</v>
      </c>
      <c r="K7888" s="4"/>
    </row>
    <row r="7889" spans="1:11" ht="15" x14ac:dyDescent="0.2">
      <c r="A7889">
        <v>7830</v>
      </c>
      <c r="B7889" s="19">
        <f>'Assets-Liab 5-6'!D53</f>
        <v>245348</v>
      </c>
      <c r="D7889" s="4" t="s">
        <v>1428</v>
      </c>
      <c r="F7889" s="4"/>
      <c r="G7889" s="1" t="b">
        <f t="shared" ca="1" si="130"/>
        <v>1</v>
      </c>
      <c r="H7889" s="1435" cm="1">
        <f t="array" aca="1" ref="H7889" ca="1">IF(I7889&lt;&gt;"",INDIRECT("'"&amp;I7889&amp;"'!"&amp;J7889),"")</f>
        <v>245348</v>
      </c>
      <c r="I7889" s="1440" t="s">
        <v>3786</v>
      </c>
      <c r="J7889" s="1436" t="s">
        <v>4519</v>
      </c>
      <c r="K7889" s="4"/>
    </row>
    <row r="7890" spans="1:11" ht="15" x14ac:dyDescent="0.2">
      <c r="A7890">
        <v>7831</v>
      </c>
      <c r="B7890" s="19">
        <f>'Assets-Liab 5-6'!E53</f>
        <v>29910</v>
      </c>
      <c r="D7890" s="4" t="s">
        <v>1428</v>
      </c>
      <c r="F7890" s="4"/>
      <c r="G7890" s="1" t="b">
        <f t="shared" ca="1" si="130"/>
        <v>1</v>
      </c>
      <c r="H7890" s="1435" cm="1">
        <f t="array" aca="1" ref="H7890" ca="1">IF(I7890&lt;&gt;"",INDIRECT("'"&amp;I7890&amp;"'!"&amp;J7890),"")</f>
        <v>29910</v>
      </c>
      <c r="I7890" s="1440" t="s">
        <v>3786</v>
      </c>
      <c r="J7890" s="1436" t="s">
        <v>4520</v>
      </c>
      <c r="K7890" s="4"/>
    </row>
    <row r="7891" spans="1:11" ht="15" x14ac:dyDescent="0.2">
      <c r="A7891">
        <v>7832</v>
      </c>
      <c r="B7891" s="19">
        <f>'Assets-Liab 5-6'!F53</f>
        <v>192940</v>
      </c>
      <c r="D7891" s="4" t="s">
        <v>1428</v>
      </c>
      <c r="F7891" s="4"/>
      <c r="G7891" s="1" t="b">
        <f t="shared" ca="1" si="130"/>
        <v>1</v>
      </c>
      <c r="H7891" s="1435" cm="1">
        <f t="array" aca="1" ref="H7891" ca="1">IF(I7891&lt;&gt;"",INDIRECT("'"&amp;I7891&amp;"'!"&amp;J7891),"")</f>
        <v>192940</v>
      </c>
      <c r="I7891" s="1440" t="s">
        <v>3786</v>
      </c>
      <c r="J7891" s="1436" t="s">
        <v>4521</v>
      </c>
      <c r="K7891" s="4"/>
    </row>
    <row r="7892" spans="1:11" ht="15" x14ac:dyDescent="0.2">
      <c r="A7892">
        <v>7833</v>
      </c>
      <c r="B7892" s="19">
        <f>'Assets-Liab 5-6'!G53</f>
        <v>156241</v>
      </c>
      <c r="D7892" s="4" t="s">
        <v>1428</v>
      </c>
      <c r="F7892" s="4"/>
      <c r="G7892" s="1" t="b">
        <f t="shared" ca="1" si="130"/>
        <v>1</v>
      </c>
      <c r="H7892" s="1435" cm="1">
        <f t="array" aca="1" ref="H7892" ca="1">IF(I7892&lt;&gt;"",INDIRECT("'"&amp;I7892&amp;"'!"&amp;J7892),"")</f>
        <v>156241</v>
      </c>
      <c r="I7892" s="1440" t="s">
        <v>3786</v>
      </c>
      <c r="J7892" s="1436" t="s">
        <v>4522</v>
      </c>
      <c r="K7892" s="4"/>
    </row>
    <row r="7893" spans="1:11" ht="15" x14ac:dyDescent="0.2">
      <c r="A7893">
        <v>7834</v>
      </c>
      <c r="B7893" s="19">
        <f>'Assets-Liab 5-6'!H53</f>
        <v>44913</v>
      </c>
      <c r="D7893" s="4" t="s">
        <v>1428</v>
      </c>
      <c r="F7893" s="4"/>
      <c r="G7893" s="1" t="b">
        <f t="shared" ca="1" si="130"/>
        <v>1</v>
      </c>
      <c r="H7893" s="1435" cm="1">
        <f t="array" aca="1" ref="H7893" ca="1">IF(I7893&lt;&gt;"",INDIRECT("'"&amp;I7893&amp;"'!"&amp;J7893),"")</f>
        <v>44913</v>
      </c>
      <c r="I7893" s="1440" t="s">
        <v>3786</v>
      </c>
      <c r="J7893" s="1436" t="s">
        <v>4523</v>
      </c>
      <c r="K7893" s="4"/>
    </row>
    <row r="7894" spans="1:11" ht="15" x14ac:dyDescent="0.2">
      <c r="A7894">
        <v>7835</v>
      </c>
      <c r="B7894" s="19">
        <f>'Assets-Liab 5-6'!I53</f>
        <v>48886</v>
      </c>
      <c r="D7894" s="4" t="s">
        <v>1428</v>
      </c>
      <c r="F7894" s="4"/>
      <c r="G7894" s="1" t="b">
        <f t="shared" ca="1" si="130"/>
        <v>1</v>
      </c>
      <c r="H7894" s="1435" cm="1">
        <f t="array" aca="1" ref="H7894" ca="1">IF(I7894&lt;&gt;"",INDIRECT("'"&amp;I7894&amp;"'!"&amp;J7894),"")</f>
        <v>48886</v>
      </c>
      <c r="I7894" s="1440" t="s">
        <v>3786</v>
      </c>
      <c r="J7894" s="1436" t="s">
        <v>5520</v>
      </c>
      <c r="K7894" s="4"/>
    </row>
    <row r="7895" spans="1:11" ht="15" x14ac:dyDescent="0.2">
      <c r="A7895">
        <v>7836</v>
      </c>
      <c r="B7895" s="19">
        <f>'Assets-Liab 5-6'!J53</f>
        <v>52175</v>
      </c>
      <c r="D7895" s="4" t="s">
        <v>1428</v>
      </c>
      <c r="F7895" s="4"/>
      <c r="G7895" s="1" t="b">
        <f t="shared" ca="1" si="130"/>
        <v>1</v>
      </c>
      <c r="H7895" s="1435" cm="1">
        <f t="array" aca="1" ref="H7895" ca="1">IF(I7895&lt;&gt;"",INDIRECT("'"&amp;I7895&amp;"'!"&amp;J7895),"")</f>
        <v>52175</v>
      </c>
      <c r="I7895" s="1440" t="s">
        <v>3786</v>
      </c>
      <c r="J7895" s="1436" t="s">
        <v>5521</v>
      </c>
      <c r="K7895" s="4"/>
    </row>
    <row r="7896" spans="1:11" ht="15" x14ac:dyDescent="0.2">
      <c r="A7896">
        <v>7837</v>
      </c>
      <c r="B7896" s="19">
        <f>'Assets-Liab 5-6'!K53</f>
        <v>114</v>
      </c>
      <c r="D7896" s="4" t="s">
        <v>1428</v>
      </c>
      <c r="F7896" s="4"/>
      <c r="G7896" s="1" t="b">
        <f t="shared" ca="1" si="130"/>
        <v>1</v>
      </c>
      <c r="H7896" s="1435" cm="1">
        <f t="array" aca="1" ref="H7896" ca="1">IF(I7896&lt;&gt;"",INDIRECT("'"&amp;I7896&amp;"'!"&amp;J7896),"")</f>
        <v>114</v>
      </c>
      <c r="I7896" s="1440" t="s">
        <v>3786</v>
      </c>
      <c r="J7896" s="1436" t="s">
        <v>4524</v>
      </c>
      <c r="K7896" s="4"/>
    </row>
    <row r="7897" spans="1:11" ht="15" x14ac:dyDescent="0.2">
      <c r="A7897">
        <v>7838</v>
      </c>
      <c r="B7897" s="19">
        <f>'Assets-Liab 5-6'!L53</f>
        <v>0</v>
      </c>
      <c r="D7897" s="4" t="s">
        <v>1428</v>
      </c>
      <c r="F7897" s="4"/>
      <c r="G7897" s="1" t="b">
        <f t="shared" ca="1" si="130"/>
        <v>1</v>
      </c>
      <c r="H7897" s="1435" cm="1">
        <f t="array" aca="1" ref="H7897" ca="1">IF(I7897&lt;&gt;"",INDIRECT("'"&amp;I7897&amp;"'!"&amp;J7897),"")</f>
        <v>0</v>
      </c>
      <c r="I7897" s="1440" t="s">
        <v>3786</v>
      </c>
      <c r="J7897" s="1436" t="s">
        <v>5814</v>
      </c>
      <c r="K7897" s="4"/>
    </row>
    <row r="7898" spans="1:11" ht="15" x14ac:dyDescent="0.2">
      <c r="A7898">
        <v>7839</v>
      </c>
      <c r="B7898" s="19">
        <f>'Assets-Liab 5-6'!M54</f>
        <v>9213608</v>
      </c>
      <c r="D7898" s="4" t="s">
        <v>1428</v>
      </c>
      <c r="F7898" s="4"/>
      <c r="G7898" s="1" t="b">
        <f t="shared" ca="1" si="130"/>
        <v>1</v>
      </c>
      <c r="H7898" s="1435" cm="1">
        <f t="array" aca="1" ref="H7898" ca="1">IF(I7898&lt;&gt;"",INDIRECT("'"&amp;I7898&amp;"'!"&amp;J7898),"")</f>
        <v>9213608</v>
      </c>
      <c r="I7898" s="1440" t="s">
        <v>3786</v>
      </c>
      <c r="J7898" s="1436" t="s">
        <v>5815</v>
      </c>
      <c r="K7898" s="4"/>
    </row>
    <row r="7899" spans="1:11" ht="15" x14ac:dyDescent="0.2">
      <c r="A7899">
        <v>7840</v>
      </c>
      <c r="B7899" s="19">
        <f>'Assets-Liab 5-6'!N54</f>
        <v>2820000</v>
      </c>
      <c r="D7899" s="4" t="s">
        <v>1428</v>
      </c>
      <c r="F7899" s="4"/>
      <c r="G7899" s="1" t="b">
        <f t="shared" ca="1" si="130"/>
        <v>1</v>
      </c>
      <c r="H7899" s="1435" cm="1">
        <f t="array" aca="1" ref="H7899" ca="1">IF(I7899&lt;&gt;"",INDIRECT("'"&amp;I7899&amp;"'!"&amp;J7899),"")</f>
        <v>2820000</v>
      </c>
      <c r="I7899" s="1440" t="s">
        <v>3786</v>
      </c>
      <c r="J7899" s="1436" t="s">
        <v>5816</v>
      </c>
      <c r="K7899" s="4"/>
    </row>
    <row r="7900" spans="1:11" ht="15" x14ac:dyDescent="0.2">
      <c r="A7900">
        <v>7841</v>
      </c>
      <c r="B7900" s="19">
        <f>'Assets-Liab 5-6'!C56</f>
        <v>0</v>
      </c>
      <c r="D7900" s="4" t="s">
        <v>1428</v>
      </c>
      <c r="F7900" s="4"/>
      <c r="G7900" s="1" t="b">
        <f t="shared" ca="1" si="130"/>
        <v>1</v>
      </c>
      <c r="H7900" s="1435" cm="1">
        <f t="array" aca="1" ref="H7900" ca="1">IF(I7900&lt;&gt;"",INDIRECT("'"&amp;I7900&amp;"'!"&amp;J7900),"")</f>
        <v>0</v>
      </c>
      <c r="I7900" s="1440" t="s">
        <v>3786</v>
      </c>
      <c r="J7900" s="1436" t="s">
        <v>5722</v>
      </c>
      <c r="K7900" s="4"/>
    </row>
    <row r="7901" spans="1:11" ht="15" x14ac:dyDescent="0.2">
      <c r="A7901">
        <v>7842</v>
      </c>
      <c r="B7901" s="19">
        <f>'Assets-Liab 5-6'!D56</f>
        <v>0</v>
      </c>
      <c r="D7901" s="4" t="s">
        <v>1428</v>
      </c>
      <c r="F7901" s="4"/>
      <c r="G7901" s="1" t="b">
        <f t="shared" ca="1" si="130"/>
        <v>1</v>
      </c>
      <c r="H7901" s="1435" cm="1">
        <f t="array" aca="1" ref="H7901" ca="1">IF(I7901&lt;&gt;"",INDIRECT("'"&amp;I7901&amp;"'!"&amp;J7901),"")</f>
        <v>0</v>
      </c>
      <c r="I7901" s="1440" t="s">
        <v>3786</v>
      </c>
      <c r="J7901" s="1436" t="s">
        <v>5723</v>
      </c>
      <c r="K7901" s="4"/>
    </row>
    <row r="7902" spans="1:11" ht="15" x14ac:dyDescent="0.2">
      <c r="A7902">
        <v>7843</v>
      </c>
      <c r="B7902" s="19">
        <f>'Assets-Liab 5-6'!E56</f>
        <v>0</v>
      </c>
      <c r="D7902" s="4" t="s">
        <v>1428</v>
      </c>
      <c r="F7902" s="4"/>
      <c r="G7902" s="1" t="b">
        <f t="shared" ca="1" si="130"/>
        <v>1</v>
      </c>
      <c r="H7902" s="1435" cm="1">
        <f t="array" aca="1" ref="H7902" ca="1">IF(I7902&lt;&gt;"",INDIRECT("'"&amp;I7902&amp;"'!"&amp;J7902),"")</f>
        <v>0</v>
      </c>
      <c r="I7902" s="1440" t="s">
        <v>3786</v>
      </c>
      <c r="J7902" s="1436" t="s">
        <v>5817</v>
      </c>
      <c r="K7902" s="4"/>
    </row>
    <row r="7903" spans="1:11" ht="15" x14ac:dyDescent="0.2">
      <c r="A7903">
        <v>7844</v>
      </c>
      <c r="B7903" s="19">
        <f>'Assets-Liab 5-6'!F56</f>
        <v>0</v>
      </c>
      <c r="D7903" s="4" t="s">
        <v>1428</v>
      </c>
      <c r="F7903" s="4"/>
      <c r="G7903" s="1" t="b">
        <f t="shared" ca="1" si="130"/>
        <v>1</v>
      </c>
      <c r="H7903" s="1435" cm="1">
        <f t="array" aca="1" ref="H7903" ca="1">IF(I7903&lt;&gt;"",INDIRECT("'"&amp;I7903&amp;"'!"&amp;J7903),"")</f>
        <v>0</v>
      </c>
      <c r="I7903" s="1440" t="s">
        <v>3786</v>
      </c>
      <c r="J7903" s="1436" t="s">
        <v>5053</v>
      </c>
      <c r="K7903" s="4"/>
    </row>
    <row r="7904" spans="1:11" ht="15" x14ac:dyDescent="0.2">
      <c r="A7904">
        <v>7845</v>
      </c>
      <c r="B7904" s="19">
        <f>'Assets-Liab 5-6'!G56</f>
        <v>0</v>
      </c>
      <c r="D7904" s="4" t="s">
        <v>1428</v>
      </c>
      <c r="F7904" s="4"/>
      <c r="G7904" s="1" t="b">
        <f t="shared" ref="G7904:G7967" ca="1" si="131">H7904=B7904</f>
        <v>1</v>
      </c>
      <c r="H7904" s="1435" cm="1">
        <f t="array" aca="1" ref="H7904" ca="1">IF(I7904&lt;&gt;"",INDIRECT("'"&amp;I7904&amp;"'!"&amp;J7904),"")</f>
        <v>0</v>
      </c>
      <c r="I7904" s="1440" t="s">
        <v>3786</v>
      </c>
      <c r="J7904" s="1436" t="s">
        <v>5818</v>
      </c>
      <c r="K7904" s="4"/>
    </row>
    <row r="7905" spans="1:11" ht="15" x14ac:dyDescent="0.2">
      <c r="A7905">
        <v>7846</v>
      </c>
      <c r="B7905" s="19">
        <f>'Assets-Liab 5-6'!H56</f>
        <v>0</v>
      </c>
      <c r="D7905" s="4" t="s">
        <v>1428</v>
      </c>
      <c r="F7905" s="4"/>
      <c r="G7905" s="1" t="b">
        <f t="shared" ca="1" si="131"/>
        <v>1</v>
      </c>
      <c r="H7905" s="1435" cm="1">
        <f t="array" aca="1" ref="H7905" ca="1">IF(I7905&lt;&gt;"",INDIRECT("'"&amp;I7905&amp;"'!"&amp;J7905),"")</f>
        <v>0</v>
      </c>
      <c r="I7905" s="1440" t="s">
        <v>3786</v>
      </c>
      <c r="J7905" s="1436" t="s">
        <v>5724</v>
      </c>
      <c r="K7905" s="4"/>
    </row>
    <row r="7906" spans="1:11" ht="15" x14ac:dyDescent="0.2">
      <c r="A7906">
        <v>7847</v>
      </c>
      <c r="B7906" s="19">
        <f>'Assets-Liab 5-6'!I56</f>
        <v>0</v>
      </c>
      <c r="D7906" s="4" t="s">
        <v>1428</v>
      </c>
      <c r="F7906" s="4"/>
      <c r="G7906" s="1" t="b">
        <f t="shared" ca="1" si="131"/>
        <v>1</v>
      </c>
      <c r="H7906" s="1435" cm="1">
        <f t="array" aca="1" ref="H7906" ca="1">IF(I7906&lt;&gt;"",INDIRECT("'"&amp;I7906&amp;"'!"&amp;J7906),"")</f>
        <v>0</v>
      </c>
      <c r="I7906" s="1440" t="s">
        <v>3786</v>
      </c>
      <c r="J7906" s="1436" t="s">
        <v>5819</v>
      </c>
      <c r="K7906" s="4"/>
    </row>
    <row r="7907" spans="1:11" ht="15" x14ac:dyDescent="0.2">
      <c r="A7907">
        <v>7848</v>
      </c>
      <c r="B7907" s="19">
        <f>'Assets-Liab 5-6'!J56</f>
        <v>0</v>
      </c>
      <c r="D7907" s="4" t="s">
        <v>1428</v>
      </c>
      <c r="F7907" s="4"/>
      <c r="G7907" s="1" t="b">
        <f t="shared" ca="1" si="131"/>
        <v>1</v>
      </c>
      <c r="H7907" s="1435" cm="1">
        <f t="array" aca="1" ref="H7907" ca="1">IF(I7907&lt;&gt;"",INDIRECT("'"&amp;I7907&amp;"'!"&amp;J7907),"")</f>
        <v>0</v>
      </c>
      <c r="I7907" s="1440" t="s">
        <v>3786</v>
      </c>
      <c r="J7907" s="1436" t="s">
        <v>5820</v>
      </c>
      <c r="K7907" s="4"/>
    </row>
    <row r="7908" spans="1:11" ht="15" x14ac:dyDescent="0.2">
      <c r="A7908">
        <v>7849</v>
      </c>
      <c r="B7908" s="19">
        <f>'Assets-Liab 5-6'!K56</f>
        <v>0</v>
      </c>
      <c r="D7908" s="4" t="s">
        <v>1428</v>
      </c>
      <c r="F7908" s="4"/>
      <c r="G7908" s="1" t="b">
        <f t="shared" ca="1" si="131"/>
        <v>1</v>
      </c>
      <c r="H7908" s="1435" cm="1">
        <f t="array" aca="1" ref="H7908" ca="1">IF(I7908&lt;&gt;"",INDIRECT("'"&amp;I7908&amp;"'!"&amp;J7908),"")</f>
        <v>0</v>
      </c>
      <c r="I7908" s="1440" t="s">
        <v>3786</v>
      </c>
      <c r="J7908" s="1436" t="s">
        <v>5821</v>
      </c>
      <c r="K7908" s="4"/>
    </row>
    <row r="7909" spans="1:11" ht="15" x14ac:dyDescent="0.2">
      <c r="A7909">
        <v>7850</v>
      </c>
      <c r="B7909" s="19">
        <f>'Assets-Liab 5-6'!L56</f>
        <v>0</v>
      </c>
      <c r="D7909" s="4" t="s">
        <v>1428</v>
      </c>
      <c r="F7909" s="4"/>
      <c r="G7909" s="1" t="b">
        <f t="shared" ca="1" si="131"/>
        <v>1</v>
      </c>
      <c r="H7909" s="1435" cm="1">
        <f t="array" aca="1" ref="H7909" ca="1">IF(I7909&lt;&gt;"",INDIRECT("'"&amp;I7909&amp;"'!"&amp;J7909),"")</f>
        <v>0</v>
      </c>
      <c r="I7909" s="1440" t="s">
        <v>3786</v>
      </c>
      <c r="J7909" s="1436" t="s">
        <v>5822</v>
      </c>
      <c r="K7909" s="4"/>
    </row>
    <row r="7910" spans="1:11" ht="15" x14ac:dyDescent="0.2">
      <c r="A7910">
        <v>7851</v>
      </c>
      <c r="B7910" s="19">
        <f>'Assets-Liab 5-6'!N58</f>
        <v>2820000</v>
      </c>
      <c r="D7910" s="4" t="s">
        <v>1428</v>
      </c>
      <c r="F7910" s="4"/>
      <c r="G7910" s="1" t="b">
        <f t="shared" ca="1" si="131"/>
        <v>1</v>
      </c>
      <c r="H7910" s="1435" cm="1">
        <f t="array" aca="1" ref="H7910" ca="1">IF(I7910&lt;&gt;"",INDIRECT("'"&amp;I7910&amp;"'!"&amp;J7910),"")</f>
        <v>2820000</v>
      </c>
      <c r="I7910" s="1440" t="s">
        <v>3786</v>
      </c>
      <c r="J7910" s="1436" t="s">
        <v>5823</v>
      </c>
      <c r="K7910" s="4"/>
    </row>
    <row r="7911" spans="1:11" ht="15" x14ac:dyDescent="0.2">
      <c r="A7911">
        <v>7852</v>
      </c>
      <c r="B7911" s="19">
        <f>'Assets-Liab 5-6'!C59</f>
        <v>19085</v>
      </c>
      <c r="D7911" s="4" t="s">
        <v>1428</v>
      </c>
      <c r="F7911" s="4"/>
      <c r="G7911" s="1" t="b">
        <f t="shared" ca="1" si="131"/>
        <v>1</v>
      </c>
      <c r="H7911" s="1435" cm="1">
        <f t="array" aca="1" ref="H7911" ca="1">IF(I7911&lt;&gt;"",INDIRECT("'"&amp;I7911&amp;"'!"&amp;J7911),"")</f>
        <v>19085</v>
      </c>
      <c r="I7911" s="1440" t="s">
        <v>3786</v>
      </c>
      <c r="J7911" s="1436" t="s">
        <v>3887</v>
      </c>
      <c r="K7911" s="4"/>
    </row>
    <row r="7912" spans="1:11" ht="15" x14ac:dyDescent="0.2">
      <c r="A7912">
        <v>7853</v>
      </c>
      <c r="B7912" s="19">
        <f>'Assets-Liab 5-6'!D59</f>
        <v>0</v>
      </c>
      <c r="D7912" s="4" t="s">
        <v>1428</v>
      </c>
      <c r="F7912" s="4"/>
      <c r="G7912" s="1" t="b">
        <f t="shared" ca="1" si="131"/>
        <v>1</v>
      </c>
      <c r="H7912" s="1435" cm="1">
        <f t="array" aca="1" ref="H7912" ca="1">IF(I7912&lt;&gt;"",INDIRECT("'"&amp;I7912&amp;"'!"&amp;J7912),"")</f>
        <v>0</v>
      </c>
      <c r="I7912" s="1440" t="s">
        <v>3786</v>
      </c>
      <c r="J7912" s="1436" t="s">
        <v>3923</v>
      </c>
      <c r="K7912" s="4"/>
    </row>
    <row r="7913" spans="1:11" ht="15" x14ac:dyDescent="0.2">
      <c r="A7913">
        <v>7854</v>
      </c>
      <c r="B7913" s="19">
        <f>'Assets-Liab 5-6'!E59</f>
        <v>0</v>
      </c>
      <c r="D7913" s="4" t="s">
        <v>1428</v>
      </c>
      <c r="F7913" s="4"/>
      <c r="G7913" s="1" t="b">
        <f t="shared" ca="1" si="131"/>
        <v>1</v>
      </c>
      <c r="H7913" s="1435" cm="1">
        <f t="array" aca="1" ref="H7913" ca="1">IF(I7913&lt;&gt;"",INDIRECT("'"&amp;I7913&amp;"'!"&amp;J7913),"")</f>
        <v>0</v>
      </c>
      <c r="I7913" s="1440" t="s">
        <v>3786</v>
      </c>
      <c r="J7913" s="1436" t="s">
        <v>3959</v>
      </c>
      <c r="K7913" s="4"/>
    </row>
    <row r="7914" spans="1:11" ht="15" x14ac:dyDescent="0.2">
      <c r="A7914">
        <v>7855</v>
      </c>
      <c r="B7914" s="19">
        <f>'Assets-Liab 5-6'!F59</f>
        <v>0</v>
      </c>
      <c r="D7914" s="4" t="s">
        <v>1428</v>
      </c>
      <c r="F7914" s="4"/>
      <c r="G7914" s="1" t="b">
        <f t="shared" ca="1" si="131"/>
        <v>1</v>
      </c>
      <c r="H7914" s="1435" cm="1">
        <f t="array" aca="1" ref="H7914" ca="1">IF(I7914&lt;&gt;"",INDIRECT("'"&amp;I7914&amp;"'!"&amp;J7914),"")</f>
        <v>0</v>
      </c>
      <c r="I7914" s="1440" t="s">
        <v>3786</v>
      </c>
      <c r="J7914" s="1436" t="s">
        <v>3995</v>
      </c>
      <c r="K7914" s="4"/>
    </row>
    <row r="7915" spans="1:11" ht="15" x14ac:dyDescent="0.2">
      <c r="A7915">
        <v>7856</v>
      </c>
      <c r="B7915" s="19">
        <f>'Assets-Liab 5-6'!G59</f>
        <v>0</v>
      </c>
      <c r="D7915" s="4" t="s">
        <v>1428</v>
      </c>
      <c r="F7915" s="4"/>
      <c r="G7915" s="1" t="b">
        <f t="shared" ca="1" si="131"/>
        <v>1</v>
      </c>
      <c r="H7915" s="1435" cm="1">
        <f t="array" aca="1" ref="H7915" ca="1">IF(I7915&lt;&gt;"",INDIRECT("'"&amp;I7915&amp;"'!"&amp;J7915),"")</f>
        <v>0</v>
      </c>
      <c r="I7915" s="1440" t="s">
        <v>3786</v>
      </c>
      <c r="J7915" s="1436" t="s">
        <v>4031</v>
      </c>
      <c r="K7915" s="4"/>
    </row>
    <row r="7916" spans="1:11" ht="15" x14ac:dyDescent="0.2">
      <c r="A7916">
        <v>7857</v>
      </c>
      <c r="B7916" s="19">
        <f>'Assets-Liab 5-6'!H59</f>
        <v>0</v>
      </c>
      <c r="D7916" s="4" t="s">
        <v>1428</v>
      </c>
      <c r="F7916" s="4"/>
      <c r="G7916" s="1" t="b">
        <f t="shared" ca="1" si="131"/>
        <v>1</v>
      </c>
      <c r="H7916" s="1435" cm="1">
        <f t="array" aca="1" ref="H7916" ca="1">IF(I7916&lt;&gt;"",INDIRECT("'"&amp;I7916&amp;"'!"&amp;J7916),"")</f>
        <v>0</v>
      </c>
      <c r="I7916" s="1440" t="s">
        <v>3786</v>
      </c>
      <c r="J7916" s="1436" t="s">
        <v>4067</v>
      </c>
      <c r="K7916" s="4"/>
    </row>
    <row r="7917" spans="1:11" ht="15" x14ac:dyDescent="0.2">
      <c r="A7917">
        <v>7858</v>
      </c>
      <c r="B7917" s="19">
        <f>'Assets-Liab 5-6'!I59</f>
        <v>0</v>
      </c>
      <c r="D7917" s="4" t="s">
        <v>1428</v>
      </c>
      <c r="F7917" s="4"/>
      <c r="G7917" s="1" t="b">
        <f t="shared" ca="1" si="131"/>
        <v>1</v>
      </c>
      <c r="H7917" s="1435" cm="1">
        <f t="array" aca="1" ref="H7917" ca="1">IF(I7917&lt;&gt;"",INDIRECT("'"&amp;I7917&amp;"'!"&amp;J7917),"")</f>
        <v>0</v>
      </c>
      <c r="I7917" s="1440" t="s">
        <v>3786</v>
      </c>
      <c r="J7917" s="1436" t="s">
        <v>5533</v>
      </c>
      <c r="K7917" s="4"/>
    </row>
    <row r="7918" spans="1:11" ht="15" x14ac:dyDescent="0.2">
      <c r="A7918">
        <v>7859</v>
      </c>
      <c r="B7918" s="19">
        <f>'Assets-Liab 5-6'!J59</f>
        <v>0</v>
      </c>
      <c r="D7918" s="4" t="s">
        <v>1428</v>
      </c>
      <c r="F7918" s="4"/>
      <c r="G7918" s="1" t="b">
        <f t="shared" ca="1" si="131"/>
        <v>1</v>
      </c>
      <c r="H7918" s="1435" cm="1">
        <f t="array" aca="1" ref="H7918" ca="1">IF(I7918&lt;&gt;"",INDIRECT("'"&amp;I7918&amp;"'!"&amp;J7918),"")</f>
        <v>0</v>
      </c>
      <c r="I7918" s="1440" t="s">
        <v>3786</v>
      </c>
      <c r="J7918" s="1436" t="s">
        <v>5534</v>
      </c>
      <c r="K7918" s="4"/>
    </row>
    <row r="7919" spans="1:11" ht="15" x14ac:dyDescent="0.2">
      <c r="A7919">
        <v>7860</v>
      </c>
      <c r="B7919" s="19">
        <f>'Assets-Liab 5-6'!K59</f>
        <v>0</v>
      </c>
      <c r="D7919" s="4" t="s">
        <v>1428</v>
      </c>
      <c r="F7919" s="4"/>
      <c r="G7919" s="1" t="b">
        <f t="shared" ca="1" si="131"/>
        <v>1</v>
      </c>
      <c r="H7919" s="1435" cm="1">
        <f t="array" aca="1" ref="H7919" ca="1">IF(I7919&lt;&gt;"",INDIRECT("'"&amp;I7919&amp;"'!"&amp;J7919),"")</f>
        <v>0</v>
      </c>
      <c r="I7919" s="1440" t="s">
        <v>3786</v>
      </c>
      <c r="J7919" s="1436" t="s">
        <v>4114</v>
      </c>
      <c r="K7919" s="4"/>
    </row>
    <row r="7920" spans="1:11" ht="15" x14ac:dyDescent="0.2">
      <c r="A7920">
        <v>7861</v>
      </c>
      <c r="B7920" s="19">
        <f>'Assets-Liab 5-6'!L59</f>
        <v>0</v>
      </c>
      <c r="D7920" s="4" t="s">
        <v>1428</v>
      </c>
      <c r="F7920" s="4"/>
      <c r="G7920" s="1" t="b">
        <f t="shared" ca="1" si="131"/>
        <v>1</v>
      </c>
      <c r="H7920" s="1435" cm="1">
        <f t="array" aca="1" ref="H7920" ca="1">IF(I7920&lt;&gt;"",INDIRECT("'"&amp;I7920&amp;"'!"&amp;J7920),"")</f>
        <v>0</v>
      </c>
      <c r="I7920" s="1440" t="s">
        <v>3786</v>
      </c>
      <c r="J7920" s="1436" t="s">
        <v>5824</v>
      </c>
      <c r="K7920" s="4"/>
    </row>
    <row r="7921" spans="1:11" ht="15" x14ac:dyDescent="0.2">
      <c r="A7921">
        <v>7862</v>
      </c>
      <c r="B7921" s="19">
        <f>'Assets-Liab 5-6'!C60</f>
        <v>2678310</v>
      </c>
      <c r="D7921" s="4" t="s">
        <v>1428</v>
      </c>
      <c r="F7921" s="4"/>
      <c r="G7921" s="1" t="b">
        <f t="shared" ca="1" si="131"/>
        <v>1</v>
      </c>
      <c r="H7921" s="1435" cm="1">
        <f t="array" aca="1" ref="H7921" ca="1">IF(I7921&lt;&gt;"",INDIRECT("'"&amp;I7921&amp;"'!"&amp;J7921),"")</f>
        <v>2678310</v>
      </c>
      <c r="I7921" s="1440" t="s">
        <v>3786</v>
      </c>
      <c r="J7921" s="1436" t="s">
        <v>5725</v>
      </c>
      <c r="K7921" s="4"/>
    </row>
    <row r="7922" spans="1:11" ht="15" x14ac:dyDescent="0.2">
      <c r="A7922">
        <v>7863</v>
      </c>
      <c r="B7922" s="19">
        <f>'Assets-Liab 5-6'!D60</f>
        <v>245348</v>
      </c>
      <c r="D7922" s="4" t="s">
        <v>1428</v>
      </c>
      <c r="F7922" s="4"/>
      <c r="G7922" s="1" t="b">
        <f t="shared" ca="1" si="131"/>
        <v>1</v>
      </c>
      <c r="H7922" s="1435" cm="1">
        <f t="array" aca="1" ref="H7922" ca="1">IF(I7922&lt;&gt;"",INDIRECT("'"&amp;I7922&amp;"'!"&amp;J7922),"")</f>
        <v>245348</v>
      </c>
      <c r="I7922" s="1440" t="s">
        <v>3786</v>
      </c>
      <c r="J7922" s="1436" t="s">
        <v>5726</v>
      </c>
      <c r="K7922" s="4"/>
    </row>
    <row r="7923" spans="1:11" ht="15" x14ac:dyDescent="0.2">
      <c r="A7923">
        <v>7864</v>
      </c>
      <c r="B7923" s="19">
        <f>'Assets-Liab 5-6'!E60</f>
        <v>29910</v>
      </c>
      <c r="D7923" s="4" t="s">
        <v>1428</v>
      </c>
      <c r="F7923" s="4"/>
      <c r="G7923" s="1" t="b">
        <f t="shared" ca="1" si="131"/>
        <v>1</v>
      </c>
      <c r="H7923" s="1435" cm="1">
        <f t="array" aca="1" ref="H7923" ca="1">IF(I7923&lt;&gt;"",INDIRECT("'"&amp;I7923&amp;"'!"&amp;J7923),"")</f>
        <v>29910</v>
      </c>
      <c r="I7923" s="1440" t="s">
        <v>3786</v>
      </c>
      <c r="J7923" s="1436" t="s">
        <v>5825</v>
      </c>
      <c r="K7923" s="4"/>
    </row>
    <row r="7924" spans="1:11" ht="15" x14ac:dyDescent="0.2">
      <c r="A7924">
        <v>7865</v>
      </c>
      <c r="B7924" s="19">
        <f>'Assets-Liab 5-6'!F60</f>
        <v>192940</v>
      </c>
      <c r="D7924" s="4" t="s">
        <v>1428</v>
      </c>
      <c r="F7924" s="4"/>
      <c r="G7924" s="1" t="b">
        <f t="shared" ca="1" si="131"/>
        <v>1</v>
      </c>
      <c r="H7924" s="1435" cm="1">
        <f t="array" aca="1" ref="H7924" ca="1">IF(I7924&lt;&gt;"",INDIRECT("'"&amp;I7924&amp;"'!"&amp;J7924),"")</f>
        <v>192940</v>
      </c>
      <c r="I7924" s="1440" t="s">
        <v>3786</v>
      </c>
      <c r="J7924" s="1436" t="s">
        <v>5054</v>
      </c>
      <c r="K7924" s="4"/>
    </row>
    <row r="7925" spans="1:11" ht="15" x14ac:dyDescent="0.2">
      <c r="A7925">
        <v>7866</v>
      </c>
      <c r="B7925" s="19">
        <f>'Assets-Liab 5-6'!G60</f>
        <v>156241</v>
      </c>
      <c r="D7925" s="4" t="s">
        <v>1428</v>
      </c>
      <c r="F7925" s="4"/>
      <c r="G7925" s="1" t="b">
        <f t="shared" ca="1" si="131"/>
        <v>1</v>
      </c>
      <c r="H7925" s="1435" cm="1">
        <f t="array" aca="1" ref="H7925" ca="1">IF(I7925&lt;&gt;"",INDIRECT("'"&amp;I7925&amp;"'!"&amp;J7925),"")</f>
        <v>156241</v>
      </c>
      <c r="I7925" s="1440" t="s">
        <v>3786</v>
      </c>
      <c r="J7925" s="1436" t="s">
        <v>5826</v>
      </c>
      <c r="K7925" s="4"/>
    </row>
    <row r="7926" spans="1:11" ht="15" x14ac:dyDescent="0.2">
      <c r="A7926">
        <v>7867</v>
      </c>
      <c r="B7926" s="19">
        <f>'Assets-Liab 5-6'!H60</f>
        <v>44913</v>
      </c>
      <c r="D7926" s="4" t="s">
        <v>1428</v>
      </c>
      <c r="F7926" s="4"/>
      <c r="G7926" s="1" t="b">
        <f t="shared" ca="1" si="131"/>
        <v>1</v>
      </c>
      <c r="H7926" s="1435" cm="1">
        <f t="array" aca="1" ref="H7926" ca="1">IF(I7926&lt;&gt;"",INDIRECT("'"&amp;I7926&amp;"'!"&amp;J7926),"")</f>
        <v>44913</v>
      </c>
      <c r="I7926" s="1440" t="s">
        <v>3786</v>
      </c>
      <c r="J7926" s="1436" t="s">
        <v>5727</v>
      </c>
      <c r="K7926" s="4"/>
    </row>
    <row r="7927" spans="1:11" ht="15" x14ac:dyDescent="0.2">
      <c r="A7927">
        <v>7868</v>
      </c>
      <c r="B7927" s="19">
        <f>'Assets-Liab 5-6'!I60</f>
        <v>48886</v>
      </c>
      <c r="D7927" s="4" t="s">
        <v>1428</v>
      </c>
      <c r="F7927" s="4"/>
      <c r="G7927" s="1" t="b">
        <f t="shared" ca="1" si="131"/>
        <v>1</v>
      </c>
      <c r="H7927" s="1435" cm="1">
        <f t="array" aca="1" ref="H7927" ca="1">IF(I7927&lt;&gt;"",INDIRECT("'"&amp;I7927&amp;"'!"&amp;J7927),"")</f>
        <v>48886</v>
      </c>
      <c r="I7927" s="1440" t="s">
        <v>3786</v>
      </c>
      <c r="J7927" s="1436" t="s">
        <v>5827</v>
      </c>
      <c r="K7927" s="4"/>
    </row>
    <row r="7928" spans="1:11" ht="15" x14ac:dyDescent="0.2">
      <c r="A7928">
        <v>7869</v>
      </c>
      <c r="B7928" s="19">
        <f>'Assets-Liab 5-6'!J60</f>
        <v>52175</v>
      </c>
      <c r="D7928" s="4" t="s">
        <v>1428</v>
      </c>
      <c r="F7928" s="4"/>
      <c r="G7928" s="1" t="b">
        <f t="shared" ca="1" si="131"/>
        <v>1</v>
      </c>
      <c r="H7928" s="1435" cm="1">
        <f t="array" aca="1" ref="H7928" ca="1">IF(I7928&lt;&gt;"",INDIRECT("'"&amp;I7928&amp;"'!"&amp;J7928),"")</f>
        <v>52175</v>
      </c>
      <c r="I7928" s="1440" t="s">
        <v>3786</v>
      </c>
      <c r="J7928" s="1436" t="s">
        <v>5828</v>
      </c>
      <c r="K7928" s="4"/>
    </row>
    <row r="7929" spans="1:11" ht="15" x14ac:dyDescent="0.2">
      <c r="A7929">
        <v>7870</v>
      </c>
      <c r="B7929" s="19">
        <f>'Assets-Liab 5-6'!K60</f>
        <v>114</v>
      </c>
      <c r="D7929" s="4" t="s">
        <v>1428</v>
      </c>
      <c r="F7929" s="4"/>
      <c r="G7929" s="1" t="b">
        <f t="shared" ca="1" si="131"/>
        <v>1</v>
      </c>
      <c r="H7929" s="1435" cm="1">
        <f t="array" aca="1" ref="H7929" ca="1">IF(I7929&lt;&gt;"",INDIRECT("'"&amp;I7929&amp;"'!"&amp;J7929),"")</f>
        <v>114</v>
      </c>
      <c r="I7929" s="1440" t="s">
        <v>3786</v>
      </c>
      <c r="J7929" s="1436" t="s">
        <v>5829</v>
      </c>
      <c r="K7929" s="4"/>
    </row>
    <row r="7930" spans="1:11" ht="15" x14ac:dyDescent="0.2">
      <c r="A7930">
        <v>7871</v>
      </c>
      <c r="B7930" s="19">
        <f>'Assets-Liab 5-6'!L60</f>
        <v>0</v>
      </c>
      <c r="D7930" s="4" t="s">
        <v>1428</v>
      </c>
      <c r="F7930" s="4"/>
      <c r="G7930" s="1" t="b">
        <f t="shared" ca="1" si="131"/>
        <v>1</v>
      </c>
      <c r="H7930" s="1435" cm="1">
        <f t="array" aca="1" ref="H7930" ca="1">IF(I7930&lt;&gt;"",INDIRECT("'"&amp;I7930&amp;"'!"&amp;J7930),"")</f>
        <v>0</v>
      </c>
      <c r="I7930" s="1440" t="s">
        <v>3786</v>
      </c>
      <c r="J7930" s="1436" t="s">
        <v>5830</v>
      </c>
      <c r="K7930" s="4"/>
    </row>
    <row r="7931" spans="1:11" ht="15" x14ac:dyDescent="0.2">
      <c r="A7931">
        <v>7872</v>
      </c>
      <c r="B7931" s="19">
        <f>'Assets-Liab 5-6'!C62</f>
        <v>2697395</v>
      </c>
      <c r="D7931" s="4" t="s">
        <v>1428</v>
      </c>
      <c r="F7931" s="4"/>
      <c r="G7931" s="1" t="b">
        <f t="shared" ca="1" si="131"/>
        <v>1</v>
      </c>
      <c r="H7931" s="1435" cm="1">
        <f t="array" aca="1" ref="H7931" ca="1">IF(I7931&lt;&gt;"",INDIRECT("'"&amp;I7931&amp;"'!"&amp;J7931),"")</f>
        <v>2697395</v>
      </c>
      <c r="I7931" s="1440" t="s">
        <v>3786</v>
      </c>
      <c r="J7931" s="1436" t="s">
        <v>3889</v>
      </c>
      <c r="K7931" s="4"/>
    </row>
    <row r="7932" spans="1:11" ht="15" x14ac:dyDescent="0.2">
      <c r="A7932">
        <v>7873</v>
      </c>
      <c r="B7932" s="19">
        <f>'Assets-Liab 5-6'!D62</f>
        <v>245348</v>
      </c>
      <c r="D7932" s="4" t="s">
        <v>1428</v>
      </c>
      <c r="F7932" s="4"/>
      <c r="G7932" s="1" t="b">
        <f t="shared" ca="1" si="131"/>
        <v>1</v>
      </c>
      <c r="H7932" s="1435" cm="1">
        <f t="array" aca="1" ref="H7932" ca="1">IF(I7932&lt;&gt;"",INDIRECT("'"&amp;I7932&amp;"'!"&amp;J7932),"")</f>
        <v>245348</v>
      </c>
      <c r="I7932" s="1440" t="s">
        <v>3786</v>
      </c>
      <c r="J7932" s="1436" t="s">
        <v>3925</v>
      </c>
      <c r="K7932" s="4"/>
    </row>
    <row r="7933" spans="1:11" ht="15" x14ac:dyDescent="0.2">
      <c r="A7933">
        <v>7874</v>
      </c>
      <c r="B7933" s="19">
        <f>'Assets-Liab 5-6'!E62</f>
        <v>29910</v>
      </c>
      <c r="D7933" s="4" t="s">
        <v>1428</v>
      </c>
      <c r="F7933" s="4"/>
      <c r="G7933" s="1" t="b">
        <f t="shared" ca="1" si="131"/>
        <v>1</v>
      </c>
      <c r="H7933" s="1435" cm="1">
        <f t="array" aca="1" ref="H7933" ca="1">IF(I7933&lt;&gt;"",INDIRECT("'"&amp;I7933&amp;"'!"&amp;J7933),"")</f>
        <v>29910</v>
      </c>
      <c r="I7933" s="1440" t="s">
        <v>3786</v>
      </c>
      <c r="J7933" s="1436" t="s">
        <v>3961</v>
      </c>
      <c r="K7933" s="4"/>
    </row>
    <row r="7934" spans="1:11" ht="15" x14ac:dyDescent="0.2">
      <c r="A7934">
        <v>7875</v>
      </c>
      <c r="B7934" s="19">
        <f>'Assets-Liab 5-6'!F62</f>
        <v>192940</v>
      </c>
      <c r="D7934" s="4" t="s">
        <v>1428</v>
      </c>
      <c r="F7934" s="4"/>
      <c r="G7934" s="1" t="b">
        <f t="shared" ca="1" si="131"/>
        <v>1</v>
      </c>
      <c r="H7934" s="1435" cm="1">
        <f t="array" aca="1" ref="H7934" ca="1">IF(I7934&lt;&gt;"",INDIRECT("'"&amp;I7934&amp;"'!"&amp;J7934),"")</f>
        <v>192940</v>
      </c>
      <c r="I7934" s="1440" t="s">
        <v>3786</v>
      </c>
      <c r="J7934" s="1436" t="s">
        <v>3997</v>
      </c>
      <c r="K7934" s="4"/>
    </row>
    <row r="7935" spans="1:11" ht="15" x14ac:dyDescent="0.2">
      <c r="A7935">
        <v>7876</v>
      </c>
      <c r="B7935" s="19">
        <f>'Assets-Liab 5-6'!G62</f>
        <v>156241</v>
      </c>
      <c r="D7935" s="4" t="s">
        <v>1428</v>
      </c>
      <c r="F7935" s="4"/>
      <c r="G7935" s="1" t="b">
        <f t="shared" ca="1" si="131"/>
        <v>1</v>
      </c>
      <c r="H7935" s="1435" cm="1">
        <f t="array" aca="1" ref="H7935" ca="1">IF(I7935&lt;&gt;"",INDIRECT("'"&amp;I7935&amp;"'!"&amp;J7935),"")</f>
        <v>156241</v>
      </c>
      <c r="I7935" s="1440" t="s">
        <v>3786</v>
      </c>
      <c r="J7935" s="1436" t="s">
        <v>4033</v>
      </c>
      <c r="K7935" s="4"/>
    </row>
    <row r="7936" spans="1:11" ht="15" x14ac:dyDescent="0.2">
      <c r="A7936">
        <v>7877</v>
      </c>
      <c r="B7936" s="19">
        <f>'Assets-Liab 5-6'!H62</f>
        <v>44913</v>
      </c>
      <c r="D7936" s="4" t="s">
        <v>1428</v>
      </c>
      <c r="F7936" s="4"/>
      <c r="G7936" s="1" t="b">
        <f t="shared" ca="1" si="131"/>
        <v>1</v>
      </c>
      <c r="H7936" s="1435" cm="1">
        <f t="array" aca="1" ref="H7936" ca="1">IF(I7936&lt;&gt;"",INDIRECT("'"&amp;I7936&amp;"'!"&amp;J7936),"")</f>
        <v>44913</v>
      </c>
      <c r="I7936" s="1440" t="s">
        <v>3786</v>
      </c>
      <c r="J7936" s="1436" t="s">
        <v>4069</v>
      </c>
      <c r="K7936" s="4"/>
    </row>
    <row r="7937" spans="1:11" ht="15" x14ac:dyDescent="0.2">
      <c r="A7937">
        <v>7878</v>
      </c>
      <c r="B7937" s="19">
        <f>'Assets-Liab 5-6'!I62</f>
        <v>48886</v>
      </c>
      <c r="D7937" s="4" t="s">
        <v>1428</v>
      </c>
      <c r="F7937" s="4"/>
      <c r="G7937" s="1" t="b">
        <f t="shared" ca="1" si="131"/>
        <v>1</v>
      </c>
      <c r="H7937" s="1435" cm="1">
        <f t="array" aca="1" ref="H7937" ca="1">IF(I7937&lt;&gt;"",INDIRECT("'"&amp;I7937&amp;"'!"&amp;J7937),"")</f>
        <v>48886</v>
      </c>
      <c r="I7937" s="1440" t="s">
        <v>3786</v>
      </c>
      <c r="J7937" s="1436" t="s">
        <v>5537</v>
      </c>
      <c r="K7937" s="4"/>
    </row>
    <row r="7938" spans="1:11" ht="15" x14ac:dyDescent="0.2">
      <c r="A7938">
        <v>7879</v>
      </c>
      <c r="B7938" s="19">
        <f>'Assets-Liab 5-6'!J62</f>
        <v>52175</v>
      </c>
      <c r="D7938" s="4" t="s">
        <v>1428</v>
      </c>
      <c r="F7938" s="4"/>
      <c r="G7938" s="1" t="b">
        <f t="shared" ca="1" si="131"/>
        <v>1</v>
      </c>
      <c r="H7938" s="1435" cm="1">
        <f t="array" aca="1" ref="H7938" ca="1">IF(I7938&lt;&gt;"",INDIRECT("'"&amp;I7938&amp;"'!"&amp;J7938),"")</f>
        <v>52175</v>
      </c>
      <c r="I7938" s="1440" t="s">
        <v>3786</v>
      </c>
      <c r="J7938" s="1436" t="s">
        <v>5538</v>
      </c>
      <c r="K7938" s="4"/>
    </row>
    <row r="7939" spans="1:11" ht="15" x14ac:dyDescent="0.2">
      <c r="A7939">
        <v>7880</v>
      </c>
      <c r="B7939" s="19">
        <f>'Assets-Liab 5-6'!K62</f>
        <v>114</v>
      </c>
      <c r="D7939" s="4" t="s">
        <v>1428</v>
      </c>
      <c r="F7939" s="4"/>
      <c r="G7939" s="1" t="b">
        <f t="shared" ca="1" si="131"/>
        <v>1</v>
      </c>
      <c r="H7939" s="1435" cm="1">
        <f t="array" aca="1" ref="H7939" ca="1">IF(I7939&lt;&gt;"",INDIRECT("'"&amp;I7939&amp;"'!"&amp;J7939),"")</f>
        <v>114</v>
      </c>
      <c r="I7939" s="1440" t="s">
        <v>3786</v>
      </c>
      <c r="J7939" s="1436" t="s">
        <v>4116</v>
      </c>
      <c r="K7939" s="4"/>
    </row>
    <row r="7940" spans="1:11" ht="15" x14ac:dyDescent="0.2">
      <c r="A7940">
        <v>7881</v>
      </c>
      <c r="B7940" s="19">
        <f>'Assets-Liab 5-6'!L62</f>
        <v>0</v>
      </c>
      <c r="D7940" s="4" t="s">
        <v>1428</v>
      </c>
      <c r="F7940" s="4"/>
      <c r="G7940" s="1" t="b">
        <f t="shared" ca="1" si="131"/>
        <v>1</v>
      </c>
      <c r="H7940" s="1435" cm="1">
        <f t="array" aca="1" ref="H7940" ca="1">IF(I7940&lt;&gt;"",INDIRECT("'"&amp;I7940&amp;"'!"&amp;J7940),"")</f>
        <v>0</v>
      </c>
      <c r="I7940" s="1440" t="s">
        <v>3786</v>
      </c>
      <c r="J7940" s="1436" t="s">
        <v>5831</v>
      </c>
      <c r="K7940" s="4"/>
    </row>
    <row r="7941" spans="1:11" ht="15" x14ac:dyDescent="0.2">
      <c r="A7941">
        <v>7882</v>
      </c>
      <c r="B7941" s="19">
        <f>'Assets-Liab 5-6'!M62</f>
        <v>9213608</v>
      </c>
      <c r="D7941" s="4" t="s">
        <v>1428</v>
      </c>
      <c r="F7941" s="4"/>
      <c r="G7941" s="1" t="b">
        <f t="shared" ca="1" si="131"/>
        <v>1</v>
      </c>
      <c r="H7941" s="1435" cm="1">
        <f t="array" aca="1" ref="H7941" ca="1">IF(I7941&lt;&gt;"",INDIRECT("'"&amp;I7941&amp;"'!"&amp;J7941),"")</f>
        <v>9213608</v>
      </c>
      <c r="I7941" s="1440" t="s">
        <v>3786</v>
      </c>
      <c r="J7941" s="1436" t="s">
        <v>5832</v>
      </c>
      <c r="K7941" s="4"/>
    </row>
    <row r="7942" spans="1:11" ht="15" x14ac:dyDescent="0.2">
      <c r="A7942">
        <v>7883</v>
      </c>
      <c r="B7942" s="19">
        <f>'Assets-Liab 5-6'!N62</f>
        <v>2820000</v>
      </c>
      <c r="D7942" s="4" t="s">
        <v>1428</v>
      </c>
      <c r="F7942" s="4"/>
      <c r="G7942" s="1" t="b">
        <f t="shared" ca="1" si="131"/>
        <v>1</v>
      </c>
      <c r="H7942" s="1435" cm="1">
        <f t="array" aca="1" ref="H7942" ca="1">IF(I7942&lt;&gt;"",INDIRECT("'"&amp;I7942&amp;"'!"&amp;J7942),"")</f>
        <v>2820000</v>
      </c>
      <c r="I7942" s="1440" t="s">
        <v>3786</v>
      </c>
      <c r="J7942" s="1436" t="s">
        <v>5833</v>
      </c>
      <c r="K7942" s="4"/>
    </row>
    <row r="7943" spans="1:11" ht="15" x14ac:dyDescent="0.2">
      <c r="A7943">
        <v>7884</v>
      </c>
      <c r="B7943" s="19">
        <f>'Acct Summary 7-9'!C85</f>
        <v>19941</v>
      </c>
      <c r="D7943" s="4" t="s">
        <v>1429</v>
      </c>
      <c r="F7943" s="4"/>
      <c r="G7943" s="1" t="b">
        <f t="shared" ca="1" si="131"/>
        <v>1</v>
      </c>
      <c r="H7943" s="1435" cm="1">
        <f t="array" aca="1" ref="H7943" ca="1">IF(I7943&lt;&gt;"",INDIRECT("'"&amp;I7943&amp;"'!"&amp;J7943),"")</f>
        <v>19941</v>
      </c>
      <c r="I7943" s="1440" t="s">
        <v>3856</v>
      </c>
      <c r="J7943" s="1436" t="s">
        <v>5834</v>
      </c>
      <c r="K7943" s="4"/>
    </row>
    <row r="7944" spans="1:11" ht="15" x14ac:dyDescent="0.2">
      <c r="A7944">
        <v>7885</v>
      </c>
      <c r="B7944" s="19">
        <f>'Acct Summary 7-9'!C87</f>
        <v>27743</v>
      </c>
      <c r="D7944" s="4" t="s">
        <v>1429</v>
      </c>
      <c r="F7944" s="4"/>
      <c r="G7944" s="1" t="b">
        <f t="shared" ca="1" si="131"/>
        <v>1</v>
      </c>
      <c r="H7944" s="1435" cm="1">
        <f t="array" aca="1" ref="H7944" ca="1">IF(I7944&lt;&gt;"",INDIRECT("'"&amp;I7944&amp;"'!"&amp;J7944),"")</f>
        <v>27743</v>
      </c>
      <c r="I7944" s="1440" t="s">
        <v>3856</v>
      </c>
      <c r="J7944" s="1436" t="s">
        <v>4927</v>
      </c>
      <c r="K7944" s="4"/>
    </row>
    <row r="7945" spans="1:11" ht="15" x14ac:dyDescent="0.2">
      <c r="A7945">
        <v>7886</v>
      </c>
      <c r="B7945" s="19">
        <f>'Acct Summary 7-9'!C89</f>
        <v>28599</v>
      </c>
      <c r="D7945" s="4" t="s">
        <v>1429</v>
      </c>
      <c r="F7945" s="4"/>
      <c r="G7945" s="1" t="b">
        <f t="shared" ca="1" si="131"/>
        <v>1</v>
      </c>
      <c r="H7945" s="1435" cm="1">
        <f t="array" aca="1" ref="H7945" ca="1">IF(I7945&lt;&gt;"",INDIRECT("'"&amp;I7945&amp;"'!"&amp;J7945),"")</f>
        <v>28599</v>
      </c>
      <c r="I7945" s="1440" t="s">
        <v>3856</v>
      </c>
      <c r="J7945" s="1436" t="s">
        <v>4929</v>
      </c>
      <c r="K7945" s="4"/>
    </row>
    <row r="7946" spans="1:11" ht="15" x14ac:dyDescent="0.2">
      <c r="A7946">
        <v>7887</v>
      </c>
      <c r="B7946" s="19">
        <f>'Acct Summary 7-9'!C90</f>
        <v>-856</v>
      </c>
      <c r="D7946" s="4" t="s">
        <v>1429</v>
      </c>
      <c r="F7946" s="4"/>
      <c r="G7946" s="1" t="b">
        <f t="shared" ca="1" si="131"/>
        <v>1</v>
      </c>
      <c r="H7946" s="1435" cm="1">
        <f t="array" aca="1" ref="H7946" ca="1">IF(I7946&lt;&gt;"",INDIRECT("'"&amp;I7946&amp;"'!"&amp;J7946),"")</f>
        <v>-856</v>
      </c>
      <c r="I7946" s="1440" t="s">
        <v>3856</v>
      </c>
      <c r="J7946" s="1436" t="s">
        <v>4930</v>
      </c>
      <c r="K7946" s="4"/>
    </row>
    <row r="7947" spans="1:11" ht="15" x14ac:dyDescent="0.2">
      <c r="A7947">
        <v>7888</v>
      </c>
      <c r="B7947" s="19">
        <f>'Acct Summary 7-9'!C91</f>
        <v>19085</v>
      </c>
      <c r="D7947" s="4" t="s">
        <v>1429</v>
      </c>
      <c r="F7947" s="4"/>
      <c r="G7947" s="1" t="b">
        <f t="shared" ca="1" si="131"/>
        <v>1</v>
      </c>
      <c r="H7947" s="1435" cm="1">
        <f t="array" aca="1" ref="H7947" ca="1">IF(I7947&lt;&gt;"",INDIRECT("'"&amp;I7947&amp;"'!"&amp;J7947),"")</f>
        <v>19085</v>
      </c>
      <c r="I7947" s="1440" t="s">
        <v>3856</v>
      </c>
      <c r="J7947" s="1436" t="s">
        <v>4931</v>
      </c>
      <c r="K7947" s="4"/>
    </row>
    <row r="7948" spans="1:11" ht="15" x14ac:dyDescent="0.2">
      <c r="A7948">
        <v>7889</v>
      </c>
      <c r="B7948" s="19">
        <f>'Acct Summary 7-9'!C94</f>
        <v>1914817</v>
      </c>
      <c r="D7948" s="4" t="s">
        <v>1429</v>
      </c>
      <c r="F7948" s="4"/>
      <c r="G7948" s="1" t="b">
        <f t="shared" ca="1" si="131"/>
        <v>1</v>
      </c>
      <c r="H7948" s="1435" cm="1">
        <f t="array" aca="1" ref="H7948" ca="1">IF(I7948&lt;&gt;"",INDIRECT("'"&amp;I7948&amp;"'!"&amp;J7948),"")</f>
        <v>1914817</v>
      </c>
      <c r="I7948" s="1440" t="s">
        <v>3856</v>
      </c>
      <c r="J7948" s="1436" t="s">
        <v>4934</v>
      </c>
      <c r="K7948" s="4"/>
    </row>
    <row r="7949" spans="1:11" ht="15" x14ac:dyDescent="0.2">
      <c r="A7949">
        <v>7890</v>
      </c>
      <c r="B7949" s="19">
        <f>'Acct Summary 7-9'!C95</f>
        <v>0</v>
      </c>
      <c r="D7949" s="4" t="s">
        <v>1429</v>
      </c>
      <c r="F7949" s="4"/>
      <c r="G7949" s="1" t="b">
        <f t="shared" ca="1" si="131"/>
        <v>1</v>
      </c>
      <c r="H7949" s="1435" cm="1">
        <f t="array" aca="1" ref="H7949" ca="1">IF(I7949&lt;&gt;"",INDIRECT("'"&amp;I7949&amp;"'!"&amp;J7949),"")</f>
        <v>0</v>
      </c>
      <c r="I7949" s="1440" t="s">
        <v>3856</v>
      </c>
      <c r="J7949" s="1436" t="s">
        <v>4935</v>
      </c>
      <c r="K7949" s="4"/>
    </row>
    <row r="7950" spans="1:11" ht="15" x14ac:dyDescent="0.2">
      <c r="A7950">
        <v>7891</v>
      </c>
      <c r="B7950" s="19">
        <f>'Acct Summary 7-9'!C96</f>
        <v>1372664</v>
      </c>
      <c r="D7950" s="4" t="s">
        <v>1429</v>
      </c>
      <c r="F7950" s="4"/>
      <c r="G7950" s="1" t="b">
        <f t="shared" ca="1" si="131"/>
        <v>1</v>
      </c>
      <c r="H7950" s="1435" cm="1">
        <f t="array" aca="1" ref="H7950" ca="1">IF(I7950&lt;&gt;"",INDIRECT("'"&amp;I7950&amp;"'!"&amp;J7950),"")</f>
        <v>1372664</v>
      </c>
      <c r="I7950" s="1440" t="s">
        <v>3856</v>
      </c>
      <c r="J7950" s="1436" t="s">
        <v>5835</v>
      </c>
      <c r="K7950" s="4"/>
    </row>
    <row r="7951" spans="1:11" ht="15" x14ac:dyDescent="0.2">
      <c r="A7951">
        <v>7892</v>
      </c>
      <c r="B7951" s="19">
        <f>'Acct Summary 7-9'!C97</f>
        <v>404772</v>
      </c>
      <c r="D7951" s="4" t="s">
        <v>1429</v>
      </c>
      <c r="F7951" s="4"/>
      <c r="G7951" s="1" t="b">
        <f t="shared" ca="1" si="131"/>
        <v>1</v>
      </c>
      <c r="H7951" s="1435" cm="1">
        <f t="array" aca="1" ref="H7951" ca="1">IF(I7951&lt;&gt;"",INDIRECT("'"&amp;I7951&amp;"'!"&amp;J7951),"")</f>
        <v>404772</v>
      </c>
      <c r="I7951" s="1440" t="s">
        <v>3856</v>
      </c>
      <c r="J7951" s="1436" t="s">
        <v>4936</v>
      </c>
      <c r="K7951" s="4"/>
    </row>
    <row r="7952" spans="1:11" ht="15" x14ac:dyDescent="0.2">
      <c r="A7952">
        <v>7893</v>
      </c>
      <c r="B7952" s="19">
        <f>'Acct Summary 7-9'!C98</f>
        <v>3692253</v>
      </c>
      <c r="D7952" s="4" t="s">
        <v>1429</v>
      </c>
      <c r="F7952" s="4"/>
      <c r="G7952" s="1" t="b">
        <f t="shared" ca="1" si="131"/>
        <v>1</v>
      </c>
      <c r="H7952" s="1435" cm="1">
        <f t="array" aca="1" ref="H7952" ca="1">IF(I7952&lt;&gt;"",INDIRECT("'"&amp;I7952&amp;"'!"&amp;J7952),"")</f>
        <v>3692253</v>
      </c>
      <c r="I7952" s="1440" t="s">
        <v>3856</v>
      </c>
      <c r="J7952" s="1436" t="s">
        <v>4937</v>
      </c>
      <c r="K7952" s="4"/>
    </row>
    <row r="7953" spans="1:11" ht="15" x14ac:dyDescent="0.2">
      <c r="A7953">
        <v>7894</v>
      </c>
      <c r="B7953" s="19">
        <f>'Acct Summary 7-9'!C99</f>
        <v>838216</v>
      </c>
      <c r="D7953" s="4" t="s">
        <v>1429</v>
      </c>
      <c r="F7953" s="4"/>
      <c r="G7953" s="1" t="b">
        <f t="shared" ca="1" si="131"/>
        <v>1</v>
      </c>
      <c r="H7953" s="1435" cm="1">
        <f t="array" aca="1" ref="H7953" ca="1">IF(I7953&lt;&gt;"",INDIRECT("'"&amp;I7953&amp;"'!"&amp;J7953),"")</f>
        <v>838216</v>
      </c>
      <c r="I7953" s="1440" t="s">
        <v>3856</v>
      </c>
      <c r="J7953" s="1436" t="s">
        <v>5234</v>
      </c>
      <c r="K7953" s="4"/>
    </row>
    <row r="7954" spans="1:11" ht="15" x14ac:dyDescent="0.2">
      <c r="A7954">
        <v>7895</v>
      </c>
      <c r="B7954" s="19">
        <f>'Acct Summary 7-9'!C100</f>
        <v>4530469</v>
      </c>
      <c r="D7954" s="4" t="s">
        <v>1429</v>
      </c>
      <c r="F7954" s="4"/>
      <c r="G7954" s="1" t="b">
        <f t="shared" ca="1" si="131"/>
        <v>1</v>
      </c>
      <c r="H7954" s="1435" cm="1">
        <f t="array" aca="1" ref="H7954" ca="1">IF(I7954&lt;&gt;"",INDIRECT("'"&amp;I7954&amp;"'!"&amp;J7954),"")</f>
        <v>4530469</v>
      </c>
      <c r="I7954" s="1440" t="s">
        <v>3856</v>
      </c>
      <c r="J7954" s="1436" t="s">
        <v>4938</v>
      </c>
      <c r="K7954" s="4"/>
    </row>
    <row r="7955" spans="1:11" ht="15" x14ac:dyDescent="0.2">
      <c r="A7955">
        <v>7896</v>
      </c>
      <c r="B7955" s="19">
        <f>'Acct Summary 7-9'!C102</f>
        <v>1503313</v>
      </c>
      <c r="D7955" s="4" t="s">
        <v>1429</v>
      </c>
      <c r="F7955" s="4"/>
      <c r="G7955" s="1" t="b">
        <f t="shared" ca="1" si="131"/>
        <v>1</v>
      </c>
      <c r="H7955" s="1435" cm="1">
        <f t="array" aca="1" ref="H7955" ca="1">IF(I7955&lt;&gt;"",INDIRECT("'"&amp;I7955&amp;"'!"&amp;J7955),"")</f>
        <v>1503313</v>
      </c>
      <c r="I7955" s="1440" t="s">
        <v>3856</v>
      </c>
      <c r="J7955" s="1436" t="s">
        <v>5244</v>
      </c>
      <c r="K7955" s="4"/>
    </row>
    <row r="7956" spans="1:11" ht="15" x14ac:dyDescent="0.2">
      <c r="A7956">
        <v>7897</v>
      </c>
      <c r="B7956" s="19">
        <f>'Acct Summary 7-9'!C103</f>
        <v>723413</v>
      </c>
      <c r="D7956" s="4" t="s">
        <v>1429</v>
      </c>
      <c r="F7956" s="4"/>
      <c r="G7956" s="1" t="b">
        <f t="shared" ca="1" si="131"/>
        <v>1</v>
      </c>
      <c r="H7956" s="1435" cm="1">
        <f t="array" aca="1" ref="H7956" ca="1">IF(I7956&lt;&gt;"",INDIRECT("'"&amp;I7956&amp;"'!"&amp;J7956),"")</f>
        <v>723413</v>
      </c>
      <c r="I7956" s="1440" t="s">
        <v>3856</v>
      </c>
      <c r="J7956" s="1436" t="s">
        <v>5253</v>
      </c>
      <c r="K7956" s="4"/>
    </row>
    <row r="7957" spans="1:11" ht="15" x14ac:dyDescent="0.2">
      <c r="A7957">
        <v>7898</v>
      </c>
      <c r="B7957" s="19">
        <f>'Acct Summary 7-9'!C104</f>
        <v>0</v>
      </c>
      <c r="D7957" s="4" t="s">
        <v>1429</v>
      </c>
      <c r="F7957" s="4"/>
      <c r="G7957" s="1" t="b">
        <f t="shared" ca="1" si="131"/>
        <v>1</v>
      </c>
      <c r="H7957" s="1435" cm="1">
        <f t="array" aca="1" ref="H7957" ca="1">IF(I7957&lt;&gt;"",INDIRECT("'"&amp;I7957&amp;"'!"&amp;J7957),"")</f>
        <v>0</v>
      </c>
      <c r="I7957" s="1440" t="s">
        <v>3856</v>
      </c>
      <c r="J7957" s="1436" t="s">
        <v>5254</v>
      </c>
      <c r="K7957" s="4"/>
    </row>
    <row r="7958" spans="1:11" ht="15" x14ac:dyDescent="0.2">
      <c r="A7958">
        <v>7899</v>
      </c>
      <c r="B7958" s="19">
        <f>'Acct Summary 7-9'!C105</f>
        <v>971486</v>
      </c>
      <c r="D7958" s="4" t="s">
        <v>1429</v>
      </c>
      <c r="F7958" s="4"/>
      <c r="G7958" s="1" t="b">
        <f t="shared" ca="1" si="131"/>
        <v>1</v>
      </c>
      <c r="H7958" s="1435" cm="1">
        <f t="array" aca="1" ref="H7958" ca="1">IF(I7958&lt;&gt;"",INDIRECT("'"&amp;I7958&amp;"'!"&amp;J7958),"")</f>
        <v>971486</v>
      </c>
      <c r="I7958" s="1440" t="s">
        <v>3856</v>
      </c>
      <c r="J7958" s="1436" t="s">
        <v>5836</v>
      </c>
      <c r="K7958" s="4"/>
    </row>
    <row r="7959" spans="1:11" ht="15" x14ac:dyDescent="0.2">
      <c r="A7959">
        <v>7900</v>
      </c>
      <c r="B7959" s="19">
        <f>'Acct Summary 7-9'!C106</f>
        <v>0</v>
      </c>
      <c r="D7959" s="4" t="s">
        <v>1429</v>
      </c>
      <c r="F7959" s="4"/>
      <c r="G7959" s="1" t="b">
        <f t="shared" ca="1" si="131"/>
        <v>1</v>
      </c>
      <c r="H7959" s="1435" cm="1">
        <f t="array" aca="1" ref="H7959" ca="1">IF(I7959&lt;&gt;"",INDIRECT("'"&amp;I7959&amp;"'!"&amp;J7959),"")</f>
        <v>0</v>
      </c>
      <c r="I7959" s="1440" t="s">
        <v>3856</v>
      </c>
      <c r="J7959" s="1436" t="s">
        <v>4872</v>
      </c>
      <c r="K7959" s="4"/>
    </row>
    <row r="7960" spans="1:11" ht="15" x14ac:dyDescent="0.2">
      <c r="A7960">
        <v>7901</v>
      </c>
      <c r="B7960" s="19">
        <f>'Acct Summary 7-9'!C107</f>
        <v>3198212</v>
      </c>
      <c r="D7960" s="4" t="s">
        <v>1429</v>
      </c>
      <c r="F7960" s="4"/>
      <c r="G7960" s="1" t="b">
        <f t="shared" ca="1" si="131"/>
        <v>1</v>
      </c>
      <c r="H7960" s="1435" cm="1">
        <f t="array" aca="1" ref="H7960" ca="1">IF(I7960&lt;&gt;"",INDIRECT("'"&amp;I7960&amp;"'!"&amp;J7960),"")</f>
        <v>3198212</v>
      </c>
      <c r="I7960" s="1440" t="s">
        <v>3856</v>
      </c>
      <c r="J7960" s="1436" t="s">
        <v>4940</v>
      </c>
      <c r="K7960" s="4"/>
    </row>
    <row r="7961" spans="1:11" ht="15" x14ac:dyDescent="0.2">
      <c r="A7961">
        <v>7902</v>
      </c>
      <c r="B7961" s="19">
        <f>'Acct Summary 7-9'!C108</f>
        <v>838216</v>
      </c>
      <c r="D7961" s="4" t="s">
        <v>1429</v>
      </c>
      <c r="F7961" s="4"/>
      <c r="G7961" s="1" t="b">
        <f t="shared" ca="1" si="131"/>
        <v>1</v>
      </c>
      <c r="H7961" s="1435" cm="1">
        <f t="array" aca="1" ref="H7961" ca="1">IF(I7961&lt;&gt;"",INDIRECT("'"&amp;I7961&amp;"'!"&amp;J7961),"")</f>
        <v>838216</v>
      </c>
      <c r="I7961" s="1440" t="s">
        <v>3856</v>
      </c>
      <c r="J7961" s="1436" t="s">
        <v>4941</v>
      </c>
      <c r="K7961" s="4"/>
    </row>
    <row r="7962" spans="1:11" ht="15" x14ac:dyDescent="0.2">
      <c r="A7962">
        <v>7903</v>
      </c>
      <c r="B7962" s="19">
        <f>'Acct Summary 7-9'!C109</f>
        <v>4036428</v>
      </c>
      <c r="D7962" s="4" t="s">
        <v>1429</v>
      </c>
      <c r="F7962" s="4"/>
      <c r="G7962" s="1" t="b">
        <f t="shared" ca="1" si="131"/>
        <v>1</v>
      </c>
      <c r="H7962" s="1435" cm="1">
        <f t="array" aca="1" ref="H7962" ca="1">IF(I7962&lt;&gt;"",INDIRECT("'"&amp;I7962&amp;"'!"&amp;J7962),"")</f>
        <v>4036428</v>
      </c>
      <c r="I7962" s="1440" t="s">
        <v>3856</v>
      </c>
      <c r="J7962" s="1436" t="s">
        <v>4942</v>
      </c>
      <c r="K7962" s="4"/>
    </row>
    <row r="7963" spans="1:11" ht="15" x14ac:dyDescent="0.2">
      <c r="A7963">
        <v>7904</v>
      </c>
      <c r="B7963" s="19">
        <f>'Acct Summary 7-9'!C110</f>
        <v>494041</v>
      </c>
      <c r="D7963" s="4" t="s">
        <v>1429</v>
      </c>
      <c r="F7963" s="4"/>
      <c r="G7963" s="1" t="b">
        <f t="shared" ca="1" si="131"/>
        <v>1</v>
      </c>
      <c r="H7963" s="1435" cm="1">
        <f t="array" aca="1" ref="H7963" ca="1">IF(I7963&lt;&gt;"",INDIRECT("'"&amp;I7963&amp;"'!"&amp;J7963),"")</f>
        <v>494041</v>
      </c>
      <c r="I7963" s="1440" t="s">
        <v>3856</v>
      </c>
      <c r="J7963" s="1436" t="s">
        <v>4943</v>
      </c>
      <c r="K7963" s="4"/>
    </row>
    <row r="7964" spans="1:11" ht="15" x14ac:dyDescent="0.2">
      <c r="A7964">
        <v>7905</v>
      </c>
      <c r="B7964" s="19">
        <f>'Acct Summary 7-9'!C113</f>
        <v>0</v>
      </c>
      <c r="D7964" s="4" t="s">
        <v>1429</v>
      </c>
      <c r="F7964" s="4"/>
      <c r="G7964" s="1" t="b">
        <f t="shared" ca="1" si="131"/>
        <v>1</v>
      </c>
      <c r="H7964" s="1435" cm="1">
        <f t="array" aca="1" ref="H7964" ca="1">IF(I7964&lt;&gt;"",INDIRECT("'"&amp;I7964&amp;"'!"&amp;J7964),"")</f>
        <v>0</v>
      </c>
      <c r="I7964" s="1440" t="s">
        <v>3856</v>
      </c>
      <c r="J7964" s="1436" t="s">
        <v>5837</v>
      </c>
      <c r="K7964" s="4"/>
    </row>
    <row r="7965" spans="1:11" ht="15" x14ac:dyDescent="0.2">
      <c r="A7965">
        <v>7906</v>
      </c>
      <c r="B7965" s="19">
        <f>'Acct Summary 7-9'!C115</f>
        <v>0</v>
      </c>
      <c r="D7965" s="4" t="s">
        <v>1429</v>
      </c>
      <c r="F7965" s="4"/>
      <c r="G7965" s="1" t="b">
        <f t="shared" ca="1" si="131"/>
        <v>1</v>
      </c>
      <c r="H7965" s="1435" cm="1">
        <f t="array" aca="1" ref="H7965" ca="1">IF(I7965&lt;&gt;"",INDIRECT("'"&amp;I7965&amp;"'!"&amp;J7965),"")</f>
        <v>0</v>
      </c>
      <c r="I7965" s="1440" t="s">
        <v>3856</v>
      </c>
      <c r="J7965" s="1436" t="s">
        <v>4946</v>
      </c>
      <c r="K7965" s="4"/>
    </row>
    <row r="7966" spans="1:11" ht="15" x14ac:dyDescent="0.2">
      <c r="A7966">
        <v>7907</v>
      </c>
      <c r="B7966" s="19">
        <f>'Acct Summary 7-9'!C116</f>
        <v>0</v>
      </c>
      <c r="D7966" s="4" t="s">
        <v>1429</v>
      </c>
      <c r="F7966" s="4"/>
      <c r="G7966" s="1" t="b">
        <f t="shared" ca="1" si="131"/>
        <v>1</v>
      </c>
      <c r="H7966" s="1435" cm="1">
        <f t="array" aca="1" ref="H7966" ca="1">IF(I7966&lt;&gt;"",INDIRECT("'"&amp;I7966&amp;"'!"&amp;J7966),"")</f>
        <v>0</v>
      </c>
      <c r="I7966" s="1440" t="s">
        <v>3856</v>
      </c>
      <c r="J7966" s="1436" t="s">
        <v>3904</v>
      </c>
      <c r="K7966" s="4"/>
    </row>
    <row r="7967" spans="1:11" ht="15" x14ac:dyDescent="0.2">
      <c r="A7967">
        <v>7908</v>
      </c>
      <c r="B7967" s="19">
        <f>'Acct Summary 7-9'!C117</f>
        <v>2697395</v>
      </c>
      <c r="D7967" s="4" t="s">
        <v>1429</v>
      </c>
      <c r="F7967" s="4"/>
      <c r="G7967" s="1" t="b">
        <f t="shared" ca="1" si="131"/>
        <v>1</v>
      </c>
      <c r="H7967" s="1435" cm="1">
        <f t="array" aca="1" ref="H7967" ca="1">IF(I7967&lt;&gt;"",INDIRECT("'"&amp;I7967&amp;"'!"&amp;J7967),"")</f>
        <v>2697395</v>
      </c>
      <c r="I7967" s="1440" t="s">
        <v>3856</v>
      </c>
      <c r="J7967" s="1436" t="s">
        <v>4947</v>
      </c>
      <c r="K7967" s="4"/>
    </row>
    <row r="7968" spans="1:11" ht="15" x14ac:dyDescent="0.2">
      <c r="A7968">
        <v>7909</v>
      </c>
      <c r="B7968" s="19">
        <f>'Acct Summary 7-9'!D94</f>
        <v>326588</v>
      </c>
      <c r="D7968" s="4" t="s">
        <v>1429</v>
      </c>
      <c r="F7968" s="4"/>
      <c r="G7968" s="1" t="b">
        <f t="shared" ref="G7968:G8031" ca="1" si="132">H7968=B7968</f>
        <v>1</v>
      </c>
      <c r="H7968" s="1435" cm="1">
        <f t="array" aca="1" ref="H7968" ca="1">IF(I7968&lt;&gt;"",INDIRECT("'"&amp;I7968&amp;"'!"&amp;J7968),"")</f>
        <v>326588</v>
      </c>
      <c r="I7968" s="1440" t="s">
        <v>3856</v>
      </c>
      <c r="J7968" s="1436" t="s">
        <v>5838</v>
      </c>
      <c r="K7968" s="4"/>
    </row>
    <row r="7969" spans="1:11" ht="15" x14ac:dyDescent="0.2">
      <c r="A7969">
        <v>7910</v>
      </c>
      <c r="B7969" s="19">
        <f>'Acct Summary 7-9'!D95</f>
        <v>0</v>
      </c>
      <c r="D7969" s="4" t="s">
        <v>1429</v>
      </c>
      <c r="F7969" s="4"/>
      <c r="G7969" s="1" t="b">
        <f t="shared" ca="1" si="132"/>
        <v>1</v>
      </c>
      <c r="H7969" s="1435" cm="1">
        <f t="array" aca="1" ref="H7969" ca="1">IF(I7969&lt;&gt;"",INDIRECT("'"&amp;I7969&amp;"'!"&amp;J7969),"")</f>
        <v>0</v>
      </c>
      <c r="I7969" s="1440" t="s">
        <v>3856</v>
      </c>
      <c r="J7969" s="1436" t="s">
        <v>5839</v>
      </c>
      <c r="K7969" s="4"/>
    </row>
    <row r="7970" spans="1:11" ht="15" x14ac:dyDescent="0.2">
      <c r="A7970">
        <v>7911</v>
      </c>
      <c r="B7970" s="19">
        <f>'Acct Summary 7-9'!D96</f>
        <v>150000</v>
      </c>
      <c r="D7970" s="4" t="s">
        <v>1429</v>
      </c>
      <c r="F7970" s="4"/>
      <c r="G7970" s="1" t="b">
        <f t="shared" ca="1" si="132"/>
        <v>1</v>
      </c>
      <c r="H7970" s="1435" cm="1">
        <f t="array" aca="1" ref="H7970" ca="1">IF(I7970&lt;&gt;"",INDIRECT("'"&amp;I7970&amp;"'!"&amp;J7970),"")</f>
        <v>150000</v>
      </c>
      <c r="I7970" s="1440" t="s">
        <v>3856</v>
      </c>
      <c r="J7970" s="1436" t="s">
        <v>5840</v>
      </c>
      <c r="K7970" s="4"/>
    </row>
    <row r="7971" spans="1:11" ht="15" x14ac:dyDescent="0.2">
      <c r="A7971">
        <v>7912</v>
      </c>
      <c r="B7971" s="19">
        <f>'Acct Summary 7-9'!D97</f>
        <v>0</v>
      </c>
      <c r="D7971" s="4" t="s">
        <v>1429</v>
      </c>
      <c r="F7971" s="4"/>
      <c r="G7971" s="1" t="b">
        <f t="shared" ca="1" si="132"/>
        <v>1</v>
      </c>
      <c r="H7971" s="1435" cm="1">
        <f t="array" aca="1" ref="H7971" ca="1">IF(I7971&lt;&gt;"",INDIRECT("'"&amp;I7971&amp;"'!"&amp;J7971),"")</f>
        <v>0</v>
      </c>
      <c r="I7971" s="1440" t="s">
        <v>3856</v>
      </c>
      <c r="J7971" s="1436" t="s">
        <v>5000</v>
      </c>
      <c r="K7971" s="4"/>
    </row>
    <row r="7972" spans="1:11" ht="15" x14ac:dyDescent="0.2">
      <c r="A7972">
        <v>7913</v>
      </c>
      <c r="B7972" s="19">
        <f>'Acct Summary 7-9'!D98</f>
        <v>476588</v>
      </c>
      <c r="D7972" s="4" t="s">
        <v>1429</v>
      </c>
      <c r="F7972" s="4"/>
      <c r="G7972" s="1" t="b">
        <f t="shared" ca="1" si="132"/>
        <v>1</v>
      </c>
      <c r="H7972" s="1435" cm="1">
        <f t="array" aca="1" ref="H7972" ca="1">IF(I7972&lt;&gt;"",INDIRECT("'"&amp;I7972&amp;"'!"&amp;J7972),"")</f>
        <v>476588</v>
      </c>
      <c r="I7972" s="1440" t="s">
        <v>3856</v>
      </c>
      <c r="J7972" s="1436" t="s">
        <v>5001</v>
      </c>
      <c r="K7972" s="4"/>
    </row>
    <row r="7973" spans="1:11" ht="15" x14ac:dyDescent="0.2">
      <c r="A7973">
        <v>7914</v>
      </c>
      <c r="B7973" s="19">
        <f>'Acct Summary 7-9'!D99</f>
        <v>0</v>
      </c>
      <c r="D7973" s="4" t="s">
        <v>1429</v>
      </c>
      <c r="F7973" s="4"/>
      <c r="G7973" s="1" t="b">
        <f t="shared" ca="1" si="132"/>
        <v>1</v>
      </c>
      <c r="H7973" s="1435" cm="1">
        <f t="array" aca="1" ref="H7973" ca="1">IF(I7973&lt;&gt;"",INDIRECT("'"&amp;I7973&amp;"'!"&amp;J7973),"")</f>
        <v>0</v>
      </c>
      <c r="I7973" s="1440" t="s">
        <v>3856</v>
      </c>
      <c r="J7973" s="1436" t="s">
        <v>5235</v>
      </c>
      <c r="K7973" s="4"/>
    </row>
    <row r="7974" spans="1:11" ht="15" x14ac:dyDescent="0.2">
      <c r="A7974">
        <v>7915</v>
      </c>
      <c r="B7974" s="19">
        <f>'Acct Summary 7-9'!D100</f>
        <v>476588</v>
      </c>
      <c r="D7974" s="4" t="s">
        <v>1429</v>
      </c>
      <c r="F7974" s="4"/>
      <c r="G7974" s="1" t="b">
        <f t="shared" ca="1" si="132"/>
        <v>1</v>
      </c>
      <c r="H7974" s="1435" cm="1">
        <f t="array" aca="1" ref="H7974" ca="1">IF(I7974&lt;&gt;"",INDIRECT("'"&amp;I7974&amp;"'!"&amp;J7974),"")</f>
        <v>476588</v>
      </c>
      <c r="I7974" s="1440" t="s">
        <v>3856</v>
      </c>
      <c r="J7974" s="1436" t="s">
        <v>5002</v>
      </c>
      <c r="K7974" s="4"/>
    </row>
    <row r="7975" spans="1:11" ht="15" x14ac:dyDescent="0.2">
      <c r="A7975">
        <v>7916</v>
      </c>
      <c r="B7975" s="19">
        <f>'Acct Summary 7-9'!D103</f>
        <v>417882</v>
      </c>
      <c r="D7975" s="4" t="s">
        <v>1429</v>
      </c>
      <c r="F7975" s="4"/>
      <c r="G7975" s="1" t="b">
        <f t="shared" ca="1" si="132"/>
        <v>1</v>
      </c>
      <c r="H7975" s="1435" cm="1">
        <f t="array" aca="1" ref="H7975" ca="1">IF(I7975&lt;&gt;"",INDIRECT("'"&amp;I7975&amp;"'!"&amp;J7975),"")</f>
        <v>417882</v>
      </c>
      <c r="I7975" s="1440" t="s">
        <v>3856</v>
      </c>
      <c r="J7975" s="1436" t="s">
        <v>5841</v>
      </c>
      <c r="K7975" s="4"/>
    </row>
    <row r="7976" spans="1:11" ht="15" x14ac:dyDescent="0.2">
      <c r="A7976">
        <v>7917</v>
      </c>
      <c r="B7976" s="19">
        <f>'Acct Summary 7-9'!D104</f>
        <v>0</v>
      </c>
      <c r="D7976" s="4" t="s">
        <v>1429</v>
      </c>
      <c r="F7976" s="4"/>
      <c r="G7976" s="1" t="b">
        <f t="shared" ca="1" si="132"/>
        <v>1</v>
      </c>
      <c r="H7976" s="1435" cm="1">
        <f t="array" aca="1" ref="H7976" ca="1">IF(I7976&lt;&gt;"",INDIRECT("'"&amp;I7976&amp;"'!"&amp;J7976),"")</f>
        <v>0</v>
      </c>
      <c r="I7976" s="1440" t="s">
        <v>3856</v>
      </c>
      <c r="J7976" s="1436" t="s">
        <v>5255</v>
      </c>
      <c r="K7976" s="4"/>
    </row>
    <row r="7977" spans="1:11" ht="15" x14ac:dyDescent="0.2">
      <c r="A7977">
        <v>7918</v>
      </c>
      <c r="B7977" s="19">
        <f>'Acct Summary 7-9'!D105</f>
        <v>0</v>
      </c>
      <c r="D7977" s="4" t="s">
        <v>1429</v>
      </c>
      <c r="F7977" s="4"/>
      <c r="G7977" s="1" t="b">
        <f t="shared" ca="1" si="132"/>
        <v>1</v>
      </c>
      <c r="H7977" s="1435" cm="1">
        <f t="array" aca="1" ref="H7977" ca="1">IF(I7977&lt;&gt;"",INDIRECT("'"&amp;I7977&amp;"'!"&amp;J7977),"")</f>
        <v>0</v>
      </c>
      <c r="I7977" s="1440" t="s">
        <v>3856</v>
      </c>
      <c r="J7977" s="1436" t="s">
        <v>5842</v>
      </c>
      <c r="K7977" s="4"/>
    </row>
    <row r="7978" spans="1:11" ht="15" x14ac:dyDescent="0.2">
      <c r="A7978">
        <v>7919</v>
      </c>
      <c r="B7978" s="19">
        <f>'Acct Summary 7-9'!D106</f>
        <v>0</v>
      </c>
      <c r="D7978" s="4" t="s">
        <v>1429</v>
      </c>
      <c r="F7978" s="4"/>
      <c r="G7978" s="1" t="b">
        <f t="shared" ca="1" si="132"/>
        <v>1</v>
      </c>
      <c r="H7978" s="1435" cm="1">
        <f t="array" aca="1" ref="H7978" ca="1">IF(I7978&lt;&gt;"",INDIRECT("'"&amp;I7978&amp;"'!"&amp;J7978),"")</f>
        <v>0</v>
      </c>
      <c r="I7978" s="1440" t="s">
        <v>3856</v>
      </c>
      <c r="J7978" s="1436" t="s">
        <v>5004</v>
      </c>
      <c r="K7978" s="4"/>
    </row>
    <row r="7979" spans="1:11" ht="15" x14ac:dyDescent="0.2">
      <c r="A7979">
        <v>7920</v>
      </c>
      <c r="B7979" s="19">
        <f>'Acct Summary 7-9'!D107</f>
        <v>417882</v>
      </c>
      <c r="D7979" s="4" t="s">
        <v>1429</v>
      </c>
      <c r="F7979" s="4"/>
      <c r="G7979" s="1" t="b">
        <f t="shared" ca="1" si="132"/>
        <v>1</v>
      </c>
      <c r="H7979" s="1435" cm="1">
        <f t="array" aca="1" ref="H7979" ca="1">IF(I7979&lt;&gt;"",INDIRECT("'"&amp;I7979&amp;"'!"&amp;J7979),"")</f>
        <v>417882</v>
      </c>
      <c r="I7979" s="1440" t="s">
        <v>3856</v>
      </c>
      <c r="J7979" s="1436" t="s">
        <v>5843</v>
      </c>
      <c r="K7979" s="4"/>
    </row>
    <row r="7980" spans="1:11" ht="15" x14ac:dyDescent="0.2">
      <c r="A7980">
        <v>7921</v>
      </c>
      <c r="B7980" s="19">
        <f>'Acct Summary 7-9'!D108</f>
        <v>0</v>
      </c>
      <c r="D7980" s="4" t="s">
        <v>1429</v>
      </c>
      <c r="F7980" s="4"/>
      <c r="G7980" s="1" t="b">
        <f t="shared" ca="1" si="132"/>
        <v>1</v>
      </c>
      <c r="H7980" s="1435" cm="1">
        <f t="array" aca="1" ref="H7980" ca="1">IF(I7980&lt;&gt;"",INDIRECT("'"&amp;I7980&amp;"'!"&amp;J7980),"")</f>
        <v>0</v>
      </c>
      <c r="I7980" s="1440" t="s">
        <v>3856</v>
      </c>
      <c r="J7980" s="1436" t="s">
        <v>5603</v>
      </c>
      <c r="K7980" s="4"/>
    </row>
    <row r="7981" spans="1:11" ht="15" x14ac:dyDescent="0.2">
      <c r="A7981">
        <v>7922</v>
      </c>
      <c r="B7981" s="19">
        <f>'Acct Summary 7-9'!D109</f>
        <v>417882</v>
      </c>
      <c r="D7981" s="4" t="s">
        <v>1429</v>
      </c>
      <c r="F7981" s="4"/>
      <c r="G7981" s="1" t="b">
        <f t="shared" ca="1" si="132"/>
        <v>1</v>
      </c>
      <c r="H7981" s="1435" cm="1">
        <f t="array" aca="1" ref="H7981" ca="1">IF(I7981&lt;&gt;"",INDIRECT("'"&amp;I7981&amp;"'!"&amp;J7981),"")</f>
        <v>417882</v>
      </c>
      <c r="I7981" s="1440" t="s">
        <v>3856</v>
      </c>
      <c r="J7981" s="1436" t="s">
        <v>5005</v>
      </c>
      <c r="K7981" s="4"/>
    </row>
    <row r="7982" spans="1:11" ht="15" x14ac:dyDescent="0.2">
      <c r="A7982">
        <v>7923</v>
      </c>
      <c r="B7982" s="19">
        <f>'Acct Summary 7-9'!D110</f>
        <v>58706</v>
      </c>
      <c r="D7982" s="4" t="s">
        <v>1429</v>
      </c>
      <c r="F7982" s="4"/>
      <c r="G7982" s="1" t="b">
        <f t="shared" ca="1" si="132"/>
        <v>1</v>
      </c>
      <c r="H7982" s="1435" cm="1">
        <f t="array" aca="1" ref="H7982" ca="1">IF(I7982&lt;&gt;"",INDIRECT("'"&amp;I7982&amp;"'!"&amp;J7982),"")</f>
        <v>58706</v>
      </c>
      <c r="I7982" s="1440" t="s">
        <v>3856</v>
      </c>
      <c r="J7982" s="1436" t="s">
        <v>5006</v>
      </c>
      <c r="K7982" s="4"/>
    </row>
    <row r="7983" spans="1:11" ht="15" x14ac:dyDescent="0.2">
      <c r="A7983">
        <v>7924</v>
      </c>
      <c r="B7983" s="19">
        <f>'Acct Summary 7-9'!D113</f>
        <v>0</v>
      </c>
      <c r="D7983" s="4" t="s">
        <v>1429</v>
      </c>
      <c r="F7983" s="4"/>
      <c r="G7983" s="1" t="b">
        <f t="shared" ca="1" si="132"/>
        <v>1</v>
      </c>
      <c r="H7983" s="1435" cm="1">
        <f t="array" aca="1" ref="H7983" ca="1">IF(I7983&lt;&gt;"",INDIRECT("'"&amp;I7983&amp;"'!"&amp;J7983),"")</f>
        <v>0</v>
      </c>
      <c r="I7983" s="1440" t="s">
        <v>3856</v>
      </c>
      <c r="J7983" s="1436" t="s">
        <v>5844</v>
      </c>
      <c r="K7983" s="4"/>
    </row>
    <row r="7984" spans="1:11" ht="15" x14ac:dyDescent="0.2">
      <c r="A7984">
        <v>7925</v>
      </c>
      <c r="B7984" s="19">
        <f>'Acct Summary 7-9'!D115</f>
        <v>0</v>
      </c>
      <c r="D7984" s="4" t="s">
        <v>1429</v>
      </c>
      <c r="F7984" s="4"/>
      <c r="G7984" s="1" t="b">
        <f t="shared" ca="1" si="132"/>
        <v>1</v>
      </c>
      <c r="H7984" s="1435" cm="1">
        <f t="array" aca="1" ref="H7984" ca="1">IF(I7984&lt;&gt;"",INDIRECT("'"&amp;I7984&amp;"'!"&amp;J7984),"")</f>
        <v>0</v>
      </c>
      <c r="I7984" s="1440" t="s">
        <v>3856</v>
      </c>
      <c r="J7984" s="1436" t="s">
        <v>5009</v>
      </c>
      <c r="K7984" s="4"/>
    </row>
    <row r="7985" spans="1:11" ht="15" x14ac:dyDescent="0.2">
      <c r="A7985">
        <v>7926</v>
      </c>
      <c r="B7985" s="19">
        <f>'Acct Summary 7-9'!D116</f>
        <v>0</v>
      </c>
      <c r="D7985" s="4" t="s">
        <v>1429</v>
      </c>
      <c r="F7985" s="4"/>
      <c r="G7985" s="1" t="b">
        <f t="shared" ca="1" si="132"/>
        <v>1</v>
      </c>
      <c r="H7985" s="1435" cm="1">
        <f t="array" aca="1" ref="H7985" ca="1">IF(I7985&lt;&gt;"",INDIRECT("'"&amp;I7985&amp;"'!"&amp;J7985),"")</f>
        <v>0</v>
      </c>
      <c r="I7985" s="1440" t="s">
        <v>3856</v>
      </c>
      <c r="J7985" s="1436" t="s">
        <v>3940</v>
      </c>
      <c r="K7985" s="4"/>
    </row>
    <row r="7986" spans="1:11" ht="15" x14ac:dyDescent="0.2">
      <c r="A7986">
        <v>7927</v>
      </c>
      <c r="B7986" s="19">
        <f>'Acct Summary 7-9'!D117</f>
        <v>245348</v>
      </c>
      <c r="D7986" s="4" t="s">
        <v>1429</v>
      </c>
      <c r="F7986" s="4"/>
      <c r="G7986" s="1" t="b">
        <f t="shared" ca="1" si="132"/>
        <v>1</v>
      </c>
      <c r="H7986" s="1435" cm="1">
        <f t="array" aca="1" ref="H7986" ca="1">IF(I7986&lt;&gt;"",INDIRECT("'"&amp;I7986&amp;"'!"&amp;J7986),"")</f>
        <v>245348</v>
      </c>
      <c r="I7986" s="1440" t="s">
        <v>3856</v>
      </c>
      <c r="J7986" s="1436" t="s">
        <v>5010</v>
      </c>
      <c r="K7986" s="4"/>
    </row>
    <row r="7987" spans="1:11" ht="15" x14ac:dyDescent="0.2">
      <c r="A7987">
        <v>7928</v>
      </c>
      <c r="B7987" s="19">
        <f>'Acct Summary 7-9'!E94</f>
        <v>375946</v>
      </c>
      <c r="D7987" s="4" t="s">
        <v>1429</v>
      </c>
      <c r="F7987" s="4"/>
      <c r="G7987" s="1" t="b">
        <f t="shared" ca="1" si="132"/>
        <v>1</v>
      </c>
      <c r="H7987" s="1435" cm="1">
        <f t="array" aca="1" ref="H7987" ca="1">IF(I7987&lt;&gt;"",INDIRECT("'"&amp;I7987&amp;"'!"&amp;J7987),"")</f>
        <v>375946</v>
      </c>
      <c r="I7987" s="1440" t="s">
        <v>3856</v>
      </c>
      <c r="J7987" s="1436" t="s">
        <v>5845</v>
      </c>
      <c r="K7987" s="4"/>
    </row>
    <row r="7988" spans="1:11" ht="15" x14ac:dyDescent="0.2">
      <c r="A7988">
        <v>7929</v>
      </c>
      <c r="B7988" s="19">
        <f>'Acct Summary 7-9'!E96</f>
        <v>0</v>
      </c>
      <c r="D7988" s="4" t="s">
        <v>1429</v>
      </c>
      <c r="F7988" s="4"/>
      <c r="G7988" s="1" t="b">
        <f t="shared" ca="1" si="132"/>
        <v>1</v>
      </c>
      <c r="H7988" s="1435" cm="1">
        <f t="array" aca="1" ref="H7988" ca="1">IF(I7988&lt;&gt;"",INDIRECT("'"&amp;I7988&amp;"'!"&amp;J7988),"")</f>
        <v>0</v>
      </c>
      <c r="I7988" s="1440" t="s">
        <v>3856</v>
      </c>
      <c r="J7988" s="1436" t="s">
        <v>5846</v>
      </c>
      <c r="K7988" s="4"/>
    </row>
    <row r="7989" spans="1:11" ht="15" x14ac:dyDescent="0.2">
      <c r="A7989">
        <v>7930</v>
      </c>
      <c r="B7989" s="19">
        <f>'Acct Summary 7-9'!E97</f>
        <v>0</v>
      </c>
      <c r="D7989" s="4" t="s">
        <v>1429</v>
      </c>
      <c r="F7989" s="4"/>
      <c r="G7989" s="1" t="b">
        <f t="shared" ca="1" si="132"/>
        <v>1</v>
      </c>
      <c r="H7989" s="1435" cm="1">
        <f t="array" aca="1" ref="H7989" ca="1">IF(I7989&lt;&gt;"",INDIRECT("'"&amp;I7989&amp;"'!"&amp;J7989),"")</f>
        <v>0</v>
      </c>
      <c r="I7989" s="1440" t="s">
        <v>3856</v>
      </c>
      <c r="J7989" s="1436" t="s">
        <v>5847</v>
      </c>
      <c r="K7989" s="4"/>
    </row>
    <row r="7990" spans="1:11" ht="15" x14ac:dyDescent="0.2">
      <c r="A7990">
        <v>7931</v>
      </c>
      <c r="B7990" s="19">
        <f>'Acct Summary 7-9'!E98</f>
        <v>375946</v>
      </c>
      <c r="D7990" s="4" t="s">
        <v>1429</v>
      </c>
      <c r="F7990" s="4"/>
      <c r="G7990" s="1" t="b">
        <f t="shared" ca="1" si="132"/>
        <v>1</v>
      </c>
      <c r="H7990" s="1435" cm="1">
        <f t="array" aca="1" ref="H7990" ca="1">IF(I7990&lt;&gt;"",INDIRECT("'"&amp;I7990&amp;"'!"&amp;J7990),"")</f>
        <v>375946</v>
      </c>
      <c r="I7990" s="1440" t="s">
        <v>3856</v>
      </c>
      <c r="J7990" s="1436" t="s">
        <v>5041</v>
      </c>
      <c r="K7990" s="4"/>
    </row>
    <row r="7991" spans="1:11" ht="15" x14ac:dyDescent="0.2">
      <c r="A7991">
        <v>7932</v>
      </c>
      <c r="B7991" s="19">
        <f>'Acct Summary 7-9'!E99</f>
        <v>0</v>
      </c>
      <c r="D7991" s="4" t="s">
        <v>1429</v>
      </c>
      <c r="F7991" s="4"/>
      <c r="G7991" s="1" t="b">
        <f t="shared" ca="1" si="132"/>
        <v>1</v>
      </c>
      <c r="H7991" s="1435" cm="1">
        <f t="array" aca="1" ref="H7991" ca="1">IF(I7991&lt;&gt;"",INDIRECT("'"&amp;I7991&amp;"'!"&amp;J7991),"")</f>
        <v>0</v>
      </c>
      <c r="I7991" s="1440" t="s">
        <v>3856</v>
      </c>
      <c r="J7991" s="1436" t="s">
        <v>5236</v>
      </c>
      <c r="K7991" s="4"/>
    </row>
    <row r="7992" spans="1:11" ht="15" x14ac:dyDescent="0.2">
      <c r="A7992">
        <v>7933</v>
      </c>
      <c r="B7992" s="19">
        <f>'Acct Summary 7-9'!E100</f>
        <v>375946</v>
      </c>
      <c r="D7992" s="4" t="s">
        <v>1429</v>
      </c>
      <c r="F7992" s="4"/>
      <c r="G7992" s="1" t="b">
        <f t="shared" ca="1" si="132"/>
        <v>1</v>
      </c>
      <c r="H7992" s="1435" cm="1">
        <f t="array" aca="1" ref="H7992" ca="1">IF(I7992&lt;&gt;"",INDIRECT("'"&amp;I7992&amp;"'!"&amp;J7992),"")</f>
        <v>375946</v>
      </c>
      <c r="I7992" s="1440" t="s">
        <v>3856</v>
      </c>
      <c r="J7992" s="1436" t="s">
        <v>5848</v>
      </c>
      <c r="K7992" s="4"/>
    </row>
    <row r="7993" spans="1:11" ht="15" x14ac:dyDescent="0.2">
      <c r="A7993">
        <v>7934</v>
      </c>
      <c r="B7993" s="19">
        <f>'Acct Summary 7-9'!E105</f>
        <v>0</v>
      </c>
      <c r="D7993" s="4" t="s">
        <v>1429</v>
      </c>
      <c r="F7993" s="4"/>
      <c r="G7993" s="1" t="b">
        <f t="shared" ca="1" si="132"/>
        <v>1</v>
      </c>
      <c r="H7993" s="1435" cm="1">
        <f t="array" aca="1" ref="H7993" ca="1">IF(I7993&lt;&gt;"",INDIRECT("'"&amp;I7993&amp;"'!"&amp;J7993),"")</f>
        <v>0</v>
      </c>
      <c r="I7993" s="1440" t="s">
        <v>3856</v>
      </c>
      <c r="J7993" s="1436" t="s">
        <v>5732</v>
      </c>
      <c r="K7993" s="4"/>
    </row>
    <row r="7994" spans="1:11" ht="15" x14ac:dyDescent="0.2">
      <c r="A7994">
        <v>7935</v>
      </c>
      <c r="B7994" s="19">
        <f>'Acct Summary 7-9'!E106</f>
        <v>366634</v>
      </c>
      <c r="D7994" s="4" t="s">
        <v>1429</v>
      </c>
      <c r="F7994" s="4"/>
      <c r="G7994" s="1" t="b">
        <f t="shared" ca="1" si="132"/>
        <v>1</v>
      </c>
      <c r="H7994" s="1435" cm="1">
        <f t="array" aca="1" ref="H7994" ca="1">IF(I7994&lt;&gt;"",INDIRECT("'"&amp;I7994&amp;"'!"&amp;J7994),"")</f>
        <v>366634</v>
      </c>
      <c r="I7994" s="1440" t="s">
        <v>3856</v>
      </c>
      <c r="J7994" s="1436" t="s">
        <v>5043</v>
      </c>
      <c r="K7994" s="4"/>
    </row>
    <row r="7995" spans="1:11" ht="15" x14ac:dyDescent="0.2">
      <c r="A7995">
        <v>7936</v>
      </c>
      <c r="B7995" s="19">
        <f>'Acct Summary 7-9'!E107</f>
        <v>366634</v>
      </c>
      <c r="D7995" s="4" t="s">
        <v>1429</v>
      </c>
      <c r="F7995" s="4"/>
      <c r="G7995" s="1" t="b">
        <f t="shared" ca="1" si="132"/>
        <v>1</v>
      </c>
      <c r="H7995" s="1435" cm="1">
        <f t="array" aca="1" ref="H7995" ca="1">IF(I7995&lt;&gt;"",INDIRECT("'"&amp;I7995&amp;"'!"&amp;J7995),"")</f>
        <v>366634</v>
      </c>
      <c r="I7995" s="1440" t="s">
        <v>3856</v>
      </c>
      <c r="J7995" s="1436" t="s">
        <v>5849</v>
      </c>
      <c r="K7995" s="4"/>
    </row>
    <row r="7996" spans="1:11" ht="15" x14ac:dyDescent="0.2">
      <c r="A7996">
        <v>7937</v>
      </c>
      <c r="B7996" s="19">
        <f>'Acct Summary 7-9'!E108</f>
        <v>0</v>
      </c>
      <c r="D7996" s="4" t="s">
        <v>1429</v>
      </c>
      <c r="F7996" s="4"/>
      <c r="G7996" s="1" t="b">
        <f t="shared" ca="1" si="132"/>
        <v>1</v>
      </c>
      <c r="H7996" s="1435" cm="1">
        <f t="array" aca="1" ref="H7996" ca="1">IF(I7996&lt;&gt;"",INDIRECT("'"&amp;I7996&amp;"'!"&amp;J7996),"")</f>
        <v>0</v>
      </c>
      <c r="I7996" s="1440" t="s">
        <v>3856</v>
      </c>
      <c r="J7996" s="1436" t="s">
        <v>5604</v>
      </c>
      <c r="K7996" s="4"/>
    </row>
    <row r="7997" spans="1:11" ht="15" x14ac:dyDescent="0.2">
      <c r="A7997">
        <v>7938</v>
      </c>
      <c r="B7997" s="19">
        <f>'Acct Summary 7-9'!E109</f>
        <v>366634</v>
      </c>
      <c r="D7997" s="4" t="s">
        <v>1429</v>
      </c>
      <c r="F7997" s="4"/>
      <c r="G7997" s="1" t="b">
        <f t="shared" ca="1" si="132"/>
        <v>1</v>
      </c>
      <c r="H7997" s="1435" cm="1">
        <f t="array" aca="1" ref="H7997" ca="1">IF(I7997&lt;&gt;"",INDIRECT("'"&amp;I7997&amp;"'!"&amp;J7997),"")</f>
        <v>366634</v>
      </c>
      <c r="I7997" s="1440" t="s">
        <v>3856</v>
      </c>
      <c r="J7997" s="1436" t="s">
        <v>5044</v>
      </c>
      <c r="K7997" s="4"/>
    </row>
    <row r="7998" spans="1:11" ht="15" x14ac:dyDescent="0.2">
      <c r="A7998">
        <v>7939</v>
      </c>
      <c r="B7998" s="19">
        <f>'Acct Summary 7-9'!E110</f>
        <v>9312</v>
      </c>
      <c r="D7998" s="4" t="s">
        <v>1429</v>
      </c>
      <c r="F7998" s="4"/>
      <c r="G7998" s="1" t="b">
        <f t="shared" ca="1" si="132"/>
        <v>1</v>
      </c>
      <c r="H7998" s="1435" cm="1">
        <f t="array" aca="1" ref="H7998" ca="1">IF(I7998&lt;&gt;"",INDIRECT("'"&amp;I7998&amp;"'!"&amp;J7998),"")</f>
        <v>9312</v>
      </c>
      <c r="I7998" s="1440" t="s">
        <v>3856</v>
      </c>
      <c r="J7998" s="1436" t="s">
        <v>5045</v>
      </c>
      <c r="K7998" s="4"/>
    </row>
    <row r="7999" spans="1:11" ht="15" x14ac:dyDescent="0.2">
      <c r="A7999">
        <v>7940</v>
      </c>
      <c r="B7999" s="19">
        <f>'Acct Summary 7-9'!E113</f>
        <v>0</v>
      </c>
      <c r="D7999" s="4" t="s">
        <v>1429</v>
      </c>
      <c r="F7999" s="4"/>
      <c r="G7999" s="1" t="b">
        <f t="shared" ca="1" si="132"/>
        <v>1</v>
      </c>
      <c r="H7999" s="1435" cm="1">
        <f t="array" aca="1" ref="H7999" ca="1">IF(I7999&lt;&gt;"",INDIRECT("'"&amp;I7999&amp;"'!"&amp;J7999),"")</f>
        <v>0</v>
      </c>
      <c r="I7999" s="1440" t="s">
        <v>3856</v>
      </c>
      <c r="J7999" s="1436" t="s">
        <v>5850</v>
      </c>
      <c r="K7999" s="4"/>
    </row>
    <row r="8000" spans="1:11" ht="15" x14ac:dyDescent="0.2">
      <c r="A8000">
        <v>7941</v>
      </c>
      <c r="B8000" s="19">
        <f>'Acct Summary 7-9'!E115</f>
        <v>0</v>
      </c>
      <c r="D8000" s="4" t="s">
        <v>1429</v>
      </c>
      <c r="F8000" s="4"/>
      <c r="G8000" s="1" t="b">
        <f t="shared" ca="1" si="132"/>
        <v>1</v>
      </c>
      <c r="H8000" s="1435" cm="1">
        <f t="array" aca="1" ref="H8000" ca="1">IF(I8000&lt;&gt;"",INDIRECT("'"&amp;I8000&amp;"'!"&amp;J8000),"")</f>
        <v>0</v>
      </c>
      <c r="I8000" s="1440" t="s">
        <v>3856</v>
      </c>
      <c r="J8000" s="1436" t="s">
        <v>5851</v>
      </c>
      <c r="K8000" s="4"/>
    </row>
    <row r="8001" spans="1:11" ht="15" x14ac:dyDescent="0.2">
      <c r="A8001">
        <v>7942</v>
      </c>
      <c r="B8001" s="19">
        <f>'Acct Summary 7-9'!E116</f>
        <v>0</v>
      </c>
      <c r="D8001" s="4" t="s">
        <v>1429</v>
      </c>
      <c r="F8001" s="4"/>
      <c r="G8001" s="1" t="b">
        <f t="shared" ca="1" si="132"/>
        <v>1</v>
      </c>
      <c r="H8001" s="1435" cm="1">
        <f t="array" aca="1" ref="H8001" ca="1">IF(I8001&lt;&gt;"",INDIRECT("'"&amp;I8001&amp;"'!"&amp;J8001),"")</f>
        <v>0</v>
      </c>
      <c r="I8001" s="1440" t="s">
        <v>3856</v>
      </c>
      <c r="J8001" s="1436" t="s">
        <v>3976</v>
      </c>
      <c r="K8001" s="4"/>
    </row>
    <row r="8002" spans="1:11" ht="15" x14ac:dyDescent="0.2">
      <c r="A8002">
        <v>7943</v>
      </c>
      <c r="B8002" s="19">
        <f>'Acct Summary 7-9'!E117</f>
        <v>29910</v>
      </c>
      <c r="D8002" s="4" t="s">
        <v>1429</v>
      </c>
      <c r="F8002" s="4"/>
      <c r="G8002" s="1" t="b">
        <f t="shared" ca="1" si="132"/>
        <v>1</v>
      </c>
      <c r="H8002" s="1435" cm="1">
        <f t="array" aca="1" ref="H8002" ca="1">IF(I8002&lt;&gt;"",INDIRECT("'"&amp;I8002&amp;"'!"&amp;J8002),"")</f>
        <v>29910</v>
      </c>
      <c r="I8002" s="1440" t="s">
        <v>3856</v>
      </c>
      <c r="J8002" s="1436" t="s">
        <v>5852</v>
      </c>
      <c r="K8002" s="4"/>
    </row>
    <row r="8003" spans="1:11" ht="15" x14ac:dyDescent="0.2">
      <c r="A8003">
        <v>7944</v>
      </c>
      <c r="B8003" s="19">
        <f>'Acct Summary 7-9'!F94</f>
        <v>192721</v>
      </c>
      <c r="D8003" s="4" t="s">
        <v>1429</v>
      </c>
      <c r="F8003" s="4"/>
      <c r="G8003" s="1" t="b">
        <f t="shared" ca="1" si="132"/>
        <v>1</v>
      </c>
      <c r="H8003" s="1435" cm="1">
        <f t="array" aca="1" ref="H8003" ca="1">IF(I8003&lt;&gt;"",INDIRECT("'"&amp;I8003&amp;"'!"&amp;J8003),"")</f>
        <v>192721</v>
      </c>
      <c r="I8003" s="1440" t="s">
        <v>3856</v>
      </c>
      <c r="J8003" s="1436" t="s">
        <v>5811</v>
      </c>
      <c r="K8003" s="4"/>
    </row>
    <row r="8004" spans="1:11" ht="15" x14ac:dyDescent="0.2">
      <c r="A8004">
        <v>7945</v>
      </c>
      <c r="B8004" s="19">
        <f>'Acct Summary 7-9'!F95</f>
        <v>0</v>
      </c>
      <c r="D8004" s="4" t="s">
        <v>1429</v>
      </c>
      <c r="F8004" s="4"/>
      <c r="G8004" s="1" t="b">
        <f t="shared" ca="1" si="132"/>
        <v>1</v>
      </c>
      <c r="H8004" s="1435" cm="1">
        <f t="array" aca="1" ref="H8004" ca="1">IF(I8004&lt;&gt;"",INDIRECT("'"&amp;I8004&amp;"'!"&amp;J8004),"")</f>
        <v>0</v>
      </c>
      <c r="I8004" s="1440" t="s">
        <v>3856</v>
      </c>
      <c r="J8004" s="1436" t="s">
        <v>5812</v>
      </c>
      <c r="K8004" s="4"/>
    </row>
    <row r="8005" spans="1:11" ht="15" x14ac:dyDescent="0.2">
      <c r="A8005">
        <v>7946</v>
      </c>
      <c r="B8005" s="19">
        <f>'Acct Summary 7-9'!F96</f>
        <v>310553</v>
      </c>
      <c r="D8005" s="4" t="s">
        <v>1429</v>
      </c>
      <c r="F8005" s="4"/>
      <c r="G8005" s="1" t="b">
        <f t="shared" ca="1" si="132"/>
        <v>1</v>
      </c>
      <c r="H8005" s="1435" cm="1">
        <f t="array" aca="1" ref="H8005" ca="1">IF(I8005&lt;&gt;"",INDIRECT("'"&amp;I8005&amp;"'!"&amp;J8005),"")</f>
        <v>310553</v>
      </c>
      <c r="I8005" s="1440" t="s">
        <v>3856</v>
      </c>
      <c r="J8005" s="1436" t="s">
        <v>5784</v>
      </c>
      <c r="K8005" s="4"/>
    </row>
    <row r="8006" spans="1:11" ht="15" x14ac:dyDescent="0.2">
      <c r="A8006">
        <v>7947</v>
      </c>
      <c r="B8006" s="19">
        <f>'Acct Summary 7-9'!F97</f>
        <v>0</v>
      </c>
      <c r="D8006" s="4" t="s">
        <v>1429</v>
      </c>
      <c r="F8006" s="4"/>
      <c r="G8006" s="1" t="b">
        <f t="shared" ca="1" si="132"/>
        <v>1</v>
      </c>
      <c r="H8006" s="1435" cm="1">
        <f t="array" aca="1" ref="H8006" ca="1">IF(I8006&lt;&gt;"",INDIRECT("'"&amp;I8006&amp;"'!"&amp;J8006),"")</f>
        <v>0</v>
      </c>
      <c r="I8006" s="1440" t="s">
        <v>3856</v>
      </c>
      <c r="J8006" s="1436" t="s">
        <v>5785</v>
      </c>
      <c r="K8006" s="4"/>
    </row>
    <row r="8007" spans="1:11" ht="15" x14ac:dyDescent="0.2">
      <c r="A8007">
        <v>7948</v>
      </c>
      <c r="B8007" s="19">
        <f>'Acct Summary 7-9'!F98</f>
        <v>503274</v>
      </c>
      <c r="D8007" s="4" t="s">
        <v>1429</v>
      </c>
      <c r="F8007" s="4"/>
      <c r="G8007" s="1" t="b">
        <f t="shared" ca="1" si="132"/>
        <v>1</v>
      </c>
      <c r="H8007" s="1435" cm="1">
        <f t="array" aca="1" ref="H8007" ca="1">IF(I8007&lt;&gt;"",INDIRECT("'"&amp;I8007&amp;"'!"&amp;J8007),"")</f>
        <v>503274</v>
      </c>
      <c r="I8007" s="1440" t="s">
        <v>3856</v>
      </c>
      <c r="J8007" s="1436" t="s">
        <v>5055</v>
      </c>
      <c r="K8007" s="4"/>
    </row>
    <row r="8008" spans="1:11" ht="15" x14ac:dyDescent="0.2">
      <c r="A8008">
        <v>7949</v>
      </c>
      <c r="B8008" s="19">
        <f>'Acct Summary 7-9'!F99</f>
        <v>0</v>
      </c>
      <c r="D8008" s="4" t="s">
        <v>1429</v>
      </c>
      <c r="F8008" s="4"/>
      <c r="G8008" s="1" t="b">
        <f t="shared" ca="1" si="132"/>
        <v>1</v>
      </c>
      <c r="H8008" s="1435" cm="1">
        <f t="array" aca="1" ref="H8008" ca="1">IF(I8008&lt;&gt;"",INDIRECT("'"&amp;I8008&amp;"'!"&amp;J8008),"")</f>
        <v>0</v>
      </c>
      <c r="I8008" s="1440" t="s">
        <v>3856</v>
      </c>
      <c r="J8008" s="1436" t="s">
        <v>5237</v>
      </c>
      <c r="K8008" s="4"/>
    </row>
    <row r="8009" spans="1:11" ht="15" x14ac:dyDescent="0.2">
      <c r="A8009">
        <v>7950</v>
      </c>
      <c r="B8009" s="19">
        <f>'Acct Summary 7-9'!F100</f>
        <v>503274</v>
      </c>
      <c r="D8009" s="4" t="s">
        <v>1429</v>
      </c>
      <c r="F8009" s="4"/>
      <c r="G8009" s="1" t="b">
        <f t="shared" ca="1" si="132"/>
        <v>1</v>
      </c>
      <c r="H8009" s="1435" cm="1">
        <f t="array" aca="1" ref="H8009" ca="1">IF(I8009&lt;&gt;"",INDIRECT("'"&amp;I8009&amp;"'!"&amp;J8009),"")</f>
        <v>503274</v>
      </c>
      <c r="I8009" s="1440" t="s">
        <v>3856</v>
      </c>
      <c r="J8009" s="1436" t="s">
        <v>5056</v>
      </c>
      <c r="K8009" s="4"/>
    </row>
    <row r="8010" spans="1:11" ht="15" x14ac:dyDescent="0.2">
      <c r="A8010">
        <v>7951</v>
      </c>
      <c r="B8010" s="19">
        <f>'Acct Summary 7-9'!F103</f>
        <v>483052</v>
      </c>
      <c r="D8010" s="4" t="s">
        <v>1429</v>
      </c>
      <c r="F8010" s="4"/>
      <c r="G8010" s="1" t="b">
        <f t="shared" ca="1" si="132"/>
        <v>1</v>
      </c>
      <c r="H8010" s="1435" cm="1">
        <f t="array" aca="1" ref="H8010" ca="1">IF(I8010&lt;&gt;"",INDIRECT("'"&amp;I8010&amp;"'!"&amp;J8010),"")</f>
        <v>483052</v>
      </c>
      <c r="I8010" s="1440" t="s">
        <v>3856</v>
      </c>
      <c r="J8010" s="1436" t="s">
        <v>5853</v>
      </c>
      <c r="K8010" s="4"/>
    </row>
    <row r="8011" spans="1:11" ht="15" x14ac:dyDescent="0.2">
      <c r="A8011">
        <v>7952</v>
      </c>
      <c r="B8011" s="19">
        <f>'Acct Summary 7-9'!F104</f>
        <v>0</v>
      </c>
      <c r="D8011" s="4" t="s">
        <v>1429</v>
      </c>
      <c r="F8011" s="4"/>
      <c r="G8011" s="1" t="b">
        <f t="shared" ca="1" si="132"/>
        <v>1</v>
      </c>
      <c r="H8011" s="1435" cm="1">
        <f t="array" aca="1" ref="H8011" ca="1">IF(I8011&lt;&gt;"",INDIRECT("'"&amp;I8011&amp;"'!"&amp;J8011),"")</f>
        <v>0</v>
      </c>
      <c r="I8011" s="1440" t="s">
        <v>3856</v>
      </c>
      <c r="J8011" s="1436" t="s">
        <v>5256</v>
      </c>
      <c r="K8011" s="4"/>
    </row>
    <row r="8012" spans="1:11" ht="15" x14ac:dyDescent="0.2">
      <c r="A8012">
        <v>7953</v>
      </c>
      <c r="B8012" s="19">
        <f>'Acct Summary 7-9'!F105</f>
        <v>0</v>
      </c>
      <c r="D8012" s="4" t="s">
        <v>1429</v>
      </c>
      <c r="F8012" s="4"/>
      <c r="G8012" s="1" t="b">
        <f t="shared" ca="1" si="132"/>
        <v>1</v>
      </c>
      <c r="H8012" s="1435" cm="1">
        <f t="array" aca="1" ref="H8012" ca="1">IF(I8012&lt;&gt;"",INDIRECT("'"&amp;I8012&amp;"'!"&amp;J8012),"")</f>
        <v>0</v>
      </c>
      <c r="I8012" s="1440" t="s">
        <v>3856</v>
      </c>
      <c r="J8012" s="1436" t="s">
        <v>5854</v>
      </c>
      <c r="K8012" s="4"/>
    </row>
    <row r="8013" spans="1:11" ht="15" x14ac:dyDescent="0.2">
      <c r="A8013">
        <v>7954</v>
      </c>
      <c r="B8013" s="19">
        <f>'Acct Summary 7-9'!F106</f>
        <v>0</v>
      </c>
      <c r="D8013" s="4" t="s">
        <v>1429</v>
      </c>
      <c r="F8013" s="4"/>
      <c r="G8013" s="1" t="b">
        <f t="shared" ca="1" si="132"/>
        <v>1</v>
      </c>
      <c r="H8013" s="1435" cm="1">
        <f t="array" aca="1" ref="H8013" ca="1">IF(I8013&lt;&gt;"",INDIRECT("'"&amp;I8013&amp;"'!"&amp;J8013),"")</f>
        <v>0</v>
      </c>
      <c r="I8013" s="1440" t="s">
        <v>3856</v>
      </c>
      <c r="J8013" s="1436" t="s">
        <v>4915</v>
      </c>
      <c r="K8013" s="4"/>
    </row>
    <row r="8014" spans="1:11" ht="15" x14ac:dyDescent="0.2">
      <c r="A8014">
        <v>7955</v>
      </c>
      <c r="B8014" s="19">
        <f>'Acct Summary 7-9'!F107</f>
        <v>483052</v>
      </c>
      <c r="D8014" s="4" t="s">
        <v>1429</v>
      </c>
      <c r="F8014" s="4"/>
      <c r="G8014" s="1" t="b">
        <f t="shared" ca="1" si="132"/>
        <v>1</v>
      </c>
      <c r="H8014" s="1435" cm="1">
        <f t="array" aca="1" ref="H8014" ca="1">IF(I8014&lt;&gt;"",INDIRECT("'"&amp;I8014&amp;"'!"&amp;J8014),"")</f>
        <v>483052</v>
      </c>
      <c r="I8014" s="1440" t="s">
        <v>3856</v>
      </c>
      <c r="J8014" s="1436" t="s">
        <v>5855</v>
      </c>
      <c r="K8014" s="4"/>
    </row>
    <row r="8015" spans="1:11" ht="15" x14ac:dyDescent="0.2">
      <c r="A8015">
        <v>7956</v>
      </c>
      <c r="B8015" s="19">
        <f>'Acct Summary 7-9'!F108</f>
        <v>0</v>
      </c>
      <c r="D8015" s="4" t="s">
        <v>1429</v>
      </c>
      <c r="F8015" s="4"/>
      <c r="G8015" s="1" t="b">
        <f t="shared" ca="1" si="132"/>
        <v>1</v>
      </c>
      <c r="H8015" s="1435" cm="1">
        <f t="array" aca="1" ref="H8015" ca="1">IF(I8015&lt;&gt;"",INDIRECT("'"&amp;I8015&amp;"'!"&amp;J8015),"")</f>
        <v>0</v>
      </c>
      <c r="I8015" s="1440" t="s">
        <v>3856</v>
      </c>
      <c r="J8015" s="1436" t="s">
        <v>5605</v>
      </c>
      <c r="K8015" s="4"/>
    </row>
    <row r="8016" spans="1:11" ht="15" x14ac:dyDescent="0.2">
      <c r="A8016">
        <v>7957</v>
      </c>
      <c r="B8016" s="19">
        <f>'Acct Summary 7-9'!F109</f>
        <v>483052</v>
      </c>
      <c r="D8016" s="4" t="s">
        <v>1429</v>
      </c>
      <c r="F8016" s="4"/>
      <c r="G8016" s="1" t="b">
        <f t="shared" ca="1" si="132"/>
        <v>1</v>
      </c>
      <c r="H8016" s="1435" cm="1">
        <f t="array" aca="1" ref="H8016" ca="1">IF(I8016&lt;&gt;"",INDIRECT("'"&amp;I8016&amp;"'!"&amp;J8016),"")</f>
        <v>483052</v>
      </c>
      <c r="I8016" s="1440" t="s">
        <v>3856</v>
      </c>
      <c r="J8016" s="1436" t="s">
        <v>5058</v>
      </c>
      <c r="K8016" s="4"/>
    </row>
    <row r="8017" spans="1:11" ht="15" x14ac:dyDescent="0.2">
      <c r="A8017">
        <v>7958</v>
      </c>
      <c r="B8017" s="19">
        <f>'Acct Summary 7-9'!F110</f>
        <v>20222</v>
      </c>
      <c r="D8017" s="4" t="s">
        <v>1429</v>
      </c>
      <c r="F8017" s="4"/>
      <c r="G8017" s="1" t="b">
        <f t="shared" ca="1" si="132"/>
        <v>1</v>
      </c>
      <c r="H8017" s="1435" cm="1">
        <f t="array" aca="1" ref="H8017" ca="1">IF(I8017&lt;&gt;"",INDIRECT("'"&amp;I8017&amp;"'!"&amp;J8017),"")</f>
        <v>20222</v>
      </c>
      <c r="I8017" s="1440" t="s">
        <v>3856</v>
      </c>
      <c r="J8017" s="1436" t="s">
        <v>5059</v>
      </c>
      <c r="K8017" s="4"/>
    </row>
    <row r="8018" spans="1:11" ht="15" x14ac:dyDescent="0.2">
      <c r="A8018">
        <v>7959</v>
      </c>
      <c r="B8018" s="19">
        <f>'Acct Summary 7-9'!F113</f>
        <v>0</v>
      </c>
      <c r="D8018" s="4" t="s">
        <v>1429</v>
      </c>
      <c r="F8018" s="4"/>
      <c r="G8018" s="1" t="b">
        <f t="shared" ca="1" si="132"/>
        <v>1</v>
      </c>
      <c r="H8018" s="1435" cm="1">
        <f t="array" aca="1" ref="H8018" ca="1">IF(I8018&lt;&gt;"",INDIRECT("'"&amp;I8018&amp;"'!"&amp;J8018),"")</f>
        <v>0</v>
      </c>
      <c r="I8018" s="1440" t="s">
        <v>3856</v>
      </c>
      <c r="J8018" s="1436" t="s">
        <v>5856</v>
      </c>
      <c r="K8018" s="4"/>
    </row>
    <row r="8019" spans="1:11" ht="15" x14ac:dyDescent="0.2">
      <c r="A8019">
        <v>7960</v>
      </c>
      <c r="B8019" s="19">
        <f>'Acct Summary 7-9'!F115</f>
        <v>0</v>
      </c>
      <c r="D8019" s="4" t="s">
        <v>1429</v>
      </c>
      <c r="F8019" s="4"/>
      <c r="G8019" s="1" t="b">
        <f t="shared" ca="1" si="132"/>
        <v>1</v>
      </c>
      <c r="H8019" s="1435" cm="1">
        <f t="array" aca="1" ref="H8019" ca="1">IF(I8019&lt;&gt;"",INDIRECT("'"&amp;I8019&amp;"'!"&amp;J8019),"")</f>
        <v>0</v>
      </c>
      <c r="I8019" s="1440" t="s">
        <v>3856</v>
      </c>
      <c r="J8019" s="1436" t="s">
        <v>5062</v>
      </c>
      <c r="K8019" s="4"/>
    </row>
    <row r="8020" spans="1:11" ht="15" x14ac:dyDescent="0.2">
      <c r="A8020">
        <v>7961</v>
      </c>
      <c r="B8020" s="19">
        <f>'Acct Summary 7-9'!F116</f>
        <v>0</v>
      </c>
      <c r="D8020" s="4" t="s">
        <v>1429</v>
      </c>
      <c r="F8020" s="4"/>
      <c r="G8020" s="1" t="b">
        <f t="shared" ca="1" si="132"/>
        <v>1</v>
      </c>
      <c r="H8020" s="1435" cm="1">
        <f t="array" aca="1" ref="H8020" ca="1">IF(I8020&lt;&gt;"",INDIRECT("'"&amp;I8020&amp;"'!"&amp;J8020),"")</f>
        <v>0</v>
      </c>
      <c r="I8020" s="1440" t="s">
        <v>3856</v>
      </c>
      <c r="J8020" s="1436" t="s">
        <v>4012</v>
      </c>
      <c r="K8020" s="4"/>
    </row>
    <row r="8021" spans="1:11" ht="15" x14ac:dyDescent="0.2">
      <c r="A8021">
        <v>7962</v>
      </c>
      <c r="B8021" s="19">
        <f>'Acct Summary 7-9'!F117</f>
        <v>192940</v>
      </c>
      <c r="D8021" s="4" t="s">
        <v>1429</v>
      </c>
      <c r="F8021" s="4"/>
      <c r="G8021" s="1" t="b">
        <f t="shared" ca="1" si="132"/>
        <v>1</v>
      </c>
      <c r="H8021" s="1435" cm="1">
        <f t="array" aca="1" ref="H8021" ca="1">IF(I8021&lt;&gt;"",INDIRECT("'"&amp;I8021&amp;"'!"&amp;J8021),"")</f>
        <v>192940</v>
      </c>
      <c r="I8021" s="1440" t="s">
        <v>3856</v>
      </c>
      <c r="J8021" s="1436" t="s">
        <v>5063</v>
      </c>
      <c r="K8021" s="4"/>
    </row>
    <row r="8022" spans="1:11" ht="15" x14ac:dyDescent="0.2">
      <c r="A8022">
        <v>7963</v>
      </c>
      <c r="B8022" s="19">
        <f>'Acct Summary 7-9'!G94</f>
        <v>71583</v>
      </c>
      <c r="D8022" s="4" t="s">
        <v>1429</v>
      </c>
      <c r="F8022" s="4"/>
      <c r="G8022" s="1" t="b">
        <f t="shared" ca="1" si="132"/>
        <v>1</v>
      </c>
      <c r="H8022" s="1435" cm="1">
        <f t="array" aca="1" ref="H8022" ca="1">IF(I8022&lt;&gt;"",INDIRECT("'"&amp;I8022&amp;"'!"&amp;J8022),"")</f>
        <v>71583</v>
      </c>
      <c r="I8022" s="1440" t="s">
        <v>3856</v>
      </c>
      <c r="J8022" s="1436" t="s">
        <v>5857</v>
      </c>
      <c r="K8022" s="4"/>
    </row>
    <row r="8023" spans="1:11" ht="15" x14ac:dyDescent="0.2">
      <c r="A8023">
        <v>7964</v>
      </c>
      <c r="B8023" s="19">
        <f>'Acct Summary 7-9'!G95</f>
        <v>0</v>
      </c>
      <c r="D8023" s="4" t="s">
        <v>1429</v>
      </c>
      <c r="F8023" s="4"/>
      <c r="G8023" s="1" t="b">
        <f t="shared" ca="1" si="132"/>
        <v>1</v>
      </c>
      <c r="H8023" s="1435" cm="1">
        <f t="array" aca="1" ref="H8023" ca="1">IF(I8023&lt;&gt;"",INDIRECT("'"&amp;I8023&amp;"'!"&amp;J8023),"")</f>
        <v>0</v>
      </c>
      <c r="I8023" s="1440" t="s">
        <v>3856</v>
      </c>
      <c r="J8023" s="1436" t="s">
        <v>5858</v>
      </c>
      <c r="K8023" s="4"/>
    </row>
    <row r="8024" spans="1:11" ht="15" x14ac:dyDescent="0.2">
      <c r="A8024">
        <v>7965</v>
      </c>
      <c r="B8024" s="19">
        <f>'Acct Summary 7-9'!G96</f>
        <v>0</v>
      </c>
      <c r="D8024" s="4" t="s">
        <v>1429</v>
      </c>
      <c r="F8024" s="4"/>
      <c r="G8024" s="1" t="b">
        <f t="shared" ca="1" si="132"/>
        <v>1</v>
      </c>
      <c r="H8024" s="1435" cm="1">
        <f t="array" aca="1" ref="H8024" ca="1">IF(I8024&lt;&gt;"",INDIRECT("'"&amp;I8024&amp;"'!"&amp;J8024),"")</f>
        <v>0</v>
      </c>
      <c r="I8024" s="1440" t="s">
        <v>3856</v>
      </c>
      <c r="J8024" s="1436" t="s">
        <v>5859</v>
      </c>
      <c r="K8024" s="4"/>
    </row>
    <row r="8025" spans="1:11" ht="15" x14ac:dyDescent="0.2">
      <c r="A8025">
        <v>7966</v>
      </c>
      <c r="B8025" s="19">
        <f>'Acct Summary 7-9'!G97</f>
        <v>0</v>
      </c>
      <c r="D8025" s="4" t="s">
        <v>1429</v>
      </c>
      <c r="F8025" s="4"/>
      <c r="G8025" s="1" t="b">
        <f t="shared" ca="1" si="132"/>
        <v>1</v>
      </c>
      <c r="H8025" s="1435" cm="1">
        <f t="array" aca="1" ref="H8025" ca="1">IF(I8025&lt;&gt;"",INDIRECT("'"&amp;I8025&amp;"'!"&amp;J8025),"")</f>
        <v>0</v>
      </c>
      <c r="I8025" s="1440" t="s">
        <v>3856</v>
      </c>
      <c r="J8025" s="1436" t="s">
        <v>5860</v>
      </c>
      <c r="K8025" s="4"/>
    </row>
    <row r="8026" spans="1:11" ht="15" x14ac:dyDescent="0.2">
      <c r="A8026">
        <v>7967</v>
      </c>
      <c r="B8026" s="19">
        <f>'Acct Summary 7-9'!G98</f>
        <v>71583</v>
      </c>
      <c r="D8026" s="4" t="s">
        <v>1429</v>
      </c>
      <c r="F8026" s="4"/>
      <c r="G8026" s="1" t="b">
        <f t="shared" ca="1" si="132"/>
        <v>1</v>
      </c>
      <c r="H8026" s="1435" cm="1">
        <f t="array" aca="1" ref="H8026" ca="1">IF(I8026&lt;&gt;"",INDIRECT("'"&amp;I8026&amp;"'!"&amp;J8026),"")</f>
        <v>71583</v>
      </c>
      <c r="I8026" s="1440" t="s">
        <v>3856</v>
      </c>
      <c r="J8026" s="1436" t="s">
        <v>5093</v>
      </c>
      <c r="K8026" s="4"/>
    </row>
    <row r="8027" spans="1:11" ht="15" x14ac:dyDescent="0.2">
      <c r="A8027">
        <v>7968</v>
      </c>
      <c r="B8027" s="19">
        <f>'Acct Summary 7-9'!G99</f>
        <v>0</v>
      </c>
      <c r="D8027" s="4" t="s">
        <v>1429</v>
      </c>
      <c r="F8027" s="4"/>
      <c r="G8027" s="1" t="b">
        <f t="shared" ca="1" si="132"/>
        <v>1</v>
      </c>
      <c r="H8027" s="1435" cm="1">
        <f t="array" aca="1" ref="H8027" ca="1">IF(I8027&lt;&gt;"",INDIRECT("'"&amp;I8027&amp;"'!"&amp;J8027),"")</f>
        <v>0</v>
      </c>
      <c r="I8027" s="1440" t="s">
        <v>3856</v>
      </c>
      <c r="J8027" s="1436" t="s">
        <v>5238</v>
      </c>
      <c r="K8027" s="4"/>
    </row>
    <row r="8028" spans="1:11" ht="15" x14ac:dyDescent="0.2">
      <c r="A8028">
        <v>7969</v>
      </c>
      <c r="B8028" s="19">
        <f>'Acct Summary 7-9'!G100</f>
        <v>71583</v>
      </c>
      <c r="D8028" s="4" t="s">
        <v>1429</v>
      </c>
      <c r="F8028" s="4"/>
      <c r="G8028" s="1" t="b">
        <f t="shared" ca="1" si="132"/>
        <v>1</v>
      </c>
      <c r="H8028" s="1435" cm="1">
        <f t="array" aca="1" ref="H8028" ca="1">IF(I8028&lt;&gt;"",INDIRECT("'"&amp;I8028&amp;"'!"&amp;J8028),"")</f>
        <v>71583</v>
      </c>
      <c r="I8028" s="1440" t="s">
        <v>3856</v>
      </c>
      <c r="J8028" s="1436" t="s">
        <v>5861</v>
      </c>
      <c r="K8028" s="4"/>
    </row>
    <row r="8029" spans="1:11" ht="15" x14ac:dyDescent="0.2">
      <c r="A8029">
        <v>7970</v>
      </c>
      <c r="B8029" s="19">
        <f>'Acct Summary 7-9'!G102</f>
        <v>18042</v>
      </c>
      <c r="D8029" s="4" t="s">
        <v>1429</v>
      </c>
      <c r="F8029" s="4"/>
      <c r="G8029" s="1" t="b">
        <f t="shared" ca="1" si="132"/>
        <v>1</v>
      </c>
      <c r="H8029" s="1435" cm="1">
        <f t="array" aca="1" ref="H8029" ca="1">IF(I8029&lt;&gt;"",INDIRECT("'"&amp;I8029&amp;"'!"&amp;J8029),"")</f>
        <v>18042</v>
      </c>
      <c r="I8029" s="1440" t="s">
        <v>3856</v>
      </c>
      <c r="J8029" s="1436" t="s">
        <v>5248</v>
      </c>
      <c r="K8029" s="4"/>
    </row>
    <row r="8030" spans="1:11" ht="15" x14ac:dyDescent="0.2">
      <c r="A8030">
        <v>7971</v>
      </c>
      <c r="B8030" s="19">
        <f>'Acct Summary 7-9'!G103</f>
        <v>25496</v>
      </c>
      <c r="D8030" s="4" t="s">
        <v>1429</v>
      </c>
      <c r="F8030" s="4"/>
      <c r="G8030" s="1" t="b">
        <f t="shared" ca="1" si="132"/>
        <v>1</v>
      </c>
      <c r="H8030" s="1435" cm="1">
        <f t="array" aca="1" ref="H8030" ca="1">IF(I8030&lt;&gt;"",INDIRECT("'"&amp;I8030&amp;"'!"&amp;J8030),"")</f>
        <v>25496</v>
      </c>
      <c r="I8030" s="1440" t="s">
        <v>3856</v>
      </c>
      <c r="J8030" s="1436" t="s">
        <v>5862</v>
      </c>
      <c r="K8030" s="4"/>
    </row>
    <row r="8031" spans="1:11" ht="15" x14ac:dyDescent="0.2">
      <c r="A8031">
        <v>7972</v>
      </c>
      <c r="B8031" s="19">
        <f>'Acct Summary 7-9'!G104</f>
        <v>0</v>
      </c>
      <c r="D8031" s="4" t="s">
        <v>1429</v>
      </c>
      <c r="F8031" s="4"/>
      <c r="G8031" s="1" t="b">
        <f t="shared" ca="1" si="132"/>
        <v>1</v>
      </c>
      <c r="H8031" s="1435" cm="1">
        <f t="array" aca="1" ref="H8031" ca="1">IF(I8031&lt;&gt;"",INDIRECT("'"&amp;I8031&amp;"'!"&amp;J8031),"")</f>
        <v>0</v>
      </c>
      <c r="I8031" s="1440" t="s">
        <v>3856</v>
      </c>
      <c r="J8031" s="1436" t="s">
        <v>5257</v>
      </c>
      <c r="K8031" s="4"/>
    </row>
    <row r="8032" spans="1:11" ht="15" x14ac:dyDescent="0.2">
      <c r="A8032">
        <v>7973</v>
      </c>
      <c r="B8032" s="19">
        <f>'Acct Summary 7-9'!G105</f>
        <v>0</v>
      </c>
      <c r="D8032" s="4" t="s">
        <v>1429</v>
      </c>
      <c r="F8032" s="4"/>
      <c r="G8032" s="1" t="b">
        <f t="shared" ref="G8032:G8095" ca="1" si="133">H8032=B8032</f>
        <v>1</v>
      </c>
      <c r="H8032" s="1435" cm="1">
        <f t="array" aca="1" ref="H8032" ca="1">IF(I8032&lt;&gt;"",INDIRECT("'"&amp;I8032&amp;"'!"&amp;J8032),"")</f>
        <v>0</v>
      </c>
      <c r="I8032" s="1440" t="s">
        <v>3856</v>
      </c>
      <c r="J8032" s="1436" t="s">
        <v>5863</v>
      </c>
      <c r="K8032" s="4"/>
    </row>
    <row r="8033" spans="1:11" ht="15" x14ac:dyDescent="0.2">
      <c r="A8033">
        <v>7974</v>
      </c>
      <c r="B8033" s="19">
        <f>'Acct Summary 7-9'!G106</f>
        <v>0</v>
      </c>
      <c r="D8033" s="4" t="s">
        <v>1429</v>
      </c>
      <c r="F8033" s="4"/>
      <c r="G8033" s="1" t="b">
        <f t="shared" ca="1" si="133"/>
        <v>1</v>
      </c>
      <c r="H8033" s="1435" cm="1">
        <f t="array" aca="1" ref="H8033" ca="1">IF(I8033&lt;&gt;"",INDIRECT("'"&amp;I8033&amp;"'!"&amp;J8033),"")</f>
        <v>0</v>
      </c>
      <c r="I8033" s="1440" t="s">
        <v>3856</v>
      </c>
      <c r="J8033" s="1436" t="s">
        <v>5260</v>
      </c>
      <c r="K8033" s="4"/>
    </row>
    <row r="8034" spans="1:11" ht="15" x14ac:dyDescent="0.2">
      <c r="A8034">
        <v>7975</v>
      </c>
      <c r="B8034" s="19">
        <f>'Acct Summary 7-9'!G107</f>
        <v>43538</v>
      </c>
      <c r="D8034" s="4" t="s">
        <v>1429</v>
      </c>
      <c r="F8034" s="4"/>
      <c r="G8034" s="1" t="b">
        <f t="shared" ca="1" si="133"/>
        <v>1</v>
      </c>
      <c r="H8034" s="1435" cm="1">
        <f t="array" aca="1" ref="H8034" ca="1">IF(I8034&lt;&gt;"",INDIRECT("'"&amp;I8034&amp;"'!"&amp;J8034),"")</f>
        <v>43538</v>
      </c>
      <c r="I8034" s="1440" t="s">
        <v>3856</v>
      </c>
      <c r="J8034" s="1436" t="s">
        <v>5864</v>
      </c>
      <c r="K8034" s="4"/>
    </row>
    <row r="8035" spans="1:11" ht="15" x14ac:dyDescent="0.2">
      <c r="A8035">
        <v>7976</v>
      </c>
      <c r="B8035" s="19">
        <f>'Acct Summary 7-9'!G108</f>
        <v>0</v>
      </c>
      <c r="D8035" s="4" t="s">
        <v>1429</v>
      </c>
      <c r="F8035" s="4"/>
      <c r="G8035" s="1" t="b">
        <f t="shared" ca="1" si="133"/>
        <v>1</v>
      </c>
      <c r="H8035" s="1435" cm="1">
        <f t="array" aca="1" ref="H8035" ca="1">IF(I8035&lt;&gt;"",INDIRECT("'"&amp;I8035&amp;"'!"&amp;J8035),"")</f>
        <v>0</v>
      </c>
      <c r="I8035" s="1440" t="s">
        <v>3856</v>
      </c>
      <c r="J8035" s="1436" t="s">
        <v>5720</v>
      </c>
      <c r="K8035" s="4"/>
    </row>
    <row r="8036" spans="1:11" ht="15" x14ac:dyDescent="0.2">
      <c r="A8036">
        <v>7977</v>
      </c>
      <c r="B8036" s="19">
        <f>'Acct Summary 7-9'!G109</f>
        <v>43538</v>
      </c>
      <c r="D8036" s="4" t="s">
        <v>1429</v>
      </c>
      <c r="F8036" s="4"/>
      <c r="G8036" s="1" t="b">
        <f t="shared" ca="1" si="133"/>
        <v>1</v>
      </c>
      <c r="H8036" s="1435" cm="1">
        <f t="array" aca="1" ref="H8036" ca="1">IF(I8036&lt;&gt;"",INDIRECT("'"&amp;I8036&amp;"'!"&amp;J8036),"")</f>
        <v>43538</v>
      </c>
      <c r="I8036" s="1440" t="s">
        <v>3856</v>
      </c>
      <c r="J8036" s="1436" t="s">
        <v>5095</v>
      </c>
      <c r="K8036" s="4"/>
    </row>
    <row r="8037" spans="1:11" ht="15" x14ac:dyDescent="0.2">
      <c r="A8037">
        <v>7978</v>
      </c>
      <c r="B8037" s="19">
        <f>'Acct Summary 7-9'!G110</f>
        <v>28045</v>
      </c>
      <c r="D8037" s="4" t="s">
        <v>1429</v>
      </c>
      <c r="F8037" s="4"/>
      <c r="G8037" s="1" t="b">
        <f t="shared" ca="1" si="133"/>
        <v>1</v>
      </c>
      <c r="H8037" s="1435" cm="1">
        <f t="array" aca="1" ref="H8037" ca="1">IF(I8037&lt;&gt;"",INDIRECT("'"&amp;I8037&amp;"'!"&amp;J8037),"")</f>
        <v>28045</v>
      </c>
      <c r="I8037" s="1440" t="s">
        <v>3856</v>
      </c>
      <c r="J8037" s="1436" t="s">
        <v>5096</v>
      </c>
      <c r="K8037" s="4"/>
    </row>
    <row r="8038" spans="1:11" ht="15" x14ac:dyDescent="0.2">
      <c r="A8038">
        <v>7979</v>
      </c>
      <c r="B8038" s="19">
        <f>'Acct Summary 7-9'!G113</f>
        <v>0</v>
      </c>
      <c r="D8038" s="4" t="s">
        <v>1429</v>
      </c>
      <c r="F8038" s="4"/>
      <c r="G8038" s="1" t="b">
        <f t="shared" ca="1" si="133"/>
        <v>1</v>
      </c>
      <c r="H8038" s="1435" cm="1">
        <f t="array" aca="1" ref="H8038" ca="1">IF(I8038&lt;&gt;"",INDIRECT("'"&amp;I8038&amp;"'!"&amp;J8038),"")</f>
        <v>0</v>
      </c>
      <c r="I8038" s="1440" t="s">
        <v>3856</v>
      </c>
      <c r="J8038" s="1436" t="s">
        <v>5865</v>
      </c>
      <c r="K8038" s="4"/>
    </row>
    <row r="8039" spans="1:11" ht="15" x14ac:dyDescent="0.2">
      <c r="A8039">
        <v>7980</v>
      </c>
      <c r="B8039" s="19">
        <f>'Acct Summary 7-9'!G115</f>
        <v>0</v>
      </c>
      <c r="D8039" s="4" t="s">
        <v>1429</v>
      </c>
      <c r="F8039" s="4"/>
      <c r="G8039" s="1" t="b">
        <f t="shared" ca="1" si="133"/>
        <v>1</v>
      </c>
      <c r="H8039" s="1435" cm="1">
        <f t="array" aca="1" ref="H8039" ca="1">IF(I8039&lt;&gt;"",INDIRECT("'"&amp;I8039&amp;"'!"&amp;J8039),"")</f>
        <v>0</v>
      </c>
      <c r="I8039" s="1440" t="s">
        <v>3856</v>
      </c>
      <c r="J8039" s="1436" t="s">
        <v>5098</v>
      </c>
      <c r="K8039" s="4"/>
    </row>
    <row r="8040" spans="1:11" ht="15" x14ac:dyDescent="0.2">
      <c r="A8040">
        <v>7981</v>
      </c>
      <c r="B8040" s="19">
        <f>'Acct Summary 7-9'!G116</f>
        <v>0</v>
      </c>
      <c r="D8040" s="4" t="s">
        <v>1429</v>
      </c>
      <c r="F8040" s="4"/>
      <c r="G8040" s="1" t="b">
        <f t="shared" ca="1" si="133"/>
        <v>1</v>
      </c>
      <c r="H8040" s="1435" cm="1">
        <f t="array" aca="1" ref="H8040" ca="1">IF(I8040&lt;&gt;"",INDIRECT("'"&amp;I8040&amp;"'!"&amp;J8040),"")</f>
        <v>0</v>
      </c>
      <c r="I8040" s="1440" t="s">
        <v>3856</v>
      </c>
      <c r="J8040" s="1436" t="s">
        <v>4048</v>
      </c>
      <c r="K8040" s="4"/>
    </row>
    <row r="8041" spans="1:11" ht="15" x14ac:dyDescent="0.2">
      <c r="A8041">
        <v>7982</v>
      </c>
      <c r="B8041" s="19">
        <f>'Acct Summary 7-9'!G117</f>
        <v>156241</v>
      </c>
      <c r="D8041" s="4" t="s">
        <v>1429</v>
      </c>
      <c r="F8041" s="4"/>
      <c r="G8041" s="1" t="b">
        <f t="shared" ca="1" si="133"/>
        <v>1</v>
      </c>
      <c r="H8041" s="1435" cm="1">
        <f t="array" aca="1" ref="H8041" ca="1">IF(I8041&lt;&gt;"",INDIRECT("'"&amp;I8041&amp;"'!"&amp;J8041),"")</f>
        <v>156241</v>
      </c>
      <c r="I8041" s="1440" t="s">
        <v>3856</v>
      </c>
      <c r="J8041" s="1436" t="s">
        <v>5099</v>
      </c>
      <c r="K8041" s="4"/>
    </row>
    <row r="8042" spans="1:11" ht="15" x14ac:dyDescent="0.2">
      <c r="A8042">
        <v>7983</v>
      </c>
      <c r="B8042" s="19">
        <f>'Acct Summary 7-9'!H94</f>
        <v>0</v>
      </c>
      <c r="D8042" s="4" t="s">
        <v>1429</v>
      </c>
      <c r="F8042" s="4"/>
      <c r="G8042" s="1" t="b">
        <f t="shared" ca="1" si="133"/>
        <v>1</v>
      </c>
      <c r="H8042" s="1435" cm="1">
        <f t="array" aca="1" ref="H8042" ca="1">IF(I8042&lt;&gt;"",INDIRECT("'"&amp;I8042&amp;"'!"&amp;J8042),"")</f>
        <v>0</v>
      </c>
      <c r="I8042" s="1440" t="s">
        <v>3856</v>
      </c>
      <c r="J8042" s="1436" t="s">
        <v>5567</v>
      </c>
      <c r="K8042" s="4"/>
    </row>
    <row r="8043" spans="1:11" ht="15" x14ac:dyDescent="0.2">
      <c r="A8043">
        <v>7984</v>
      </c>
      <c r="B8043" s="19">
        <f>'Acct Summary 7-9'!H96</f>
        <v>0</v>
      </c>
      <c r="D8043" s="4" t="s">
        <v>1429</v>
      </c>
      <c r="F8043" s="4"/>
      <c r="G8043" s="1" t="b">
        <f t="shared" ca="1" si="133"/>
        <v>1</v>
      </c>
      <c r="H8043" s="1435" cm="1">
        <f t="array" aca="1" ref="H8043" ca="1">IF(I8043&lt;&gt;"",INDIRECT("'"&amp;I8043&amp;"'!"&amp;J8043),"")</f>
        <v>0</v>
      </c>
      <c r="I8043" s="1440" t="s">
        <v>3856</v>
      </c>
      <c r="J8043" s="1436" t="s">
        <v>5570</v>
      </c>
      <c r="K8043" s="4"/>
    </row>
    <row r="8044" spans="1:11" ht="15" x14ac:dyDescent="0.2">
      <c r="A8044">
        <v>7985</v>
      </c>
      <c r="B8044" s="19">
        <f>'Acct Summary 7-9'!H97</f>
        <v>0</v>
      </c>
      <c r="D8044" s="4" t="s">
        <v>1429</v>
      </c>
      <c r="F8044" s="4"/>
      <c r="G8044" s="1" t="b">
        <f t="shared" ca="1" si="133"/>
        <v>1</v>
      </c>
      <c r="H8044" s="1435" cm="1">
        <f t="array" aca="1" ref="H8044" ca="1">IF(I8044&lt;&gt;"",INDIRECT("'"&amp;I8044&amp;"'!"&amp;J8044),"")</f>
        <v>0</v>
      </c>
      <c r="I8044" s="1440" t="s">
        <v>3856</v>
      </c>
      <c r="J8044" s="1436" t="s">
        <v>5572</v>
      </c>
      <c r="K8044" s="4"/>
    </row>
    <row r="8045" spans="1:11" ht="15" x14ac:dyDescent="0.2">
      <c r="A8045">
        <v>7986</v>
      </c>
      <c r="B8045" s="19">
        <f>'Acct Summary 7-9'!H98</f>
        <v>0</v>
      </c>
      <c r="D8045" s="4" t="s">
        <v>1429</v>
      </c>
      <c r="F8045" s="4"/>
      <c r="G8045" s="1" t="b">
        <f t="shared" ca="1" si="133"/>
        <v>1</v>
      </c>
      <c r="H8045" s="1435" cm="1">
        <f t="array" aca="1" ref="H8045" ca="1">IF(I8045&lt;&gt;"",INDIRECT("'"&amp;I8045&amp;"'!"&amp;J8045),"")</f>
        <v>0</v>
      </c>
      <c r="I8045" s="1440" t="s">
        <v>3856</v>
      </c>
      <c r="J8045" s="1436" t="s">
        <v>5134</v>
      </c>
      <c r="K8045" s="4"/>
    </row>
    <row r="8046" spans="1:11" ht="15" x14ac:dyDescent="0.2">
      <c r="A8046">
        <v>7987</v>
      </c>
      <c r="B8046" s="19">
        <f>'Acct Summary 7-9'!H99</f>
        <v>0</v>
      </c>
      <c r="D8046" s="4" t="s">
        <v>1429</v>
      </c>
      <c r="F8046" s="4"/>
      <c r="G8046" s="1" t="b">
        <f t="shared" ca="1" si="133"/>
        <v>1</v>
      </c>
      <c r="H8046" s="1435" cm="1">
        <f t="array" aca="1" ref="H8046" ca="1">IF(I8046&lt;&gt;"",INDIRECT("'"&amp;I8046&amp;"'!"&amp;J8046),"")</f>
        <v>0</v>
      </c>
      <c r="I8046" s="1440" t="s">
        <v>3856</v>
      </c>
      <c r="J8046" s="1436" t="s">
        <v>5239</v>
      </c>
      <c r="K8046" s="4"/>
    </row>
    <row r="8047" spans="1:11" ht="15" x14ac:dyDescent="0.2">
      <c r="A8047">
        <v>7988</v>
      </c>
      <c r="B8047" s="19">
        <f>'Acct Summary 7-9'!H100</f>
        <v>0</v>
      </c>
      <c r="D8047" s="4" t="s">
        <v>1429</v>
      </c>
      <c r="F8047" s="4"/>
      <c r="G8047" s="1" t="b">
        <f t="shared" ca="1" si="133"/>
        <v>1</v>
      </c>
      <c r="H8047" s="1435" cm="1">
        <f t="array" aca="1" ref="H8047" ca="1">IF(I8047&lt;&gt;"",INDIRECT("'"&amp;I8047&amp;"'!"&amp;J8047),"")</f>
        <v>0</v>
      </c>
      <c r="I8047" s="1440" t="s">
        <v>3856</v>
      </c>
      <c r="J8047" s="1436" t="s">
        <v>5574</v>
      </c>
      <c r="K8047" s="4"/>
    </row>
    <row r="8048" spans="1:11" ht="15" x14ac:dyDescent="0.2">
      <c r="A8048">
        <v>7989</v>
      </c>
      <c r="B8048" s="19">
        <f>'Acct Summary 7-9'!H103</f>
        <v>0</v>
      </c>
      <c r="D8048" s="4" t="s">
        <v>1429</v>
      </c>
      <c r="F8048" s="4"/>
      <c r="G8048" s="1" t="b">
        <f t="shared" ca="1" si="133"/>
        <v>1</v>
      </c>
      <c r="H8048" s="1435" cm="1">
        <f t="array" aca="1" ref="H8048" ca="1">IF(I8048&lt;&gt;"",INDIRECT("'"&amp;I8048&amp;"'!"&amp;J8048),"")</f>
        <v>0</v>
      </c>
      <c r="I8048" s="1440" t="s">
        <v>3856</v>
      </c>
      <c r="J8048" s="1436" t="s">
        <v>5576</v>
      </c>
      <c r="K8048" s="4"/>
    </row>
    <row r="8049" spans="1:11" ht="15" x14ac:dyDescent="0.2">
      <c r="A8049">
        <v>7990</v>
      </c>
      <c r="B8049" s="19">
        <f>'Acct Summary 7-9'!H105</f>
        <v>0</v>
      </c>
      <c r="D8049" s="4" t="s">
        <v>1429</v>
      </c>
      <c r="F8049" s="4"/>
      <c r="G8049" s="1" t="b">
        <f t="shared" ca="1" si="133"/>
        <v>1</v>
      </c>
      <c r="H8049" s="1435" cm="1">
        <f t="array" aca="1" ref="H8049" ca="1">IF(I8049&lt;&gt;"",INDIRECT("'"&amp;I8049&amp;"'!"&amp;J8049),"")</f>
        <v>0</v>
      </c>
      <c r="I8049" s="1440" t="s">
        <v>3856</v>
      </c>
      <c r="J8049" s="1436" t="s">
        <v>5734</v>
      </c>
      <c r="K8049" s="4"/>
    </row>
    <row r="8050" spans="1:11" ht="15" x14ac:dyDescent="0.2">
      <c r="A8050">
        <v>7991</v>
      </c>
      <c r="B8050" s="19">
        <f>'Acct Summary 7-9'!H107</f>
        <v>0</v>
      </c>
      <c r="D8050" s="4" t="s">
        <v>1429</v>
      </c>
      <c r="F8050" s="4"/>
      <c r="G8050" s="1" t="b">
        <f t="shared" ca="1" si="133"/>
        <v>1</v>
      </c>
      <c r="H8050" s="1435" cm="1">
        <f t="array" aca="1" ref="H8050" ca="1">IF(I8050&lt;&gt;"",INDIRECT("'"&amp;I8050&amp;"'!"&amp;J8050),"")</f>
        <v>0</v>
      </c>
      <c r="I8050" s="1440" t="s">
        <v>3856</v>
      </c>
      <c r="J8050" s="1436" t="s">
        <v>4085</v>
      </c>
      <c r="K8050" s="4"/>
    </row>
    <row r="8051" spans="1:11" ht="15" x14ac:dyDescent="0.2">
      <c r="A8051">
        <v>7992</v>
      </c>
      <c r="B8051" s="19">
        <f>'Acct Summary 7-9'!H108</f>
        <v>0</v>
      </c>
      <c r="D8051" s="4" t="s">
        <v>1429</v>
      </c>
      <c r="F8051" s="4"/>
      <c r="G8051" s="1" t="b">
        <f t="shared" ca="1" si="133"/>
        <v>1</v>
      </c>
      <c r="H8051" s="1435" cm="1">
        <f t="array" aca="1" ref="H8051" ca="1">IF(I8051&lt;&gt;"",INDIRECT("'"&amp;I8051&amp;"'!"&amp;J8051),"")</f>
        <v>0</v>
      </c>
      <c r="I8051" s="1440" t="s">
        <v>3856</v>
      </c>
      <c r="J8051" s="1436" t="s">
        <v>4086</v>
      </c>
      <c r="K8051" s="4"/>
    </row>
    <row r="8052" spans="1:11" ht="15" x14ac:dyDescent="0.2">
      <c r="A8052">
        <v>7993</v>
      </c>
      <c r="B8052" s="19">
        <f>'Acct Summary 7-9'!H109</f>
        <v>0</v>
      </c>
      <c r="D8052" s="4" t="s">
        <v>1429</v>
      </c>
      <c r="F8052" s="4"/>
      <c r="G8052" s="1" t="b">
        <f t="shared" ca="1" si="133"/>
        <v>1</v>
      </c>
      <c r="H8052" s="1435" cm="1">
        <f t="array" aca="1" ref="H8052" ca="1">IF(I8052&lt;&gt;"",INDIRECT("'"&amp;I8052&amp;"'!"&amp;J8052),"")</f>
        <v>0</v>
      </c>
      <c r="I8052" s="1440" t="s">
        <v>3856</v>
      </c>
      <c r="J8052" s="1436" t="s">
        <v>4541</v>
      </c>
      <c r="K8052" s="4"/>
    </row>
    <row r="8053" spans="1:11" ht="15" x14ac:dyDescent="0.2">
      <c r="A8053">
        <v>7994</v>
      </c>
      <c r="B8053" s="19">
        <f>'Acct Summary 7-9'!H110</f>
        <v>0</v>
      </c>
      <c r="D8053" s="4" t="s">
        <v>1429</v>
      </c>
      <c r="F8053" s="4"/>
      <c r="G8053" s="1" t="b">
        <f t="shared" ca="1" si="133"/>
        <v>1</v>
      </c>
      <c r="H8053" s="1435" cm="1">
        <f t="array" aca="1" ref="H8053" ca="1">IF(I8053&lt;&gt;"",INDIRECT("'"&amp;I8053&amp;"'!"&amp;J8053),"")</f>
        <v>0</v>
      </c>
      <c r="I8053" s="1440" t="s">
        <v>3856</v>
      </c>
      <c r="J8053" s="1436" t="s">
        <v>4542</v>
      </c>
      <c r="K8053" s="4"/>
    </row>
    <row r="8054" spans="1:11" ht="15" x14ac:dyDescent="0.2">
      <c r="A8054">
        <v>7995</v>
      </c>
      <c r="B8054" s="19">
        <f>'Acct Summary 7-9'!H113</f>
        <v>0</v>
      </c>
      <c r="D8054" s="4" t="s">
        <v>1429</v>
      </c>
      <c r="F8054" s="4"/>
      <c r="G8054" s="1" t="b">
        <f t="shared" ca="1" si="133"/>
        <v>1</v>
      </c>
      <c r="H8054" s="1435" cm="1">
        <f t="array" aca="1" ref="H8054" ca="1">IF(I8054&lt;&gt;"",INDIRECT("'"&amp;I8054&amp;"'!"&amp;J8054),"")</f>
        <v>0</v>
      </c>
      <c r="I8054" s="1440" t="s">
        <v>3856</v>
      </c>
      <c r="J8054" s="1436" t="s">
        <v>5578</v>
      </c>
      <c r="K8054" s="4"/>
    </row>
    <row r="8055" spans="1:11" ht="15" x14ac:dyDescent="0.2">
      <c r="A8055">
        <v>7996</v>
      </c>
      <c r="B8055" s="19">
        <f>'Acct Summary 7-9'!H115</f>
        <v>0</v>
      </c>
      <c r="D8055" s="4" t="s">
        <v>1429</v>
      </c>
      <c r="F8055" s="4"/>
      <c r="G8055" s="1" t="b">
        <f t="shared" ca="1" si="133"/>
        <v>1</v>
      </c>
      <c r="H8055" s="1435" cm="1">
        <f t="array" aca="1" ref="H8055" ca="1">IF(I8055&lt;&gt;"",INDIRECT("'"&amp;I8055&amp;"'!"&amp;J8055),"")</f>
        <v>0</v>
      </c>
      <c r="I8055" s="1440" t="s">
        <v>3856</v>
      </c>
      <c r="J8055" s="1436" t="s">
        <v>5866</v>
      </c>
      <c r="K8055" s="4"/>
    </row>
    <row r="8056" spans="1:11" ht="15" x14ac:dyDescent="0.2">
      <c r="A8056">
        <v>7997</v>
      </c>
      <c r="B8056" s="19">
        <f>'Acct Summary 7-9'!H116</f>
        <v>0</v>
      </c>
      <c r="D8056" s="4" t="s">
        <v>1429</v>
      </c>
      <c r="F8056" s="4"/>
      <c r="G8056" s="1" t="b">
        <f t="shared" ca="1" si="133"/>
        <v>1</v>
      </c>
      <c r="H8056" s="1435" cm="1">
        <f t="array" aca="1" ref="H8056" ca="1">IF(I8056&lt;&gt;"",INDIRECT("'"&amp;I8056&amp;"'!"&amp;J8056),"")</f>
        <v>0</v>
      </c>
      <c r="I8056" s="1440" t="s">
        <v>3856</v>
      </c>
      <c r="J8056" s="1436" t="s">
        <v>4089</v>
      </c>
      <c r="K8056" s="4"/>
    </row>
    <row r="8057" spans="1:11" ht="15" x14ac:dyDescent="0.2">
      <c r="A8057">
        <v>7998</v>
      </c>
      <c r="B8057" s="19">
        <f>'Acct Summary 7-9'!H117</f>
        <v>44913</v>
      </c>
      <c r="D8057" s="4" t="s">
        <v>1429</v>
      </c>
      <c r="F8057" s="4"/>
      <c r="G8057" s="1" t="b">
        <f t="shared" ca="1" si="133"/>
        <v>1</v>
      </c>
      <c r="H8057" s="1435" cm="1">
        <f t="array" aca="1" ref="H8057" ca="1">IF(I8057&lt;&gt;"",INDIRECT("'"&amp;I8057&amp;"'!"&amp;J8057),"")</f>
        <v>44913</v>
      </c>
      <c r="I8057" s="1440" t="s">
        <v>3856</v>
      </c>
      <c r="J8057" s="1436" t="s">
        <v>5867</v>
      </c>
      <c r="K8057" s="4"/>
    </row>
    <row r="8058" spans="1:11" ht="15" x14ac:dyDescent="0.2">
      <c r="A8058">
        <v>7999</v>
      </c>
      <c r="B8058" s="19">
        <f>'Acct Summary 7-9'!I94</f>
        <v>2631</v>
      </c>
      <c r="D8058" s="4" t="s">
        <v>1429</v>
      </c>
      <c r="F8058" s="4"/>
      <c r="G8058" s="1" t="b">
        <f t="shared" ca="1" si="133"/>
        <v>1</v>
      </c>
      <c r="H8058" s="1435" cm="1">
        <f t="array" aca="1" ref="H8058" ca="1">IF(I8058&lt;&gt;"",INDIRECT("'"&amp;I8058&amp;"'!"&amp;J8058),"")</f>
        <v>2631</v>
      </c>
      <c r="I8058" s="1440" t="s">
        <v>3856</v>
      </c>
      <c r="J8058" s="1436" t="s">
        <v>5868</v>
      </c>
      <c r="K8058" s="4"/>
    </row>
    <row r="8059" spans="1:11" ht="15" x14ac:dyDescent="0.2">
      <c r="A8059">
        <v>8000</v>
      </c>
      <c r="B8059" s="19">
        <f>'Acct Summary 7-9'!I96</f>
        <v>0</v>
      </c>
      <c r="D8059" s="4" t="s">
        <v>1429</v>
      </c>
      <c r="F8059" s="4"/>
      <c r="G8059" s="1" t="b">
        <f t="shared" ca="1" si="133"/>
        <v>1</v>
      </c>
      <c r="H8059" s="1435" cm="1">
        <f t="array" aca="1" ref="H8059" ca="1">IF(I8059&lt;&gt;"",INDIRECT("'"&amp;I8059&amp;"'!"&amp;J8059),"")</f>
        <v>0</v>
      </c>
      <c r="I8059" s="1440" t="s">
        <v>3856</v>
      </c>
      <c r="J8059" s="1436" t="s">
        <v>5869</v>
      </c>
      <c r="K8059" s="4"/>
    </row>
    <row r="8060" spans="1:11" ht="15" x14ac:dyDescent="0.2">
      <c r="A8060">
        <v>8001</v>
      </c>
      <c r="B8060" s="19">
        <f>'Acct Summary 7-9'!I97</f>
        <v>0</v>
      </c>
      <c r="D8060" s="4" t="s">
        <v>1429</v>
      </c>
      <c r="F8060" s="4"/>
      <c r="G8060" s="1" t="b">
        <f t="shared" ca="1" si="133"/>
        <v>1</v>
      </c>
      <c r="H8060" s="1435" cm="1">
        <f t="array" aca="1" ref="H8060" ca="1">IF(I8060&lt;&gt;"",INDIRECT("'"&amp;I8060&amp;"'!"&amp;J8060),"")</f>
        <v>0</v>
      </c>
      <c r="I8060" s="1440" t="s">
        <v>3856</v>
      </c>
      <c r="J8060" s="1436" t="s">
        <v>5870</v>
      </c>
      <c r="K8060" s="4"/>
    </row>
    <row r="8061" spans="1:11" ht="15" x14ac:dyDescent="0.2">
      <c r="A8061">
        <v>8002</v>
      </c>
      <c r="B8061" s="19">
        <f>'Acct Summary 7-9'!I98</f>
        <v>2631</v>
      </c>
      <c r="D8061" s="4" t="s">
        <v>1429</v>
      </c>
      <c r="F8061" s="4"/>
      <c r="G8061" s="1" t="b">
        <f t="shared" ca="1" si="133"/>
        <v>1</v>
      </c>
      <c r="H8061" s="1435" cm="1">
        <f t="array" aca="1" ref="H8061" ca="1">IF(I8061&lt;&gt;"",INDIRECT("'"&amp;I8061&amp;"'!"&amp;J8061),"")</f>
        <v>2631</v>
      </c>
      <c r="I8061" s="1440" t="s">
        <v>3856</v>
      </c>
      <c r="J8061" s="1436" t="s">
        <v>5147</v>
      </c>
      <c r="K8061" s="4"/>
    </row>
    <row r="8062" spans="1:11" ht="15" x14ac:dyDescent="0.2">
      <c r="A8062">
        <v>8003</v>
      </c>
      <c r="B8062" s="19">
        <f>'Acct Summary 7-9'!I100</f>
        <v>2631</v>
      </c>
      <c r="D8062" s="4" t="s">
        <v>1429</v>
      </c>
      <c r="F8062" s="4"/>
      <c r="G8062" s="1" t="b">
        <f t="shared" ca="1" si="133"/>
        <v>1</v>
      </c>
      <c r="H8062" s="1435" cm="1">
        <f t="array" aca="1" ref="H8062" ca="1">IF(I8062&lt;&gt;"",INDIRECT("'"&amp;I8062&amp;"'!"&amp;J8062),"")</f>
        <v>2631</v>
      </c>
      <c r="I8062" s="1440" t="s">
        <v>3856</v>
      </c>
      <c r="J8062" s="1436" t="s">
        <v>5871</v>
      </c>
      <c r="K8062" s="4"/>
    </row>
    <row r="8063" spans="1:11" ht="15" x14ac:dyDescent="0.2">
      <c r="A8063">
        <v>8004</v>
      </c>
      <c r="B8063" s="19">
        <f>'Acct Summary 7-9'!I110</f>
        <v>2631</v>
      </c>
      <c r="D8063" s="4" t="s">
        <v>1429</v>
      </c>
      <c r="F8063" s="4"/>
      <c r="G8063" s="1" t="b">
        <f t="shared" ca="1" si="133"/>
        <v>1</v>
      </c>
      <c r="H8063" s="1435" cm="1">
        <f t="array" aca="1" ref="H8063" ca="1">IF(I8063&lt;&gt;"",INDIRECT("'"&amp;I8063&amp;"'!"&amp;J8063),"")</f>
        <v>2631</v>
      </c>
      <c r="I8063" s="1440" t="s">
        <v>3856</v>
      </c>
      <c r="J8063" s="1436" t="s">
        <v>5149</v>
      </c>
      <c r="K8063" s="4"/>
    </row>
    <row r="8064" spans="1:11" ht="15" x14ac:dyDescent="0.2">
      <c r="A8064">
        <v>8005</v>
      </c>
      <c r="B8064" s="19">
        <f>'Acct Summary 7-9'!I113</f>
        <v>0</v>
      </c>
      <c r="D8064" s="4" t="s">
        <v>1429</v>
      </c>
      <c r="F8064" s="4"/>
      <c r="G8064" s="1" t="b">
        <f t="shared" ca="1" si="133"/>
        <v>1</v>
      </c>
      <c r="H8064" s="1435" cm="1">
        <f t="array" aca="1" ref="H8064" ca="1">IF(I8064&lt;&gt;"",INDIRECT("'"&amp;I8064&amp;"'!"&amp;J8064),"")</f>
        <v>0</v>
      </c>
      <c r="I8064" s="1440" t="s">
        <v>3856</v>
      </c>
      <c r="J8064" s="1436" t="s">
        <v>5872</v>
      </c>
      <c r="K8064" s="4"/>
    </row>
    <row r="8065" spans="1:11" ht="15" x14ac:dyDescent="0.2">
      <c r="A8065">
        <v>8006</v>
      </c>
      <c r="B8065" s="19">
        <f>'Acct Summary 7-9'!I115</f>
        <v>0</v>
      </c>
      <c r="D8065" s="4" t="s">
        <v>1429</v>
      </c>
      <c r="F8065" s="4"/>
      <c r="G8065" s="1" t="b">
        <f t="shared" ca="1" si="133"/>
        <v>1</v>
      </c>
      <c r="H8065" s="1435" cm="1">
        <f t="array" aca="1" ref="H8065" ca="1">IF(I8065&lt;&gt;"",INDIRECT("'"&amp;I8065&amp;"'!"&amp;J8065),"")</f>
        <v>0</v>
      </c>
      <c r="I8065" s="1440" t="s">
        <v>3856</v>
      </c>
      <c r="J8065" s="1436" t="s">
        <v>5873</v>
      </c>
      <c r="K8065" s="4"/>
    </row>
    <row r="8066" spans="1:11" ht="15" x14ac:dyDescent="0.2">
      <c r="A8066">
        <v>8007</v>
      </c>
      <c r="B8066" s="19">
        <f>'Acct Summary 7-9'!I116</f>
        <v>0</v>
      </c>
      <c r="D8066" s="4" t="s">
        <v>1429</v>
      </c>
      <c r="F8066" s="4"/>
      <c r="G8066" s="1" t="b">
        <f t="shared" ca="1" si="133"/>
        <v>1</v>
      </c>
      <c r="H8066" s="1435" cm="1">
        <f t="array" aca="1" ref="H8066" ca="1">IF(I8066&lt;&gt;"",INDIRECT("'"&amp;I8066&amp;"'!"&amp;J8066),"")</f>
        <v>0</v>
      </c>
      <c r="I8066" s="1440" t="s">
        <v>3856</v>
      </c>
      <c r="J8066" s="1436" t="s">
        <v>5582</v>
      </c>
      <c r="K8066" s="4"/>
    </row>
    <row r="8067" spans="1:11" ht="15" x14ac:dyDescent="0.2">
      <c r="A8067">
        <v>8008</v>
      </c>
      <c r="B8067" s="19">
        <f>'Acct Summary 7-9'!I117</f>
        <v>48886</v>
      </c>
      <c r="D8067" s="4" t="s">
        <v>1429</v>
      </c>
      <c r="F8067" s="4"/>
      <c r="G8067" s="1" t="b">
        <f t="shared" ca="1" si="133"/>
        <v>1</v>
      </c>
      <c r="H8067" s="1435" cm="1">
        <f t="array" aca="1" ref="H8067" ca="1">IF(I8067&lt;&gt;"",INDIRECT("'"&amp;I8067&amp;"'!"&amp;J8067),"")</f>
        <v>48886</v>
      </c>
      <c r="I8067" s="1440" t="s">
        <v>3856</v>
      </c>
      <c r="J8067" s="1436" t="s">
        <v>5874</v>
      </c>
      <c r="K8067" s="4"/>
    </row>
    <row r="8068" spans="1:11" ht="15" x14ac:dyDescent="0.2">
      <c r="A8068">
        <v>8009</v>
      </c>
      <c r="B8068" s="19">
        <f>'Acct Summary 7-9'!J94</f>
        <v>96885</v>
      </c>
      <c r="D8068" s="4" t="s">
        <v>1429</v>
      </c>
      <c r="F8068" s="4"/>
      <c r="G8068" s="1" t="b">
        <f t="shared" ca="1" si="133"/>
        <v>1</v>
      </c>
      <c r="H8068" s="1435" cm="1">
        <f t="array" aca="1" ref="H8068" ca="1">IF(I8068&lt;&gt;"",INDIRECT("'"&amp;I8068&amp;"'!"&amp;J8068),"")</f>
        <v>96885</v>
      </c>
      <c r="I8068" s="1440" t="s">
        <v>3856</v>
      </c>
      <c r="J8068" s="1436" t="s">
        <v>5875</v>
      </c>
      <c r="K8068" s="4"/>
    </row>
    <row r="8069" spans="1:11" ht="15" x14ac:dyDescent="0.2">
      <c r="A8069">
        <v>8010</v>
      </c>
      <c r="B8069" s="19">
        <f>'Acct Summary 7-9'!J96</f>
        <v>0</v>
      </c>
      <c r="D8069" s="4" t="s">
        <v>1429</v>
      </c>
      <c r="F8069" s="4"/>
      <c r="G8069" s="1" t="b">
        <f t="shared" ca="1" si="133"/>
        <v>1</v>
      </c>
      <c r="H8069" s="1435" cm="1">
        <f t="array" aca="1" ref="H8069" ca="1">IF(I8069&lt;&gt;"",INDIRECT("'"&amp;I8069&amp;"'!"&amp;J8069),"")</f>
        <v>0</v>
      </c>
      <c r="I8069" s="1440" t="s">
        <v>3856</v>
      </c>
      <c r="J8069" s="1436" t="s">
        <v>5876</v>
      </c>
      <c r="K8069" s="4"/>
    </row>
    <row r="8070" spans="1:11" ht="15" x14ac:dyDescent="0.2">
      <c r="A8070">
        <v>8011</v>
      </c>
      <c r="B8070" s="19">
        <f>'Acct Summary 7-9'!J97</f>
        <v>0</v>
      </c>
      <c r="D8070" s="4" t="s">
        <v>1429</v>
      </c>
      <c r="F8070" s="4"/>
      <c r="G8070" s="1" t="b">
        <f t="shared" ca="1" si="133"/>
        <v>1</v>
      </c>
      <c r="H8070" s="1435" cm="1">
        <f t="array" aca="1" ref="H8070" ca="1">IF(I8070&lt;&gt;"",INDIRECT("'"&amp;I8070&amp;"'!"&amp;J8070),"")</f>
        <v>0</v>
      </c>
      <c r="I8070" s="1440" t="s">
        <v>3856</v>
      </c>
      <c r="J8070" s="1436" t="s">
        <v>5877</v>
      </c>
      <c r="K8070" s="4"/>
    </row>
    <row r="8071" spans="1:11" ht="15" x14ac:dyDescent="0.2">
      <c r="A8071">
        <v>8012</v>
      </c>
      <c r="B8071" s="19">
        <f>'Acct Summary 7-9'!J98</f>
        <v>96885</v>
      </c>
      <c r="D8071" s="4" t="s">
        <v>1429</v>
      </c>
      <c r="F8071" s="4"/>
      <c r="G8071" s="1" t="b">
        <f t="shared" ca="1" si="133"/>
        <v>1</v>
      </c>
      <c r="H8071" s="1435" cm="1">
        <f t="array" aca="1" ref="H8071" ca="1">IF(I8071&lt;&gt;"",INDIRECT("'"&amp;I8071&amp;"'!"&amp;J8071),"")</f>
        <v>96885</v>
      </c>
      <c r="I8071" s="1440" t="s">
        <v>3856</v>
      </c>
      <c r="J8071" s="1436" t="s">
        <v>5233</v>
      </c>
      <c r="K8071" s="4"/>
    </row>
    <row r="8072" spans="1:11" ht="15" x14ac:dyDescent="0.2">
      <c r="A8072">
        <v>8013</v>
      </c>
      <c r="B8072" s="19">
        <f>'Acct Summary 7-9'!J99</f>
        <v>0</v>
      </c>
      <c r="D8072" s="4" t="s">
        <v>1429</v>
      </c>
      <c r="F8072" s="4"/>
      <c r="G8072" s="1" t="b">
        <f t="shared" ca="1" si="133"/>
        <v>1</v>
      </c>
      <c r="H8072" s="1435" cm="1">
        <f t="array" aca="1" ref="H8072" ca="1">IF(I8072&lt;&gt;"",INDIRECT("'"&amp;I8072&amp;"'!"&amp;J8072),"")</f>
        <v>0</v>
      </c>
      <c r="I8072" s="1440" t="s">
        <v>3856</v>
      </c>
      <c r="J8072" s="1436" t="s">
        <v>5241</v>
      </c>
      <c r="K8072" s="4"/>
    </row>
    <row r="8073" spans="1:11" ht="15" x14ac:dyDescent="0.2">
      <c r="A8073">
        <v>8014</v>
      </c>
      <c r="B8073" s="19">
        <f>'Acct Summary 7-9'!J100</f>
        <v>96885</v>
      </c>
      <c r="D8073" s="4" t="s">
        <v>1429</v>
      </c>
      <c r="F8073" s="4"/>
      <c r="G8073" s="1" t="b">
        <f t="shared" ca="1" si="133"/>
        <v>1</v>
      </c>
      <c r="H8073" s="1435" cm="1">
        <f t="array" aca="1" ref="H8073" ca="1">IF(I8073&lt;&gt;"",INDIRECT("'"&amp;I8073&amp;"'!"&amp;J8073),"")</f>
        <v>96885</v>
      </c>
      <c r="I8073" s="1440" t="s">
        <v>3856</v>
      </c>
      <c r="J8073" s="1436" t="s">
        <v>5878</v>
      </c>
      <c r="K8073" s="4"/>
    </row>
    <row r="8074" spans="1:11" ht="15" x14ac:dyDescent="0.2">
      <c r="A8074">
        <v>8015</v>
      </c>
      <c r="B8074" s="19">
        <f>'Acct Summary 7-9'!J103</f>
        <v>130572</v>
      </c>
      <c r="D8074" s="4" t="s">
        <v>1429</v>
      </c>
      <c r="F8074" s="4"/>
      <c r="G8074" s="1" t="b">
        <f t="shared" ca="1" si="133"/>
        <v>1</v>
      </c>
      <c r="H8074" s="1435" cm="1">
        <f t="array" aca="1" ref="H8074" ca="1">IF(I8074&lt;&gt;"",INDIRECT("'"&amp;I8074&amp;"'!"&amp;J8074),"")</f>
        <v>130572</v>
      </c>
      <c r="I8074" s="1440" t="s">
        <v>3856</v>
      </c>
      <c r="J8074" s="1436" t="s">
        <v>5879</v>
      </c>
      <c r="K8074" s="4"/>
    </row>
    <row r="8075" spans="1:11" ht="15" x14ac:dyDescent="0.2">
      <c r="A8075">
        <v>8016</v>
      </c>
      <c r="B8075" s="19">
        <f>'Acct Summary 7-9'!J105</f>
        <v>0</v>
      </c>
      <c r="D8075" s="4" t="s">
        <v>1429</v>
      </c>
      <c r="F8075" s="4"/>
      <c r="G8075" s="1" t="b">
        <f t="shared" ca="1" si="133"/>
        <v>1</v>
      </c>
      <c r="H8075" s="1435" cm="1">
        <f t="array" aca="1" ref="H8075" ca="1">IF(I8075&lt;&gt;"",INDIRECT("'"&amp;I8075&amp;"'!"&amp;J8075),"")</f>
        <v>0</v>
      </c>
      <c r="I8075" s="1440" t="s">
        <v>3856</v>
      </c>
      <c r="J8075" s="1436" t="s">
        <v>5880</v>
      </c>
      <c r="K8075" s="4"/>
    </row>
    <row r="8076" spans="1:11" ht="15" x14ac:dyDescent="0.2">
      <c r="A8076">
        <v>8017</v>
      </c>
      <c r="B8076" s="19">
        <f>'Acct Summary 7-9'!J106</f>
        <v>0</v>
      </c>
      <c r="D8076" s="4" t="s">
        <v>1429</v>
      </c>
      <c r="F8076" s="4"/>
      <c r="G8076" s="1" t="b">
        <f t="shared" ca="1" si="133"/>
        <v>1</v>
      </c>
      <c r="H8076" s="1435" cm="1">
        <f t="array" aca="1" ref="H8076" ca="1">IF(I8076&lt;&gt;"",INDIRECT("'"&amp;I8076&amp;"'!"&amp;J8076),"")</f>
        <v>0</v>
      </c>
      <c r="I8076" s="1440" t="s">
        <v>3856</v>
      </c>
      <c r="J8076" s="1436" t="s">
        <v>5881</v>
      </c>
      <c r="K8076" s="4"/>
    </row>
    <row r="8077" spans="1:11" ht="15" x14ac:dyDescent="0.2">
      <c r="A8077">
        <v>8018</v>
      </c>
      <c r="B8077" s="19">
        <f>'Acct Summary 7-9'!J107</f>
        <v>130572</v>
      </c>
      <c r="D8077" s="4" t="s">
        <v>1429</v>
      </c>
      <c r="F8077" s="4"/>
      <c r="G8077" s="1" t="b">
        <f t="shared" ca="1" si="133"/>
        <v>1</v>
      </c>
      <c r="H8077" s="1435" cm="1">
        <f t="array" aca="1" ref="H8077" ca="1">IF(I8077&lt;&gt;"",INDIRECT("'"&amp;I8077&amp;"'!"&amp;J8077),"")</f>
        <v>130572</v>
      </c>
      <c r="I8077" s="1440" t="s">
        <v>3856</v>
      </c>
      <c r="J8077" s="1436" t="s">
        <v>5882</v>
      </c>
      <c r="K8077" s="4"/>
    </row>
    <row r="8078" spans="1:11" ht="15" x14ac:dyDescent="0.2">
      <c r="A8078">
        <v>8019</v>
      </c>
      <c r="B8078" s="19">
        <f>'Acct Summary 7-9'!J108</f>
        <v>0</v>
      </c>
      <c r="D8078" s="4" t="s">
        <v>1429</v>
      </c>
      <c r="F8078" s="4"/>
      <c r="G8078" s="1" t="b">
        <f t="shared" ca="1" si="133"/>
        <v>1</v>
      </c>
      <c r="H8078" s="1435" cm="1">
        <f t="array" aca="1" ref="H8078" ca="1">IF(I8078&lt;&gt;"",INDIRECT("'"&amp;I8078&amp;"'!"&amp;J8078),"")</f>
        <v>0</v>
      </c>
      <c r="I8078" s="1440" t="s">
        <v>3856</v>
      </c>
      <c r="J8078" s="1436" t="s">
        <v>5721</v>
      </c>
      <c r="K8078" s="4"/>
    </row>
    <row r="8079" spans="1:11" ht="15" x14ac:dyDescent="0.2">
      <c r="A8079">
        <v>8020</v>
      </c>
      <c r="B8079" s="19">
        <f>'Acct Summary 7-9'!J109</f>
        <v>130572</v>
      </c>
      <c r="D8079" s="4" t="s">
        <v>1429</v>
      </c>
      <c r="F8079" s="4"/>
      <c r="G8079" s="1" t="b">
        <f t="shared" ca="1" si="133"/>
        <v>1</v>
      </c>
      <c r="H8079" s="1435" cm="1">
        <f t="array" aca="1" ref="H8079" ca="1">IF(I8079&lt;&gt;"",INDIRECT("'"&amp;I8079&amp;"'!"&amp;J8079),"")</f>
        <v>130572</v>
      </c>
      <c r="I8079" s="1440" t="s">
        <v>3856</v>
      </c>
      <c r="J8079" s="1436" t="s">
        <v>5261</v>
      </c>
      <c r="K8079" s="4"/>
    </row>
    <row r="8080" spans="1:11" ht="15" x14ac:dyDescent="0.2">
      <c r="A8080">
        <v>8021</v>
      </c>
      <c r="B8080" s="19">
        <f>'Acct Summary 7-9'!J110</f>
        <v>-33687</v>
      </c>
      <c r="D8080" s="4" t="s">
        <v>1429</v>
      </c>
      <c r="F8080" s="4"/>
      <c r="G8080" s="1" t="b">
        <f t="shared" ca="1" si="133"/>
        <v>1</v>
      </c>
      <c r="H8080" s="1435" cm="1">
        <f t="array" aca="1" ref="H8080" ca="1">IF(I8080&lt;&gt;"",INDIRECT("'"&amp;I8080&amp;"'!"&amp;J8080),"")</f>
        <v>-33687</v>
      </c>
      <c r="I8080" s="1440" t="s">
        <v>3856</v>
      </c>
      <c r="J8080" s="1436" t="s">
        <v>5262</v>
      </c>
      <c r="K8080" s="4"/>
    </row>
    <row r="8081" spans="1:11" ht="15" x14ac:dyDescent="0.2">
      <c r="A8081">
        <v>8022</v>
      </c>
      <c r="B8081" s="19">
        <f>'Acct Summary 7-9'!J113</f>
        <v>0</v>
      </c>
      <c r="D8081" s="4" t="s">
        <v>1429</v>
      </c>
      <c r="F8081" s="4"/>
      <c r="G8081" s="1" t="b">
        <f t="shared" ca="1" si="133"/>
        <v>1</v>
      </c>
      <c r="H8081" s="1435" cm="1">
        <f t="array" aca="1" ref="H8081" ca="1">IF(I8081&lt;&gt;"",INDIRECT("'"&amp;I8081&amp;"'!"&amp;J8081),"")</f>
        <v>0</v>
      </c>
      <c r="I8081" s="1440" t="s">
        <v>3856</v>
      </c>
      <c r="J8081" s="1436" t="s">
        <v>5883</v>
      </c>
      <c r="K8081" s="4"/>
    </row>
    <row r="8082" spans="1:11" ht="15" x14ac:dyDescent="0.2">
      <c r="A8082">
        <v>8023</v>
      </c>
      <c r="B8082" s="19">
        <f>'Acct Summary 7-9'!J115</f>
        <v>0</v>
      </c>
      <c r="D8082" s="4" t="s">
        <v>1429</v>
      </c>
      <c r="F8082" s="4"/>
      <c r="G8082" s="1" t="b">
        <f t="shared" ca="1" si="133"/>
        <v>1</v>
      </c>
      <c r="H8082" s="1435" cm="1">
        <f t="array" aca="1" ref="H8082" ca="1">IF(I8082&lt;&gt;"",INDIRECT("'"&amp;I8082&amp;"'!"&amp;J8082),"")</f>
        <v>0</v>
      </c>
      <c r="I8082" s="1440" t="s">
        <v>3856</v>
      </c>
      <c r="J8082" s="1436" t="s">
        <v>5884</v>
      </c>
      <c r="K8082" s="4"/>
    </row>
    <row r="8083" spans="1:11" ht="15" x14ac:dyDescent="0.2">
      <c r="A8083">
        <v>8024</v>
      </c>
      <c r="B8083" s="19">
        <f>'Acct Summary 7-9'!J116</f>
        <v>0</v>
      </c>
      <c r="D8083" s="4" t="s">
        <v>1429</v>
      </c>
      <c r="F8083" s="4"/>
      <c r="G8083" s="1" t="b">
        <f t="shared" ca="1" si="133"/>
        <v>1</v>
      </c>
      <c r="H8083" s="1435" cm="1">
        <f t="array" aca="1" ref="H8083" ca="1">IF(I8083&lt;&gt;"",INDIRECT("'"&amp;I8083&amp;"'!"&amp;J8083),"")</f>
        <v>0</v>
      </c>
      <c r="I8083" s="1440" t="s">
        <v>3856</v>
      </c>
      <c r="J8083" s="1436" t="s">
        <v>5583</v>
      </c>
      <c r="K8083" s="4"/>
    </row>
    <row r="8084" spans="1:11" ht="15" x14ac:dyDescent="0.2">
      <c r="A8084">
        <v>8025</v>
      </c>
      <c r="B8084" s="19">
        <f>'Acct Summary 7-9'!J117</f>
        <v>52175</v>
      </c>
      <c r="D8084" s="4" t="s">
        <v>1429</v>
      </c>
      <c r="F8084" s="4"/>
      <c r="G8084" s="1" t="b">
        <f t="shared" ca="1" si="133"/>
        <v>1</v>
      </c>
      <c r="H8084" s="1435" cm="1">
        <f t="array" aca="1" ref="H8084" ca="1">IF(I8084&lt;&gt;"",INDIRECT("'"&amp;I8084&amp;"'!"&amp;J8084),"")</f>
        <v>52175</v>
      </c>
      <c r="I8084" s="1440" t="s">
        <v>3856</v>
      </c>
      <c r="J8084" s="1436" t="s">
        <v>5885</v>
      </c>
      <c r="K8084" s="4"/>
    </row>
    <row r="8085" spans="1:11" ht="15" x14ac:dyDescent="0.2">
      <c r="A8085">
        <v>8026</v>
      </c>
      <c r="B8085" s="19">
        <f>'Acct Summary 7-9'!K94</f>
        <v>0</v>
      </c>
      <c r="D8085" s="4" t="s">
        <v>1429</v>
      </c>
      <c r="F8085" s="4"/>
      <c r="G8085" s="1" t="b">
        <f t="shared" ca="1" si="133"/>
        <v>1</v>
      </c>
      <c r="H8085" s="1435" cm="1">
        <f t="array" aca="1" ref="H8085" ca="1">IF(I8085&lt;&gt;"",INDIRECT("'"&amp;I8085&amp;"'!"&amp;J8085),"")</f>
        <v>0</v>
      </c>
      <c r="I8085" s="1440" t="s">
        <v>3856</v>
      </c>
      <c r="J8085" s="1436" t="s">
        <v>4495</v>
      </c>
      <c r="K8085" s="4"/>
    </row>
    <row r="8086" spans="1:11" ht="15" x14ac:dyDescent="0.2">
      <c r="A8086">
        <v>8027</v>
      </c>
      <c r="B8086" s="19">
        <f>'Acct Summary 7-9'!K96</f>
        <v>0</v>
      </c>
      <c r="D8086" s="4" t="s">
        <v>1429</v>
      </c>
      <c r="F8086" s="4"/>
      <c r="G8086" s="1" t="b">
        <f t="shared" ca="1" si="133"/>
        <v>1</v>
      </c>
      <c r="H8086" s="1435" cm="1">
        <f t="array" aca="1" ref="H8086" ca="1">IF(I8086&lt;&gt;"",INDIRECT("'"&amp;I8086&amp;"'!"&amp;J8086),"")</f>
        <v>0</v>
      </c>
      <c r="I8086" s="1440" t="s">
        <v>3856</v>
      </c>
      <c r="J8086" s="1436" t="s">
        <v>5571</v>
      </c>
      <c r="K8086" s="4"/>
    </row>
    <row r="8087" spans="1:11" ht="15" x14ac:dyDescent="0.2">
      <c r="A8087">
        <v>8028</v>
      </c>
      <c r="B8087" s="19">
        <f>'Acct Summary 7-9'!K97</f>
        <v>0</v>
      </c>
      <c r="D8087" s="4" t="s">
        <v>1429</v>
      </c>
      <c r="F8087" s="4"/>
      <c r="G8087" s="1" t="b">
        <f t="shared" ca="1" si="133"/>
        <v>1</v>
      </c>
      <c r="H8087" s="1435" cm="1">
        <f t="array" aca="1" ref="H8087" ca="1">IF(I8087&lt;&gt;"",INDIRECT("'"&amp;I8087&amp;"'!"&amp;J8087),"")</f>
        <v>0</v>
      </c>
      <c r="I8087" s="1440" t="s">
        <v>3856</v>
      </c>
      <c r="J8087" s="1436" t="s">
        <v>5573</v>
      </c>
      <c r="K8087" s="4"/>
    </row>
    <row r="8088" spans="1:11" ht="15" x14ac:dyDescent="0.2">
      <c r="A8088">
        <v>8029</v>
      </c>
      <c r="B8088" s="19">
        <f>'Acct Summary 7-9'!K98</f>
        <v>0</v>
      </c>
      <c r="D8088" s="4" t="s">
        <v>1429</v>
      </c>
      <c r="F8088" s="4"/>
      <c r="G8088" s="1" t="b">
        <f t="shared" ca="1" si="133"/>
        <v>1</v>
      </c>
      <c r="H8088" s="1435" cm="1">
        <f t="array" aca="1" ref="H8088" ca="1">IF(I8088&lt;&gt;"",INDIRECT("'"&amp;I8088&amp;"'!"&amp;J8088),"")</f>
        <v>0</v>
      </c>
      <c r="I8088" s="1440" t="s">
        <v>3856</v>
      </c>
      <c r="J8088" s="1436" t="s">
        <v>5152</v>
      </c>
      <c r="K8088" s="4"/>
    </row>
    <row r="8089" spans="1:11" ht="15" x14ac:dyDescent="0.2">
      <c r="A8089">
        <v>8030</v>
      </c>
      <c r="B8089" s="19">
        <f>'Acct Summary 7-9'!K99</f>
        <v>0</v>
      </c>
      <c r="D8089" s="4" t="s">
        <v>1429</v>
      </c>
      <c r="F8089" s="4"/>
      <c r="G8089" s="1" t="b">
        <f t="shared" ca="1" si="133"/>
        <v>1</v>
      </c>
      <c r="H8089" s="1435" cm="1">
        <f t="array" aca="1" ref="H8089" ca="1">IF(I8089&lt;&gt;"",INDIRECT("'"&amp;I8089&amp;"'!"&amp;J8089),"")</f>
        <v>0</v>
      </c>
      <c r="I8089" s="1440" t="s">
        <v>3856</v>
      </c>
      <c r="J8089" s="1436" t="s">
        <v>5242</v>
      </c>
      <c r="K8089" s="4"/>
    </row>
    <row r="8090" spans="1:11" ht="15" x14ac:dyDescent="0.2">
      <c r="A8090">
        <v>8031</v>
      </c>
      <c r="B8090" s="19">
        <f>'Acct Summary 7-9'!K100</f>
        <v>0</v>
      </c>
      <c r="D8090" s="4" t="s">
        <v>1429</v>
      </c>
      <c r="F8090" s="4"/>
      <c r="G8090" s="1" t="b">
        <f t="shared" ca="1" si="133"/>
        <v>1</v>
      </c>
      <c r="H8090" s="1435" cm="1">
        <f t="array" aca="1" ref="H8090" ca="1">IF(I8090&lt;&gt;"",INDIRECT("'"&amp;I8090&amp;"'!"&amp;J8090),"")</f>
        <v>0</v>
      </c>
      <c r="I8090" s="1440" t="s">
        <v>3856</v>
      </c>
      <c r="J8090" s="1436" t="s">
        <v>5575</v>
      </c>
      <c r="K8090" s="4"/>
    </row>
    <row r="8091" spans="1:11" ht="15" x14ac:dyDescent="0.2">
      <c r="A8091">
        <v>8032</v>
      </c>
      <c r="B8091" s="19">
        <f>'Acct Summary 7-9'!K103</f>
        <v>0</v>
      </c>
      <c r="D8091" s="4" t="s">
        <v>1429</v>
      </c>
      <c r="F8091" s="4"/>
      <c r="G8091" s="1" t="b">
        <f t="shared" ca="1" si="133"/>
        <v>1</v>
      </c>
      <c r="H8091" s="1435" cm="1">
        <f t="array" aca="1" ref="H8091" ca="1">IF(I8091&lt;&gt;"",INDIRECT("'"&amp;I8091&amp;"'!"&amp;J8091),"")</f>
        <v>0</v>
      </c>
      <c r="I8091" s="1440" t="s">
        <v>3856</v>
      </c>
      <c r="J8091" s="1436" t="s">
        <v>5577</v>
      </c>
      <c r="K8091" s="4"/>
    </row>
    <row r="8092" spans="1:11" ht="15" x14ac:dyDescent="0.2">
      <c r="A8092">
        <v>8033</v>
      </c>
      <c r="B8092" s="19">
        <f>'Acct Summary 7-9'!K105</f>
        <v>0</v>
      </c>
      <c r="D8092" s="4" t="s">
        <v>1429</v>
      </c>
      <c r="F8092" s="4"/>
      <c r="G8092" s="1" t="b">
        <f t="shared" ca="1" si="133"/>
        <v>1</v>
      </c>
      <c r="H8092" s="1435" cm="1">
        <f t="array" aca="1" ref="H8092" ca="1">IF(I8092&lt;&gt;"",INDIRECT("'"&amp;I8092&amp;"'!"&amp;J8092),"")</f>
        <v>0</v>
      </c>
      <c r="I8092" s="1440" t="s">
        <v>3856</v>
      </c>
      <c r="J8092" s="1436" t="s">
        <v>5886</v>
      </c>
      <c r="K8092" s="4"/>
    </row>
    <row r="8093" spans="1:11" ht="15" x14ac:dyDescent="0.2">
      <c r="A8093">
        <v>8034</v>
      </c>
      <c r="B8093" s="19">
        <f>'Acct Summary 7-9'!K106</f>
        <v>0</v>
      </c>
      <c r="D8093" s="4" t="s">
        <v>1429</v>
      </c>
      <c r="F8093" s="4"/>
      <c r="G8093" s="1" t="b">
        <f t="shared" ca="1" si="133"/>
        <v>1</v>
      </c>
      <c r="H8093" s="1435" cm="1">
        <f t="array" aca="1" ref="H8093" ca="1">IF(I8093&lt;&gt;"",INDIRECT("'"&amp;I8093&amp;"'!"&amp;J8093),"")</f>
        <v>0</v>
      </c>
      <c r="I8093" s="1440" t="s">
        <v>3856</v>
      </c>
      <c r="J8093" s="1436" t="s">
        <v>5887</v>
      </c>
      <c r="K8093" s="4"/>
    </row>
    <row r="8094" spans="1:11" ht="15" x14ac:dyDescent="0.2">
      <c r="A8094">
        <v>8035</v>
      </c>
      <c r="B8094" s="19">
        <f>'Acct Summary 7-9'!K107</f>
        <v>0</v>
      </c>
      <c r="D8094" s="4" t="s">
        <v>1429</v>
      </c>
      <c r="F8094" s="4"/>
      <c r="G8094" s="1" t="b">
        <f t="shared" ca="1" si="133"/>
        <v>1</v>
      </c>
      <c r="H8094" s="1435" cm="1">
        <f t="array" aca="1" ref="H8094" ca="1">IF(I8094&lt;&gt;"",INDIRECT("'"&amp;I8094&amp;"'!"&amp;J8094),"")</f>
        <v>0</v>
      </c>
      <c r="I8094" s="1440" t="s">
        <v>3856</v>
      </c>
      <c r="J8094" s="1436" t="s">
        <v>4132</v>
      </c>
      <c r="K8094" s="4"/>
    </row>
    <row r="8095" spans="1:11" ht="15" x14ac:dyDescent="0.2">
      <c r="A8095">
        <v>8036</v>
      </c>
      <c r="B8095" s="19">
        <f>'Acct Summary 7-9'!K108</f>
        <v>0</v>
      </c>
      <c r="D8095" s="4" t="s">
        <v>1429</v>
      </c>
      <c r="F8095" s="4"/>
      <c r="G8095" s="1" t="b">
        <f t="shared" ca="1" si="133"/>
        <v>1</v>
      </c>
      <c r="H8095" s="1435" cm="1">
        <f t="array" aca="1" ref="H8095" ca="1">IF(I8095&lt;&gt;"",INDIRECT("'"&amp;I8095&amp;"'!"&amp;J8095),"")</f>
        <v>0</v>
      </c>
      <c r="I8095" s="1440" t="s">
        <v>3856</v>
      </c>
      <c r="J8095" s="1436" t="s">
        <v>4133</v>
      </c>
      <c r="K8095" s="4"/>
    </row>
    <row r="8096" spans="1:11" ht="15" x14ac:dyDescent="0.2">
      <c r="A8096">
        <v>8037</v>
      </c>
      <c r="B8096" s="19">
        <f>'Acct Summary 7-9'!K109</f>
        <v>0</v>
      </c>
      <c r="D8096" s="4" t="s">
        <v>1429</v>
      </c>
      <c r="F8096" s="4"/>
      <c r="G8096" s="1" t="b">
        <f t="shared" ref="G8096:G8159" ca="1" si="134">H8096=B8096</f>
        <v>1</v>
      </c>
      <c r="H8096" s="1435" cm="1">
        <f t="array" aca="1" ref="H8096" ca="1">IF(I8096&lt;&gt;"",INDIRECT("'"&amp;I8096&amp;"'!"&amp;J8096),"")</f>
        <v>0</v>
      </c>
      <c r="I8096" s="1440" t="s">
        <v>3856</v>
      </c>
      <c r="J8096" s="1436" t="s">
        <v>4544</v>
      </c>
      <c r="K8096" s="4"/>
    </row>
    <row r="8097" spans="1:11" ht="15" x14ac:dyDescent="0.2">
      <c r="A8097">
        <v>8038</v>
      </c>
      <c r="B8097" s="19">
        <f>'Acct Summary 7-9'!K110</f>
        <v>0</v>
      </c>
      <c r="D8097" s="4" t="s">
        <v>1429</v>
      </c>
      <c r="F8097" s="4"/>
      <c r="G8097" s="1" t="b">
        <f t="shared" ca="1" si="134"/>
        <v>1</v>
      </c>
      <c r="H8097" s="1435" cm="1">
        <f t="array" aca="1" ref="H8097" ca="1">IF(I8097&lt;&gt;"",INDIRECT("'"&amp;I8097&amp;"'!"&amp;J8097),"")</f>
        <v>0</v>
      </c>
      <c r="I8097" s="1440" t="s">
        <v>3856</v>
      </c>
      <c r="J8097" s="1436" t="s">
        <v>4545</v>
      </c>
      <c r="K8097" s="4"/>
    </row>
    <row r="8098" spans="1:11" ht="15" x14ac:dyDescent="0.2">
      <c r="A8098">
        <v>8039</v>
      </c>
      <c r="B8098" s="19">
        <f>'Acct Summary 7-9'!K113</f>
        <v>0</v>
      </c>
      <c r="D8098" s="4" t="s">
        <v>1429</v>
      </c>
      <c r="F8098" s="4"/>
      <c r="G8098" s="1" t="b">
        <f t="shared" ca="1" si="134"/>
        <v>1</v>
      </c>
      <c r="H8098" s="1435" cm="1">
        <f t="array" aca="1" ref="H8098" ca="1">IF(I8098&lt;&gt;"",INDIRECT("'"&amp;I8098&amp;"'!"&amp;J8098),"")</f>
        <v>0</v>
      </c>
      <c r="I8098" s="1440" t="s">
        <v>3856</v>
      </c>
      <c r="J8098" s="1436" t="s">
        <v>5579</v>
      </c>
      <c r="K8098" s="4"/>
    </row>
    <row r="8099" spans="1:11" ht="15" x14ac:dyDescent="0.2">
      <c r="A8099">
        <v>8040</v>
      </c>
      <c r="B8099" s="19">
        <f>'Acct Summary 7-9'!K115</f>
        <v>0</v>
      </c>
      <c r="D8099" s="4" t="s">
        <v>1429</v>
      </c>
      <c r="F8099" s="4"/>
      <c r="G8099" s="1" t="b">
        <f t="shared" ca="1" si="134"/>
        <v>1</v>
      </c>
      <c r="H8099" s="1435" cm="1">
        <f t="array" aca="1" ref="H8099" ca="1">IF(I8099&lt;&gt;"",INDIRECT("'"&amp;I8099&amp;"'!"&amp;J8099),"")</f>
        <v>0</v>
      </c>
      <c r="I8099" s="1440" t="s">
        <v>3856</v>
      </c>
      <c r="J8099" s="1436" t="s">
        <v>5888</v>
      </c>
      <c r="K8099" s="4"/>
    </row>
    <row r="8100" spans="1:11" ht="15" x14ac:dyDescent="0.2">
      <c r="A8100">
        <v>8041</v>
      </c>
      <c r="B8100" s="19">
        <f>'Acct Summary 7-9'!K116</f>
        <v>0</v>
      </c>
      <c r="D8100" s="4" t="s">
        <v>1429</v>
      </c>
      <c r="F8100" s="4"/>
      <c r="G8100" s="1" t="b">
        <f t="shared" ca="1" si="134"/>
        <v>1</v>
      </c>
      <c r="H8100" s="1435" cm="1">
        <f t="array" aca="1" ref="H8100" ca="1">IF(I8100&lt;&gt;"",INDIRECT("'"&amp;I8100&amp;"'!"&amp;J8100),"")</f>
        <v>0</v>
      </c>
      <c r="I8100" s="1440" t="s">
        <v>3856</v>
      </c>
      <c r="J8100" s="1436" t="s">
        <v>4136</v>
      </c>
      <c r="K8100" s="4"/>
    </row>
    <row r="8101" spans="1:11" ht="15" x14ac:dyDescent="0.2">
      <c r="A8101">
        <v>8042</v>
      </c>
      <c r="B8101" s="19">
        <f>'Acct Summary 7-9'!K117</f>
        <v>114</v>
      </c>
      <c r="D8101" s="4" t="s">
        <v>1429</v>
      </c>
      <c r="F8101" s="4"/>
      <c r="G8101" s="1" t="b">
        <f t="shared" ca="1" si="134"/>
        <v>1</v>
      </c>
      <c r="H8101" s="1435" cm="1">
        <f t="array" aca="1" ref="H8101" ca="1">IF(I8101&lt;&gt;"",INDIRECT("'"&amp;I8101&amp;"'!"&amp;J8101),"")</f>
        <v>114</v>
      </c>
      <c r="I8101" s="1440" t="s">
        <v>3856</v>
      </c>
      <c r="J8101" s="1436" t="s">
        <v>5889</v>
      </c>
      <c r="K8101" s="4"/>
    </row>
    <row r="8102" spans="1:11" ht="15" x14ac:dyDescent="0.2">
      <c r="A8102">
        <v>8043</v>
      </c>
      <c r="B8102" s="19">
        <f>'Revenues 10-15'!C82</f>
        <v>27743</v>
      </c>
      <c r="D8102" s="4" t="s">
        <v>1430</v>
      </c>
      <c r="F8102" s="4"/>
      <c r="G8102" s="1" t="b">
        <f t="shared" ca="1" si="134"/>
        <v>1</v>
      </c>
      <c r="H8102" s="1435" cm="1">
        <f t="array" aca="1" ref="H8102" ca="1">IF(I8102&lt;&gt;"",INDIRECT("'"&amp;I8102&amp;"'!"&amp;J8102),"")</f>
        <v>27743</v>
      </c>
      <c r="I8102" s="1440" t="s">
        <v>4785</v>
      </c>
      <c r="J8102" s="1436" t="s">
        <v>5890</v>
      </c>
      <c r="K8102" s="4"/>
    </row>
    <row r="8103" spans="1:11" ht="15" x14ac:dyDescent="0.2">
      <c r="A8103">
        <v>8044</v>
      </c>
      <c r="B8103" s="19">
        <f>'Revenues 10-15'!C84</f>
        <v>65613</v>
      </c>
      <c r="D8103" s="4" t="s">
        <v>1430</v>
      </c>
      <c r="F8103" s="4"/>
      <c r="G8103" s="1" t="b">
        <f t="shared" ca="1" si="134"/>
        <v>1</v>
      </c>
      <c r="H8103" s="1435" cm="1">
        <f t="array" aca="1" ref="H8103" ca="1">IF(I8103&lt;&gt;"",INDIRECT("'"&amp;I8103&amp;"'!"&amp;J8103),"")</f>
        <v>65613</v>
      </c>
      <c r="I8103" s="1440" t="s">
        <v>4785</v>
      </c>
      <c r="J8103" s="1436" t="s">
        <v>5891</v>
      </c>
      <c r="K8103" s="4"/>
    </row>
    <row r="8104" spans="1:11" ht="15" x14ac:dyDescent="0.2">
      <c r="A8104">
        <v>8045</v>
      </c>
      <c r="B8104" s="19">
        <f>'Revenues 10-15'!C112</f>
        <v>1914817</v>
      </c>
      <c r="D8104" s="4" t="s">
        <v>1430</v>
      </c>
      <c r="F8104" s="4"/>
      <c r="G8104" s="1" t="b">
        <f t="shared" ca="1" si="134"/>
        <v>1</v>
      </c>
      <c r="H8104" s="1435" cm="1">
        <f t="array" aca="1" ref="H8104" ca="1">IF(I8104&lt;&gt;"",INDIRECT("'"&amp;I8104&amp;"'!"&amp;J8104),"")</f>
        <v>1914817</v>
      </c>
      <c r="I8104" s="1440" t="s">
        <v>4785</v>
      </c>
      <c r="J8104" s="1436" t="s">
        <v>5892</v>
      </c>
      <c r="K8104" s="4"/>
    </row>
    <row r="8105" spans="1:11" ht="15" x14ac:dyDescent="0.2">
      <c r="A8105">
        <v>8046</v>
      </c>
      <c r="B8105" s="19">
        <f>'Revenues 10-15'!C273</f>
        <v>3692253</v>
      </c>
      <c r="D8105" s="4" t="s">
        <v>1430</v>
      </c>
      <c r="F8105" s="4"/>
      <c r="G8105" s="1" t="b">
        <f t="shared" ca="1" si="134"/>
        <v>1</v>
      </c>
      <c r="H8105" s="1435" cm="1">
        <f t="array" aca="1" ref="H8105" ca="1">IF(I8105&lt;&gt;"",INDIRECT("'"&amp;I8105&amp;"'!"&amp;J8105),"")</f>
        <v>3692253</v>
      </c>
      <c r="I8105" s="1440" t="s">
        <v>4785</v>
      </c>
      <c r="J8105" s="1436" t="s">
        <v>5893</v>
      </c>
      <c r="K8105" s="4"/>
    </row>
    <row r="8106" spans="1:11" ht="15" x14ac:dyDescent="0.2">
      <c r="A8106">
        <v>8047</v>
      </c>
      <c r="B8106" s="19">
        <f>'Revenues 10-15'!D273</f>
        <v>476588</v>
      </c>
      <c r="D8106" s="4" t="s">
        <v>1430</v>
      </c>
      <c r="F8106" s="4"/>
      <c r="G8106" s="1" t="b">
        <f t="shared" ca="1" si="134"/>
        <v>1</v>
      </c>
      <c r="H8106" s="1435" cm="1">
        <f t="array" aca="1" ref="H8106" ca="1">IF(I8106&lt;&gt;"",INDIRECT("'"&amp;I8106&amp;"'!"&amp;J8106),"")</f>
        <v>476588</v>
      </c>
      <c r="I8106" s="1440" t="s">
        <v>4785</v>
      </c>
      <c r="J8106" s="1436" t="s">
        <v>4298</v>
      </c>
      <c r="K8106" s="4"/>
    </row>
    <row r="8107" spans="1:11" ht="15" x14ac:dyDescent="0.2">
      <c r="A8107">
        <v>8048</v>
      </c>
      <c r="B8107" s="19">
        <f>'Revenues 10-15'!E273</f>
        <v>375946</v>
      </c>
      <c r="D8107" s="4" t="s">
        <v>1430</v>
      </c>
      <c r="F8107" s="4"/>
      <c r="G8107" s="1" t="b">
        <f t="shared" ca="1" si="134"/>
        <v>1</v>
      </c>
      <c r="H8107" s="1435" cm="1">
        <f t="array" aca="1" ref="H8107" ca="1">IF(I8107&lt;&gt;"",INDIRECT("'"&amp;I8107&amp;"'!"&amp;J8107),"")</f>
        <v>375946</v>
      </c>
      <c r="I8107" s="1440" t="s">
        <v>4785</v>
      </c>
      <c r="J8107" s="1436" t="s">
        <v>5894</v>
      </c>
      <c r="K8107" s="4"/>
    </row>
    <row r="8108" spans="1:11" ht="15" x14ac:dyDescent="0.2">
      <c r="A8108">
        <v>8049</v>
      </c>
      <c r="B8108" s="19">
        <f>'Revenues 10-15'!F273</f>
        <v>503274</v>
      </c>
      <c r="D8108" s="4" t="s">
        <v>1430</v>
      </c>
      <c r="F8108" s="4"/>
      <c r="G8108" s="1" t="b">
        <f t="shared" ca="1" si="134"/>
        <v>1</v>
      </c>
      <c r="H8108" s="1435" cm="1">
        <f t="array" aca="1" ref="H8108" ca="1">IF(I8108&lt;&gt;"",INDIRECT("'"&amp;I8108&amp;"'!"&amp;J8108),"")</f>
        <v>503274</v>
      </c>
      <c r="I8108" s="1440" t="s">
        <v>4785</v>
      </c>
      <c r="J8108" s="1436" t="s">
        <v>5895</v>
      </c>
      <c r="K8108" s="4"/>
    </row>
    <row r="8109" spans="1:11" ht="15" x14ac:dyDescent="0.2">
      <c r="A8109">
        <v>8050</v>
      </c>
      <c r="B8109" s="19">
        <f>'Revenues 10-15'!G273</f>
        <v>71583</v>
      </c>
      <c r="D8109" s="4" t="s">
        <v>1430</v>
      </c>
      <c r="F8109" s="4"/>
      <c r="G8109" s="1" t="b">
        <f t="shared" ca="1" si="134"/>
        <v>1</v>
      </c>
      <c r="H8109" s="1435" cm="1">
        <f t="array" aca="1" ref="H8109" ca="1">IF(I8109&lt;&gt;"",INDIRECT("'"&amp;I8109&amp;"'!"&amp;J8109),"")</f>
        <v>71583</v>
      </c>
      <c r="I8109" s="1440" t="s">
        <v>4785</v>
      </c>
      <c r="J8109" s="1436" t="s">
        <v>5896</v>
      </c>
      <c r="K8109" s="4"/>
    </row>
    <row r="8110" spans="1:11" ht="15" x14ac:dyDescent="0.2">
      <c r="A8110">
        <v>8051</v>
      </c>
      <c r="B8110" s="19">
        <f>'Revenues 10-15'!H273</f>
        <v>0</v>
      </c>
      <c r="D8110" s="4" t="s">
        <v>1430</v>
      </c>
      <c r="F8110" s="4"/>
      <c r="G8110" s="1" t="b">
        <f t="shared" ca="1" si="134"/>
        <v>1</v>
      </c>
      <c r="H8110" s="1435" cm="1">
        <f t="array" aca="1" ref="H8110" ca="1">IF(I8110&lt;&gt;"",INDIRECT("'"&amp;I8110&amp;"'!"&amp;J8110),"")</f>
        <v>0</v>
      </c>
      <c r="I8110" s="1440" t="s">
        <v>4785</v>
      </c>
      <c r="J8110" s="1436" t="s">
        <v>5897</v>
      </c>
      <c r="K8110" s="4"/>
    </row>
    <row r="8111" spans="1:11" ht="15" x14ac:dyDescent="0.2">
      <c r="A8111">
        <v>8052</v>
      </c>
      <c r="B8111" s="19">
        <f>'Revenues 10-15'!I273</f>
        <v>2631</v>
      </c>
      <c r="D8111" s="4" t="s">
        <v>1430</v>
      </c>
      <c r="F8111" s="4"/>
      <c r="G8111" s="1" t="b">
        <f t="shared" ca="1" si="134"/>
        <v>1</v>
      </c>
      <c r="H8111" s="1435" cm="1">
        <f t="array" aca="1" ref="H8111" ca="1">IF(I8111&lt;&gt;"",INDIRECT("'"&amp;I8111&amp;"'!"&amp;J8111),"")</f>
        <v>2631</v>
      </c>
      <c r="I8111" s="1440" t="s">
        <v>4785</v>
      </c>
      <c r="J8111" s="1436" t="s">
        <v>5898</v>
      </c>
      <c r="K8111" s="4"/>
    </row>
    <row r="8112" spans="1:11" ht="15" x14ac:dyDescent="0.2">
      <c r="A8112">
        <v>8053</v>
      </c>
      <c r="B8112" s="19">
        <f>'Revenues 10-15'!J273</f>
        <v>96885</v>
      </c>
      <c r="D8112" s="4" t="s">
        <v>1430</v>
      </c>
      <c r="F8112" s="4"/>
      <c r="G8112" s="1" t="b">
        <f t="shared" ca="1" si="134"/>
        <v>1</v>
      </c>
      <c r="H8112" s="1435" cm="1">
        <f t="array" aca="1" ref="H8112" ca="1">IF(I8112&lt;&gt;"",INDIRECT("'"&amp;I8112&amp;"'!"&amp;J8112),"")</f>
        <v>96885</v>
      </c>
      <c r="I8112" s="1440" t="s">
        <v>4785</v>
      </c>
      <c r="J8112" s="1436" t="s">
        <v>5899</v>
      </c>
      <c r="K8112" s="4"/>
    </row>
    <row r="8113" spans="1:11" ht="15" x14ac:dyDescent="0.2">
      <c r="A8113">
        <v>8054</v>
      </c>
      <c r="B8113" s="19">
        <f>'Revenues 10-15'!K273</f>
        <v>0</v>
      </c>
      <c r="D8113" s="4" t="s">
        <v>1430</v>
      </c>
      <c r="F8113" s="4"/>
      <c r="G8113" s="1" t="b">
        <f t="shared" ca="1" si="134"/>
        <v>1</v>
      </c>
      <c r="H8113" s="1435" cm="1">
        <f t="array" aca="1" ref="H8113" ca="1">IF(I8113&lt;&gt;"",INDIRECT("'"&amp;I8113&amp;"'!"&amp;J8113),"")</f>
        <v>0</v>
      </c>
      <c r="I8113" s="1440" t="s">
        <v>4785</v>
      </c>
      <c r="J8113" s="1436" t="s">
        <v>4345</v>
      </c>
      <c r="K8113" s="4"/>
    </row>
    <row r="8114" spans="1:11" ht="15" x14ac:dyDescent="0.2">
      <c r="A8114">
        <v>8055</v>
      </c>
      <c r="B8114" s="19">
        <f>'Expenditures 16-24'!H33</f>
        <v>28599</v>
      </c>
      <c r="D8114" s="4" t="s">
        <v>1431</v>
      </c>
      <c r="F8114" s="4"/>
      <c r="G8114" s="1" t="b">
        <f t="shared" ca="1" si="134"/>
        <v>1</v>
      </c>
      <c r="H8114" s="1435" cm="1">
        <f t="array" aca="1" ref="H8114" ca="1">IF(I8114&lt;&gt;"",INDIRECT("'"&amp;I8114&amp;"'!"&amp;J8114),"")</f>
        <v>28599</v>
      </c>
      <c r="I8114" s="1440" t="s">
        <v>3868</v>
      </c>
      <c r="J8114" s="1436" t="s">
        <v>3863</v>
      </c>
      <c r="K8114" s="4"/>
    </row>
    <row r="8115" spans="1:11" ht="15" x14ac:dyDescent="0.2">
      <c r="A8115">
        <v>8056</v>
      </c>
      <c r="B8115" s="19">
        <f>'Expenditures 16-24'!K33</f>
        <v>28599</v>
      </c>
      <c r="D8115" s="4" t="s">
        <v>1431</v>
      </c>
      <c r="F8115" s="4"/>
      <c r="G8115" s="1" t="b">
        <f t="shared" ca="1" si="134"/>
        <v>1</v>
      </c>
      <c r="H8115" s="1435" cm="1">
        <f t="array" aca="1" ref="H8115" ca="1">IF(I8115&lt;&gt;"",INDIRECT("'"&amp;I8115&amp;"'!"&amp;J8115),"")</f>
        <v>28599</v>
      </c>
      <c r="I8115" s="1440" t="s">
        <v>3868</v>
      </c>
      <c r="J8115" s="1436" t="s">
        <v>4697</v>
      </c>
      <c r="K8115" s="4"/>
    </row>
    <row r="8116" spans="1:11" ht="15" x14ac:dyDescent="0.2">
      <c r="A8116">
        <v>8057</v>
      </c>
      <c r="B8116" s="19">
        <f>'Expenditures 16-24'!C35</f>
        <v>1105360</v>
      </c>
      <c r="D8116" s="4" t="s">
        <v>1431</v>
      </c>
      <c r="F8116" s="4"/>
      <c r="G8116" s="1" t="b">
        <f t="shared" ca="1" si="134"/>
        <v>1</v>
      </c>
      <c r="H8116" s="1435" cm="1">
        <f t="array" aca="1" ref="H8116" ca="1">IF(I8116&lt;&gt;"",INDIRECT("'"&amp;I8116&amp;"'!"&amp;J8116),"")</f>
        <v>1105360</v>
      </c>
      <c r="I8116" s="1440" t="s">
        <v>3868</v>
      </c>
      <c r="J8116" s="1436" t="s">
        <v>3860</v>
      </c>
      <c r="K8116" s="4"/>
    </row>
    <row r="8117" spans="1:11" ht="15" x14ac:dyDescent="0.2">
      <c r="A8117">
        <v>8058</v>
      </c>
      <c r="B8117" s="19">
        <f>'Expenditures 16-24'!D35</f>
        <v>228027</v>
      </c>
      <c r="D8117" s="4" t="s">
        <v>1431</v>
      </c>
      <c r="F8117" s="4"/>
      <c r="G8117" s="1" t="b">
        <f t="shared" ca="1" si="134"/>
        <v>1</v>
      </c>
      <c r="H8117" s="1435" cm="1">
        <f t="array" aca="1" ref="H8117" ca="1">IF(I8117&lt;&gt;"",INDIRECT("'"&amp;I8117&amp;"'!"&amp;J8117),"")</f>
        <v>228027</v>
      </c>
      <c r="I8117" s="1440" t="s">
        <v>3868</v>
      </c>
      <c r="J8117" s="1436" t="s">
        <v>4640</v>
      </c>
      <c r="K8117" s="4"/>
    </row>
    <row r="8118" spans="1:11" ht="15" x14ac:dyDescent="0.2">
      <c r="A8118">
        <v>8059</v>
      </c>
      <c r="B8118" s="19">
        <f>'Expenditures 16-24'!E35</f>
        <v>17451</v>
      </c>
      <c r="D8118" s="4" t="s">
        <v>1431</v>
      </c>
      <c r="F8118" s="4"/>
      <c r="G8118" s="1" t="b">
        <f t="shared" ca="1" si="134"/>
        <v>1</v>
      </c>
      <c r="H8118" s="1435" cm="1">
        <f t="array" aca="1" ref="H8118" ca="1">IF(I8118&lt;&gt;"",INDIRECT("'"&amp;I8118&amp;"'!"&amp;J8118),"")</f>
        <v>17451</v>
      </c>
      <c r="I8118" s="1440" t="s">
        <v>3868</v>
      </c>
      <c r="J8118" s="1436" t="s">
        <v>3862</v>
      </c>
      <c r="K8118" s="4"/>
    </row>
    <row r="8119" spans="1:11" ht="15" x14ac:dyDescent="0.2">
      <c r="A8119">
        <v>8060</v>
      </c>
      <c r="B8119" s="19">
        <f>'Expenditures 16-24'!F35</f>
        <v>103701</v>
      </c>
      <c r="D8119" s="4" t="s">
        <v>1431</v>
      </c>
      <c r="F8119" s="4"/>
      <c r="G8119" s="1" t="b">
        <f t="shared" ca="1" si="134"/>
        <v>1</v>
      </c>
      <c r="H8119" s="1435" cm="1">
        <f t="array" aca="1" ref="H8119" ca="1">IF(I8119&lt;&gt;"",INDIRECT("'"&amp;I8119&amp;"'!"&amp;J8119),"")</f>
        <v>103701</v>
      </c>
      <c r="I8119" s="1440" t="s">
        <v>3868</v>
      </c>
      <c r="J8119" s="1436" t="s">
        <v>4643</v>
      </c>
      <c r="K8119" s="4"/>
    </row>
    <row r="8120" spans="1:11" ht="15" x14ac:dyDescent="0.2">
      <c r="A8120">
        <v>8061</v>
      </c>
      <c r="B8120" s="19">
        <f>'Expenditures 16-24'!G35</f>
        <v>15106</v>
      </c>
      <c r="D8120" s="4" t="s">
        <v>1431</v>
      </c>
      <c r="F8120" s="4"/>
      <c r="G8120" s="1" t="b">
        <f t="shared" ca="1" si="134"/>
        <v>1</v>
      </c>
      <c r="H8120" s="1435" cm="1">
        <f t="array" aca="1" ref="H8120" ca="1">IF(I8120&lt;&gt;"",INDIRECT("'"&amp;I8120&amp;"'!"&amp;J8120),"")</f>
        <v>15106</v>
      </c>
      <c r="I8120" s="1440" t="s">
        <v>3868</v>
      </c>
      <c r="J8120" s="1436" t="s">
        <v>5900</v>
      </c>
      <c r="K8120" s="4"/>
    </row>
    <row r="8121" spans="1:11" ht="15" x14ac:dyDescent="0.2">
      <c r="A8121">
        <v>8062</v>
      </c>
      <c r="B8121" s="19">
        <f>'Expenditures 16-24'!H35</f>
        <v>33668</v>
      </c>
      <c r="D8121" s="4" t="s">
        <v>1431</v>
      </c>
      <c r="F8121" s="4"/>
      <c r="G8121" s="1" t="b">
        <f t="shared" ca="1" si="134"/>
        <v>1</v>
      </c>
      <c r="H8121" s="1435" cm="1">
        <f t="array" aca="1" ref="H8121" ca="1">IF(I8121&lt;&gt;"",INDIRECT("'"&amp;I8121&amp;"'!"&amp;J8121),"")</f>
        <v>33668</v>
      </c>
      <c r="I8121" s="1440" t="s">
        <v>3868</v>
      </c>
      <c r="J8121" s="1436" t="s">
        <v>3864</v>
      </c>
      <c r="K8121" s="4"/>
    </row>
    <row r="8122" spans="1:11" ht="15" x14ac:dyDescent="0.2">
      <c r="A8122">
        <v>8063</v>
      </c>
      <c r="B8122" s="19">
        <f>'Expenditures 16-24'!I35</f>
        <v>0</v>
      </c>
      <c r="D8122" s="4" t="s">
        <v>1431</v>
      </c>
      <c r="F8122" s="4"/>
      <c r="G8122" s="1" t="b">
        <f t="shared" ca="1" si="134"/>
        <v>1</v>
      </c>
      <c r="H8122" s="1435" cm="1">
        <f t="array" aca="1" ref="H8122" ca="1">IF(I8122&lt;&gt;"",INDIRECT("'"&amp;I8122&amp;"'!"&amp;J8122),"")</f>
        <v>0</v>
      </c>
      <c r="I8122" s="1440" t="s">
        <v>3868</v>
      </c>
      <c r="J8122" s="1436" t="s">
        <v>3867</v>
      </c>
      <c r="K8122" s="4"/>
    </row>
    <row r="8123" spans="1:11" ht="15" x14ac:dyDescent="0.2">
      <c r="A8123">
        <v>8064</v>
      </c>
      <c r="B8123" s="19">
        <f>'Expenditures 16-24'!J35</f>
        <v>0</v>
      </c>
      <c r="D8123" s="4" t="s">
        <v>1431</v>
      </c>
      <c r="F8123" s="4"/>
      <c r="G8123" s="1" t="b">
        <f t="shared" ca="1" si="134"/>
        <v>1</v>
      </c>
      <c r="H8123" s="1435" cm="1">
        <f t="array" aca="1" ref="H8123" ca="1">IF(I8123&lt;&gt;"",INDIRECT("'"&amp;I8123&amp;"'!"&amp;J8123),"")</f>
        <v>0</v>
      </c>
      <c r="I8123" s="1440" t="s">
        <v>3868</v>
      </c>
      <c r="J8123" s="1436" t="s">
        <v>5209</v>
      </c>
      <c r="K8123" s="4"/>
    </row>
    <row r="8124" spans="1:11" ht="15" x14ac:dyDescent="0.2">
      <c r="A8124">
        <v>8065</v>
      </c>
      <c r="B8124" s="19">
        <f>'Expenditures 16-24'!K35</f>
        <v>1503313</v>
      </c>
      <c r="D8124" s="4" t="s">
        <v>1431</v>
      </c>
      <c r="F8124" s="4"/>
      <c r="G8124" s="1" t="b">
        <f t="shared" ca="1" si="134"/>
        <v>1</v>
      </c>
      <c r="H8124" s="1435" cm="1">
        <f t="array" aca="1" ref="H8124" ca="1">IF(I8124&lt;&gt;"",INDIRECT("'"&amp;I8124&amp;"'!"&amp;J8124),"")</f>
        <v>1503313</v>
      </c>
      <c r="I8124" s="1440" t="s">
        <v>3868</v>
      </c>
      <c r="J8124" s="1436" t="s">
        <v>4698</v>
      </c>
      <c r="K8124" s="4"/>
    </row>
    <row r="8125" spans="1:11" ht="15" x14ac:dyDescent="0.2">
      <c r="A8125" s="5">
        <v>8066</v>
      </c>
      <c r="D8125" s="4" t="s">
        <v>1431</v>
      </c>
      <c r="F8125" s="4" t="s">
        <v>3784</v>
      </c>
      <c r="G8125" s="1" t="b">
        <f t="shared" ca="1" si="134"/>
        <v>1</v>
      </c>
      <c r="H8125" s="1435" t="str" cm="1">
        <f t="array" aca="1" ref="H8125" ca="1">IF(I8125&lt;&gt;"",INDIRECT("'"&amp;I8125&amp;"'!"&amp;J8125),"")</f>
        <v/>
      </c>
      <c r="I8125" s="1440"/>
      <c r="J8125" s="1437"/>
      <c r="K8125" s="4"/>
    </row>
    <row r="8126" spans="1:11" ht="15" x14ac:dyDescent="0.2">
      <c r="A8126">
        <v>8067</v>
      </c>
      <c r="B8126" s="19">
        <f>'Expenditures 16-24'!C117</f>
        <v>1607742</v>
      </c>
      <c r="D8126" s="4" t="s">
        <v>1431</v>
      </c>
      <c r="F8126" s="4"/>
      <c r="G8126" s="1" t="b">
        <f t="shared" ca="1" si="134"/>
        <v>1</v>
      </c>
      <c r="H8126" s="1435" cm="1">
        <f t="array" aca="1" ref="H8126" ca="1">IF(I8126&lt;&gt;"",INDIRECT("'"&amp;I8126&amp;"'!"&amp;J8126),"")</f>
        <v>1607742</v>
      </c>
      <c r="I8126" s="1440" t="s">
        <v>3868</v>
      </c>
      <c r="J8126" s="1436" t="s">
        <v>4947</v>
      </c>
      <c r="K8126" s="4"/>
    </row>
    <row r="8127" spans="1:11" ht="15" x14ac:dyDescent="0.2">
      <c r="A8127">
        <v>8068</v>
      </c>
      <c r="B8127" s="19">
        <f>'Expenditures 16-24'!D117</f>
        <v>274724</v>
      </c>
      <c r="D8127" s="4" t="s">
        <v>1431</v>
      </c>
      <c r="F8127" s="4"/>
      <c r="G8127" s="1" t="b">
        <f t="shared" ca="1" si="134"/>
        <v>1</v>
      </c>
      <c r="H8127" s="1435" cm="1">
        <f t="array" aca="1" ref="H8127" ca="1">IF(I8127&lt;&gt;"",INDIRECT("'"&amp;I8127&amp;"'!"&amp;J8127),"")</f>
        <v>274724</v>
      </c>
      <c r="I8127" s="1440" t="s">
        <v>3868</v>
      </c>
      <c r="J8127" s="1436" t="s">
        <v>5010</v>
      </c>
      <c r="K8127" s="4"/>
    </row>
    <row r="8128" spans="1:11" ht="15" x14ac:dyDescent="0.2">
      <c r="A8128">
        <v>8069</v>
      </c>
      <c r="B8128" s="19">
        <f>'Expenditures 16-24'!E117</f>
        <v>643861</v>
      </c>
      <c r="D8128" s="4" t="s">
        <v>1431</v>
      </c>
      <c r="F8128" s="4"/>
      <c r="G8128" s="1" t="b">
        <f t="shared" ca="1" si="134"/>
        <v>1</v>
      </c>
      <c r="H8128" s="1435" cm="1">
        <f t="array" aca="1" ref="H8128" ca="1">IF(I8128&lt;&gt;"",INDIRECT("'"&amp;I8128&amp;"'!"&amp;J8128),"")</f>
        <v>643861</v>
      </c>
      <c r="I8128" s="1440" t="s">
        <v>3868</v>
      </c>
      <c r="J8128" s="1436" t="s">
        <v>5852</v>
      </c>
      <c r="K8128" s="4"/>
    </row>
    <row r="8129" spans="1:11" ht="15" x14ac:dyDescent="0.2">
      <c r="A8129">
        <v>8070</v>
      </c>
      <c r="B8129" s="19">
        <f>'Expenditures 16-24'!F117</f>
        <v>136585</v>
      </c>
      <c r="D8129" s="4" t="s">
        <v>1431</v>
      </c>
      <c r="F8129" s="4"/>
      <c r="G8129" s="1" t="b">
        <f t="shared" ca="1" si="134"/>
        <v>1</v>
      </c>
      <c r="H8129" s="1435" cm="1">
        <f t="array" aca="1" ref="H8129" ca="1">IF(I8129&lt;&gt;"",INDIRECT("'"&amp;I8129&amp;"'!"&amp;J8129),"")</f>
        <v>136585</v>
      </c>
      <c r="I8129" s="1440" t="s">
        <v>3868</v>
      </c>
      <c r="J8129" s="1436" t="s">
        <v>5063</v>
      </c>
      <c r="K8129" s="4"/>
    </row>
    <row r="8130" spans="1:11" ht="15" x14ac:dyDescent="0.2">
      <c r="A8130">
        <v>8071</v>
      </c>
      <c r="B8130" s="19">
        <f>'Expenditures 16-24'!G117</f>
        <v>18244</v>
      </c>
      <c r="D8130" s="4" t="s">
        <v>1431</v>
      </c>
      <c r="F8130" s="4"/>
      <c r="G8130" s="1" t="b">
        <f t="shared" ca="1" si="134"/>
        <v>1</v>
      </c>
      <c r="H8130" s="1435" cm="1">
        <f t="array" aca="1" ref="H8130" ca="1">IF(I8130&lt;&gt;"",INDIRECT("'"&amp;I8130&amp;"'!"&amp;J8130),"")</f>
        <v>18244</v>
      </c>
      <c r="I8130" s="1440" t="s">
        <v>3868</v>
      </c>
      <c r="J8130" s="1436" t="s">
        <v>5099</v>
      </c>
      <c r="K8130" s="4"/>
    </row>
    <row r="8131" spans="1:11" ht="15" x14ac:dyDescent="0.2">
      <c r="A8131">
        <v>8072</v>
      </c>
      <c r="B8131" s="19">
        <f>'Expenditures 16-24'!H117</f>
        <v>517056</v>
      </c>
      <c r="D8131" s="4" t="s">
        <v>1431</v>
      </c>
      <c r="F8131" s="4"/>
      <c r="G8131" s="1" t="b">
        <f t="shared" ca="1" si="134"/>
        <v>1</v>
      </c>
      <c r="H8131" s="1435" cm="1">
        <f t="array" aca="1" ref="H8131" ca="1">IF(I8131&lt;&gt;"",INDIRECT("'"&amp;I8131&amp;"'!"&amp;J8131),"")</f>
        <v>517056</v>
      </c>
      <c r="I8131" s="1440" t="s">
        <v>3868</v>
      </c>
      <c r="J8131" s="1436" t="s">
        <v>5867</v>
      </c>
      <c r="K8131" s="4"/>
    </row>
    <row r="8132" spans="1:11" ht="15" x14ac:dyDescent="0.2">
      <c r="A8132">
        <v>8073</v>
      </c>
      <c r="B8132" s="19">
        <f>'Expenditures 16-24'!I117</f>
        <v>0</v>
      </c>
      <c r="D8132" s="4" t="s">
        <v>1431</v>
      </c>
      <c r="F8132" s="4"/>
      <c r="G8132" s="1" t="b">
        <f t="shared" ca="1" si="134"/>
        <v>1</v>
      </c>
      <c r="H8132" s="1435" cm="1">
        <f t="array" aca="1" ref="H8132" ca="1">IF(I8132&lt;&gt;"",INDIRECT("'"&amp;I8132&amp;"'!"&amp;J8132),"")</f>
        <v>0</v>
      </c>
      <c r="I8132" s="1440" t="s">
        <v>3868</v>
      </c>
      <c r="J8132" s="1436" t="s">
        <v>5874</v>
      </c>
      <c r="K8132" s="4"/>
    </row>
    <row r="8133" spans="1:11" ht="15" x14ac:dyDescent="0.2">
      <c r="A8133">
        <v>8074</v>
      </c>
      <c r="B8133" s="19">
        <f>'Expenditures 16-24'!J117</f>
        <v>0</v>
      </c>
      <c r="D8133" s="4" t="s">
        <v>1431</v>
      </c>
      <c r="F8133" s="4"/>
      <c r="G8133" s="1" t="b">
        <f t="shared" ca="1" si="134"/>
        <v>1</v>
      </c>
      <c r="H8133" s="1435" cm="1">
        <f t="array" aca="1" ref="H8133" ca="1">IF(I8133&lt;&gt;"",INDIRECT("'"&amp;I8133&amp;"'!"&amp;J8133),"")</f>
        <v>0</v>
      </c>
      <c r="I8133" s="1440" t="s">
        <v>3868</v>
      </c>
      <c r="J8133" s="1436" t="s">
        <v>5885</v>
      </c>
      <c r="K8133" s="4"/>
    </row>
    <row r="8134" spans="1:11" ht="15" x14ac:dyDescent="0.2">
      <c r="A8134">
        <v>8075</v>
      </c>
      <c r="B8134" s="19">
        <f>'Expenditures 16-24'!K117</f>
        <v>3198212</v>
      </c>
      <c r="D8134" s="4" t="s">
        <v>1431</v>
      </c>
      <c r="F8134" s="4"/>
      <c r="G8134" s="1" t="b">
        <f t="shared" ca="1" si="134"/>
        <v>1</v>
      </c>
      <c r="H8134" s="1435" cm="1">
        <f t="array" aca="1" ref="H8134" ca="1">IF(I8134&lt;&gt;"",INDIRECT("'"&amp;I8134&amp;"'!"&amp;J8134),"")</f>
        <v>3198212</v>
      </c>
      <c r="I8134" s="1440" t="s">
        <v>3868</v>
      </c>
      <c r="J8134" s="1436" t="s">
        <v>5889</v>
      </c>
      <c r="K8134" s="4"/>
    </row>
    <row r="8135" spans="1:11" ht="15" x14ac:dyDescent="0.2">
      <c r="A8135">
        <v>8076</v>
      </c>
      <c r="B8135" s="19">
        <f>'Expenditures 16-24'!L117</f>
        <v>3224945</v>
      </c>
      <c r="D8135" s="4" t="s">
        <v>1431</v>
      </c>
      <c r="F8135" s="4"/>
      <c r="G8135" s="1" t="b">
        <f t="shared" ca="1" si="134"/>
        <v>1</v>
      </c>
      <c r="H8135" s="1435" cm="1">
        <f t="array" aca="1" ref="H8135" ca="1">IF(I8135&lt;&gt;"",INDIRECT("'"&amp;I8135&amp;"'!"&amp;J8135),"")</f>
        <v>3224945</v>
      </c>
      <c r="I8135" s="1440" t="s">
        <v>3868</v>
      </c>
      <c r="J8135" s="1437" t="s">
        <v>5901</v>
      </c>
      <c r="K8135" s="4"/>
    </row>
    <row r="8136" spans="1:11" ht="15" x14ac:dyDescent="0.2">
      <c r="A8136">
        <v>8077</v>
      </c>
      <c r="B8136" s="19">
        <f>'Expenditures 16-24'!K119</f>
        <v>494041</v>
      </c>
      <c r="D8136" s="4" t="s">
        <v>1431</v>
      </c>
      <c r="F8136" s="4"/>
      <c r="G8136" s="1" t="b">
        <f t="shared" ca="1" si="134"/>
        <v>1</v>
      </c>
      <c r="H8136" s="1435" cm="1">
        <f t="array" aca="1" ref="H8136" ca="1">IF(I8136&lt;&gt;"",INDIRECT("'"&amp;I8136&amp;"'!"&amp;J8136),"")</f>
        <v>494041</v>
      </c>
      <c r="I8136" s="1440" t="s">
        <v>3868</v>
      </c>
      <c r="J8136" s="1436" t="s">
        <v>5902</v>
      </c>
      <c r="K8136" s="4"/>
    </row>
    <row r="8137" spans="1:11" ht="15" x14ac:dyDescent="0.2">
      <c r="A8137">
        <v>8078</v>
      </c>
      <c r="B8137" s="19">
        <f>'Expenditures 16-24'!C316</f>
        <v>0</v>
      </c>
      <c r="D8137" s="4" t="s">
        <v>1431</v>
      </c>
      <c r="F8137" s="4"/>
      <c r="G8137" s="1" t="b">
        <f t="shared" ca="1" si="134"/>
        <v>1</v>
      </c>
      <c r="H8137" s="1435" cm="1">
        <f t="array" aca="1" ref="H8137" ca="1">IF(I8137&lt;&gt;"",INDIRECT("'"&amp;I8137&amp;"'!"&amp;J8137),"")</f>
        <v>0</v>
      </c>
      <c r="I8137" s="1440" t="s">
        <v>3868</v>
      </c>
      <c r="J8137" s="1436" t="s">
        <v>5903</v>
      </c>
      <c r="K8137" s="4"/>
    </row>
    <row r="8138" spans="1:11" ht="15" x14ac:dyDescent="0.2">
      <c r="A8138">
        <v>8079</v>
      </c>
      <c r="B8138" s="19">
        <f>'Expenditures 16-24'!C318</f>
        <v>0</v>
      </c>
      <c r="D8138" s="4" t="s">
        <v>1431</v>
      </c>
      <c r="F8138" s="4"/>
      <c r="G8138" s="1" t="b">
        <f t="shared" ca="1" si="134"/>
        <v>1</v>
      </c>
      <c r="H8138" s="1435" cm="1">
        <f t="array" aca="1" ref="H8138" ca="1">IF(I8138&lt;&gt;"",INDIRECT("'"&amp;I8138&amp;"'!"&amp;J8138),"")</f>
        <v>0</v>
      </c>
      <c r="I8138" s="1440" t="s">
        <v>3868</v>
      </c>
      <c r="J8138" s="1436" t="s">
        <v>5904</v>
      </c>
      <c r="K8138" s="4"/>
    </row>
    <row r="8139" spans="1:11" ht="15" x14ac:dyDescent="0.2">
      <c r="A8139">
        <v>8080</v>
      </c>
      <c r="B8139" s="19">
        <f>'Expenditures 16-24'!C319</f>
        <v>0</v>
      </c>
      <c r="D8139" s="4" t="s">
        <v>1431</v>
      </c>
      <c r="F8139" s="4"/>
      <c r="G8139" s="1" t="b">
        <f t="shared" ca="1" si="134"/>
        <v>1</v>
      </c>
      <c r="H8139" s="1435" cm="1">
        <f t="array" aca="1" ref="H8139" ca="1">IF(I8139&lt;&gt;"",INDIRECT("'"&amp;I8139&amp;"'!"&amp;J8139),"")</f>
        <v>0</v>
      </c>
      <c r="I8139" s="1440" t="s">
        <v>3868</v>
      </c>
      <c r="J8139" s="1436" t="s">
        <v>5905</v>
      </c>
      <c r="K8139" s="4"/>
    </row>
    <row r="8140" spans="1:11" ht="15" x14ac:dyDescent="0.2">
      <c r="A8140">
        <v>8081</v>
      </c>
      <c r="B8140" s="19">
        <f>'Expenditures 16-24'!C320</f>
        <v>0</v>
      </c>
      <c r="D8140" s="4" t="s">
        <v>1431</v>
      </c>
      <c r="F8140" s="4"/>
      <c r="G8140" s="1" t="b">
        <f t="shared" ca="1" si="134"/>
        <v>1</v>
      </c>
      <c r="H8140" s="1435" cm="1">
        <f t="array" aca="1" ref="H8140" ca="1">IF(I8140&lt;&gt;"",INDIRECT("'"&amp;I8140&amp;"'!"&amp;J8140),"")</f>
        <v>0</v>
      </c>
      <c r="I8140" s="1440" t="s">
        <v>3868</v>
      </c>
      <c r="J8140" s="1436" t="s">
        <v>5906</v>
      </c>
      <c r="K8140" s="4"/>
    </row>
    <row r="8141" spans="1:11" ht="15" x14ac:dyDescent="0.2">
      <c r="A8141">
        <v>8082</v>
      </c>
      <c r="B8141" s="19">
        <f>'Expenditures 16-24'!C321</f>
        <v>0</v>
      </c>
      <c r="D8141" s="4" t="s">
        <v>1431</v>
      </c>
      <c r="F8141" s="4"/>
      <c r="G8141" s="1" t="b">
        <f t="shared" ca="1" si="134"/>
        <v>1</v>
      </c>
      <c r="H8141" s="1435" cm="1">
        <f t="array" aca="1" ref="H8141" ca="1">IF(I8141&lt;&gt;"",INDIRECT("'"&amp;I8141&amp;"'!"&amp;J8141),"")</f>
        <v>0</v>
      </c>
      <c r="I8141" s="1440" t="s">
        <v>3868</v>
      </c>
      <c r="J8141" s="1436" t="s">
        <v>5907</v>
      </c>
      <c r="K8141" s="4"/>
    </row>
    <row r="8142" spans="1:11" ht="15" x14ac:dyDescent="0.2">
      <c r="A8142">
        <v>8083</v>
      </c>
      <c r="B8142" s="19">
        <f>'Expenditures 16-24'!C322</f>
        <v>0</v>
      </c>
      <c r="D8142" s="4" t="s">
        <v>1431</v>
      </c>
      <c r="F8142" s="4"/>
      <c r="G8142" s="1" t="b">
        <f t="shared" ca="1" si="134"/>
        <v>1</v>
      </c>
      <c r="H8142" s="1435" cm="1">
        <f t="array" aca="1" ref="H8142" ca="1">IF(I8142&lt;&gt;"",INDIRECT("'"&amp;I8142&amp;"'!"&amp;J8142),"")</f>
        <v>0</v>
      </c>
      <c r="I8142" s="1440" t="s">
        <v>3868</v>
      </c>
      <c r="J8142" s="1436" t="s">
        <v>5908</v>
      </c>
      <c r="K8142" s="4"/>
    </row>
    <row r="8143" spans="1:11" ht="15" x14ac:dyDescent="0.2">
      <c r="A8143">
        <v>8084</v>
      </c>
      <c r="B8143" s="19">
        <f>'Expenditures 16-24'!C323</f>
        <v>0</v>
      </c>
      <c r="D8143" s="4" t="s">
        <v>1431</v>
      </c>
      <c r="F8143" s="4"/>
      <c r="G8143" s="1" t="b">
        <f t="shared" ca="1" si="134"/>
        <v>1</v>
      </c>
      <c r="H8143" s="1435" cm="1">
        <f t="array" aca="1" ref="H8143" ca="1">IF(I8143&lt;&gt;"",INDIRECT("'"&amp;I8143&amp;"'!"&amp;J8143),"")</f>
        <v>0</v>
      </c>
      <c r="I8143" s="1440" t="s">
        <v>3868</v>
      </c>
      <c r="J8143" s="1436" t="s">
        <v>5909</v>
      </c>
      <c r="K8143" s="4"/>
    </row>
    <row r="8144" spans="1:11" ht="15" x14ac:dyDescent="0.2">
      <c r="A8144">
        <v>8085</v>
      </c>
      <c r="B8144" s="19">
        <f>'Expenditures 16-24'!C324</f>
        <v>0</v>
      </c>
      <c r="D8144" s="4" t="s">
        <v>1431</v>
      </c>
      <c r="F8144" s="4"/>
      <c r="G8144" s="1" t="b">
        <f t="shared" ca="1" si="134"/>
        <v>1</v>
      </c>
      <c r="H8144" s="1435" cm="1">
        <f t="array" aca="1" ref="H8144" ca="1">IF(I8144&lt;&gt;"",INDIRECT("'"&amp;I8144&amp;"'!"&amp;J8144),"")</f>
        <v>0</v>
      </c>
      <c r="I8144" s="1440" t="s">
        <v>3868</v>
      </c>
      <c r="J8144" s="1436" t="s">
        <v>5910</v>
      </c>
      <c r="K8144" s="4"/>
    </row>
    <row r="8145" spans="1:11" ht="15" x14ac:dyDescent="0.2">
      <c r="A8145">
        <v>8086</v>
      </c>
      <c r="B8145" s="19">
        <f>'Expenditures 16-24'!C325</f>
        <v>0</v>
      </c>
      <c r="D8145" s="4" t="s">
        <v>1431</v>
      </c>
      <c r="F8145" s="4"/>
      <c r="G8145" s="1" t="b">
        <f t="shared" ca="1" si="134"/>
        <v>1</v>
      </c>
      <c r="H8145" s="1435" cm="1">
        <f t="array" aca="1" ref="H8145" ca="1">IF(I8145&lt;&gt;"",INDIRECT("'"&amp;I8145&amp;"'!"&amp;J8145),"")</f>
        <v>0</v>
      </c>
      <c r="I8145" s="1440" t="s">
        <v>3868</v>
      </c>
      <c r="J8145" s="1436" t="s">
        <v>5911</v>
      </c>
      <c r="K8145" s="4"/>
    </row>
    <row r="8146" spans="1:11" ht="15" x14ac:dyDescent="0.2">
      <c r="A8146">
        <v>8087</v>
      </c>
      <c r="B8146" s="19">
        <f>'Expenditures 16-24'!C326</f>
        <v>0</v>
      </c>
      <c r="D8146" s="4" t="s">
        <v>1431</v>
      </c>
      <c r="F8146" s="4"/>
      <c r="G8146" s="1" t="b">
        <f t="shared" ca="1" si="134"/>
        <v>1</v>
      </c>
      <c r="H8146" s="1435" cm="1">
        <f t="array" aca="1" ref="H8146" ca="1">IF(I8146&lt;&gt;"",INDIRECT("'"&amp;I8146&amp;"'!"&amp;J8146),"")</f>
        <v>0</v>
      </c>
      <c r="I8146" s="1440" t="s">
        <v>3868</v>
      </c>
      <c r="J8146" s="1436" t="s">
        <v>5912</v>
      </c>
      <c r="K8146" s="4"/>
    </row>
    <row r="8147" spans="1:11" ht="15" x14ac:dyDescent="0.2">
      <c r="A8147">
        <v>8088</v>
      </c>
      <c r="B8147" s="19">
        <f>'Expenditures 16-24'!C327</f>
        <v>0</v>
      </c>
      <c r="D8147" s="4" t="s">
        <v>1431</v>
      </c>
      <c r="F8147" s="4"/>
      <c r="G8147" s="1" t="b">
        <f t="shared" ca="1" si="134"/>
        <v>1</v>
      </c>
      <c r="H8147" s="1435" cm="1">
        <f t="array" aca="1" ref="H8147" ca="1">IF(I8147&lt;&gt;"",INDIRECT("'"&amp;I8147&amp;"'!"&amp;J8147),"")</f>
        <v>0</v>
      </c>
      <c r="I8147" s="1440" t="s">
        <v>3868</v>
      </c>
      <c r="J8147" s="1436" t="s">
        <v>5913</v>
      </c>
      <c r="K8147" s="4"/>
    </row>
    <row r="8148" spans="1:11" ht="15" x14ac:dyDescent="0.2">
      <c r="A8148">
        <v>8089</v>
      </c>
      <c r="B8148" s="19">
        <f>'Expenditures 16-24'!C328</f>
        <v>0</v>
      </c>
      <c r="D8148" s="4" t="s">
        <v>1431</v>
      </c>
      <c r="F8148" s="4"/>
      <c r="G8148" s="1" t="b">
        <f t="shared" ca="1" si="134"/>
        <v>1</v>
      </c>
      <c r="H8148" s="1435" cm="1">
        <f t="array" aca="1" ref="H8148" ca="1">IF(I8148&lt;&gt;"",INDIRECT("'"&amp;I8148&amp;"'!"&amp;J8148),"")</f>
        <v>0</v>
      </c>
      <c r="I8148" s="1440" t="s">
        <v>3868</v>
      </c>
      <c r="J8148" s="1436" t="s">
        <v>5914</v>
      </c>
      <c r="K8148" s="4"/>
    </row>
    <row r="8149" spans="1:11" ht="15" x14ac:dyDescent="0.2">
      <c r="A8149">
        <v>8090</v>
      </c>
      <c r="B8149" s="19">
        <f>'Expenditures 16-24'!C329</f>
        <v>0</v>
      </c>
      <c r="D8149" s="4" t="s">
        <v>1431</v>
      </c>
      <c r="F8149" s="4"/>
      <c r="G8149" s="1" t="b">
        <f t="shared" ca="1" si="134"/>
        <v>1</v>
      </c>
      <c r="H8149" s="1435" cm="1">
        <f t="array" aca="1" ref="H8149" ca="1">IF(I8149&lt;&gt;"",INDIRECT("'"&amp;I8149&amp;"'!"&amp;J8149),"")</f>
        <v>0</v>
      </c>
      <c r="I8149" s="1440" t="s">
        <v>3868</v>
      </c>
      <c r="J8149" s="1436" t="s">
        <v>5915</v>
      </c>
      <c r="K8149" s="4"/>
    </row>
    <row r="8150" spans="1:11" ht="15" x14ac:dyDescent="0.2">
      <c r="A8150">
        <v>8091</v>
      </c>
      <c r="B8150" s="19">
        <f>'Expenditures 16-24'!C330</f>
        <v>0</v>
      </c>
      <c r="D8150" s="4" t="s">
        <v>1431</v>
      </c>
      <c r="F8150" s="4"/>
      <c r="G8150" s="1" t="b">
        <f t="shared" ca="1" si="134"/>
        <v>1</v>
      </c>
      <c r="H8150" s="1435" cm="1">
        <f t="array" aca="1" ref="H8150" ca="1">IF(I8150&lt;&gt;"",INDIRECT("'"&amp;I8150&amp;"'!"&amp;J8150),"")</f>
        <v>0</v>
      </c>
      <c r="I8150" s="1440" t="s">
        <v>3868</v>
      </c>
      <c r="J8150" s="1436" t="s">
        <v>5916</v>
      </c>
      <c r="K8150" s="4"/>
    </row>
    <row r="8151" spans="1:11" ht="15" x14ac:dyDescent="0.2">
      <c r="A8151">
        <v>8092</v>
      </c>
      <c r="B8151" s="19">
        <f>'Expenditures 16-24'!C344</f>
        <v>0</v>
      </c>
      <c r="D8151" s="4" t="s">
        <v>1431</v>
      </c>
      <c r="F8151" s="4"/>
      <c r="G8151" s="1" t="b">
        <f t="shared" ca="1" si="134"/>
        <v>1</v>
      </c>
      <c r="H8151" s="1435" cm="1">
        <f t="array" aca="1" ref="H8151" ca="1">IF(I8151&lt;&gt;"",INDIRECT("'"&amp;I8151&amp;"'!"&amp;J8151),"")</f>
        <v>0</v>
      </c>
      <c r="I8151" s="1440" t="s">
        <v>3868</v>
      </c>
      <c r="J8151" s="1436" t="s">
        <v>5917</v>
      </c>
      <c r="K8151" s="4"/>
    </row>
    <row r="8152" spans="1:11" ht="15" x14ac:dyDescent="0.2">
      <c r="A8152">
        <v>8093</v>
      </c>
      <c r="B8152" s="19">
        <f>'Expenditures 16-24'!C347</f>
        <v>0</v>
      </c>
      <c r="D8152" s="4" t="s">
        <v>1431</v>
      </c>
      <c r="F8152" s="4"/>
      <c r="G8152" s="1" t="b">
        <f t="shared" ca="1" si="134"/>
        <v>1</v>
      </c>
      <c r="H8152" s="1435" cm="1">
        <f t="array" aca="1" ref="H8152" ca="1">IF(I8152&lt;&gt;"",INDIRECT("'"&amp;I8152&amp;"'!"&amp;J8152),"")</f>
        <v>0</v>
      </c>
      <c r="I8152" s="1440" t="s">
        <v>3868</v>
      </c>
      <c r="J8152" s="1436" t="s">
        <v>5918</v>
      </c>
      <c r="K8152" s="4"/>
    </row>
    <row r="8153" spans="1:11" ht="15" x14ac:dyDescent="0.2">
      <c r="A8153">
        <v>8094</v>
      </c>
      <c r="B8153" s="19">
        <f>'Expenditures 16-24'!C348</f>
        <v>0</v>
      </c>
      <c r="D8153" s="4" t="s">
        <v>1431</v>
      </c>
      <c r="F8153" s="4"/>
      <c r="G8153" s="1" t="b">
        <f t="shared" ca="1" si="134"/>
        <v>1</v>
      </c>
      <c r="H8153" s="1435" cm="1">
        <f t="array" aca="1" ref="H8153" ca="1">IF(I8153&lt;&gt;"",INDIRECT("'"&amp;I8153&amp;"'!"&amp;J8153),"")</f>
        <v>0</v>
      </c>
      <c r="I8153" s="1440" t="s">
        <v>3868</v>
      </c>
      <c r="J8153" s="1436" t="s">
        <v>5919</v>
      </c>
      <c r="K8153" s="4"/>
    </row>
    <row r="8154" spans="1:11" ht="15" x14ac:dyDescent="0.2">
      <c r="A8154">
        <v>8095</v>
      </c>
      <c r="B8154" s="19">
        <f>'Expenditures 16-24'!C349</f>
        <v>0</v>
      </c>
      <c r="D8154" s="4" t="s">
        <v>1431</v>
      </c>
      <c r="F8154" s="4"/>
      <c r="G8154" s="1" t="b">
        <f t="shared" ca="1" si="134"/>
        <v>1</v>
      </c>
      <c r="H8154" s="1435" cm="1">
        <f t="array" aca="1" ref="H8154" ca="1">IF(I8154&lt;&gt;"",INDIRECT("'"&amp;I8154&amp;"'!"&amp;J8154),"")</f>
        <v>0</v>
      </c>
      <c r="I8154" s="1440" t="s">
        <v>3868</v>
      </c>
      <c r="J8154" s="1436" t="s">
        <v>5920</v>
      </c>
      <c r="K8154" s="4"/>
    </row>
    <row r="8155" spans="1:11" ht="15" x14ac:dyDescent="0.2">
      <c r="A8155">
        <v>8096</v>
      </c>
      <c r="B8155" s="19">
        <f>'Expenditures 16-24'!C350</f>
        <v>0</v>
      </c>
      <c r="D8155" s="4" t="s">
        <v>1431</v>
      </c>
      <c r="F8155" s="4"/>
      <c r="G8155" s="1" t="b">
        <f t="shared" ca="1" si="134"/>
        <v>1</v>
      </c>
      <c r="H8155" s="1435" cm="1">
        <f t="array" aca="1" ref="H8155" ca="1">IF(I8155&lt;&gt;"",INDIRECT("'"&amp;I8155&amp;"'!"&amp;J8155),"")</f>
        <v>0</v>
      </c>
      <c r="I8155" s="1440" t="s">
        <v>3868</v>
      </c>
      <c r="J8155" s="1436" t="s">
        <v>5921</v>
      </c>
      <c r="K8155" s="4"/>
    </row>
    <row r="8156" spans="1:11" ht="15" x14ac:dyDescent="0.2">
      <c r="A8156">
        <v>8097</v>
      </c>
      <c r="B8156" s="19">
        <f>'Expenditures 16-24'!C351</f>
        <v>0</v>
      </c>
      <c r="D8156" s="4" t="s">
        <v>1431</v>
      </c>
      <c r="F8156" s="4"/>
      <c r="G8156" s="1" t="b">
        <f t="shared" ca="1" si="134"/>
        <v>1</v>
      </c>
      <c r="H8156" s="1435" cm="1">
        <f t="array" aca="1" ref="H8156" ca="1">IF(I8156&lt;&gt;"",INDIRECT("'"&amp;I8156&amp;"'!"&amp;J8156),"")</f>
        <v>0</v>
      </c>
      <c r="I8156" s="1440" t="s">
        <v>3868</v>
      </c>
      <c r="J8156" s="1436" t="s">
        <v>5922</v>
      </c>
      <c r="K8156" s="4"/>
    </row>
    <row r="8157" spans="1:11" ht="15" x14ac:dyDescent="0.2">
      <c r="A8157">
        <v>8098</v>
      </c>
      <c r="B8157" s="19">
        <f>'Expenditures 16-24'!C352</f>
        <v>0</v>
      </c>
      <c r="D8157" s="4" t="s">
        <v>1431</v>
      </c>
      <c r="F8157" s="4"/>
      <c r="G8157" s="1" t="b">
        <f t="shared" ca="1" si="134"/>
        <v>1</v>
      </c>
      <c r="H8157" s="1435" cm="1">
        <f t="array" aca="1" ref="H8157" ca="1">IF(I8157&lt;&gt;"",INDIRECT("'"&amp;I8157&amp;"'!"&amp;J8157),"")</f>
        <v>0</v>
      </c>
      <c r="I8157" s="1440" t="s">
        <v>3868</v>
      </c>
      <c r="J8157" s="1436" t="s">
        <v>5923</v>
      </c>
      <c r="K8157" s="4"/>
    </row>
    <row r="8158" spans="1:11" ht="15" x14ac:dyDescent="0.2">
      <c r="A8158">
        <v>8099</v>
      </c>
      <c r="B8158" s="19">
        <f>'Expenditures 16-24'!C353</f>
        <v>0</v>
      </c>
      <c r="D8158" s="4" t="s">
        <v>1431</v>
      </c>
      <c r="F8158" s="4"/>
      <c r="G8158" s="1" t="b">
        <f t="shared" ca="1" si="134"/>
        <v>1</v>
      </c>
      <c r="H8158" s="1435" cm="1">
        <f t="array" aca="1" ref="H8158" ca="1">IF(I8158&lt;&gt;"",INDIRECT("'"&amp;I8158&amp;"'!"&amp;J8158),"")</f>
        <v>0</v>
      </c>
      <c r="I8158" s="1440" t="s">
        <v>3868</v>
      </c>
      <c r="J8158" s="1436" t="s">
        <v>5924</v>
      </c>
      <c r="K8158" s="4"/>
    </row>
    <row r="8159" spans="1:11" ht="15" x14ac:dyDescent="0.2">
      <c r="A8159">
        <v>8100</v>
      </c>
      <c r="B8159" s="19">
        <f>'Expenditures 16-24'!C355</f>
        <v>0</v>
      </c>
      <c r="D8159" s="4" t="s">
        <v>1431</v>
      </c>
      <c r="F8159" s="4"/>
      <c r="G8159" s="1" t="b">
        <f t="shared" ca="1" si="134"/>
        <v>1</v>
      </c>
      <c r="H8159" s="1435" cm="1">
        <f t="array" aca="1" ref="H8159" ca="1">IF(I8159&lt;&gt;"",INDIRECT("'"&amp;I8159&amp;"'!"&amp;J8159),"")</f>
        <v>0</v>
      </c>
      <c r="I8159" s="1440" t="s">
        <v>3868</v>
      </c>
      <c r="J8159" s="1436" t="s">
        <v>5925</v>
      </c>
      <c r="K8159" s="4"/>
    </row>
    <row r="8160" spans="1:11" ht="15" x14ac:dyDescent="0.2">
      <c r="A8160">
        <v>8101</v>
      </c>
      <c r="B8160" s="19">
        <f>'Expenditures 16-24'!C356</f>
        <v>0</v>
      </c>
      <c r="D8160" s="4" t="s">
        <v>1431</v>
      </c>
      <c r="F8160" s="4"/>
      <c r="G8160" s="1" t="b">
        <f t="shared" ref="G8160:G8223" ca="1" si="135">H8160=B8160</f>
        <v>1</v>
      </c>
      <c r="H8160" s="1435" cm="1">
        <f t="array" aca="1" ref="H8160" ca="1">IF(I8160&lt;&gt;"",INDIRECT("'"&amp;I8160&amp;"'!"&amp;J8160),"")</f>
        <v>0</v>
      </c>
      <c r="I8160" s="1440" t="s">
        <v>3868</v>
      </c>
      <c r="J8160" s="1436" t="s">
        <v>5926</v>
      </c>
      <c r="K8160" s="4"/>
    </row>
    <row r="8161" spans="1:11" ht="15" x14ac:dyDescent="0.2">
      <c r="A8161">
        <v>8102</v>
      </c>
      <c r="B8161" s="19">
        <f>'Expenditures 16-24'!C357</f>
        <v>0</v>
      </c>
      <c r="D8161" s="4" t="s">
        <v>1431</v>
      </c>
      <c r="F8161" s="4"/>
      <c r="G8161" s="1" t="b">
        <f t="shared" ca="1" si="135"/>
        <v>1</v>
      </c>
      <c r="H8161" s="1435" cm="1">
        <f t="array" aca="1" ref="H8161" ca="1">IF(I8161&lt;&gt;"",INDIRECT("'"&amp;I8161&amp;"'!"&amp;J8161),"")</f>
        <v>0</v>
      </c>
      <c r="I8161" s="1440" t="s">
        <v>3868</v>
      </c>
      <c r="J8161" s="1436" t="s">
        <v>5927</v>
      </c>
      <c r="K8161" s="4"/>
    </row>
    <row r="8162" spans="1:11" ht="15" x14ac:dyDescent="0.2">
      <c r="A8162">
        <v>8103</v>
      </c>
      <c r="B8162" s="19">
        <f>'Expenditures 16-24'!C358</f>
        <v>0</v>
      </c>
      <c r="D8162" s="4" t="s">
        <v>1431</v>
      </c>
      <c r="F8162" s="4"/>
      <c r="G8162" s="1" t="b">
        <f t="shared" ca="1" si="135"/>
        <v>1</v>
      </c>
      <c r="H8162" s="1435" cm="1">
        <f t="array" aca="1" ref="H8162" ca="1">IF(I8162&lt;&gt;"",INDIRECT("'"&amp;I8162&amp;"'!"&amp;J8162),"")</f>
        <v>0</v>
      </c>
      <c r="I8162" s="1440" t="s">
        <v>3868</v>
      </c>
      <c r="J8162" s="1436" t="s">
        <v>5928</v>
      </c>
      <c r="K8162" s="4"/>
    </row>
    <row r="8163" spans="1:11" ht="15" x14ac:dyDescent="0.2">
      <c r="A8163">
        <v>8104</v>
      </c>
      <c r="B8163" s="19">
        <f>'Expenditures 16-24'!C360</f>
        <v>0</v>
      </c>
      <c r="D8163" s="4" t="s">
        <v>1431</v>
      </c>
      <c r="F8163" s="4"/>
      <c r="G8163" s="1" t="b">
        <f t="shared" ca="1" si="135"/>
        <v>1</v>
      </c>
      <c r="H8163" s="1435" cm="1">
        <f t="array" aca="1" ref="H8163" ca="1">IF(I8163&lt;&gt;"",INDIRECT("'"&amp;I8163&amp;"'!"&amp;J8163),"")</f>
        <v>0</v>
      </c>
      <c r="I8163" s="1440" t="s">
        <v>3868</v>
      </c>
      <c r="J8163" s="1436" t="s">
        <v>5929</v>
      </c>
      <c r="K8163" s="4"/>
    </row>
    <row r="8164" spans="1:11" ht="15" x14ac:dyDescent="0.2">
      <c r="A8164">
        <v>8105</v>
      </c>
      <c r="B8164" s="19">
        <f>'Expenditures 16-24'!C361</f>
        <v>0</v>
      </c>
      <c r="D8164" s="4" t="s">
        <v>1431</v>
      </c>
      <c r="F8164" s="4"/>
      <c r="G8164" s="1" t="b">
        <f t="shared" ca="1" si="135"/>
        <v>1</v>
      </c>
      <c r="H8164" s="1435" cm="1">
        <f t="array" aca="1" ref="H8164" ca="1">IF(I8164&lt;&gt;"",INDIRECT("'"&amp;I8164&amp;"'!"&amp;J8164),"")</f>
        <v>0</v>
      </c>
      <c r="I8164" s="1440" t="s">
        <v>3868</v>
      </c>
      <c r="J8164" s="1436" t="s">
        <v>5930</v>
      </c>
      <c r="K8164" s="4"/>
    </row>
    <row r="8165" spans="1:11" ht="15" x14ac:dyDescent="0.2">
      <c r="A8165">
        <v>8106</v>
      </c>
      <c r="B8165" s="19">
        <f>'Expenditures 16-24'!C362</f>
        <v>0</v>
      </c>
      <c r="D8165" s="4" t="s">
        <v>1431</v>
      </c>
      <c r="F8165" s="4"/>
      <c r="G8165" s="1" t="b">
        <f t="shared" ca="1" si="135"/>
        <v>1</v>
      </c>
      <c r="H8165" s="1435" cm="1">
        <f t="array" aca="1" ref="H8165" ca="1">IF(I8165&lt;&gt;"",INDIRECT("'"&amp;I8165&amp;"'!"&amp;J8165),"")</f>
        <v>0</v>
      </c>
      <c r="I8165" s="1440" t="s">
        <v>3868</v>
      </c>
      <c r="J8165" s="1436" t="s">
        <v>5931</v>
      </c>
      <c r="K8165" s="4"/>
    </row>
    <row r="8166" spans="1:11" ht="15" x14ac:dyDescent="0.2">
      <c r="A8166" s="5">
        <v>8107</v>
      </c>
      <c r="D8166" s="4" t="s">
        <v>1431</v>
      </c>
      <c r="F8166" s="4" t="s">
        <v>3784</v>
      </c>
      <c r="G8166" s="1" t="b">
        <f t="shared" ca="1" si="135"/>
        <v>1</v>
      </c>
      <c r="H8166" s="1435" t="str" cm="1">
        <f t="array" aca="1" ref="H8166" ca="1">IF(I8166&lt;&gt;"",INDIRECT("'"&amp;I8166&amp;"'!"&amp;J8166),"")</f>
        <v/>
      </c>
      <c r="I8166" s="1440"/>
      <c r="J8166" s="1436"/>
      <c r="K8166" s="4"/>
    </row>
    <row r="8167" spans="1:11" ht="15" x14ac:dyDescent="0.2">
      <c r="A8167" s="5">
        <v>8108</v>
      </c>
      <c r="D8167" s="4" t="s">
        <v>1431</v>
      </c>
      <c r="F8167" s="4" t="s">
        <v>3784</v>
      </c>
      <c r="G8167" s="1" t="b">
        <f t="shared" ca="1" si="135"/>
        <v>1</v>
      </c>
      <c r="H8167" s="1435" t="str" cm="1">
        <f t="array" aca="1" ref="H8167" ca="1">IF(I8167&lt;&gt;"",INDIRECT("'"&amp;I8167&amp;"'!"&amp;J8167),"")</f>
        <v/>
      </c>
      <c r="I8167" s="1440"/>
      <c r="J8167" s="1436"/>
      <c r="K8167" s="4"/>
    </row>
    <row r="8168" spans="1:11" ht="15" x14ac:dyDescent="0.2">
      <c r="A8168" s="5">
        <v>8109</v>
      </c>
      <c r="D8168" s="4" t="s">
        <v>1431</v>
      </c>
      <c r="F8168" s="4" t="s">
        <v>3784</v>
      </c>
      <c r="G8168" s="1" t="b">
        <f t="shared" ca="1" si="135"/>
        <v>1</v>
      </c>
      <c r="H8168" s="1435" t="str" cm="1">
        <f t="array" aca="1" ref="H8168" ca="1">IF(I8168&lt;&gt;"",INDIRECT("'"&amp;I8168&amp;"'!"&amp;J8168),"")</f>
        <v/>
      </c>
      <c r="I8168" s="1440"/>
      <c r="J8168" s="1436"/>
      <c r="K8168" s="4"/>
    </row>
    <row r="8169" spans="1:11" ht="15" x14ac:dyDescent="0.2">
      <c r="A8169">
        <v>8110</v>
      </c>
      <c r="B8169" s="19">
        <f>'Expenditures 16-24'!C367</f>
        <v>0</v>
      </c>
      <c r="D8169" s="4" t="s">
        <v>1431</v>
      </c>
      <c r="F8169" s="4"/>
      <c r="G8169" s="1" t="b">
        <f t="shared" ca="1" si="135"/>
        <v>1</v>
      </c>
      <c r="H8169" s="1435" cm="1">
        <f t="array" aca="1" ref="H8169" ca="1">IF(I8169&lt;&gt;"",INDIRECT("'"&amp;I8169&amp;"'!"&amp;J8169),"")</f>
        <v>0</v>
      </c>
      <c r="I8169" s="1440" t="s">
        <v>3868</v>
      </c>
      <c r="J8169" s="1436" t="s">
        <v>5932</v>
      </c>
      <c r="K8169" s="4"/>
    </row>
    <row r="8170" spans="1:11" ht="15" x14ac:dyDescent="0.2">
      <c r="A8170">
        <v>8111</v>
      </c>
      <c r="B8170" s="19">
        <f>'Expenditures 16-24'!C368</f>
        <v>0</v>
      </c>
      <c r="D8170" s="4" t="s">
        <v>1431</v>
      </c>
      <c r="F8170" s="4"/>
      <c r="G8170" s="1" t="b">
        <f t="shared" ca="1" si="135"/>
        <v>1</v>
      </c>
      <c r="H8170" s="1435" cm="1">
        <f t="array" aca="1" ref="H8170" ca="1">IF(I8170&lt;&gt;"",INDIRECT("'"&amp;I8170&amp;"'!"&amp;J8170),"")</f>
        <v>0</v>
      </c>
      <c r="I8170" s="1440" t="s">
        <v>3868</v>
      </c>
      <c r="J8170" s="1436" t="s">
        <v>5933</v>
      </c>
      <c r="K8170" s="4"/>
    </row>
    <row r="8171" spans="1:11" ht="15" x14ac:dyDescent="0.2">
      <c r="A8171">
        <v>8112</v>
      </c>
      <c r="B8171" s="19">
        <f>'Expenditures 16-24'!C369</f>
        <v>0</v>
      </c>
      <c r="D8171" s="4" t="s">
        <v>1431</v>
      </c>
      <c r="F8171" s="4"/>
      <c r="G8171" s="1" t="b">
        <f t="shared" ca="1" si="135"/>
        <v>1</v>
      </c>
      <c r="H8171" s="1435" cm="1">
        <f t="array" aca="1" ref="H8171" ca="1">IF(I8171&lt;&gt;"",INDIRECT("'"&amp;I8171&amp;"'!"&amp;J8171),"")</f>
        <v>0</v>
      </c>
      <c r="I8171" s="1440" t="s">
        <v>3868</v>
      </c>
      <c r="J8171" s="1436" t="s">
        <v>5934</v>
      </c>
      <c r="K8171" s="4"/>
    </row>
    <row r="8172" spans="1:11" ht="15" x14ac:dyDescent="0.2">
      <c r="A8172">
        <v>8113</v>
      </c>
      <c r="B8172" s="19">
        <f>'Expenditures 16-24'!C371</f>
        <v>0</v>
      </c>
      <c r="D8172" s="4" t="s">
        <v>1431</v>
      </c>
      <c r="F8172" s="4"/>
      <c r="G8172" s="1" t="b">
        <f t="shared" ca="1" si="135"/>
        <v>1</v>
      </c>
      <c r="H8172" s="1435" cm="1">
        <f t="array" aca="1" ref="H8172" ca="1">IF(I8172&lt;&gt;"",INDIRECT("'"&amp;I8172&amp;"'!"&amp;J8172),"")</f>
        <v>0</v>
      </c>
      <c r="I8172" s="1440" t="s">
        <v>3868</v>
      </c>
      <c r="J8172" s="1436" t="s">
        <v>5935</v>
      </c>
      <c r="K8172" s="4"/>
    </row>
    <row r="8173" spans="1:11" ht="15" x14ac:dyDescent="0.2">
      <c r="A8173">
        <v>8114</v>
      </c>
      <c r="B8173" s="19">
        <f>'Expenditures 16-24'!C372</f>
        <v>0</v>
      </c>
      <c r="D8173" s="4" t="s">
        <v>1431</v>
      </c>
      <c r="F8173" s="4"/>
      <c r="G8173" s="1" t="b">
        <f t="shared" ca="1" si="135"/>
        <v>1</v>
      </c>
      <c r="H8173" s="1435" cm="1">
        <f t="array" aca="1" ref="H8173" ca="1">IF(I8173&lt;&gt;"",INDIRECT("'"&amp;I8173&amp;"'!"&amp;J8173),"")</f>
        <v>0</v>
      </c>
      <c r="I8173" s="1440" t="s">
        <v>3868</v>
      </c>
      <c r="J8173" s="1436" t="s">
        <v>5936</v>
      </c>
      <c r="K8173" s="4"/>
    </row>
    <row r="8174" spans="1:11" ht="15" x14ac:dyDescent="0.2">
      <c r="A8174">
        <v>8115</v>
      </c>
      <c r="B8174" s="19">
        <f>'Expenditures 16-24'!C374</f>
        <v>0</v>
      </c>
      <c r="D8174" s="4" t="s">
        <v>1431</v>
      </c>
      <c r="F8174" s="4"/>
      <c r="G8174" s="1" t="b">
        <f t="shared" ca="1" si="135"/>
        <v>1</v>
      </c>
      <c r="H8174" s="1435" cm="1">
        <f t="array" aca="1" ref="H8174" ca="1">IF(I8174&lt;&gt;"",INDIRECT("'"&amp;I8174&amp;"'!"&amp;J8174),"")</f>
        <v>0</v>
      </c>
      <c r="I8174" s="1440" t="s">
        <v>3868</v>
      </c>
      <c r="J8174" s="1436" t="s">
        <v>5937</v>
      </c>
      <c r="K8174" s="4"/>
    </row>
    <row r="8175" spans="1:11" ht="15" x14ac:dyDescent="0.2">
      <c r="A8175">
        <v>8116</v>
      </c>
      <c r="B8175" s="19">
        <f>'Expenditures 16-24'!C375</f>
        <v>0</v>
      </c>
      <c r="D8175" s="4" t="s">
        <v>1431</v>
      </c>
      <c r="F8175" s="4"/>
      <c r="G8175" s="1" t="b">
        <f t="shared" ca="1" si="135"/>
        <v>1</v>
      </c>
      <c r="H8175" s="1435" cm="1">
        <f t="array" aca="1" ref="H8175" ca="1">IF(I8175&lt;&gt;"",INDIRECT("'"&amp;I8175&amp;"'!"&amp;J8175),"")</f>
        <v>0</v>
      </c>
      <c r="I8175" s="1440" t="s">
        <v>3868</v>
      </c>
      <c r="J8175" s="1436" t="s">
        <v>5938</v>
      </c>
      <c r="K8175" s="4"/>
    </row>
    <row r="8176" spans="1:11" ht="15" x14ac:dyDescent="0.2">
      <c r="A8176">
        <v>8117</v>
      </c>
      <c r="B8176" s="19">
        <f>'Expenditures 16-24'!C376</f>
        <v>0</v>
      </c>
      <c r="D8176" s="4" t="s">
        <v>1431</v>
      </c>
      <c r="F8176" s="4"/>
      <c r="G8176" s="1" t="b">
        <f t="shared" ca="1" si="135"/>
        <v>1</v>
      </c>
      <c r="H8176" s="1435" cm="1">
        <f t="array" aca="1" ref="H8176" ca="1">IF(I8176&lt;&gt;"",INDIRECT("'"&amp;I8176&amp;"'!"&amp;J8176),"")</f>
        <v>0</v>
      </c>
      <c r="I8176" s="1440" t="s">
        <v>3868</v>
      </c>
      <c r="J8176" s="1436" t="s">
        <v>5939</v>
      </c>
      <c r="K8176" s="4"/>
    </row>
    <row r="8177" spans="1:11" ht="15" x14ac:dyDescent="0.2">
      <c r="A8177">
        <v>8118</v>
      </c>
      <c r="B8177" s="19">
        <f>'Expenditures 16-24'!C377</f>
        <v>0</v>
      </c>
      <c r="D8177" s="4" t="s">
        <v>1431</v>
      </c>
      <c r="F8177" s="4"/>
      <c r="G8177" s="1" t="b">
        <f t="shared" ca="1" si="135"/>
        <v>1</v>
      </c>
      <c r="H8177" s="1435" cm="1">
        <f t="array" aca="1" ref="H8177" ca="1">IF(I8177&lt;&gt;"",INDIRECT("'"&amp;I8177&amp;"'!"&amp;J8177),"")</f>
        <v>0</v>
      </c>
      <c r="I8177" s="1440" t="s">
        <v>3868</v>
      </c>
      <c r="J8177" s="1436" t="s">
        <v>5940</v>
      </c>
      <c r="K8177" s="4"/>
    </row>
    <row r="8178" spans="1:11" ht="15" x14ac:dyDescent="0.2">
      <c r="A8178">
        <v>8119</v>
      </c>
      <c r="B8178" s="19">
        <f>'Expenditures 16-24'!C378</f>
        <v>0</v>
      </c>
      <c r="D8178" s="4" t="s">
        <v>1431</v>
      </c>
      <c r="F8178" s="4"/>
      <c r="G8178" s="1" t="b">
        <f t="shared" ca="1" si="135"/>
        <v>1</v>
      </c>
      <c r="H8178" s="1435" cm="1">
        <f t="array" aca="1" ref="H8178" ca="1">IF(I8178&lt;&gt;"",INDIRECT("'"&amp;I8178&amp;"'!"&amp;J8178),"")</f>
        <v>0</v>
      </c>
      <c r="I8178" s="1440" t="s">
        <v>3868</v>
      </c>
      <c r="J8178" s="1436" t="s">
        <v>5941</v>
      </c>
      <c r="K8178" s="4"/>
    </row>
    <row r="8179" spans="1:11" ht="15" x14ac:dyDescent="0.2">
      <c r="A8179">
        <v>8120</v>
      </c>
      <c r="B8179" s="19">
        <f>'Expenditures 16-24'!C380</f>
        <v>0</v>
      </c>
      <c r="D8179" s="4" t="s">
        <v>1431</v>
      </c>
      <c r="F8179" s="4"/>
      <c r="G8179" s="1" t="b">
        <f t="shared" ca="1" si="135"/>
        <v>1</v>
      </c>
      <c r="H8179" s="1435" cm="1">
        <f t="array" aca="1" ref="H8179" ca="1">IF(I8179&lt;&gt;"",INDIRECT("'"&amp;I8179&amp;"'!"&amp;J8179),"")</f>
        <v>0</v>
      </c>
      <c r="I8179" s="1440" t="s">
        <v>3868</v>
      </c>
      <c r="J8179" s="1436" t="s">
        <v>5942</v>
      </c>
      <c r="K8179" s="4"/>
    </row>
    <row r="8180" spans="1:11" ht="15" x14ac:dyDescent="0.2">
      <c r="A8180">
        <v>8121</v>
      </c>
      <c r="B8180" s="19">
        <f>'Expenditures 16-24'!C381</f>
        <v>0</v>
      </c>
      <c r="D8180" s="4" t="s">
        <v>1431</v>
      </c>
      <c r="F8180" s="4"/>
      <c r="G8180" s="1" t="b">
        <f t="shared" ca="1" si="135"/>
        <v>1</v>
      </c>
      <c r="H8180" s="1435" cm="1">
        <f t="array" aca="1" re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 t="shared" ca="1" si="135"/>
        <v>1</v>
      </c>
      <c r="H8181" s="1435" cm="1">
        <f t="array" aca="1" ref="H8181" ca="1">IF(I8181&lt;&gt;"",INDIRECT("'"&amp;I8181&amp;"'!"&amp;J8181),"")</f>
        <v>0</v>
      </c>
      <c r="I8181" s="1440" t="s">
        <v>3868</v>
      </c>
      <c r="J8181" s="1436" t="s">
        <v>5944</v>
      </c>
      <c r="K8181" s="4"/>
    </row>
    <row r="8182" spans="1:11" ht="15" x14ac:dyDescent="0.2">
      <c r="A8182">
        <v>8123</v>
      </c>
      <c r="B8182" s="19">
        <f>'Expenditures 16-24'!C383</f>
        <v>0</v>
      </c>
      <c r="D8182" s="4" t="s">
        <v>1431</v>
      </c>
      <c r="F8182" s="4"/>
      <c r="G8182" s="1" t="b">
        <f t="shared" ca="1" si="135"/>
        <v>1</v>
      </c>
      <c r="H8182" s="1435" cm="1">
        <f t="array" aca="1" ref="H8182" ca="1">IF(I8182&lt;&gt;"",INDIRECT("'"&amp;I8182&amp;"'!"&amp;J8182),"")</f>
        <v>0</v>
      </c>
      <c r="I8182" s="1440" t="s">
        <v>3868</v>
      </c>
      <c r="J8182" s="1436" t="s">
        <v>5945</v>
      </c>
      <c r="K8182" s="4"/>
    </row>
    <row r="8183" spans="1:11" ht="15" x14ac:dyDescent="0.2">
      <c r="A8183">
        <v>8124</v>
      </c>
      <c r="B8183" s="19">
        <f>'Expenditures 16-24'!C384</f>
        <v>0</v>
      </c>
      <c r="D8183" s="4" t="s">
        <v>1431</v>
      </c>
      <c r="F8183" s="4"/>
      <c r="G8183" s="1" t="b">
        <f t="shared" ca="1" si="135"/>
        <v>1</v>
      </c>
      <c r="H8183" s="1435" cm="1">
        <f t="array" aca="1" ref="H8183" ca="1">IF(I8183&lt;&gt;"",INDIRECT("'"&amp;I8183&amp;"'!"&amp;J8183),"")</f>
        <v>0</v>
      </c>
      <c r="I8183" s="1440" t="s">
        <v>3868</v>
      </c>
      <c r="J8183" s="1436" t="s">
        <v>5946</v>
      </c>
      <c r="K8183" s="4"/>
    </row>
    <row r="8184" spans="1:11" ht="15" x14ac:dyDescent="0.2">
      <c r="A8184">
        <v>8125</v>
      </c>
      <c r="B8184" s="19">
        <f>'Expenditures 16-24'!C385</f>
        <v>0</v>
      </c>
      <c r="D8184" s="4" t="s">
        <v>1431</v>
      </c>
      <c r="F8184" s="4"/>
      <c r="G8184" s="1" t="b">
        <f t="shared" ca="1" si="135"/>
        <v>1</v>
      </c>
      <c r="H8184" s="1435" cm="1">
        <f t="array" aca="1" ref="H8184" ca="1">IF(I8184&lt;&gt;"",INDIRECT("'"&amp;I8184&amp;"'!"&amp;J8184),"")</f>
        <v>0</v>
      </c>
      <c r="I8184" s="1440" t="s">
        <v>3868</v>
      </c>
      <c r="J8184" s="1436" t="s">
        <v>5947</v>
      </c>
      <c r="K8184" s="4"/>
    </row>
    <row r="8185" spans="1:11" ht="15" x14ac:dyDescent="0.2">
      <c r="A8185">
        <v>8126</v>
      </c>
      <c r="B8185" s="19">
        <f>'Expenditures 16-24'!C386</f>
        <v>0</v>
      </c>
      <c r="D8185" s="4" t="s">
        <v>1431</v>
      </c>
      <c r="F8185" s="4"/>
      <c r="G8185" s="1" t="b">
        <f t="shared" ca="1" si="135"/>
        <v>1</v>
      </c>
      <c r="H8185" s="1435" cm="1">
        <f t="array" aca="1" ref="H8185" ca="1">IF(I8185&lt;&gt;"",INDIRECT("'"&amp;I8185&amp;"'!"&amp;J8185),"")</f>
        <v>0</v>
      </c>
      <c r="I8185" s="1440" t="s">
        <v>3868</v>
      </c>
      <c r="J8185" s="1436" t="s">
        <v>5948</v>
      </c>
      <c r="K8185" s="4"/>
    </row>
    <row r="8186" spans="1:11" ht="15" x14ac:dyDescent="0.2">
      <c r="A8186">
        <v>8127</v>
      </c>
      <c r="B8186" s="19">
        <f>'Expenditures 16-24'!C387</f>
        <v>0</v>
      </c>
      <c r="D8186" s="4" t="s">
        <v>1431</v>
      </c>
      <c r="F8186" s="4"/>
      <c r="G8186" s="1" t="b">
        <f t="shared" ca="1" si="135"/>
        <v>1</v>
      </c>
      <c r="H8186" s="1435" cm="1">
        <f t="array" aca="1" ref="H8186" ca="1">IF(I8186&lt;&gt;"",INDIRECT("'"&amp;I8186&amp;"'!"&amp;J8186),"")</f>
        <v>0</v>
      </c>
      <c r="I8186" s="1440" t="s">
        <v>3868</v>
      </c>
      <c r="J8186" s="1436" t="s">
        <v>5949</v>
      </c>
      <c r="K8186" s="4"/>
    </row>
    <row r="8187" spans="1:11" ht="15" x14ac:dyDescent="0.2">
      <c r="A8187">
        <v>8128</v>
      </c>
      <c r="B8187" s="19">
        <f>'Expenditures 16-24'!C388</f>
        <v>0</v>
      </c>
      <c r="D8187" s="4" t="s">
        <v>1431</v>
      </c>
      <c r="F8187" s="4"/>
      <c r="G8187" s="1" t="b">
        <f t="shared" ca="1" si="135"/>
        <v>1</v>
      </c>
      <c r="H8187" s="1435" cm="1">
        <f t="array" aca="1" ref="H8187" ca="1">IF(I8187&lt;&gt;"",INDIRECT("'"&amp;I8187&amp;"'!"&amp;J8187),"")</f>
        <v>0</v>
      </c>
      <c r="I8187" s="1440" t="s">
        <v>3868</v>
      </c>
      <c r="J8187" s="1436" t="s">
        <v>5950</v>
      </c>
      <c r="K8187" s="4"/>
    </row>
    <row r="8188" spans="1:11" ht="15" x14ac:dyDescent="0.2">
      <c r="A8188">
        <v>8129</v>
      </c>
      <c r="B8188" s="19">
        <f>'Expenditures 16-24'!D316</f>
        <v>0</v>
      </c>
      <c r="D8188" s="4" t="s">
        <v>1431</v>
      </c>
      <c r="F8188" s="4"/>
      <c r="G8188" s="1" t="b">
        <f t="shared" ca="1" si="135"/>
        <v>1</v>
      </c>
      <c r="H8188" s="1435" cm="1">
        <f t="array" aca="1" ref="H8188" ca="1">IF(I8188&lt;&gt;"",INDIRECT("'"&amp;I8188&amp;"'!"&amp;J8188),"")</f>
        <v>0</v>
      </c>
      <c r="I8188" s="1440" t="s">
        <v>3868</v>
      </c>
      <c r="J8188" s="1436" t="s">
        <v>5951</v>
      </c>
      <c r="K8188" s="4"/>
    </row>
    <row r="8189" spans="1:11" ht="15" x14ac:dyDescent="0.2">
      <c r="A8189">
        <v>8130</v>
      </c>
      <c r="B8189" s="19">
        <f>'Expenditures 16-24'!D318</f>
        <v>0</v>
      </c>
      <c r="D8189" s="4" t="s">
        <v>1431</v>
      </c>
      <c r="F8189" s="4"/>
      <c r="G8189" s="1" t="b">
        <f t="shared" ca="1" si="135"/>
        <v>1</v>
      </c>
      <c r="H8189" s="1435" cm="1">
        <f t="array" aca="1" ref="H8189" ca="1">IF(I8189&lt;&gt;"",INDIRECT("'"&amp;I8189&amp;"'!"&amp;J8189),"")</f>
        <v>0</v>
      </c>
      <c r="I8189" s="1440" t="s">
        <v>3868</v>
      </c>
      <c r="J8189" s="1436" t="s">
        <v>5952</v>
      </c>
      <c r="K8189" s="4"/>
    </row>
    <row r="8190" spans="1:11" ht="15" x14ac:dyDescent="0.2">
      <c r="A8190">
        <v>8131</v>
      </c>
      <c r="B8190" s="19">
        <f>'Expenditures 16-24'!D319</f>
        <v>0</v>
      </c>
      <c r="D8190" s="4" t="s">
        <v>1431</v>
      </c>
      <c r="F8190" s="4"/>
      <c r="G8190" s="1" t="b">
        <f t="shared" ca="1" si="135"/>
        <v>1</v>
      </c>
      <c r="H8190" s="1435" cm="1">
        <f t="array" aca="1" ref="H8190" ca="1">IF(I8190&lt;&gt;"",INDIRECT("'"&amp;I8190&amp;"'!"&amp;J8190),"")</f>
        <v>0</v>
      </c>
      <c r="I8190" s="1440" t="s">
        <v>3868</v>
      </c>
      <c r="J8190" s="1436" t="s">
        <v>5953</v>
      </c>
      <c r="K8190" s="4"/>
    </row>
    <row r="8191" spans="1:11" ht="15" x14ac:dyDescent="0.2">
      <c r="A8191">
        <v>8132</v>
      </c>
      <c r="B8191" s="19">
        <f>'Expenditures 16-24'!D320</f>
        <v>0</v>
      </c>
      <c r="D8191" s="4" t="s">
        <v>1431</v>
      </c>
      <c r="F8191" s="4"/>
      <c r="G8191" s="1" t="b">
        <f t="shared" ca="1" si="135"/>
        <v>1</v>
      </c>
      <c r="H8191" s="1435" cm="1">
        <f t="array" aca="1" ref="H8191" ca="1">IF(I8191&lt;&gt;"",INDIRECT("'"&amp;I8191&amp;"'!"&amp;J8191),"")</f>
        <v>0</v>
      </c>
      <c r="I8191" s="1440" t="s">
        <v>3868</v>
      </c>
      <c r="J8191" s="1436" t="s">
        <v>5954</v>
      </c>
      <c r="K8191" s="4"/>
    </row>
    <row r="8192" spans="1:11" ht="15" x14ac:dyDescent="0.2">
      <c r="A8192">
        <v>8133</v>
      </c>
      <c r="B8192" s="19">
        <f>'Expenditures 16-24'!D321</f>
        <v>0</v>
      </c>
      <c r="D8192" s="4" t="s">
        <v>1431</v>
      </c>
      <c r="F8192" s="4"/>
      <c r="G8192" s="1" t="b">
        <f t="shared" ca="1" si="135"/>
        <v>1</v>
      </c>
      <c r="H8192" s="1435" cm="1">
        <f t="array" aca="1" ref="H8192" ca="1">IF(I8192&lt;&gt;"",INDIRECT("'"&amp;I8192&amp;"'!"&amp;J8192),"")</f>
        <v>0</v>
      </c>
      <c r="I8192" s="1440" t="s">
        <v>3868</v>
      </c>
      <c r="J8192" s="1436" t="s">
        <v>5955</v>
      </c>
      <c r="K8192" s="4"/>
    </row>
    <row r="8193" spans="1:11" ht="15" x14ac:dyDescent="0.2">
      <c r="A8193">
        <v>8134</v>
      </c>
      <c r="B8193" s="19">
        <f>'Expenditures 16-24'!D322</f>
        <v>0</v>
      </c>
      <c r="D8193" s="4" t="s">
        <v>1431</v>
      </c>
      <c r="F8193" s="4"/>
      <c r="G8193" s="1" t="b">
        <f t="shared" ca="1" si="135"/>
        <v>1</v>
      </c>
      <c r="H8193" s="1435" cm="1">
        <f t="array" aca="1" ref="H8193" ca="1">IF(I8193&lt;&gt;"",INDIRECT("'"&amp;I8193&amp;"'!"&amp;J8193),"")</f>
        <v>0</v>
      </c>
      <c r="I8193" s="1440" t="s">
        <v>3868</v>
      </c>
      <c r="J8193" s="1436" t="s">
        <v>5956</v>
      </c>
      <c r="K8193" s="4"/>
    </row>
    <row r="8194" spans="1:11" ht="15" x14ac:dyDescent="0.2">
      <c r="A8194">
        <v>8135</v>
      </c>
      <c r="B8194" s="19">
        <f>'Expenditures 16-24'!D323</f>
        <v>0</v>
      </c>
      <c r="D8194" s="4" t="s">
        <v>1431</v>
      </c>
      <c r="F8194" s="4"/>
      <c r="G8194" s="1" t="b">
        <f t="shared" ca="1" si="135"/>
        <v>1</v>
      </c>
      <c r="H8194" s="1435" cm="1">
        <f t="array" aca="1" ref="H8194" ca="1">IF(I8194&lt;&gt;"",INDIRECT("'"&amp;I8194&amp;"'!"&amp;J8194),"")</f>
        <v>0</v>
      </c>
      <c r="I8194" s="1440" t="s">
        <v>3868</v>
      </c>
      <c r="J8194" s="1436" t="s">
        <v>5957</v>
      </c>
      <c r="K8194" s="4"/>
    </row>
    <row r="8195" spans="1:11" ht="15" x14ac:dyDescent="0.2">
      <c r="A8195">
        <v>8136</v>
      </c>
      <c r="B8195" s="19">
        <f>'Expenditures 16-24'!D324</f>
        <v>0</v>
      </c>
      <c r="D8195" s="4" t="s">
        <v>1431</v>
      </c>
      <c r="F8195" s="4"/>
      <c r="G8195" s="1" t="b">
        <f t="shared" ca="1" si="135"/>
        <v>1</v>
      </c>
      <c r="H8195" s="1435" cm="1">
        <f t="array" aca="1" ref="H8195" ca="1">IF(I8195&lt;&gt;"",INDIRECT("'"&amp;I8195&amp;"'!"&amp;J8195),"")</f>
        <v>0</v>
      </c>
      <c r="I8195" s="1440" t="s">
        <v>3868</v>
      </c>
      <c r="J8195" s="1436" t="s">
        <v>5958</v>
      </c>
      <c r="K8195" s="4"/>
    </row>
    <row r="8196" spans="1:11" ht="15" x14ac:dyDescent="0.2">
      <c r="A8196">
        <v>8137</v>
      </c>
      <c r="B8196" s="19">
        <f>'Expenditures 16-24'!D325</f>
        <v>0</v>
      </c>
      <c r="D8196" s="4" t="s">
        <v>1431</v>
      </c>
      <c r="F8196" s="4"/>
      <c r="G8196" s="1" t="b">
        <f t="shared" ca="1" si="135"/>
        <v>1</v>
      </c>
      <c r="H8196" s="1435" cm="1">
        <f t="array" aca="1" ref="H8196" ca="1">IF(I8196&lt;&gt;"",INDIRECT("'"&amp;I8196&amp;"'!"&amp;J8196),"")</f>
        <v>0</v>
      </c>
      <c r="I8196" s="1440" t="s">
        <v>3868</v>
      </c>
      <c r="J8196" s="1436" t="s">
        <v>5959</v>
      </c>
      <c r="K8196" s="4"/>
    </row>
    <row r="8197" spans="1:11" ht="15" x14ac:dyDescent="0.2">
      <c r="A8197">
        <v>8138</v>
      </c>
      <c r="B8197" s="19">
        <f>'Expenditures 16-24'!D326</f>
        <v>0</v>
      </c>
      <c r="D8197" s="4" t="s">
        <v>1431</v>
      </c>
      <c r="F8197" s="4"/>
      <c r="G8197" s="1" t="b">
        <f t="shared" ca="1" si="135"/>
        <v>1</v>
      </c>
      <c r="H8197" s="1435" cm="1">
        <f t="array" aca="1" ref="H8197" ca="1">IF(I8197&lt;&gt;"",INDIRECT("'"&amp;I8197&amp;"'!"&amp;J8197),"")</f>
        <v>0</v>
      </c>
      <c r="I8197" s="1440" t="s">
        <v>3868</v>
      </c>
      <c r="J8197" s="1436" t="s">
        <v>5960</v>
      </c>
      <c r="K8197" s="4"/>
    </row>
    <row r="8198" spans="1:11" ht="15" x14ac:dyDescent="0.2">
      <c r="A8198">
        <v>8139</v>
      </c>
      <c r="B8198" s="19">
        <f>'Expenditures 16-24'!D327</f>
        <v>0</v>
      </c>
      <c r="D8198" s="4" t="s">
        <v>1431</v>
      </c>
      <c r="F8198" s="4"/>
      <c r="G8198" s="1" t="b">
        <f t="shared" ca="1" si="135"/>
        <v>1</v>
      </c>
      <c r="H8198" s="1435" cm="1">
        <f t="array" aca="1" ref="H8198" ca="1">IF(I8198&lt;&gt;"",INDIRECT("'"&amp;I8198&amp;"'!"&amp;J8198),"")</f>
        <v>0</v>
      </c>
      <c r="I8198" s="1440" t="s">
        <v>3868</v>
      </c>
      <c r="J8198" s="1436" t="s">
        <v>5961</v>
      </c>
      <c r="K8198" s="4"/>
    </row>
    <row r="8199" spans="1:11" ht="15" x14ac:dyDescent="0.2">
      <c r="A8199">
        <v>8140</v>
      </c>
      <c r="B8199" s="19">
        <f>'Expenditures 16-24'!D328</f>
        <v>0</v>
      </c>
      <c r="D8199" s="4" t="s">
        <v>1431</v>
      </c>
      <c r="F8199" s="4"/>
      <c r="G8199" s="1" t="b">
        <f t="shared" ca="1" si="135"/>
        <v>1</v>
      </c>
      <c r="H8199" s="1435" cm="1">
        <f t="array" aca="1" ref="H8199" ca="1">IF(I8199&lt;&gt;"",INDIRECT("'"&amp;I8199&amp;"'!"&amp;J8199),"")</f>
        <v>0</v>
      </c>
      <c r="I8199" s="1440" t="s">
        <v>3868</v>
      </c>
      <c r="J8199" s="1436" t="s">
        <v>5962</v>
      </c>
      <c r="K8199" s="4"/>
    </row>
    <row r="8200" spans="1:11" ht="15" x14ac:dyDescent="0.2">
      <c r="A8200">
        <v>8141</v>
      </c>
      <c r="B8200" s="19">
        <f>'Expenditures 16-24'!D329</f>
        <v>0</v>
      </c>
      <c r="D8200" s="4" t="s">
        <v>1431</v>
      </c>
      <c r="F8200" s="4"/>
      <c r="G8200" s="1" t="b">
        <f t="shared" ca="1" si="135"/>
        <v>1</v>
      </c>
      <c r="H8200" s="1435" cm="1">
        <f t="array" aca="1" ref="H8200" ca="1">IF(I8200&lt;&gt;"",INDIRECT("'"&amp;I8200&amp;"'!"&amp;J8200),"")</f>
        <v>0</v>
      </c>
      <c r="I8200" s="1440" t="s">
        <v>3868</v>
      </c>
      <c r="J8200" s="1436" t="s">
        <v>5963</v>
      </c>
      <c r="K8200" s="4"/>
    </row>
    <row r="8201" spans="1:11" ht="15" x14ac:dyDescent="0.2">
      <c r="A8201">
        <v>8142</v>
      </c>
      <c r="B8201" s="19">
        <f>'Expenditures 16-24'!D330</f>
        <v>0</v>
      </c>
      <c r="D8201" s="4" t="s">
        <v>1431</v>
      </c>
      <c r="F8201" s="4"/>
      <c r="G8201" s="1" t="b">
        <f t="shared" ca="1" si="135"/>
        <v>1</v>
      </c>
      <c r="H8201" s="1435" cm="1">
        <f t="array" aca="1" ref="H8201" ca="1">IF(I8201&lt;&gt;"",INDIRECT("'"&amp;I8201&amp;"'!"&amp;J8201),"")</f>
        <v>0</v>
      </c>
      <c r="I8201" s="1440" t="s">
        <v>3868</v>
      </c>
      <c r="J8201" s="1436" t="s">
        <v>5964</v>
      </c>
      <c r="K8201" s="4"/>
    </row>
    <row r="8202" spans="1:11" ht="15" x14ac:dyDescent="0.2">
      <c r="A8202">
        <v>8143</v>
      </c>
      <c r="B8202" s="19">
        <f>'Expenditures 16-24'!D344</f>
        <v>0</v>
      </c>
      <c r="D8202" s="4" t="s">
        <v>1431</v>
      </c>
      <c r="F8202" s="4"/>
      <c r="G8202" s="1" t="b">
        <f t="shared" ca="1" si="135"/>
        <v>1</v>
      </c>
      <c r="H8202" s="1435" cm="1">
        <f t="array" aca="1" ref="H8202" ca="1">IF(I8202&lt;&gt;"",INDIRECT("'"&amp;I8202&amp;"'!"&amp;J8202),"")</f>
        <v>0</v>
      </c>
      <c r="I8202" s="1440" t="s">
        <v>3868</v>
      </c>
      <c r="J8202" s="1436" t="s">
        <v>5965</v>
      </c>
      <c r="K8202" s="4"/>
    </row>
    <row r="8203" spans="1:11" ht="15" x14ac:dyDescent="0.2">
      <c r="A8203">
        <v>8144</v>
      </c>
      <c r="B8203" s="19">
        <f>'Expenditures 16-24'!D347</f>
        <v>0</v>
      </c>
      <c r="D8203" s="4" t="s">
        <v>1431</v>
      </c>
      <c r="F8203" s="4"/>
      <c r="G8203" s="1" t="b">
        <f t="shared" ca="1" si="135"/>
        <v>1</v>
      </c>
      <c r="H8203" s="1435" cm="1">
        <f t="array" aca="1" ref="H8203" ca="1">IF(I8203&lt;&gt;"",INDIRECT("'"&amp;I8203&amp;"'!"&amp;J8203),"")</f>
        <v>0</v>
      </c>
      <c r="I8203" s="1440" t="s">
        <v>3868</v>
      </c>
      <c r="J8203" s="1436" t="s">
        <v>5966</v>
      </c>
      <c r="K8203" s="4"/>
    </row>
    <row r="8204" spans="1:11" ht="15" x14ac:dyDescent="0.2">
      <c r="A8204">
        <v>8145</v>
      </c>
      <c r="B8204" s="19">
        <f>'Expenditures 16-24'!D348</f>
        <v>0</v>
      </c>
      <c r="D8204" s="4" t="s">
        <v>1431</v>
      </c>
      <c r="F8204" s="4"/>
      <c r="G8204" s="1" t="b">
        <f t="shared" ca="1" si="135"/>
        <v>1</v>
      </c>
      <c r="H8204" s="1435" cm="1">
        <f t="array" aca="1" ref="H8204" ca="1">IF(I8204&lt;&gt;"",INDIRECT("'"&amp;I8204&amp;"'!"&amp;J8204),"")</f>
        <v>0</v>
      </c>
      <c r="I8204" s="1440" t="s">
        <v>3868</v>
      </c>
      <c r="J8204" s="1436" t="s">
        <v>5967</v>
      </c>
      <c r="K8204" s="4"/>
    </row>
    <row r="8205" spans="1:11" ht="15" x14ac:dyDescent="0.2">
      <c r="A8205">
        <v>8146</v>
      </c>
      <c r="B8205" s="19">
        <f>'Expenditures 16-24'!D349</f>
        <v>0</v>
      </c>
      <c r="D8205" s="4" t="s">
        <v>1431</v>
      </c>
      <c r="F8205" s="4"/>
      <c r="G8205" s="1" t="b">
        <f t="shared" ca="1" si="135"/>
        <v>1</v>
      </c>
      <c r="H8205" s="1435" cm="1">
        <f t="array" aca="1" ref="H8205" ca="1">IF(I8205&lt;&gt;"",INDIRECT("'"&amp;I8205&amp;"'!"&amp;J8205),"")</f>
        <v>0</v>
      </c>
      <c r="I8205" s="1440" t="s">
        <v>3868</v>
      </c>
      <c r="J8205" s="1436" t="s">
        <v>5968</v>
      </c>
      <c r="K8205" s="4"/>
    </row>
    <row r="8206" spans="1:11" ht="15" x14ac:dyDescent="0.2">
      <c r="A8206">
        <v>8147</v>
      </c>
      <c r="B8206" s="19">
        <f>'Expenditures 16-24'!D350</f>
        <v>0</v>
      </c>
      <c r="D8206" s="4" t="s">
        <v>1431</v>
      </c>
      <c r="F8206" s="4"/>
      <c r="G8206" s="1" t="b">
        <f t="shared" ca="1" si="135"/>
        <v>1</v>
      </c>
      <c r="H8206" s="1435" cm="1">
        <f t="array" aca="1" ref="H8206" ca="1">IF(I8206&lt;&gt;"",INDIRECT("'"&amp;I8206&amp;"'!"&amp;J8206),"")</f>
        <v>0</v>
      </c>
      <c r="I8206" s="1440" t="s">
        <v>3868</v>
      </c>
      <c r="J8206" s="1436" t="s">
        <v>5969</v>
      </c>
      <c r="K8206" s="4"/>
    </row>
    <row r="8207" spans="1:11" ht="15" x14ac:dyDescent="0.2">
      <c r="A8207">
        <v>8148</v>
      </c>
      <c r="B8207" s="19">
        <f>'Expenditures 16-24'!D351</f>
        <v>0</v>
      </c>
      <c r="D8207" s="4" t="s">
        <v>1431</v>
      </c>
      <c r="F8207" s="4"/>
      <c r="G8207" s="1" t="b">
        <f t="shared" ca="1" si="135"/>
        <v>1</v>
      </c>
      <c r="H8207" s="1435" cm="1">
        <f t="array" aca="1" ref="H8207" ca="1">IF(I8207&lt;&gt;"",INDIRECT("'"&amp;I8207&amp;"'!"&amp;J8207),"")</f>
        <v>0</v>
      </c>
      <c r="I8207" s="1440" t="s">
        <v>3868</v>
      </c>
      <c r="J8207" s="1436" t="s">
        <v>5970</v>
      </c>
      <c r="K8207" s="4"/>
    </row>
    <row r="8208" spans="1:11" ht="15" x14ac:dyDescent="0.2">
      <c r="A8208">
        <v>8149</v>
      </c>
      <c r="B8208" s="19">
        <f>'Expenditures 16-24'!D352</f>
        <v>0</v>
      </c>
      <c r="D8208" s="4" t="s">
        <v>1431</v>
      </c>
      <c r="F8208" s="4"/>
      <c r="G8208" s="1" t="b">
        <f t="shared" ca="1" si="135"/>
        <v>1</v>
      </c>
      <c r="H8208" s="1435" cm="1">
        <f t="array" aca="1" ref="H8208" ca="1">IF(I8208&lt;&gt;"",INDIRECT("'"&amp;I8208&amp;"'!"&amp;J8208),"")</f>
        <v>0</v>
      </c>
      <c r="I8208" s="1440" t="s">
        <v>3868</v>
      </c>
      <c r="J8208" s="1436" t="s">
        <v>5971</v>
      </c>
      <c r="K8208" s="4"/>
    </row>
    <row r="8209" spans="1:11" ht="15" x14ac:dyDescent="0.2">
      <c r="A8209">
        <v>8150</v>
      </c>
      <c r="B8209" s="19">
        <f>'Expenditures 16-24'!D353</f>
        <v>0</v>
      </c>
      <c r="D8209" s="4" t="s">
        <v>1431</v>
      </c>
      <c r="F8209" s="4"/>
      <c r="G8209" s="1" t="b">
        <f t="shared" ca="1" si="135"/>
        <v>1</v>
      </c>
      <c r="H8209" s="1435" cm="1">
        <f t="array" aca="1" ref="H8209" ca="1">IF(I8209&lt;&gt;"",INDIRECT("'"&amp;I8209&amp;"'!"&amp;J8209),"")</f>
        <v>0</v>
      </c>
      <c r="I8209" s="1440" t="s">
        <v>3868</v>
      </c>
      <c r="J8209" s="1436" t="s">
        <v>5972</v>
      </c>
      <c r="K8209" s="4"/>
    </row>
    <row r="8210" spans="1:11" ht="15" x14ac:dyDescent="0.2">
      <c r="A8210">
        <v>8151</v>
      </c>
      <c r="B8210" s="19">
        <f>'Expenditures 16-24'!D355</f>
        <v>0</v>
      </c>
      <c r="D8210" s="4" t="s">
        <v>1431</v>
      </c>
      <c r="F8210" s="4"/>
      <c r="G8210" s="1" t="b">
        <f t="shared" ca="1" si="135"/>
        <v>1</v>
      </c>
      <c r="H8210" s="1435" cm="1">
        <f t="array" aca="1" ref="H8210" ca="1">IF(I8210&lt;&gt;"",INDIRECT("'"&amp;I8210&amp;"'!"&amp;J8210),"")</f>
        <v>0</v>
      </c>
      <c r="I8210" s="1440" t="s">
        <v>3868</v>
      </c>
      <c r="J8210" s="1436" t="s">
        <v>5973</v>
      </c>
      <c r="K8210" s="4"/>
    </row>
    <row r="8211" spans="1:11" ht="15" x14ac:dyDescent="0.2">
      <c r="A8211">
        <v>8152</v>
      </c>
      <c r="B8211" s="19">
        <f>'Expenditures 16-24'!D356</f>
        <v>0</v>
      </c>
      <c r="D8211" s="4" t="s">
        <v>1431</v>
      </c>
      <c r="F8211" s="4"/>
      <c r="G8211" s="1" t="b">
        <f t="shared" ca="1" si="135"/>
        <v>1</v>
      </c>
      <c r="H8211" s="1435" cm="1">
        <f t="array" aca="1" ref="H8211" ca="1">IF(I8211&lt;&gt;"",INDIRECT("'"&amp;I8211&amp;"'!"&amp;J8211),"")</f>
        <v>0</v>
      </c>
      <c r="I8211" s="1440" t="s">
        <v>3868</v>
      </c>
      <c r="J8211" s="1436" t="s">
        <v>5974</v>
      </c>
      <c r="K8211" s="4"/>
    </row>
    <row r="8212" spans="1:11" ht="15" x14ac:dyDescent="0.2">
      <c r="A8212">
        <v>8153</v>
      </c>
      <c r="B8212" s="19">
        <f>'Expenditures 16-24'!D357</f>
        <v>0</v>
      </c>
      <c r="D8212" s="4" t="s">
        <v>1431</v>
      </c>
      <c r="F8212" s="4"/>
      <c r="G8212" s="1" t="b">
        <f t="shared" ca="1" si="135"/>
        <v>1</v>
      </c>
      <c r="H8212" s="1435" cm="1">
        <f t="array" aca="1" ref="H8212" ca="1">IF(I8212&lt;&gt;"",INDIRECT("'"&amp;I8212&amp;"'!"&amp;J8212),"")</f>
        <v>0</v>
      </c>
      <c r="I8212" s="1440" t="s">
        <v>3868</v>
      </c>
      <c r="J8212" s="1436" t="s">
        <v>5975</v>
      </c>
      <c r="K8212" s="4"/>
    </row>
    <row r="8213" spans="1:11" ht="15" x14ac:dyDescent="0.2">
      <c r="A8213">
        <v>8154</v>
      </c>
      <c r="B8213" s="19">
        <f>'Expenditures 16-24'!D358</f>
        <v>0</v>
      </c>
      <c r="D8213" s="4" t="s">
        <v>1431</v>
      </c>
      <c r="F8213" s="4"/>
      <c r="G8213" s="1" t="b">
        <f t="shared" ca="1" si="135"/>
        <v>1</v>
      </c>
      <c r="H8213" s="1435" cm="1">
        <f t="array" aca="1" ref="H8213" ca="1">IF(I8213&lt;&gt;"",INDIRECT("'"&amp;I8213&amp;"'!"&amp;J8213),"")</f>
        <v>0</v>
      </c>
      <c r="I8213" s="1440" t="s">
        <v>3868</v>
      </c>
      <c r="J8213" s="1436" t="s">
        <v>5976</v>
      </c>
      <c r="K8213" s="4"/>
    </row>
    <row r="8214" spans="1:11" ht="15" x14ac:dyDescent="0.2">
      <c r="A8214">
        <v>8155</v>
      </c>
      <c r="B8214" s="19">
        <f>'Expenditures 16-24'!D360</f>
        <v>0</v>
      </c>
      <c r="D8214" s="4" t="s">
        <v>1431</v>
      </c>
      <c r="F8214" s="4"/>
      <c r="G8214" s="1" t="b">
        <f t="shared" ca="1" si="135"/>
        <v>1</v>
      </c>
      <c r="H8214" s="1435" cm="1">
        <f t="array" aca="1" ref="H8214" ca="1">IF(I8214&lt;&gt;"",INDIRECT("'"&amp;I8214&amp;"'!"&amp;J8214),"")</f>
        <v>0</v>
      </c>
      <c r="I8214" s="1440" t="s">
        <v>3868</v>
      </c>
      <c r="J8214" s="1436" t="s">
        <v>5977</v>
      </c>
      <c r="K8214" s="4"/>
    </row>
    <row r="8215" spans="1:11" ht="15" x14ac:dyDescent="0.2">
      <c r="A8215">
        <v>8156</v>
      </c>
      <c r="B8215" s="19">
        <f>'Expenditures 16-24'!D361</f>
        <v>0</v>
      </c>
      <c r="D8215" s="4" t="s">
        <v>1431</v>
      </c>
      <c r="F8215" s="4"/>
      <c r="G8215" s="1" t="b">
        <f t="shared" ca="1" si="135"/>
        <v>1</v>
      </c>
      <c r="H8215" s="1435" cm="1">
        <f t="array" aca="1" ref="H8215" ca="1">IF(I8215&lt;&gt;"",INDIRECT("'"&amp;I8215&amp;"'!"&amp;J8215),"")</f>
        <v>0</v>
      </c>
      <c r="I8215" s="1440" t="s">
        <v>3868</v>
      </c>
      <c r="J8215" s="1436" t="s">
        <v>5978</v>
      </c>
      <c r="K8215" s="4"/>
    </row>
    <row r="8216" spans="1:11" ht="15" x14ac:dyDescent="0.2">
      <c r="A8216">
        <v>8157</v>
      </c>
      <c r="B8216" s="19">
        <f>'Expenditures 16-24'!D362</f>
        <v>0</v>
      </c>
      <c r="D8216" s="4" t="s">
        <v>1431</v>
      </c>
      <c r="F8216" s="4"/>
      <c r="G8216" s="1" t="b">
        <f t="shared" ca="1" si="135"/>
        <v>1</v>
      </c>
      <c r="H8216" s="1435" cm="1">
        <f t="array" aca="1" ref="H8216" ca="1">IF(I8216&lt;&gt;"",INDIRECT("'"&amp;I8216&amp;"'!"&amp;J8216),"")</f>
        <v>0</v>
      </c>
      <c r="I8216" s="1440" t="s">
        <v>3868</v>
      </c>
      <c r="J8216" s="1436" t="s">
        <v>5979</v>
      </c>
      <c r="K8216" s="4"/>
    </row>
    <row r="8217" spans="1:11" ht="15" x14ac:dyDescent="0.2">
      <c r="A8217" s="5">
        <v>8158</v>
      </c>
      <c r="D8217" s="4" t="s">
        <v>1431</v>
      </c>
      <c r="F8217" s="4" t="s">
        <v>3784</v>
      </c>
      <c r="G8217" s="1" t="b">
        <f t="shared" ca="1" si="135"/>
        <v>1</v>
      </c>
      <c r="H8217" s="1435" t="str" cm="1">
        <f t="array" aca="1" ref="H8217" ca="1">IF(I8217&lt;&gt;"",INDIRECT("'"&amp;I8217&amp;"'!"&amp;J8217),"")</f>
        <v/>
      </c>
      <c r="I8217" s="1440"/>
      <c r="J8217" s="1436"/>
      <c r="K8217" s="4"/>
    </row>
    <row r="8218" spans="1:11" ht="15" x14ac:dyDescent="0.2">
      <c r="A8218" s="5">
        <v>8159</v>
      </c>
      <c r="D8218" s="4" t="s">
        <v>1431</v>
      </c>
      <c r="F8218" s="4" t="s">
        <v>3784</v>
      </c>
      <c r="G8218" s="1" t="b">
        <f t="shared" ca="1" si="135"/>
        <v>1</v>
      </c>
      <c r="H8218" s="1435" t="str" cm="1">
        <f t="array" aca="1" ref="H8218" ca="1">IF(I8218&lt;&gt;"",INDIRECT("'"&amp;I8218&amp;"'!"&amp;J8218),"")</f>
        <v/>
      </c>
      <c r="I8218" s="1440"/>
      <c r="J8218" s="1436"/>
      <c r="K8218" s="4"/>
    </row>
    <row r="8219" spans="1:11" ht="15" x14ac:dyDescent="0.2">
      <c r="A8219" s="5">
        <v>8160</v>
      </c>
      <c r="D8219" s="4" t="s">
        <v>1431</v>
      </c>
      <c r="F8219" s="4" t="s">
        <v>3784</v>
      </c>
      <c r="G8219" s="1" t="b">
        <f t="shared" ca="1" si="135"/>
        <v>1</v>
      </c>
      <c r="H8219" s="1435" t="str" cm="1">
        <f t="array" aca="1" ref="H8219" ca="1">IF(I8219&lt;&gt;"",INDIRECT("'"&amp;I8219&amp;"'!"&amp;J8219),"")</f>
        <v/>
      </c>
      <c r="I8219" s="1440"/>
      <c r="J8219" s="1436"/>
      <c r="K8219" s="4"/>
    </row>
    <row r="8220" spans="1:11" ht="15" x14ac:dyDescent="0.2">
      <c r="A8220">
        <v>8161</v>
      </c>
      <c r="B8220" s="19">
        <f>'Expenditures 16-24'!D367</f>
        <v>0</v>
      </c>
      <c r="D8220" s="4" t="s">
        <v>1431</v>
      </c>
      <c r="F8220" s="4"/>
      <c r="G8220" s="1" t="b">
        <f t="shared" ca="1" si="135"/>
        <v>1</v>
      </c>
      <c r="H8220" s="1435" cm="1">
        <f t="array" aca="1" ref="H8220" ca="1">IF(I8220&lt;&gt;"",INDIRECT("'"&amp;I8220&amp;"'!"&amp;J8220),"")</f>
        <v>0</v>
      </c>
      <c r="I8220" s="1440" t="s">
        <v>3868</v>
      </c>
      <c r="J8220" s="1436" t="s">
        <v>5980</v>
      </c>
      <c r="K8220" s="4"/>
    </row>
    <row r="8221" spans="1:11" ht="15" x14ac:dyDescent="0.2">
      <c r="A8221">
        <v>8162</v>
      </c>
      <c r="B8221" s="19">
        <f>'Expenditures 16-24'!D368</f>
        <v>0</v>
      </c>
      <c r="D8221" s="4" t="s">
        <v>1431</v>
      </c>
      <c r="F8221" s="4"/>
      <c r="G8221" s="1" t="b">
        <f t="shared" ca="1" si="135"/>
        <v>1</v>
      </c>
      <c r="H8221" s="1435" cm="1">
        <f t="array" aca="1" ref="H8221" ca="1">IF(I8221&lt;&gt;"",INDIRECT("'"&amp;I8221&amp;"'!"&amp;J8221),"")</f>
        <v>0</v>
      </c>
      <c r="I8221" s="1440" t="s">
        <v>3868</v>
      </c>
      <c r="J8221" s="1436" t="s">
        <v>5981</v>
      </c>
      <c r="K8221" s="4"/>
    </row>
    <row r="8222" spans="1:11" ht="15" x14ac:dyDescent="0.2">
      <c r="A8222">
        <v>8163</v>
      </c>
      <c r="B8222" s="19">
        <f>'Expenditures 16-24'!D369</f>
        <v>0</v>
      </c>
      <c r="D8222" s="4" t="s">
        <v>1431</v>
      </c>
      <c r="F8222" s="4"/>
      <c r="G8222" s="1" t="b">
        <f t="shared" ca="1" si="135"/>
        <v>1</v>
      </c>
      <c r="H8222" s="1435" cm="1">
        <f t="array" aca="1" ref="H8222" ca="1">IF(I8222&lt;&gt;"",INDIRECT("'"&amp;I8222&amp;"'!"&amp;J8222),"")</f>
        <v>0</v>
      </c>
      <c r="I8222" s="1440" t="s">
        <v>3868</v>
      </c>
      <c r="J8222" s="1436" t="s">
        <v>5982</v>
      </c>
      <c r="K8222" s="4"/>
    </row>
    <row r="8223" spans="1:11" ht="15" x14ac:dyDescent="0.2">
      <c r="A8223">
        <v>8164</v>
      </c>
      <c r="B8223" s="19">
        <f>'Expenditures 16-24'!D371</f>
        <v>0</v>
      </c>
      <c r="D8223" s="4" t="s">
        <v>1431</v>
      </c>
      <c r="F8223" s="4"/>
      <c r="G8223" s="1" t="b">
        <f t="shared" ca="1" si="135"/>
        <v>1</v>
      </c>
      <c r="H8223" s="1435" cm="1">
        <f t="array" aca="1" ref="H8223" ca="1">IF(I8223&lt;&gt;"",INDIRECT("'"&amp;I8223&amp;"'!"&amp;J8223),"")</f>
        <v>0</v>
      </c>
      <c r="I8223" s="1440" t="s">
        <v>3868</v>
      </c>
      <c r="J8223" s="1436" t="s">
        <v>5983</v>
      </c>
      <c r="K8223" s="4"/>
    </row>
    <row r="8224" spans="1:11" ht="15" x14ac:dyDescent="0.2">
      <c r="A8224">
        <v>8165</v>
      </c>
      <c r="B8224" s="19">
        <f>'Expenditures 16-24'!D372</f>
        <v>0</v>
      </c>
      <c r="D8224" s="4" t="s">
        <v>1431</v>
      </c>
      <c r="F8224" s="4"/>
      <c r="G8224" s="1" t="b">
        <f t="shared" ref="G8224:G8287" ca="1" si="136">H8224=B8224</f>
        <v>1</v>
      </c>
      <c r="H8224" s="1435" cm="1">
        <f t="array" aca="1" ref="H8224" ca="1">IF(I8224&lt;&gt;"",INDIRECT("'"&amp;I8224&amp;"'!"&amp;J8224),"")</f>
        <v>0</v>
      </c>
      <c r="I8224" s="1440" t="s">
        <v>3868</v>
      </c>
      <c r="J8224" s="1436" t="s">
        <v>5984</v>
      </c>
      <c r="K8224" s="4"/>
    </row>
    <row r="8225" spans="1:11" ht="15" x14ac:dyDescent="0.2">
      <c r="A8225">
        <v>8166</v>
      </c>
      <c r="B8225" s="19">
        <f>'Expenditures 16-24'!D374</f>
        <v>0</v>
      </c>
      <c r="D8225" s="4" t="s">
        <v>1431</v>
      </c>
      <c r="F8225" s="4"/>
      <c r="G8225" s="1" t="b">
        <f t="shared" ca="1" si="136"/>
        <v>1</v>
      </c>
      <c r="H8225" s="1435" cm="1">
        <f t="array" aca="1" ref="H8225" ca="1">IF(I8225&lt;&gt;"",INDIRECT("'"&amp;I8225&amp;"'!"&amp;J8225),"")</f>
        <v>0</v>
      </c>
      <c r="I8225" s="1440" t="s">
        <v>3868</v>
      </c>
      <c r="J8225" s="1436" t="s">
        <v>5985</v>
      </c>
      <c r="K8225" s="4"/>
    </row>
    <row r="8226" spans="1:11" ht="15" x14ac:dyDescent="0.2">
      <c r="A8226">
        <v>8167</v>
      </c>
      <c r="B8226" s="19">
        <f>'Expenditures 16-24'!D375</f>
        <v>0</v>
      </c>
      <c r="D8226" s="4" t="s">
        <v>1431</v>
      </c>
      <c r="F8226" s="4"/>
      <c r="G8226" s="1" t="b">
        <f t="shared" ca="1" si="136"/>
        <v>1</v>
      </c>
      <c r="H8226" s="1435" cm="1">
        <f t="array" aca="1" ref="H8226" ca="1">IF(I8226&lt;&gt;"",INDIRECT("'"&amp;I8226&amp;"'!"&amp;J8226),"")</f>
        <v>0</v>
      </c>
      <c r="I8226" s="1440" t="s">
        <v>3868</v>
      </c>
      <c r="J8226" s="1436" t="s">
        <v>5986</v>
      </c>
      <c r="K8226" s="4"/>
    </row>
    <row r="8227" spans="1:11" ht="15" x14ac:dyDescent="0.2">
      <c r="A8227">
        <v>8168</v>
      </c>
      <c r="B8227" s="19">
        <f>'Expenditures 16-24'!D376</f>
        <v>0</v>
      </c>
      <c r="D8227" s="4" t="s">
        <v>1431</v>
      </c>
      <c r="F8227" s="4"/>
      <c r="G8227" s="1" t="b">
        <f t="shared" ca="1" si="136"/>
        <v>1</v>
      </c>
      <c r="H8227" s="1435" cm="1">
        <f t="array" aca="1" ref="H8227" ca="1">IF(I8227&lt;&gt;"",INDIRECT("'"&amp;I8227&amp;"'!"&amp;J8227),"")</f>
        <v>0</v>
      </c>
      <c r="I8227" s="1440" t="s">
        <v>3868</v>
      </c>
      <c r="J8227" s="1436" t="s">
        <v>5987</v>
      </c>
      <c r="K8227" s="4"/>
    </row>
    <row r="8228" spans="1:11" ht="15" x14ac:dyDescent="0.2">
      <c r="A8228">
        <v>8169</v>
      </c>
      <c r="B8228" s="19">
        <f>'Expenditures 16-24'!D377</f>
        <v>0</v>
      </c>
      <c r="D8228" s="4" t="s">
        <v>1431</v>
      </c>
      <c r="F8228" s="4"/>
      <c r="G8228" s="1" t="b">
        <f t="shared" ca="1" si="136"/>
        <v>1</v>
      </c>
      <c r="H8228" s="1435" cm="1">
        <f t="array" aca="1" ref="H8228" ca="1">IF(I8228&lt;&gt;"",INDIRECT("'"&amp;I8228&amp;"'!"&amp;J8228),"")</f>
        <v>0</v>
      </c>
      <c r="I8228" s="1440" t="s">
        <v>3868</v>
      </c>
      <c r="J8228" s="1436" t="s">
        <v>5988</v>
      </c>
      <c r="K8228" s="4"/>
    </row>
    <row r="8229" spans="1:11" ht="15" x14ac:dyDescent="0.2">
      <c r="A8229">
        <v>8170</v>
      </c>
      <c r="B8229" s="19">
        <f>'Expenditures 16-24'!D378</f>
        <v>0</v>
      </c>
      <c r="D8229" s="4" t="s">
        <v>1431</v>
      </c>
      <c r="F8229" s="4"/>
      <c r="G8229" s="1" t="b">
        <f t="shared" ca="1" si="136"/>
        <v>1</v>
      </c>
      <c r="H8229" s="1435" cm="1">
        <f t="array" aca="1" ref="H8229" ca="1">IF(I8229&lt;&gt;"",INDIRECT("'"&amp;I8229&amp;"'!"&amp;J8229),"")</f>
        <v>0</v>
      </c>
      <c r="I8229" s="1440" t="s">
        <v>3868</v>
      </c>
      <c r="J8229" s="1436" t="s">
        <v>5989</v>
      </c>
      <c r="K8229" s="4"/>
    </row>
    <row r="8230" spans="1:11" ht="15" x14ac:dyDescent="0.2">
      <c r="A8230">
        <v>8171</v>
      </c>
      <c r="B8230" s="19">
        <f>'Expenditures 16-24'!D380</f>
        <v>0</v>
      </c>
      <c r="D8230" s="4" t="s">
        <v>1431</v>
      </c>
      <c r="F8230" s="4"/>
      <c r="G8230" s="1" t="b">
        <f t="shared" ca="1" si="136"/>
        <v>1</v>
      </c>
      <c r="H8230" s="1435" cm="1">
        <f t="array" aca="1" ref="H8230" ca="1">IF(I8230&lt;&gt;"",INDIRECT("'"&amp;I8230&amp;"'!"&amp;J8230),"")</f>
        <v>0</v>
      </c>
      <c r="I8230" s="1440" t="s">
        <v>3868</v>
      </c>
      <c r="J8230" s="1436" t="s">
        <v>5990</v>
      </c>
      <c r="K8230" s="4"/>
    </row>
    <row r="8231" spans="1:11" ht="15" x14ac:dyDescent="0.2">
      <c r="A8231">
        <v>8172</v>
      </c>
      <c r="B8231" s="19">
        <f>'Expenditures 16-24'!D381</f>
        <v>0</v>
      </c>
      <c r="D8231" s="4" t="s">
        <v>1431</v>
      </c>
      <c r="F8231" s="4"/>
      <c r="G8231" s="1" t="b">
        <f t="shared" ca="1" si="136"/>
        <v>1</v>
      </c>
      <c r="H8231" s="1435" cm="1">
        <f t="array" aca="1" ref="H8231" ca="1">IF(I8231&lt;&gt;"",INDIRECT("'"&amp;I8231&amp;"'!"&amp;J8231),"")</f>
        <v>0</v>
      </c>
      <c r="I8231" s="1440" t="s">
        <v>3868</v>
      </c>
      <c r="J8231" s="1436" t="s">
        <v>5991</v>
      </c>
      <c r="K8231" s="4"/>
    </row>
    <row r="8232" spans="1:11" ht="15" x14ac:dyDescent="0.2">
      <c r="A8232">
        <v>8173</v>
      </c>
      <c r="B8232" s="19">
        <f>'Expenditures 16-24'!D382</f>
        <v>0</v>
      </c>
      <c r="D8232" s="4" t="s">
        <v>1431</v>
      </c>
      <c r="F8232" s="4"/>
      <c r="G8232" s="1" t="b">
        <f t="shared" ca="1" si="136"/>
        <v>1</v>
      </c>
      <c r="H8232" s="1435" cm="1">
        <f t="array" aca="1" ref="H8232" ca="1">IF(I8232&lt;&gt;"",INDIRECT("'"&amp;I8232&amp;"'!"&amp;J8232),"")</f>
        <v>0</v>
      </c>
      <c r="I8232" s="1440" t="s">
        <v>3868</v>
      </c>
      <c r="J8232" s="1436" t="s">
        <v>5992</v>
      </c>
      <c r="K8232" s="4"/>
    </row>
    <row r="8233" spans="1:11" ht="15" x14ac:dyDescent="0.2">
      <c r="A8233">
        <v>8174</v>
      </c>
      <c r="B8233" s="19">
        <f>'Expenditures 16-24'!D383</f>
        <v>0</v>
      </c>
      <c r="D8233" s="4" t="s">
        <v>1431</v>
      </c>
      <c r="F8233" s="4"/>
      <c r="G8233" s="1" t="b">
        <f t="shared" ca="1" si="136"/>
        <v>1</v>
      </c>
      <c r="H8233" s="1435" cm="1">
        <f t="array" aca="1" ref="H8233" ca="1">IF(I8233&lt;&gt;"",INDIRECT("'"&amp;I8233&amp;"'!"&amp;J8233),"")</f>
        <v>0</v>
      </c>
      <c r="I8233" s="1440" t="s">
        <v>3868</v>
      </c>
      <c r="J8233" s="1436" t="s">
        <v>5993</v>
      </c>
      <c r="K8233" s="4"/>
    </row>
    <row r="8234" spans="1:11" ht="15" x14ac:dyDescent="0.2">
      <c r="A8234">
        <v>8175</v>
      </c>
      <c r="B8234" s="19">
        <f>'Expenditures 16-24'!D384</f>
        <v>0</v>
      </c>
      <c r="D8234" s="4" t="s">
        <v>1431</v>
      </c>
      <c r="F8234" s="4"/>
      <c r="G8234" s="1" t="b">
        <f t="shared" ca="1" si="136"/>
        <v>1</v>
      </c>
      <c r="H8234" s="1435" cm="1">
        <f t="array" aca="1" ref="H8234" ca="1">IF(I8234&lt;&gt;"",INDIRECT("'"&amp;I8234&amp;"'!"&amp;J8234),"")</f>
        <v>0</v>
      </c>
      <c r="I8234" s="1440" t="s">
        <v>3868</v>
      </c>
      <c r="J8234" s="1436" t="s">
        <v>5994</v>
      </c>
      <c r="K8234" s="4"/>
    </row>
    <row r="8235" spans="1:11" ht="15" x14ac:dyDescent="0.2">
      <c r="A8235">
        <v>8176</v>
      </c>
      <c r="B8235" s="19">
        <f>'Expenditures 16-24'!D385</f>
        <v>0</v>
      </c>
      <c r="D8235" s="4" t="s">
        <v>1431</v>
      </c>
      <c r="F8235" s="4"/>
      <c r="G8235" s="1" t="b">
        <f t="shared" ca="1" si="136"/>
        <v>1</v>
      </c>
      <c r="H8235" s="1435" cm="1">
        <f t="array" aca="1" ref="H8235" ca="1">IF(I8235&lt;&gt;"",INDIRECT("'"&amp;I8235&amp;"'!"&amp;J8235),"")</f>
        <v>0</v>
      </c>
      <c r="I8235" s="1440" t="s">
        <v>3868</v>
      </c>
      <c r="J8235" s="1436" t="s">
        <v>5995</v>
      </c>
      <c r="K8235" s="4"/>
    </row>
    <row r="8236" spans="1:11" ht="15" x14ac:dyDescent="0.2">
      <c r="A8236">
        <v>8177</v>
      </c>
      <c r="B8236" s="19">
        <f>'Expenditures 16-24'!D386</f>
        <v>0</v>
      </c>
      <c r="D8236" s="4" t="s">
        <v>1431</v>
      </c>
      <c r="F8236" s="4"/>
      <c r="G8236" s="1" t="b">
        <f t="shared" ca="1" si="136"/>
        <v>1</v>
      </c>
      <c r="H8236" s="1435" cm="1">
        <f t="array" aca="1" ref="H8236" ca="1">IF(I8236&lt;&gt;"",INDIRECT("'"&amp;I8236&amp;"'!"&amp;J8236),"")</f>
        <v>0</v>
      </c>
      <c r="I8236" s="1440" t="s">
        <v>3868</v>
      </c>
      <c r="J8236" s="1436" t="s">
        <v>5996</v>
      </c>
      <c r="K8236" s="4"/>
    </row>
    <row r="8237" spans="1:11" ht="15" x14ac:dyDescent="0.2">
      <c r="A8237">
        <v>8178</v>
      </c>
      <c r="B8237" s="19">
        <f>'Expenditures 16-24'!D387</f>
        <v>0</v>
      </c>
      <c r="D8237" s="4" t="s">
        <v>1431</v>
      </c>
      <c r="F8237" s="4"/>
      <c r="G8237" s="1" t="b">
        <f t="shared" ca="1" si="136"/>
        <v>1</v>
      </c>
      <c r="H8237" s="1435" cm="1">
        <f t="array" aca="1" ref="H8237" ca="1">IF(I8237&lt;&gt;"",INDIRECT("'"&amp;I8237&amp;"'!"&amp;J8237),"")</f>
        <v>0</v>
      </c>
      <c r="I8237" s="1440" t="s">
        <v>3868</v>
      </c>
      <c r="J8237" s="1436" t="s">
        <v>5997</v>
      </c>
      <c r="K8237" s="4"/>
    </row>
    <row r="8238" spans="1:11" ht="15" x14ac:dyDescent="0.2">
      <c r="A8238">
        <v>8179</v>
      </c>
      <c r="B8238" s="19">
        <f>'Expenditures 16-24'!D388</f>
        <v>0</v>
      </c>
      <c r="D8238" s="4" t="s">
        <v>1431</v>
      </c>
      <c r="F8238" s="4"/>
      <c r="G8238" s="1" t="b">
        <f t="shared" ca="1" si="136"/>
        <v>1</v>
      </c>
      <c r="H8238" s="1435" cm="1">
        <f t="array" aca="1" ref="H8238" ca="1">IF(I8238&lt;&gt;"",INDIRECT("'"&amp;I8238&amp;"'!"&amp;J8238),"")</f>
        <v>0</v>
      </c>
      <c r="I8238" s="1440" t="s">
        <v>3868</v>
      </c>
      <c r="J8238" s="1436" t="s">
        <v>5998</v>
      </c>
      <c r="K8238" s="4"/>
    </row>
    <row r="8239" spans="1:11" ht="15" x14ac:dyDescent="0.2">
      <c r="A8239">
        <v>8180</v>
      </c>
      <c r="B8239" s="19">
        <f>'Expenditures 16-24'!E316</f>
        <v>0</v>
      </c>
      <c r="D8239" s="4" t="s">
        <v>1431</v>
      </c>
      <c r="F8239" s="4"/>
      <c r="G8239" s="1" t="b">
        <f t="shared" ca="1" si="136"/>
        <v>1</v>
      </c>
      <c r="H8239" s="1435" cm="1">
        <f t="array" aca="1" ref="H8239" ca="1">IF(I8239&lt;&gt;"",INDIRECT("'"&amp;I8239&amp;"'!"&amp;J8239),"")</f>
        <v>0</v>
      </c>
      <c r="I8239" s="1440" t="s">
        <v>3868</v>
      </c>
      <c r="J8239" s="1436" t="s">
        <v>5999</v>
      </c>
      <c r="K8239" s="4"/>
    </row>
    <row r="8240" spans="1:11" ht="15" x14ac:dyDescent="0.2">
      <c r="A8240">
        <v>8181</v>
      </c>
      <c r="B8240" s="19">
        <f>'Expenditures 16-24'!E317</f>
        <v>0</v>
      </c>
      <c r="D8240" s="4" t="s">
        <v>1431</v>
      </c>
      <c r="F8240" s="4"/>
      <c r="G8240" s="1" t="b">
        <f t="shared" ca="1" si="136"/>
        <v>1</v>
      </c>
      <c r="H8240" s="1435" cm="1">
        <f t="array" aca="1" ref="H8240" ca="1">IF(I8240&lt;&gt;"",INDIRECT("'"&amp;I8240&amp;"'!"&amp;J8240),"")</f>
        <v>0</v>
      </c>
      <c r="I8240" s="1440" t="s">
        <v>3868</v>
      </c>
      <c r="J8240" s="1436" t="s">
        <v>6000</v>
      </c>
      <c r="K8240" s="4"/>
    </row>
    <row r="8241" spans="1:11" ht="15" x14ac:dyDescent="0.2">
      <c r="A8241">
        <v>8182</v>
      </c>
      <c r="B8241" s="19">
        <f>'Expenditures 16-24'!E318</f>
        <v>0</v>
      </c>
      <c r="D8241" s="4" t="s">
        <v>1431</v>
      </c>
      <c r="F8241" s="4"/>
      <c r="G8241" s="1" t="b">
        <f t="shared" ca="1" si="136"/>
        <v>1</v>
      </c>
      <c r="H8241" s="1435" cm="1">
        <f t="array" aca="1" ref="H8241" ca="1">IF(I8241&lt;&gt;"",INDIRECT("'"&amp;I8241&amp;"'!"&amp;J8241),"")</f>
        <v>0</v>
      </c>
      <c r="I8241" s="1440" t="s">
        <v>3868</v>
      </c>
      <c r="J8241" s="1436" t="s">
        <v>6001</v>
      </c>
      <c r="K8241" s="4"/>
    </row>
    <row r="8242" spans="1:11" ht="15" x14ac:dyDescent="0.2">
      <c r="A8242">
        <v>8183</v>
      </c>
      <c r="B8242" s="19">
        <f>'Expenditures 16-24'!E319</f>
        <v>0</v>
      </c>
      <c r="D8242" s="4" t="s">
        <v>1431</v>
      </c>
      <c r="F8242" s="4"/>
      <c r="G8242" s="1" t="b">
        <f t="shared" ca="1" si="136"/>
        <v>1</v>
      </c>
      <c r="H8242" s="1435" cm="1">
        <f t="array" aca="1" ref="H8242" ca="1">IF(I8242&lt;&gt;"",INDIRECT("'"&amp;I8242&amp;"'!"&amp;J8242),"")</f>
        <v>0</v>
      </c>
      <c r="I8242" s="1440" t="s">
        <v>3868</v>
      </c>
      <c r="J8242" s="1436" t="s">
        <v>6002</v>
      </c>
      <c r="K8242" s="4"/>
    </row>
    <row r="8243" spans="1:11" ht="15" x14ac:dyDescent="0.2">
      <c r="A8243">
        <v>8184</v>
      </c>
      <c r="B8243" s="19">
        <f>'Expenditures 16-24'!E320</f>
        <v>0</v>
      </c>
      <c r="D8243" s="4" t="s">
        <v>1431</v>
      </c>
      <c r="F8243" s="4"/>
      <c r="G8243" s="1" t="b">
        <f t="shared" ca="1" si="136"/>
        <v>1</v>
      </c>
      <c r="H8243" s="1435" cm="1">
        <f t="array" aca="1" ref="H8243" ca="1">IF(I8243&lt;&gt;"",INDIRECT("'"&amp;I8243&amp;"'!"&amp;J8243),"")</f>
        <v>0</v>
      </c>
      <c r="I8243" s="1440" t="s">
        <v>3868</v>
      </c>
      <c r="J8243" s="1436" t="s">
        <v>6003</v>
      </c>
      <c r="K8243" s="4"/>
    </row>
    <row r="8244" spans="1:11" ht="15" x14ac:dyDescent="0.2">
      <c r="A8244">
        <v>8185</v>
      </c>
      <c r="B8244" s="19">
        <f>'Expenditures 16-24'!E321</f>
        <v>0</v>
      </c>
      <c r="D8244" s="4" t="s">
        <v>1431</v>
      </c>
      <c r="F8244" s="4"/>
      <c r="G8244" s="1" t="b">
        <f t="shared" ca="1" si="136"/>
        <v>1</v>
      </c>
      <c r="H8244" s="1435" cm="1">
        <f t="array" aca="1" ref="H8244" ca="1">IF(I8244&lt;&gt;"",INDIRECT("'"&amp;I8244&amp;"'!"&amp;J8244),"")</f>
        <v>0</v>
      </c>
      <c r="I8244" s="1440" t="s">
        <v>3868</v>
      </c>
      <c r="J8244" s="1436" t="s">
        <v>6004</v>
      </c>
      <c r="K8244" s="4"/>
    </row>
    <row r="8245" spans="1:11" ht="15" x14ac:dyDescent="0.2">
      <c r="A8245">
        <v>8186</v>
      </c>
      <c r="B8245" s="19">
        <f>'Expenditures 16-24'!E322</f>
        <v>0</v>
      </c>
      <c r="D8245" s="4" t="s">
        <v>1431</v>
      </c>
      <c r="F8245" s="4"/>
      <c r="G8245" s="1" t="b">
        <f t="shared" ca="1" si="136"/>
        <v>1</v>
      </c>
      <c r="H8245" s="1435" cm="1">
        <f t="array" aca="1" ref="H8245" ca="1">IF(I8245&lt;&gt;"",INDIRECT("'"&amp;I8245&amp;"'!"&amp;J8245),"")</f>
        <v>0</v>
      </c>
      <c r="I8245" s="1440" t="s">
        <v>3868</v>
      </c>
      <c r="J8245" s="1436" t="s">
        <v>6005</v>
      </c>
      <c r="K8245" s="4"/>
    </row>
    <row r="8246" spans="1:11" ht="15" x14ac:dyDescent="0.2">
      <c r="A8246">
        <v>8187</v>
      </c>
      <c r="B8246" s="19">
        <f>'Expenditures 16-24'!E323</f>
        <v>0</v>
      </c>
      <c r="D8246" s="4" t="s">
        <v>1431</v>
      </c>
      <c r="F8246" s="4"/>
      <c r="G8246" s="1" t="b">
        <f t="shared" ca="1" si="136"/>
        <v>1</v>
      </c>
      <c r="H8246" s="1435" cm="1">
        <f t="array" aca="1" ref="H8246" ca="1">IF(I8246&lt;&gt;"",INDIRECT("'"&amp;I8246&amp;"'!"&amp;J8246),"")</f>
        <v>0</v>
      </c>
      <c r="I8246" s="1440" t="s">
        <v>3868</v>
      </c>
      <c r="J8246" s="1436" t="s">
        <v>6006</v>
      </c>
      <c r="K8246" s="4"/>
    </row>
    <row r="8247" spans="1:11" ht="15" x14ac:dyDescent="0.2">
      <c r="A8247">
        <v>8188</v>
      </c>
      <c r="B8247" s="19">
        <f>'Expenditures 16-24'!E324</f>
        <v>0</v>
      </c>
      <c r="D8247" s="4" t="s">
        <v>1431</v>
      </c>
      <c r="F8247" s="4"/>
      <c r="G8247" s="1" t="b">
        <f t="shared" ca="1" si="136"/>
        <v>1</v>
      </c>
      <c r="H8247" s="1435" cm="1">
        <f t="array" aca="1" ref="H8247" ca="1">IF(I8247&lt;&gt;"",INDIRECT("'"&amp;I8247&amp;"'!"&amp;J8247),"")</f>
        <v>0</v>
      </c>
      <c r="I8247" s="1440" t="s">
        <v>3868</v>
      </c>
      <c r="J8247" s="1436" t="s">
        <v>6007</v>
      </c>
      <c r="K8247" s="4"/>
    </row>
    <row r="8248" spans="1:11" ht="15" x14ac:dyDescent="0.2">
      <c r="A8248">
        <v>8189</v>
      </c>
      <c r="B8248" s="19">
        <f>'Expenditures 16-24'!E325</f>
        <v>0</v>
      </c>
      <c r="D8248" s="4" t="s">
        <v>1431</v>
      </c>
      <c r="F8248" s="4"/>
      <c r="G8248" s="1" t="b">
        <f t="shared" ca="1" si="136"/>
        <v>1</v>
      </c>
      <c r="H8248" s="1435" cm="1">
        <f t="array" aca="1" ref="H8248" ca="1">IF(I8248&lt;&gt;"",INDIRECT("'"&amp;I8248&amp;"'!"&amp;J8248),"")</f>
        <v>0</v>
      </c>
      <c r="I8248" s="1440" t="s">
        <v>3868</v>
      </c>
      <c r="J8248" s="1436" t="s">
        <v>6008</v>
      </c>
      <c r="K8248" s="4"/>
    </row>
    <row r="8249" spans="1:11" ht="15" x14ac:dyDescent="0.2">
      <c r="A8249">
        <v>8190</v>
      </c>
      <c r="B8249" s="19">
        <f>'Expenditures 16-24'!E326</f>
        <v>0</v>
      </c>
      <c r="D8249" s="4" t="s">
        <v>1431</v>
      </c>
      <c r="F8249" s="4"/>
      <c r="G8249" s="1" t="b">
        <f t="shared" ca="1" si="136"/>
        <v>1</v>
      </c>
      <c r="H8249" s="1435" cm="1">
        <f t="array" aca="1" ref="H8249" ca="1">IF(I8249&lt;&gt;"",INDIRECT("'"&amp;I8249&amp;"'!"&amp;J8249),"")</f>
        <v>0</v>
      </c>
      <c r="I8249" s="1440" t="s">
        <v>3868</v>
      </c>
      <c r="J8249" s="1436" t="s">
        <v>6009</v>
      </c>
      <c r="K8249" s="4"/>
    </row>
    <row r="8250" spans="1:11" ht="15" x14ac:dyDescent="0.2">
      <c r="A8250">
        <v>8191</v>
      </c>
      <c r="B8250" s="19">
        <f>'Expenditures 16-24'!E327</f>
        <v>0</v>
      </c>
      <c r="D8250" s="4" t="s">
        <v>1431</v>
      </c>
      <c r="F8250" s="4"/>
      <c r="G8250" s="1" t="b">
        <f t="shared" ca="1" si="136"/>
        <v>1</v>
      </c>
      <c r="H8250" s="1435" cm="1">
        <f t="array" aca="1" ref="H8250" ca="1">IF(I8250&lt;&gt;"",INDIRECT("'"&amp;I8250&amp;"'!"&amp;J8250),"")</f>
        <v>0</v>
      </c>
      <c r="I8250" s="1440" t="s">
        <v>3868</v>
      </c>
      <c r="J8250" s="1436" t="s">
        <v>6010</v>
      </c>
      <c r="K8250" s="4"/>
    </row>
    <row r="8251" spans="1:11" ht="15" x14ac:dyDescent="0.2">
      <c r="A8251">
        <v>8192</v>
      </c>
      <c r="B8251" s="19">
        <f>'Expenditures 16-24'!E328</f>
        <v>0</v>
      </c>
      <c r="D8251" s="4" t="s">
        <v>1431</v>
      </c>
      <c r="F8251" s="4"/>
      <c r="G8251" s="1" t="b">
        <f t="shared" ca="1" si="136"/>
        <v>1</v>
      </c>
      <c r="H8251" s="1435" cm="1">
        <f t="array" aca="1" ref="H8251" ca="1">IF(I8251&lt;&gt;"",INDIRECT("'"&amp;I8251&amp;"'!"&amp;J8251),"")</f>
        <v>0</v>
      </c>
      <c r="I8251" s="1440" t="s">
        <v>3868</v>
      </c>
      <c r="J8251" s="1436" t="s">
        <v>6011</v>
      </c>
      <c r="K8251" s="4"/>
    </row>
    <row r="8252" spans="1:11" ht="15" x14ac:dyDescent="0.2">
      <c r="A8252">
        <v>8193</v>
      </c>
      <c r="B8252" s="19">
        <f>'Expenditures 16-24'!E329</f>
        <v>0</v>
      </c>
      <c r="D8252" s="4" t="s">
        <v>1431</v>
      </c>
      <c r="F8252" s="4"/>
      <c r="G8252" s="1" t="b">
        <f t="shared" ca="1" si="136"/>
        <v>1</v>
      </c>
      <c r="H8252" s="1435" cm="1">
        <f t="array" aca="1" ref="H8252" ca="1">IF(I8252&lt;&gt;"",INDIRECT("'"&amp;I8252&amp;"'!"&amp;J8252),"")</f>
        <v>0</v>
      </c>
      <c r="I8252" s="1440" t="s">
        <v>3868</v>
      </c>
      <c r="J8252" s="1436" t="s">
        <v>6012</v>
      </c>
      <c r="K8252" s="4"/>
    </row>
    <row r="8253" spans="1:11" ht="15" x14ac:dyDescent="0.2">
      <c r="A8253">
        <v>8194</v>
      </c>
      <c r="B8253" s="19">
        <f>'Expenditures 16-24'!E330</f>
        <v>0</v>
      </c>
      <c r="D8253" s="4" t="s">
        <v>1431</v>
      </c>
      <c r="F8253" s="4"/>
      <c r="G8253" s="1" t="b">
        <f t="shared" ca="1" si="136"/>
        <v>1</v>
      </c>
      <c r="H8253" s="1435" cm="1">
        <f t="array" aca="1" ref="H8253" ca="1">IF(I8253&lt;&gt;"",INDIRECT("'"&amp;I8253&amp;"'!"&amp;J8253),"")</f>
        <v>0</v>
      </c>
      <c r="I8253" s="1440" t="s">
        <v>3868</v>
      </c>
      <c r="J8253" s="1436" t="s">
        <v>6013</v>
      </c>
      <c r="K8253" s="4"/>
    </row>
    <row r="8254" spans="1:11" ht="15" x14ac:dyDescent="0.2">
      <c r="A8254">
        <v>8195</v>
      </c>
      <c r="B8254" s="19">
        <f>'Expenditures 16-24'!E344</f>
        <v>0</v>
      </c>
      <c r="D8254" s="4" t="s">
        <v>1431</v>
      </c>
      <c r="F8254" s="4"/>
      <c r="G8254" s="1" t="b">
        <f t="shared" ca="1" si="136"/>
        <v>1</v>
      </c>
      <c r="H8254" s="1435" cm="1">
        <f t="array" aca="1" ref="H8254" ca="1">IF(I8254&lt;&gt;"",INDIRECT("'"&amp;I8254&amp;"'!"&amp;J8254),"")</f>
        <v>0</v>
      </c>
      <c r="I8254" s="1440" t="s">
        <v>3868</v>
      </c>
      <c r="J8254" s="1436" t="s">
        <v>6014</v>
      </c>
      <c r="K8254" s="4"/>
    </row>
    <row r="8255" spans="1:11" ht="15" x14ac:dyDescent="0.2">
      <c r="A8255">
        <v>8196</v>
      </c>
      <c r="B8255" s="19">
        <f>'Expenditures 16-24'!E347</f>
        <v>0</v>
      </c>
      <c r="D8255" s="4" t="s">
        <v>1431</v>
      </c>
      <c r="F8255" s="4"/>
      <c r="G8255" s="1" t="b">
        <f t="shared" ca="1" si="136"/>
        <v>1</v>
      </c>
      <c r="H8255" s="1435" cm="1">
        <f t="array" aca="1" ref="H8255" ca="1">IF(I8255&lt;&gt;"",INDIRECT("'"&amp;I8255&amp;"'!"&amp;J8255),"")</f>
        <v>0</v>
      </c>
      <c r="I8255" s="1440" t="s">
        <v>3868</v>
      </c>
      <c r="J8255" s="1436" t="s">
        <v>6015</v>
      </c>
      <c r="K8255" s="4"/>
    </row>
    <row r="8256" spans="1:11" ht="15" x14ac:dyDescent="0.2">
      <c r="A8256">
        <v>8197</v>
      </c>
      <c r="B8256" s="19">
        <f>'Expenditures 16-24'!E348</f>
        <v>0</v>
      </c>
      <c r="D8256" s="4" t="s">
        <v>1431</v>
      </c>
      <c r="F8256" s="4"/>
      <c r="G8256" s="1" t="b">
        <f t="shared" ca="1" si="136"/>
        <v>1</v>
      </c>
      <c r="H8256" s="1435" cm="1">
        <f t="array" aca="1" ref="H8256" ca="1">IF(I8256&lt;&gt;"",INDIRECT("'"&amp;I8256&amp;"'!"&amp;J8256),"")</f>
        <v>0</v>
      </c>
      <c r="I8256" s="1440" t="s">
        <v>3868</v>
      </c>
      <c r="J8256" s="1436" t="s">
        <v>6016</v>
      </c>
      <c r="K8256" s="4"/>
    </row>
    <row r="8257" spans="1:11" ht="15" x14ac:dyDescent="0.2">
      <c r="A8257">
        <v>8198</v>
      </c>
      <c r="B8257" s="19">
        <f>'Expenditures 16-24'!E349</f>
        <v>0</v>
      </c>
      <c r="D8257" s="4" t="s">
        <v>1431</v>
      </c>
      <c r="F8257" s="4"/>
      <c r="G8257" s="1" t="b">
        <f t="shared" ca="1" si="136"/>
        <v>1</v>
      </c>
      <c r="H8257" s="1435" cm="1">
        <f t="array" aca="1" ref="H8257" ca="1">IF(I8257&lt;&gt;"",INDIRECT("'"&amp;I8257&amp;"'!"&amp;J8257),"")</f>
        <v>0</v>
      </c>
      <c r="I8257" s="1440" t="s">
        <v>3868</v>
      </c>
      <c r="J8257" s="1436" t="s">
        <v>6017</v>
      </c>
      <c r="K8257" s="4"/>
    </row>
    <row r="8258" spans="1:11" ht="15" x14ac:dyDescent="0.2">
      <c r="A8258">
        <v>8199</v>
      </c>
      <c r="B8258" s="19">
        <f>'Expenditures 16-24'!E350</f>
        <v>0</v>
      </c>
      <c r="D8258" s="4" t="s">
        <v>1431</v>
      </c>
      <c r="F8258" s="4"/>
      <c r="G8258" s="1" t="b">
        <f t="shared" ca="1" si="136"/>
        <v>1</v>
      </c>
      <c r="H8258" s="1435" cm="1">
        <f t="array" aca="1" ref="H8258" ca="1">IF(I8258&lt;&gt;"",INDIRECT("'"&amp;I8258&amp;"'!"&amp;J8258),"")</f>
        <v>0</v>
      </c>
      <c r="I8258" s="1440" t="s">
        <v>3868</v>
      </c>
      <c r="J8258" s="1436" t="s">
        <v>6018</v>
      </c>
      <c r="K8258" s="4"/>
    </row>
    <row r="8259" spans="1:11" ht="15" x14ac:dyDescent="0.2">
      <c r="A8259">
        <v>8200</v>
      </c>
      <c r="B8259" s="19">
        <f>'Expenditures 16-24'!E351</f>
        <v>0</v>
      </c>
      <c r="D8259" s="4" t="s">
        <v>1431</v>
      </c>
      <c r="F8259" s="4"/>
      <c r="G8259" s="1" t="b">
        <f t="shared" ca="1" si="136"/>
        <v>1</v>
      </c>
      <c r="H8259" s="1435" cm="1">
        <f t="array" aca="1" ref="H8259" ca="1">IF(I8259&lt;&gt;"",INDIRECT("'"&amp;I8259&amp;"'!"&amp;J8259),"")</f>
        <v>0</v>
      </c>
      <c r="I8259" s="1440" t="s">
        <v>3868</v>
      </c>
      <c r="J8259" s="1436" t="s">
        <v>6019</v>
      </c>
      <c r="K8259" s="4"/>
    </row>
    <row r="8260" spans="1:11" ht="15" x14ac:dyDescent="0.2">
      <c r="A8260">
        <v>8201</v>
      </c>
      <c r="B8260" s="19">
        <f>'Expenditures 16-24'!E352</f>
        <v>0</v>
      </c>
      <c r="D8260" s="4" t="s">
        <v>1431</v>
      </c>
      <c r="F8260" s="4"/>
      <c r="G8260" s="1" t="b">
        <f t="shared" ca="1" si="136"/>
        <v>1</v>
      </c>
      <c r="H8260" s="1435" cm="1">
        <f t="array" aca="1" ref="H8260" ca="1">IF(I8260&lt;&gt;"",INDIRECT("'"&amp;I8260&amp;"'!"&amp;J8260),"")</f>
        <v>0</v>
      </c>
      <c r="I8260" s="1440" t="s">
        <v>3868</v>
      </c>
      <c r="J8260" s="1436" t="s">
        <v>6020</v>
      </c>
      <c r="K8260" s="4"/>
    </row>
    <row r="8261" spans="1:11" ht="15" x14ac:dyDescent="0.2">
      <c r="A8261">
        <v>8202</v>
      </c>
      <c r="B8261" s="19">
        <f>'Expenditures 16-24'!E353</f>
        <v>0</v>
      </c>
      <c r="D8261" s="4" t="s">
        <v>1431</v>
      </c>
      <c r="F8261" s="4"/>
      <c r="G8261" s="1" t="b">
        <f t="shared" ca="1" si="136"/>
        <v>1</v>
      </c>
      <c r="H8261" s="1435" cm="1">
        <f t="array" aca="1" ref="H8261" ca="1">IF(I8261&lt;&gt;"",INDIRECT("'"&amp;I8261&amp;"'!"&amp;J8261),"")</f>
        <v>0</v>
      </c>
      <c r="I8261" s="1440" t="s">
        <v>3868</v>
      </c>
      <c r="J8261" s="1436" t="s">
        <v>6021</v>
      </c>
      <c r="K8261" s="4"/>
    </row>
    <row r="8262" spans="1:11" ht="15" x14ac:dyDescent="0.2">
      <c r="A8262">
        <v>8203</v>
      </c>
      <c r="B8262" s="19">
        <f>'Expenditures 16-24'!E355</f>
        <v>0</v>
      </c>
      <c r="D8262" s="4" t="s">
        <v>1431</v>
      </c>
      <c r="F8262" s="4"/>
      <c r="G8262" s="1" t="b">
        <f t="shared" ca="1" si="136"/>
        <v>1</v>
      </c>
      <c r="H8262" s="1435" cm="1">
        <f t="array" aca="1" ref="H8262" ca="1">IF(I8262&lt;&gt;"",INDIRECT("'"&amp;I8262&amp;"'!"&amp;J8262),"")</f>
        <v>0</v>
      </c>
      <c r="I8262" s="1440" t="s">
        <v>3868</v>
      </c>
      <c r="J8262" s="1436" t="s">
        <v>6022</v>
      </c>
      <c r="K8262" s="4"/>
    </row>
    <row r="8263" spans="1:11" ht="15" x14ac:dyDescent="0.2">
      <c r="A8263">
        <v>8204</v>
      </c>
      <c r="B8263" s="19">
        <f>'Expenditures 16-24'!E356</f>
        <v>0</v>
      </c>
      <c r="D8263" s="4" t="s">
        <v>1431</v>
      </c>
      <c r="F8263" s="4"/>
      <c r="G8263" s="1" t="b">
        <f t="shared" ca="1" si="136"/>
        <v>1</v>
      </c>
      <c r="H8263" s="1435" cm="1">
        <f t="array" aca="1" ref="H8263" ca="1">IF(I8263&lt;&gt;"",INDIRECT("'"&amp;I8263&amp;"'!"&amp;J8263),"")</f>
        <v>0</v>
      </c>
      <c r="I8263" s="1440" t="s">
        <v>3868</v>
      </c>
      <c r="J8263" s="1436" t="s">
        <v>6023</v>
      </c>
      <c r="K8263" s="4"/>
    </row>
    <row r="8264" spans="1:11" ht="15" x14ac:dyDescent="0.2">
      <c r="A8264">
        <v>8205</v>
      </c>
      <c r="B8264" s="19">
        <f>'Expenditures 16-24'!E357</f>
        <v>0</v>
      </c>
      <c r="D8264" s="4" t="s">
        <v>1431</v>
      </c>
      <c r="F8264" s="4"/>
      <c r="G8264" s="1" t="b">
        <f t="shared" ca="1" si="136"/>
        <v>1</v>
      </c>
      <c r="H8264" s="1435" cm="1">
        <f t="array" aca="1" ref="H8264" ca="1">IF(I8264&lt;&gt;"",INDIRECT("'"&amp;I8264&amp;"'!"&amp;J8264),"")</f>
        <v>0</v>
      </c>
      <c r="I8264" s="1440" t="s">
        <v>3868</v>
      </c>
      <c r="J8264" s="1436" t="s">
        <v>6024</v>
      </c>
      <c r="K8264" s="4"/>
    </row>
    <row r="8265" spans="1:11" ht="15" x14ac:dyDescent="0.2">
      <c r="A8265">
        <v>8206</v>
      </c>
      <c r="B8265" s="19">
        <f>'Expenditures 16-24'!E358</f>
        <v>0</v>
      </c>
      <c r="D8265" s="4" t="s">
        <v>1431</v>
      </c>
      <c r="F8265" s="4"/>
      <c r="G8265" s="1" t="b">
        <f t="shared" ca="1" si="136"/>
        <v>1</v>
      </c>
      <c r="H8265" s="1435" cm="1">
        <f t="array" aca="1" ref="H8265" ca="1">IF(I8265&lt;&gt;"",INDIRECT("'"&amp;I8265&amp;"'!"&amp;J8265),"")</f>
        <v>0</v>
      </c>
      <c r="I8265" s="1440" t="s">
        <v>3868</v>
      </c>
      <c r="J8265" s="1436" t="s">
        <v>6025</v>
      </c>
      <c r="K8265" s="4"/>
    </row>
    <row r="8266" spans="1:11" ht="15" x14ac:dyDescent="0.2">
      <c r="A8266">
        <v>8207</v>
      </c>
      <c r="B8266" s="19">
        <f>'Expenditures 16-24'!E360</f>
        <v>75693</v>
      </c>
      <c r="D8266" s="4" t="s">
        <v>1431</v>
      </c>
      <c r="F8266" s="4"/>
      <c r="G8266" s="1" t="b">
        <f t="shared" ca="1" si="136"/>
        <v>1</v>
      </c>
      <c r="H8266" s="1435" cm="1">
        <f t="array" aca="1" ref="H8266" ca="1">IF(I8266&lt;&gt;"",INDIRECT("'"&amp;I8266&amp;"'!"&amp;J8266),"")</f>
        <v>75693</v>
      </c>
      <c r="I8266" s="1440" t="s">
        <v>3868</v>
      </c>
      <c r="J8266" s="1436" t="s">
        <v>6026</v>
      </c>
      <c r="K8266" s="4"/>
    </row>
    <row r="8267" spans="1:11" ht="15" x14ac:dyDescent="0.2">
      <c r="A8267">
        <v>8208</v>
      </c>
      <c r="B8267" s="19">
        <f>'Expenditures 16-24'!E361</f>
        <v>0</v>
      </c>
      <c r="D8267" s="4" t="s">
        <v>1431</v>
      </c>
      <c r="F8267" s="4"/>
      <c r="G8267" s="1" t="b">
        <f t="shared" ca="1" si="136"/>
        <v>1</v>
      </c>
      <c r="H8267" s="1435" cm="1">
        <f t="array" aca="1" ref="H8267" ca="1">IF(I8267&lt;&gt;"",INDIRECT("'"&amp;I8267&amp;"'!"&amp;J8267),"")</f>
        <v>0</v>
      </c>
      <c r="I8267" s="1440" t="s">
        <v>3868</v>
      </c>
      <c r="J8267" s="1436" t="s">
        <v>6027</v>
      </c>
      <c r="K8267" s="4"/>
    </row>
    <row r="8268" spans="1:11" ht="15" x14ac:dyDescent="0.2">
      <c r="A8268">
        <v>8209</v>
      </c>
      <c r="B8268" s="19">
        <f>'Expenditures 16-24'!E362</f>
        <v>0</v>
      </c>
      <c r="D8268" s="4" t="s">
        <v>1431</v>
      </c>
      <c r="F8268" s="4"/>
      <c r="G8268" s="1" t="b">
        <f t="shared" ca="1" si="136"/>
        <v>1</v>
      </c>
      <c r="H8268" s="1435" cm="1">
        <f t="array" aca="1" ref="H8268" ca="1">IF(I8268&lt;&gt;"",INDIRECT("'"&amp;I8268&amp;"'!"&amp;J8268),"")</f>
        <v>0</v>
      </c>
      <c r="I8268" s="1440" t="s">
        <v>3868</v>
      </c>
      <c r="J8268" s="1436" t="s">
        <v>6028</v>
      </c>
      <c r="K8268" s="4"/>
    </row>
    <row r="8269" spans="1:11" ht="15" x14ac:dyDescent="0.2">
      <c r="A8269" s="5">
        <v>8210</v>
      </c>
      <c r="D8269" s="4" t="s">
        <v>1431</v>
      </c>
      <c r="F8269" s="4" t="s">
        <v>3784</v>
      </c>
      <c r="G8269" s="1" t="b">
        <f t="shared" ca="1" si="136"/>
        <v>1</v>
      </c>
      <c r="H8269" s="1435" t="str" cm="1">
        <f t="array" aca="1" ref="H8269" ca="1">IF(I8269&lt;&gt;"",INDIRECT("'"&amp;I8269&amp;"'!"&amp;J8269),"")</f>
        <v/>
      </c>
      <c r="I8269" s="1440"/>
      <c r="J8269" s="1436"/>
      <c r="K8269" s="4"/>
    </row>
    <row r="8270" spans="1:11" ht="15" x14ac:dyDescent="0.2">
      <c r="A8270" s="5">
        <v>8211</v>
      </c>
      <c r="D8270" s="4" t="s">
        <v>1431</v>
      </c>
      <c r="F8270" s="4" t="s">
        <v>3784</v>
      </c>
      <c r="G8270" s="1" t="b">
        <f t="shared" ca="1" si="136"/>
        <v>1</v>
      </c>
      <c r="H8270" s="1435" t="str" cm="1">
        <f t="array" aca="1" ref="H8270" ca="1">IF(I8270&lt;&gt;"",INDIRECT("'"&amp;I8270&amp;"'!"&amp;J8270),"")</f>
        <v/>
      </c>
      <c r="I8270" s="1440"/>
      <c r="J8270" s="1436"/>
      <c r="K8270" s="4"/>
    </row>
    <row r="8271" spans="1:11" ht="15" x14ac:dyDescent="0.2">
      <c r="A8271">
        <v>8212</v>
      </c>
      <c r="B8271" s="19">
        <f>'Expenditures 16-24'!E367</f>
        <v>0</v>
      </c>
      <c r="D8271" s="4" t="s">
        <v>1431</v>
      </c>
      <c r="F8271" s="4"/>
      <c r="G8271" s="1" t="b">
        <f t="shared" ca="1" si="136"/>
        <v>1</v>
      </c>
      <c r="H8271" s="1435" cm="1">
        <f t="array" aca="1" ref="H8271" ca="1">IF(I8271&lt;&gt;"",INDIRECT("'"&amp;I8271&amp;"'!"&amp;J8271),"")</f>
        <v>0</v>
      </c>
      <c r="I8271" s="1440" t="s">
        <v>3868</v>
      </c>
      <c r="J8271" s="1436" t="s">
        <v>6029</v>
      </c>
      <c r="K8271" s="4"/>
    </row>
    <row r="8272" spans="1:11" ht="15" x14ac:dyDescent="0.2">
      <c r="A8272">
        <v>8213</v>
      </c>
      <c r="B8272" s="19">
        <f>'Expenditures 16-24'!E368</f>
        <v>0</v>
      </c>
      <c r="D8272" s="4" t="s">
        <v>1431</v>
      </c>
      <c r="F8272" s="4"/>
      <c r="G8272" s="1" t="b">
        <f t="shared" ca="1" si="136"/>
        <v>1</v>
      </c>
      <c r="H8272" s="1435" cm="1">
        <f t="array" aca="1" ref="H8272" ca="1">IF(I8272&lt;&gt;"",INDIRECT("'"&amp;I8272&amp;"'!"&amp;J8272),"")</f>
        <v>0</v>
      </c>
      <c r="I8272" s="1440" t="s">
        <v>3868</v>
      </c>
      <c r="J8272" s="1436" t="s">
        <v>6030</v>
      </c>
      <c r="K8272" s="4"/>
    </row>
    <row r="8273" spans="1:11" ht="15" x14ac:dyDescent="0.2">
      <c r="A8273">
        <v>8214</v>
      </c>
      <c r="B8273" s="19">
        <f>'Expenditures 16-24'!E369</f>
        <v>0</v>
      </c>
      <c r="D8273" s="4" t="s">
        <v>1431</v>
      </c>
      <c r="F8273" s="4"/>
      <c r="G8273" s="1" t="b">
        <f t="shared" ca="1" si="136"/>
        <v>1</v>
      </c>
      <c r="H8273" s="1435" cm="1">
        <f t="array" aca="1" ref="H8273" ca="1">IF(I8273&lt;&gt;"",INDIRECT("'"&amp;I8273&amp;"'!"&amp;J8273),"")</f>
        <v>0</v>
      </c>
      <c r="I8273" s="1440" t="s">
        <v>3868</v>
      </c>
      <c r="J8273" s="1436" t="s">
        <v>6031</v>
      </c>
      <c r="K8273" s="4"/>
    </row>
    <row r="8274" spans="1:11" ht="15" x14ac:dyDescent="0.2">
      <c r="A8274">
        <v>8215</v>
      </c>
      <c r="B8274" s="19">
        <f>'Expenditures 16-24'!E371</f>
        <v>0</v>
      </c>
      <c r="D8274" s="4" t="s">
        <v>1431</v>
      </c>
      <c r="F8274" s="4"/>
      <c r="G8274" s="1" t="b">
        <f t="shared" ca="1" si="136"/>
        <v>1</v>
      </c>
      <c r="H8274" s="1435" cm="1">
        <f t="array" aca="1" ref="H8274" ca="1">IF(I8274&lt;&gt;"",INDIRECT("'"&amp;I8274&amp;"'!"&amp;J8274),"")</f>
        <v>0</v>
      </c>
      <c r="I8274" s="1440" t="s">
        <v>3868</v>
      </c>
      <c r="J8274" s="1436" t="s">
        <v>6032</v>
      </c>
      <c r="K8274" s="4"/>
    </row>
    <row r="8275" spans="1:11" ht="15" x14ac:dyDescent="0.2">
      <c r="A8275">
        <v>8216</v>
      </c>
      <c r="B8275" s="19">
        <f>'Expenditures 16-24'!E372</f>
        <v>0</v>
      </c>
      <c r="D8275" s="4" t="s">
        <v>1431</v>
      </c>
      <c r="F8275" s="4"/>
      <c r="G8275" s="1" t="b">
        <f t="shared" ca="1" si="136"/>
        <v>1</v>
      </c>
      <c r="H8275" s="1435" cm="1">
        <f t="array" aca="1" ref="H8275" ca="1">IF(I8275&lt;&gt;"",INDIRECT("'"&amp;I8275&amp;"'!"&amp;J8275),"")</f>
        <v>0</v>
      </c>
      <c r="I8275" s="1440" t="s">
        <v>3868</v>
      </c>
      <c r="J8275" s="1436" t="s">
        <v>6033</v>
      </c>
      <c r="K8275" s="4"/>
    </row>
    <row r="8276" spans="1:11" ht="15" x14ac:dyDescent="0.2">
      <c r="A8276">
        <v>8217</v>
      </c>
      <c r="B8276" s="19">
        <f>'Expenditures 16-24'!E374</f>
        <v>0</v>
      </c>
      <c r="D8276" s="4" t="s">
        <v>1431</v>
      </c>
      <c r="F8276" s="4"/>
      <c r="G8276" s="1" t="b">
        <f t="shared" ca="1" si="136"/>
        <v>1</v>
      </c>
      <c r="H8276" s="1435" cm="1">
        <f t="array" aca="1" ref="H8276" ca="1">IF(I8276&lt;&gt;"",INDIRECT("'"&amp;I8276&amp;"'!"&amp;J8276),"")</f>
        <v>0</v>
      </c>
      <c r="I8276" s="1440" t="s">
        <v>3868</v>
      </c>
      <c r="J8276" s="1436" t="s">
        <v>6034</v>
      </c>
      <c r="K8276" s="4"/>
    </row>
    <row r="8277" spans="1:11" ht="15" x14ac:dyDescent="0.2">
      <c r="A8277">
        <v>8218</v>
      </c>
      <c r="B8277" s="19">
        <f>'Expenditures 16-24'!E375</f>
        <v>0</v>
      </c>
      <c r="D8277" s="4" t="s">
        <v>1431</v>
      </c>
      <c r="F8277" s="4"/>
      <c r="G8277" s="1" t="b">
        <f t="shared" ca="1" si="136"/>
        <v>1</v>
      </c>
      <c r="H8277" s="1435" cm="1">
        <f t="array" aca="1" ref="H8277" ca="1">IF(I8277&lt;&gt;"",INDIRECT("'"&amp;I8277&amp;"'!"&amp;J8277),"")</f>
        <v>0</v>
      </c>
      <c r="I8277" s="1440" t="s">
        <v>3868</v>
      </c>
      <c r="J8277" s="1436" t="s">
        <v>6035</v>
      </c>
      <c r="K8277" s="4"/>
    </row>
    <row r="8278" spans="1:11" ht="15" x14ac:dyDescent="0.2">
      <c r="A8278">
        <v>8219</v>
      </c>
      <c r="B8278" s="19">
        <f>'Expenditures 16-24'!E376</f>
        <v>0</v>
      </c>
      <c r="D8278" s="4" t="s">
        <v>1431</v>
      </c>
      <c r="F8278" s="4"/>
      <c r="G8278" s="1" t="b">
        <f t="shared" ca="1" si="136"/>
        <v>1</v>
      </c>
      <c r="H8278" s="1435" cm="1">
        <f t="array" aca="1" ref="H8278" ca="1">IF(I8278&lt;&gt;"",INDIRECT("'"&amp;I8278&amp;"'!"&amp;J8278),"")</f>
        <v>0</v>
      </c>
      <c r="I8278" s="1440" t="s">
        <v>3868</v>
      </c>
      <c r="J8278" s="1436" t="s">
        <v>6036</v>
      </c>
      <c r="K8278" s="4"/>
    </row>
    <row r="8279" spans="1:11" ht="15" x14ac:dyDescent="0.2">
      <c r="A8279">
        <v>8220</v>
      </c>
      <c r="B8279" s="19">
        <f>'Expenditures 16-24'!E377</f>
        <v>0</v>
      </c>
      <c r="D8279" s="4" t="s">
        <v>1431</v>
      </c>
      <c r="F8279" s="4"/>
      <c r="G8279" s="1" t="b">
        <f t="shared" ca="1" si="136"/>
        <v>1</v>
      </c>
      <c r="H8279" s="1435" cm="1">
        <f t="array" aca="1" ref="H8279" ca="1">IF(I8279&lt;&gt;"",INDIRECT("'"&amp;I8279&amp;"'!"&amp;J8279),"")</f>
        <v>0</v>
      </c>
      <c r="I8279" s="1440" t="s">
        <v>3868</v>
      </c>
      <c r="J8279" s="1436" t="s">
        <v>6037</v>
      </c>
      <c r="K8279" s="4"/>
    </row>
    <row r="8280" spans="1:11" ht="15" x14ac:dyDescent="0.2">
      <c r="A8280">
        <v>8221</v>
      </c>
      <c r="B8280" s="19">
        <f>'Expenditures 16-24'!E378</f>
        <v>0</v>
      </c>
      <c r="D8280" s="4" t="s">
        <v>1431</v>
      </c>
      <c r="F8280" s="4"/>
      <c r="G8280" s="1" t="b">
        <f t="shared" ca="1" si="136"/>
        <v>1</v>
      </c>
      <c r="H8280" s="1435" cm="1">
        <f t="array" aca="1" ref="H8280" ca="1">IF(I8280&lt;&gt;"",INDIRECT("'"&amp;I8280&amp;"'!"&amp;J8280),"")</f>
        <v>0</v>
      </c>
      <c r="I8280" s="1440" t="s">
        <v>3868</v>
      </c>
      <c r="J8280" s="1436" t="s">
        <v>6038</v>
      </c>
      <c r="K8280" s="4"/>
    </row>
    <row r="8281" spans="1:11" ht="15" x14ac:dyDescent="0.2">
      <c r="A8281">
        <v>8222</v>
      </c>
      <c r="B8281" s="19">
        <f>'Expenditures 16-24'!E380</f>
        <v>0</v>
      </c>
      <c r="D8281" s="4" t="s">
        <v>1431</v>
      </c>
      <c r="F8281" s="4"/>
      <c r="G8281" s="1" t="b">
        <f t="shared" ca="1" si="136"/>
        <v>1</v>
      </c>
      <c r="H8281" s="1435" cm="1">
        <f t="array" aca="1" ref="H8281" ca="1">IF(I8281&lt;&gt;"",INDIRECT("'"&amp;I8281&amp;"'!"&amp;J8281),"")</f>
        <v>0</v>
      </c>
      <c r="I8281" s="1440" t="s">
        <v>3868</v>
      </c>
      <c r="J8281" s="1436" t="s">
        <v>6039</v>
      </c>
      <c r="K8281" s="4"/>
    </row>
    <row r="8282" spans="1:11" ht="15" x14ac:dyDescent="0.2">
      <c r="A8282">
        <v>8223</v>
      </c>
      <c r="B8282" s="19">
        <f>'Expenditures 16-24'!E381</f>
        <v>0</v>
      </c>
      <c r="D8282" s="4" t="s">
        <v>1431</v>
      </c>
      <c r="F8282" s="4"/>
      <c r="G8282" s="1" t="b">
        <f t="shared" ca="1" si="136"/>
        <v>1</v>
      </c>
      <c r="H8282" s="1435" cm="1">
        <f t="array" aca="1" ref="H8282" ca="1">IF(I8282&lt;&gt;"",INDIRECT("'"&amp;I8282&amp;"'!"&amp;J8282),"")</f>
        <v>0</v>
      </c>
      <c r="I8282" s="1440" t="s">
        <v>3868</v>
      </c>
      <c r="J8282" s="1436" t="s">
        <v>6040</v>
      </c>
      <c r="K8282" s="4"/>
    </row>
    <row r="8283" spans="1:11" ht="15" x14ac:dyDescent="0.2">
      <c r="A8283">
        <v>8224</v>
      </c>
      <c r="B8283" s="19">
        <f>'Expenditures 16-24'!E382</f>
        <v>0</v>
      </c>
      <c r="D8283" s="4" t="s">
        <v>1431</v>
      </c>
      <c r="F8283" s="4"/>
      <c r="G8283" s="1" t="b">
        <f t="shared" ca="1" si="136"/>
        <v>1</v>
      </c>
      <c r="H8283" s="1435" cm="1">
        <f t="array" aca="1" ref="H8283" ca="1">IF(I8283&lt;&gt;"",INDIRECT("'"&amp;I8283&amp;"'!"&amp;J8283),"")</f>
        <v>0</v>
      </c>
      <c r="I8283" s="1440" t="s">
        <v>3868</v>
      </c>
      <c r="J8283" s="1436" t="s">
        <v>6041</v>
      </c>
      <c r="K8283" s="4"/>
    </row>
    <row r="8284" spans="1:11" ht="15" x14ac:dyDescent="0.2">
      <c r="A8284">
        <v>8225</v>
      </c>
      <c r="B8284" s="19">
        <f>'Expenditures 16-24'!E383</f>
        <v>0</v>
      </c>
      <c r="D8284" s="4" t="s">
        <v>1431</v>
      </c>
      <c r="F8284" s="4"/>
      <c r="G8284" s="1" t="b">
        <f t="shared" ca="1" si="136"/>
        <v>1</v>
      </c>
      <c r="H8284" s="1435" cm="1">
        <f t="array" aca="1" ref="H8284" ca="1">IF(I8284&lt;&gt;"",INDIRECT("'"&amp;I8284&amp;"'!"&amp;J8284),"")</f>
        <v>0</v>
      </c>
      <c r="I8284" s="1440" t="s">
        <v>3868</v>
      </c>
      <c r="J8284" s="1436" t="s">
        <v>6042</v>
      </c>
      <c r="K8284" s="4"/>
    </row>
    <row r="8285" spans="1:11" ht="15" x14ac:dyDescent="0.2">
      <c r="A8285">
        <v>8226</v>
      </c>
      <c r="B8285" s="19">
        <f>'Expenditures 16-24'!E384</f>
        <v>0</v>
      </c>
      <c r="D8285" s="4" t="s">
        <v>1431</v>
      </c>
      <c r="F8285" s="4"/>
      <c r="G8285" s="1" t="b">
        <f t="shared" ca="1" si="136"/>
        <v>1</v>
      </c>
      <c r="H8285" s="1435" cm="1">
        <f t="array" aca="1" ref="H8285" ca="1">IF(I8285&lt;&gt;"",INDIRECT("'"&amp;I8285&amp;"'!"&amp;J8285),"")</f>
        <v>0</v>
      </c>
      <c r="I8285" s="1440" t="s">
        <v>3868</v>
      </c>
      <c r="J8285" s="1436" t="s">
        <v>6043</v>
      </c>
      <c r="K8285" s="4"/>
    </row>
    <row r="8286" spans="1:11" ht="15" x14ac:dyDescent="0.2">
      <c r="A8286">
        <v>8227</v>
      </c>
      <c r="B8286" s="19">
        <f>'Expenditures 16-24'!E385</f>
        <v>0</v>
      </c>
      <c r="D8286" s="4" t="s">
        <v>1431</v>
      </c>
      <c r="F8286" s="4"/>
      <c r="G8286" s="1" t="b">
        <f t="shared" ca="1" si="136"/>
        <v>1</v>
      </c>
      <c r="H8286" s="1435" cm="1">
        <f t="array" aca="1" ref="H8286" ca="1">IF(I8286&lt;&gt;"",INDIRECT("'"&amp;I8286&amp;"'!"&amp;J8286),"")</f>
        <v>0</v>
      </c>
      <c r="I8286" s="1440" t="s">
        <v>3868</v>
      </c>
      <c r="J8286" s="1436" t="s">
        <v>6044</v>
      </c>
      <c r="K8286" s="4"/>
    </row>
    <row r="8287" spans="1:11" ht="15" x14ac:dyDescent="0.2">
      <c r="A8287">
        <v>8228</v>
      </c>
      <c r="B8287" s="19">
        <f>'Expenditures 16-24'!E386</f>
        <v>0</v>
      </c>
      <c r="D8287" s="4" t="s">
        <v>1431</v>
      </c>
      <c r="F8287" s="4"/>
      <c r="G8287" s="1" t="b">
        <f t="shared" ca="1" si="136"/>
        <v>1</v>
      </c>
      <c r="H8287" s="1435" cm="1">
        <f t="array" aca="1" ref="H8287" ca="1">IF(I8287&lt;&gt;"",INDIRECT("'"&amp;I8287&amp;"'!"&amp;J8287),"")</f>
        <v>0</v>
      </c>
      <c r="I8287" s="1440" t="s">
        <v>3868</v>
      </c>
      <c r="J8287" s="1436" t="s">
        <v>6045</v>
      </c>
      <c r="K8287" s="4"/>
    </row>
    <row r="8288" spans="1:11" ht="15" x14ac:dyDescent="0.2">
      <c r="A8288">
        <v>8229</v>
      </c>
      <c r="B8288" s="19">
        <f>'Expenditures 16-24'!E387</f>
        <v>130572</v>
      </c>
      <c r="D8288" s="4" t="s">
        <v>1431</v>
      </c>
      <c r="F8288" s="4"/>
      <c r="G8288" s="1" t="b">
        <f t="shared" ref="G8288:G8351" ca="1" si="137">H8288=B8288</f>
        <v>1</v>
      </c>
      <c r="H8288" s="1435" cm="1">
        <f t="array" aca="1" ref="H8288" ca="1">IF(I8288&lt;&gt;"",INDIRECT("'"&amp;I8288&amp;"'!"&amp;J8288),"")</f>
        <v>130572</v>
      </c>
      <c r="I8288" s="1440" t="s">
        <v>3868</v>
      </c>
      <c r="J8288" s="1436" t="s">
        <v>6046</v>
      </c>
      <c r="K8288" s="4"/>
    </row>
    <row r="8289" spans="1:11" ht="15" x14ac:dyDescent="0.2">
      <c r="A8289">
        <v>8230</v>
      </c>
      <c r="B8289" s="19">
        <f>'Expenditures 16-24'!E388</f>
        <v>0</v>
      </c>
      <c r="D8289" s="4" t="s">
        <v>1431</v>
      </c>
      <c r="F8289" s="4"/>
      <c r="G8289" s="1" t="b">
        <f t="shared" ca="1" si="137"/>
        <v>1</v>
      </c>
      <c r="H8289" s="1435" cm="1">
        <f t="array" aca="1" ref="H8289" ca="1">IF(I8289&lt;&gt;"",INDIRECT("'"&amp;I8289&amp;"'!"&amp;J8289),"")</f>
        <v>0</v>
      </c>
      <c r="I8289" s="1440" t="s">
        <v>3868</v>
      </c>
      <c r="J8289" s="1436" t="s">
        <v>6047</v>
      </c>
      <c r="K8289" s="4"/>
    </row>
    <row r="8290" spans="1:11" ht="15" x14ac:dyDescent="0.2">
      <c r="A8290">
        <v>8231</v>
      </c>
      <c r="B8290" s="19">
        <f>'Expenditures 16-24'!E393</f>
        <v>0</v>
      </c>
      <c r="D8290" s="4" t="s">
        <v>1431</v>
      </c>
      <c r="F8290" s="4"/>
      <c r="G8290" s="1" t="b">
        <f t="shared" ca="1" si="137"/>
        <v>1</v>
      </c>
      <c r="H8290" s="1435" cm="1">
        <f t="array" aca="1" ref="H8290" ca="1">IF(I8290&lt;&gt;"",INDIRECT("'"&amp;I8290&amp;"'!"&amp;J8290),"")</f>
        <v>0</v>
      </c>
      <c r="I8290" s="1440" t="s">
        <v>3868</v>
      </c>
      <c r="J8290" s="1436" t="s">
        <v>6048</v>
      </c>
      <c r="K8290" s="4"/>
    </row>
    <row r="8291" spans="1:11" ht="15" x14ac:dyDescent="0.2">
      <c r="A8291">
        <v>8232</v>
      </c>
      <c r="B8291" s="19">
        <f>'Expenditures 16-24'!E394</f>
        <v>0</v>
      </c>
      <c r="D8291" s="4" t="s">
        <v>1431</v>
      </c>
      <c r="F8291" s="4"/>
      <c r="G8291" s="1" t="b">
        <f t="shared" ca="1" si="137"/>
        <v>1</v>
      </c>
      <c r="H8291" s="1435" cm="1">
        <f t="array" aca="1" ref="H8291" ca="1">IF(I8291&lt;&gt;"",INDIRECT("'"&amp;I8291&amp;"'!"&amp;J8291),"")</f>
        <v>0</v>
      </c>
      <c r="I8291" s="1440" t="s">
        <v>3868</v>
      </c>
      <c r="J8291" s="1436" t="s">
        <v>6049</v>
      </c>
      <c r="K8291" s="4"/>
    </row>
    <row r="8292" spans="1:11" ht="15" x14ac:dyDescent="0.2">
      <c r="A8292">
        <v>8233</v>
      </c>
      <c r="B8292" s="19">
        <f>'Expenditures 16-24'!E395</f>
        <v>0</v>
      </c>
      <c r="D8292" s="4" t="s">
        <v>1431</v>
      </c>
      <c r="F8292" s="4"/>
      <c r="G8292" s="1" t="b">
        <f t="shared" ca="1" si="137"/>
        <v>1</v>
      </c>
      <c r="H8292" s="1435" cm="1">
        <f t="array" aca="1" ref="H8292" ca="1">IF(I8292&lt;&gt;"",INDIRECT("'"&amp;I8292&amp;"'!"&amp;J8292),"")</f>
        <v>0</v>
      </c>
      <c r="I8292" s="1440" t="s">
        <v>3868</v>
      </c>
      <c r="J8292" s="1436" t="s">
        <v>6050</v>
      </c>
      <c r="K8292" s="4"/>
    </row>
    <row r="8293" spans="1:11" ht="15" x14ac:dyDescent="0.2">
      <c r="A8293">
        <v>8234</v>
      </c>
      <c r="B8293" s="19">
        <f>'Expenditures 16-24'!E396</f>
        <v>0</v>
      </c>
      <c r="D8293" s="4" t="s">
        <v>1431</v>
      </c>
      <c r="F8293" s="4"/>
      <c r="G8293" s="1" t="b">
        <f t="shared" ca="1" si="137"/>
        <v>1</v>
      </c>
      <c r="H8293" s="1435" cm="1">
        <f t="array" aca="1" ref="H8293" ca="1">IF(I8293&lt;&gt;"",INDIRECT("'"&amp;I8293&amp;"'!"&amp;J8293),"")</f>
        <v>0</v>
      </c>
      <c r="I8293" s="1440" t="s">
        <v>3868</v>
      </c>
      <c r="J8293" s="1436" t="s">
        <v>6051</v>
      </c>
      <c r="K8293" s="4"/>
    </row>
    <row r="8294" spans="1:11" ht="15" x14ac:dyDescent="0.2">
      <c r="A8294">
        <v>8235</v>
      </c>
      <c r="B8294" s="19">
        <f>'Expenditures 16-24'!E397</f>
        <v>0</v>
      </c>
      <c r="D8294" s="4" t="s">
        <v>1431</v>
      </c>
      <c r="F8294" s="4"/>
      <c r="G8294" s="1" t="b">
        <f t="shared" ca="1" si="137"/>
        <v>1</v>
      </c>
      <c r="H8294" s="1435" cm="1">
        <f t="array" aca="1" ref="H8294" ca="1">IF(I8294&lt;&gt;"",INDIRECT("'"&amp;I8294&amp;"'!"&amp;J8294),"")</f>
        <v>0</v>
      </c>
      <c r="I8294" s="1440" t="s">
        <v>3868</v>
      </c>
      <c r="J8294" s="1436" t="s">
        <v>6052</v>
      </c>
      <c r="K8294" s="4"/>
    </row>
    <row r="8295" spans="1:11" ht="15" x14ac:dyDescent="0.2">
      <c r="A8295">
        <v>8236</v>
      </c>
      <c r="B8295" s="19">
        <f>'Expenditures 16-24'!E412</f>
        <v>0</v>
      </c>
      <c r="D8295" s="4" t="s">
        <v>1431</v>
      </c>
      <c r="F8295" s="4"/>
      <c r="G8295" s="1" t="b">
        <f t="shared" ca="1" si="137"/>
        <v>1</v>
      </c>
      <c r="H8295" s="1435" cm="1">
        <f t="array" aca="1" ref="H8295" ca="1">IF(I8295&lt;&gt;"",INDIRECT("'"&amp;I8295&amp;"'!"&amp;J8295),"")</f>
        <v>0</v>
      </c>
      <c r="I8295" s="1440" t="s">
        <v>3868</v>
      </c>
      <c r="J8295" s="1436" t="s">
        <v>6053</v>
      </c>
      <c r="K8295" s="4"/>
    </row>
    <row r="8296" spans="1:11" ht="15" x14ac:dyDescent="0.2">
      <c r="A8296">
        <v>8237</v>
      </c>
      <c r="B8296" s="19">
        <f>'Expenditures 16-24'!E413</f>
        <v>0</v>
      </c>
      <c r="D8296" s="4" t="s">
        <v>1431</v>
      </c>
      <c r="F8296" s="4"/>
      <c r="G8296" s="1" t="b">
        <f t="shared" ca="1" si="137"/>
        <v>1</v>
      </c>
      <c r="H8296" s="1435" cm="1">
        <f t="array" aca="1" ref="H8296" ca="1">IF(I8296&lt;&gt;"",INDIRECT("'"&amp;I8296&amp;"'!"&amp;J8296),"")</f>
        <v>0</v>
      </c>
      <c r="I8296" s="1440" t="s">
        <v>3868</v>
      </c>
      <c r="J8296" s="1436" t="s">
        <v>6054</v>
      </c>
      <c r="K8296" s="4"/>
    </row>
    <row r="8297" spans="1:11" ht="15" x14ac:dyDescent="0.2">
      <c r="A8297">
        <v>8238</v>
      </c>
      <c r="B8297" s="19">
        <f>'Expenditures 16-24'!E414</f>
        <v>0</v>
      </c>
      <c r="D8297" s="4" t="s">
        <v>1431</v>
      </c>
      <c r="F8297" s="4"/>
      <c r="G8297" s="1" t="b">
        <f t="shared" ca="1" si="137"/>
        <v>1</v>
      </c>
      <c r="H8297" s="1435" cm="1">
        <f t="array" aca="1" ref="H8297" ca="1">IF(I8297&lt;&gt;"",INDIRECT("'"&amp;I8297&amp;"'!"&amp;J8297),"")</f>
        <v>0</v>
      </c>
      <c r="I8297" s="1440" t="s">
        <v>3868</v>
      </c>
      <c r="J8297" s="1436" t="s">
        <v>6055</v>
      </c>
      <c r="K8297" s="4"/>
    </row>
    <row r="8298" spans="1:11" ht="15" x14ac:dyDescent="0.2">
      <c r="A8298">
        <v>8239</v>
      </c>
      <c r="B8298" s="19">
        <f>'Expenditures 16-24'!F316</f>
        <v>0</v>
      </c>
      <c r="D8298" s="4" t="s">
        <v>1431</v>
      </c>
      <c r="F8298" s="4"/>
      <c r="G8298" s="1" t="b">
        <f t="shared" ca="1" si="137"/>
        <v>1</v>
      </c>
      <c r="H8298" s="1435" cm="1">
        <f t="array" aca="1" ref="H8298" ca="1">IF(I8298&lt;&gt;"",INDIRECT("'"&amp;I8298&amp;"'!"&amp;J8298),"")</f>
        <v>0</v>
      </c>
      <c r="I8298" s="1440" t="s">
        <v>3868</v>
      </c>
      <c r="J8298" s="1436" t="s">
        <v>6056</v>
      </c>
      <c r="K8298" s="4"/>
    </row>
    <row r="8299" spans="1:11" ht="15" x14ac:dyDescent="0.2">
      <c r="A8299">
        <v>8240</v>
      </c>
      <c r="B8299" s="19">
        <f>'Expenditures 16-24'!F318</f>
        <v>0</v>
      </c>
      <c r="D8299" s="4" t="s">
        <v>1431</v>
      </c>
      <c r="F8299" s="4"/>
      <c r="G8299" s="1" t="b">
        <f t="shared" ca="1" si="137"/>
        <v>1</v>
      </c>
      <c r="H8299" s="1435" cm="1">
        <f t="array" aca="1" ref="H8299" ca="1">IF(I8299&lt;&gt;"",INDIRECT("'"&amp;I8299&amp;"'!"&amp;J8299),"")</f>
        <v>0</v>
      </c>
      <c r="I8299" s="1440" t="s">
        <v>3868</v>
      </c>
      <c r="J8299" s="1436" t="s">
        <v>6057</v>
      </c>
      <c r="K8299" s="4"/>
    </row>
    <row r="8300" spans="1:11" ht="15" x14ac:dyDescent="0.2">
      <c r="A8300">
        <v>8241</v>
      </c>
      <c r="B8300" s="19">
        <f>'Expenditures 16-24'!F319</f>
        <v>0</v>
      </c>
      <c r="D8300" s="4" t="s">
        <v>1431</v>
      </c>
      <c r="F8300" s="4"/>
      <c r="G8300" s="1" t="b">
        <f t="shared" ca="1" si="137"/>
        <v>1</v>
      </c>
      <c r="H8300" s="1435" cm="1">
        <f t="array" aca="1" ref="H8300" ca="1">IF(I8300&lt;&gt;"",INDIRECT("'"&amp;I8300&amp;"'!"&amp;J8300),"")</f>
        <v>0</v>
      </c>
      <c r="I8300" s="1440" t="s">
        <v>3868</v>
      </c>
      <c r="J8300" s="1436" t="s">
        <v>6058</v>
      </c>
      <c r="K8300" s="4"/>
    </row>
    <row r="8301" spans="1:11" ht="15" x14ac:dyDescent="0.2">
      <c r="A8301">
        <v>8242</v>
      </c>
      <c r="B8301" s="19">
        <f>'Expenditures 16-24'!F320</f>
        <v>0</v>
      </c>
      <c r="D8301" s="4" t="s">
        <v>1431</v>
      </c>
      <c r="F8301" s="4"/>
      <c r="G8301" s="1" t="b">
        <f t="shared" ca="1" si="137"/>
        <v>1</v>
      </c>
      <c r="H8301" s="1435" cm="1">
        <f t="array" aca="1" ref="H8301" ca="1">IF(I8301&lt;&gt;"",INDIRECT("'"&amp;I8301&amp;"'!"&amp;J8301),"")</f>
        <v>0</v>
      </c>
      <c r="I8301" s="1440" t="s">
        <v>3868</v>
      </c>
      <c r="J8301" s="1436" t="s">
        <v>6059</v>
      </c>
      <c r="K8301" s="4"/>
    </row>
    <row r="8302" spans="1:11" ht="15" x14ac:dyDescent="0.2">
      <c r="A8302">
        <v>8243</v>
      </c>
      <c r="B8302" s="19">
        <f>'Expenditures 16-24'!F321</f>
        <v>0</v>
      </c>
      <c r="D8302" s="4" t="s">
        <v>1431</v>
      </c>
      <c r="F8302" s="4"/>
      <c r="G8302" s="1" t="b">
        <f t="shared" ca="1" si="137"/>
        <v>1</v>
      </c>
      <c r="H8302" s="1435" cm="1">
        <f t="array" aca="1" ref="H8302" ca="1">IF(I8302&lt;&gt;"",INDIRECT("'"&amp;I8302&amp;"'!"&amp;J8302),"")</f>
        <v>0</v>
      </c>
      <c r="I8302" s="1440" t="s">
        <v>3868</v>
      </c>
      <c r="J8302" s="1436" t="s">
        <v>6060</v>
      </c>
      <c r="K8302" s="4"/>
    </row>
    <row r="8303" spans="1:11" ht="15" x14ac:dyDescent="0.2">
      <c r="A8303">
        <v>8244</v>
      </c>
      <c r="B8303" s="19">
        <f>'Expenditures 16-24'!F322</f>
        <v>0</v>
      </c>
      <c r="D8303" s="4" t="s">
        <v>1431</v>
      </c>
      <c r="F8303" s="4"/>
      <c r="G8303" s="1" t="b">
        <f t="shared" ca="1" si="137"/>
        <v>1</v>
      </c>
      <c r="H8303" s="1435" cm="1">
        <f t="array" aca="1" ref="H8303" ca="1">IF(I8303&lt;&gt;"",INDIRECT("'"&amp;I8303&amp;"'!"&amp;J8303),"")</f>
        <v>0</v>
      </c>
      <c r="I8303" s="1440" t="s">
        <v>3868</v>
      </c>
      <c r="J8303" s="1436" t="s">
        <v>6061</v>
      </c>
      <c r="K8303" s="4"/>
    </row>
    <row r="8304" spans="1:11" ht="15" x14ac:dyDescent="0.2">
      <c r="A8304">
        <v>8245</v>
      </c>
      <c r="B8304" s="19">
        <f>'Expenditures 16-24'!F323</f>
        <v>0</v>
      </c>
      <c r="D8304" s="4" t="s">
        <v>1431</v>
      </c>
      <c r="F8304" s="4"/>
      <c r="G8304" s="1" t="b">
        <f t="shared" ca="1" si="137"/>
        <v>1</v>
      </c>
      <c r="H8304" s="1435" cm="1">
        <f t="array" aca="1" ref="H8304" ca="1">IF(I8304&lt;&gt;"",INDIRECT("'"&amp;I8304&amp;"'!"&amp;J8304),"")</f>
        <v>0</v>
      </c>
      <c r="I8304" s="1440" t="s">
        <v>3868</v>
      </c>
      <c r="J8304" s="1436" t="s">
        <v>6062</v>
      </c>
      <c r="K8304" s="4"/>
    </row>
    <row r="8305" spans="1:11" ht="15" x14ac:dyDescent="0.2">
      <c r="A8305">
        <v>8246</v>
      </c>
      <c r="B8305" s="19">
        <f>'Expenditures 16-24'!F324</f>
        <v>0</v>
      </c>
      <c r="D8305" s="4" t="s">
        <v>1431</v>
      </c>
      <c r="F8305" s="4"/>
      <c r="G8305" s="1" t="b">
        <f t="shared" ca="1" si="137"/>
        <v>1</v>
      </c>
      <c r="H8305" s="1435" cm="1">
        <f t="array" aca="1" ref="H8305" ca="1">IF(I8305&lt;&gt;"",INDIRECT("'"&amp;I8305&amp;"'!"&amp;J8305),"")</f>
        <v>0</v>
      </c>
      <c r="I8305" s="1440" t="s">
        <v>3868</v>
      </c>
      <c r="J8305" s="1436" t="s">
        <v>6063</v>
      </c>
      <c r="K8305" s="4"/>
    </row>
    <row r="8306" spans="1:11" ht="15" x14ac:dyDescent="0.2">
      <c r="A8306">
        <v>8247</v>
      </c>
      <c r="B8306" s="19">
        <f>'Expenditures 16-24'!F325</f>
        <v>0</v>
      </c>
      <c r="D8306" s="4" t="s">
        <v>1431</v>
      </c>
      <c r="F8306" s="4"/>
      <c r="G8306" s="1" t="b">
        <f t="shared" ca="1" si="137"/>
        <v>1</v>
      </c>
      <c r="H8306" s="1435" cm="1">
        <f t="array" aca="1" ref="H8306" ca="1">IF(I8306&lt;&gt;"",INDIRECT("'"&amp;I8306&amp;"'!"&amp;J8306),"")</f>
        <v>0</v>
      </c>
      <c r="I8306" s="1440" t="s">
        <v>3868</v>
      </c>
      <c r="J8306" s="1436" t="s">
        <v>6064</v>
      </c>
      <c r="K8306" s="4"/>
    </row>
    <row r="8307" spans="1:11" ht="15" x14ac:dyDescent="0.2">
      <c r="A8307">
        <v>8248</v>
      </c>
      <c r="B8307" s="19">
        <f>'Expenditures 16-24'!F326</f>
        <v>0</v>
      </c>
      <c r="D8307" s="4" t="s">
        <v>1431</v>
      </c>
      <c r="F8307" s="4"/>
      <c r="G8307" s="1" t="b">
        <f t="shared" ca="1" si="137"/>
        <v>1</v>
      </c>
      <c r="H8307" s="1435" cm="1">
        <f t="array" aca="1" ref="H8307" ca="1">IF(I8307&lt;&gt;"",INDIRECT("'"&amp;I8307&amp;"'!"&amp;J8307),"")</f>
        <v>0</v>
      </c>
      <c r="I8307" s="1440" t="s">
        <v>3868</v>
      </c>
      <c r="J8307" s="1436" t="s">
        <v>6065</v>
      </c>
      <c r="K8307" s="4"/>
    </row>
    <row r="8308" spans="1:11" ht="15" x14ac:dyDescent="0.2">
      <c r="A8308">
        <v>8249</v>
      </c>
      <c r="B8308" s="19">
        <f>'Expenditures 16-24'!F327</f>
        <v>0</v>
      </c>
      <c r="D8308" s="4" t="s">
        <v>1431</v>
      </c>
      <c r="F8308" s="4"/>
      <c r="G8308" s="1" t="b">
        <f t="shared" ca="1" si="137"/>
        <v>1</v>
      </c>
      <c r="H8308" s="1435" cm="1">
        <f t="array" aca="1" ref="H8308" ca="1">IF(I8308&lt;&gt;"",INDIRECT("'"&amp;I8308&amp;"'!"&amp;J8308),"")</f>
        <v>0</v>
      </c>
      <c r="I8308" s="1440" t="s">
        <v>3868</v>
      </c>
      <c r="J8308" s="1436" t="s">
        <v>6066</v>
      </c>
      <c r="K8308" s="4"/>
    </row>
    <row r="8309" spans="1:11" ht="15" x14ac:dyDescent="0.2">
      <c r="A8309">
        <v>8250</v>
      </c>
      <c r="B8309" s="19">
        <f>'Expenditures 16-24'!F328</f>
        <v>0</v>
      </c>
      <c r="D8309" s="4" t="s">
        <v>1431</v>
      </c>
      <c r="F8309" s="4"/>
      <c r="G8309" s="1" t="b">
        <f t="shared" ca="1" si="137"/>
        <v>1</v>
      </c>
      <c r="H8309" s="1435" cm="1">
        <f t="array" aca="1" ref="H8309" ca="1">IF(I8309&lt;&gt;"",INDIRECT("'"&amp;I8309&amp;"'!"&amp;J8309),"")</f>
        <v>0</v>
      </c>
      <c r="I8309" s="1440" t="s">
        <v>3868</v>
      </c>
      <c r="J8309" s="1436" t="s">
        <v>6067</v>
      </c>
      <c r="K8309" s="4"/>
    </row>
    <row r="8310" spans="1:11" ht="15" x14ac:dyDescent="0.2">
      <c r="A8310">
        <v>8251</v>
      </c>
      <c r="B8310" s="19">
        <f>'Expenditures 16-24'!F329</f>
        <v>0</v>
      </c>
      <c r="D8310" s="4" t="s">
        <v>1431</v>
      </c>
      <c r="F8310" s="4"/>
      <c r="G8310" s="1" t="b">
        <f t="shared" ca="1" si="137"/>
        <v>1</v>
      </c>
      <c r="H8310" s="1435" cm="1">
        <f t="array" aca="1" ref="H8310" ca="1">IF(I8310&lt;&gt;"",INDIRECT("'"&amp;I8310&amp;"'!"&amp;J8310),"")</f>
        <v>0</v>
      </c>
      <c r="I8310" s="1440" t="s">
        <v>3868</v>
      </c>
      <c r="J8310" s="1436" t="s">
        <v>6068</v>
      </c>
      <c r="K8310" s="4"/>
    </row>
    <row r="8311" spans="1:11" ht="15" x14ac:dyDescent="0.2">
      <c r="A8311">
        <v>8252</v>
      </c>
      <c r="B8311" s="19">
        <f>'Expenditures 16-24'!F330</f>
        <v>0</v>
      </c>
      <c r="D8311" s="4" t="s">
        <v>1431</v>
      </c>
      <c r="F8311" s="4"/>
      <c r="G8311" s="1" t="b">
        <f t="shared" ca="1" si="137"/>
        <v>1</v>
      </c>
      <c r="H8311" s="1435" cm="1">
        <f t="array" aca="1" ref="H8311" ca="1">IF(I8311&lt;&gt;"",INDIRECT("'"&amp;I8311&amp;"'!"&amp;J8311),"")</f>
        <v>0</v>
      </c>
      <c r="I8311" s="1440" t="s">
        <v>3868</v>
      </c>
      <c r="J8311" s="1436" t="s">
        <v>6069</v>
      </c>
      <c r="K8311" s="4"/>
    </row>
    <row r="8312" spans="1:11" ht="15" x14ac:dyDescent="0.2">
      <c r="A8312">
        <v>8253</v>
      </c>
      <c r="B8312" s="19">
        <f>'Expenditures 16-24'!F344</f>
        <v>0</v>
      </c>
      <c r="D8312" s="4" t="s">
        <v>1431</v>
      </c>
      <c r="F8312" s="4"/>
      <c r="G8312" s="1" t="b">
        <f t="shared" ca="1" si="137"/>
        <v>1</v>
      </c>
      <c r="H8312" s="1435" cm="1">
        <f t="array" aca="1" ref="H8312" ca="1">IF(I8312&lt;&gt;"",INDIRECT("'"&amp;I8312&amp;"'!"&amp;J8312),"")</f>
        <v>0</v>
      </c>
      <c r="I8312" s="1440" t="s">
        <v>3868</v>
      </c>
      <c r="J8312" s="1436" t="s">
        <v>6070</v>
      </c>
      <c r="K8312" s="4"/>
    </row>
    <row r="8313" spans="1:11" ht="15" x14ac:dyDescent="0.2">
      <c r="A8313">
        <v>8254</v>
      </c>
      <c r="B8313" s="19">
        <f>'Expenditures 16-24'!F347</f>
        <v>0</v>
      </c>
      <c r="D8313" s="4" t="s">
        <v>1431</v>
      </c>
      <c r="F8313" s="4"/>
      <c r="G8313" s="1" t="b">
        <f t="shared" ca="1" si="137"/>
        <v>1</v>
      </c>
      <c r="H8313" s="1435" cm="1">
        <f t="array" aca="1" ref="H8313" ca="1">IF(I8313&lt;&gt;"",INDIRECT("'"&amp;I8313&amp;"'!"&amp;J8313),"")</f>
        <v>0</v>
      </c>
      <c r="I8313" s="1440" t="s">
        <v>3868</v>
      </c>
      <c r="J8313" s="1436" t="s">
        <v>6071</v>
      </c>
      <c r="K8313" s="4"/>
    </row>
    <row r="8314" spans="1:11" ht="15" x14ac:dyDescent="0.2">
      <c r="A8314">
        <v>8255</v>
      </c>
      <c r="B8314" s="19">
        <f>'Expenditures 16-24'!F348</f>
        <v>0</v>
      </c>
      <c r="D8314" s="4" t="s">
        <v>1431</v>
      </c>
      <c r="F8314" s="4"/>
      <c r="G8314" s="1" t="b">
        <f t="shared" ca="1" si="137"/>
        <v>1</v>
      </c>
      <c r="H8314" s="1435" cm="1">
        <f t="array" aca="1" ref="H8314" ca="1">IF(I8314&lt;&gt;"",INDIRECT("'"&amp;I8314&amp;"'!"&amp;J8314),"")</f>
        <v>0</v>
      </c>
      <c r="I8314" s="1440" t="s">
        <v>3868</v>
      </c>
      <c r="J8314" s="1436" t="s">
        <v>6072</v>
      </c>
      <c r="K8314" s="4"/>
    </row>
    <row r="8315" spans="1:11" ht="15" x14ac:dyDescent="0.2">
      <c r="A8315">
        <v>8256</v>
      </c>
      <c r="B8315" s="19">
        <f>'Expenditures 16-24'!F349</f>
        <v>0</v>
      </c>
      <c r="D8315" s="4" t="s">
        <v>1431</v>
      </c>
      <c r="F8315" s="4"/>
      <c r="G8315" s="1" t="b">
        <f t="shared" ca="1" si="137"/>
        <v>1</v>
      </c>
      <c r="H8315" s="1435" cm="1">
        <f t="array" aca="1" ref="H8315" ca="1">IF(I8315&lt;&gt;"",INDIRECT("'"&amp;I8315&amp;"'!"&amp;J8315),"")</f>
        <v>0</v>
      </c>
      <c r="I8315" s="1440" t="s">
        <v>3868</v>
      </c>
      <c r="J8315" s="1436" t="s">
        <v>6073</v>
      </c>
      <c r="K8315" s="4"/>
    </row>
    <row r="8316" spans="1:11" ht="15" x14ac:dyDescent="0.2">
      <c r="A8316">
        <v>8257</v>
      </c>
      <c r="B8316" s="19">
        <f>'Expenditures 16-24'!F350</f>
        <v>0</v>
      </c>
      <c r="D8316" s="4" t="s">
        <v>1431</v>
      </c>
      <c r="F8316" s="4"/>
      <c r="G8316" s="1" t="b">
        <f t="shared" ca="1" si="137"/>
        <v>1</v>
      </c>
      <c r="H8316" s="1435" cm="1">
        <f t="array" aca="1" ref="H8316" ca="1">IF(I8316&lt;&gt;"",INDIRECT("'"&amp;I8316&amp;"'!"&amp;J8316),"")</f>
        <v>0</v>
      </c>
      <c r="I8316" s="1440" t="s">
        <v>3868</v>
      </c>
      <c r="J8316" s="1436" t="s">
        <v>6074</v>
      </c>
      <c r="K8316" s="4"/>
    </row>
    <row r="8317" spans="1:11" ht="15" x14ac:dyDescent="0.2">
      <c r="A8317">
        <v>8258</v>
      </c>
      <c r="B8317" s="19">
        <f>'Expenditures 16-24'!F351</f>
        <v>0</v>
      </c>
      <c r="D8317" s="4" t="s">
        <v>1431</v>
      </c>
      <c r="F8317" s="4"/>
      <c r="G8317" s="1" t="b">
        <f t="shared" ca="1" si="137"/>
        <v>1</v>
      </c>
      <c r="H8317" s="1435" cm="1">
        <f t="array" aca="1" ref="H8317" ca="1">IF(I8317&lt;&gt;"",INDIRECT("'"&amp;I8317&amp;"'!"&amp;J8317),"")</f>
        <v>0</v>
      </c>
      <c r="I8317" s="1440" t="s">
        <v>3868</v>
      </c>
      <c r="J8317" s="1436" t="s">
        <v>6075</v>
      </c>
      <c r="K8317" s="4"/>
    </row>
    <row r="8318" spans="1:11" ht="15" x14ac:dyDescent="0.2">
      <c r="A8318">
        <v>8259</v>
      </c>
      <c r="B8318" s="19">
        <f>'Expenditures 16-24'!F352</f>
        <v>0</v>
      </c>
      <c r="D8318" s="4" t="s">
        <v>1431</v>
      </c>
      <c r="F8318" s="4"/>
      <c r="G8318" s="1" t="b">
        <f t="shared" ca="1" si="137"/>
        <v>1</v>
      </c>
      <c r="H8318" s="1435" cm="1">
        <f t="array" aca="1" ref="H8318" ca="1">IF(I8318&lt;&gt;"",INDIRECT("'"&amp;I8318&amp;"'!"&amp;J8318),"")</f>
        <v>0</v>
      </c>
      <c r="I8318" s="1440" t="s">
        <v>3868</v>
      </c>
      <c r="J8318" s="1436" t="s">
        <v>6076</v>
      </c>
      <c r="K8318" s="4"/>
    </row>
    <row r="8319" spans="1:11" ht="15" x14ac:dyDescent="0.2">
      <c r="A8319">
        <v>8260</v>
      </c>
      <c r="B8319" s="19">
        <f>'Expenditures 16-24'!F353</f>
        <v>0</v>
      </c>
      <c r="D8319" s="4" t="s">
        <v>1431</v>
      </c>
      <c r="F8319" s="4"/>
      <c r="G8319" s="1" t="b">
        <f t="shared" ca="1" si="137"/>
        <v>1</v>
      </c>
      <c r="H8319" s="1435" cm="1">
        <f t="array" aca="1" ref="H8319" ca="1">IF(I8319&lt;&gt;"",INDIRECT("'"&amp;I8319&amp;"'!"&amp;J8319),"")</f>
        <v>0</v>
      </c>
      <c r="I8319" s="1440" t="s">
        <v>3868</v>
      </c>
      <c r="J8319" s="1436" t="s">
        <v>6077</v>
      </c>
      <c r="K8319" s="4"/>
    </row>
    <row r="8320" spans="1:11" ht="15" x14ac:dyDescent="0.2">
      <c r="A8320">
        <v>8261</v>
      </c>
      <c r="B8320" s="19">
        <f>'Expenditures 16-24'!F355</f>
        <v>0</v>
      </c>
      <c r="D8320" s="4" t="s">
        <v>1431</v>
      </c>
      <c r="F8320" s="4"/>
      <c r="G8320" s="1" t="b">
        <f t="shared" ca="1" si="137"/>
        <v>1</v>
      </c>
      <c r="H8320" s="1435" cm="1">
        <f t="array" aca="1" ref="H8320" ca="1">IF(I8320&lt;&gt;"",INDIRECT("'"&amp;I8320&amp;"'!"&amp;J8320),"")</f>
        <v>0</v>
      </c>
      <c r="I8320" s="1440" t="s">
        <v>3868</v>
      </c>
      <c r="J8320" s="1436" t="s">
        <v>6078</v>
      </c>
      <c r="K8320" s="4"/>
    </row>
    <row r="8321" spans="1:11" ht="15" x14ac:dyDescent="0.2">
      <c r="A8321">
        <v>8262</v>
      </c>
      <c r="B8321" s="19">
        <f>'Expenditures 16-24'!F356</f>
        <v>0</v>
      </c>
      <c r="D8321" s="4" t="s">
        <v>1431</v>
      </c>
      <c r="F8321" s="4"/>
      <c r="G8321" s="1" t="b">
        <f t="shared" ca="1" si="137"/>
        <v>1</v>
      </c>
      <c r="H8321" s="1435" cm="1">
        <f t="array" aca="1" ref="H8321" ca="1">IF(I8321&lt;&gt;"",INDIRECT("'"&amp;I8321&amp;"'!"&amp;J8321),"")</f>
        <v>0</v>
      </c>
      <c r="I8321" s="1440" t="s">
        <v>3868</v>
      </c>
      <c r="J8321" s="1436" t="s">
        <v>6079</v>
      </c>
      <c r="K8321" s="4"/>
    </row>
    <row r="8322" spans="1:11" ht="15" x14ac:dyDescent="0.2">
      <c r="A8322">
        <v>8263</v>
      </c>
      <c r="B8322" s="19">
        <f>'Expenditures 16-24'!F357</f>
        <v>0</v>
      </c>
      <c r="D8322" s="4" t="s">
        <v>1431</v>
      </c>
      <c r="F8322" s="4"/>
      <c r="G8322" s="1" t="b">
        <f t="shared" ca="1" si="137"/>
        <v>1</v>
      </c>
      <c r="H8322" s="1435" cm="1">
        <f t="array" aca="1" ref="H8322" ca="1">IF(I8322&lt;&gt;"",INDIRECT("'"&amp;I8322&amp;"'!"&amp;J8322),"")</f>
        <v>0</v>
      </c>
      <c r="I8322" s="1440" t="s">
        <v>3868</v>
      </c>
      <c r="J8322" s="1436" t="s">
        <v>6080</v>
      </c>
      <c r="K8322" s="4"/>
    </row>
    <row r="8323" spans="1:11" ht="15" x14ac:dyDescent="0.2">
      <c r="A8323">
        <v>8264</v>
      </c>
      <c r="B8323" s="19">
        <f>'Expenditures 16-24'!F358</f>
        <v>0</v>
      </c>
      <c r="D8323" s="4" t="s">
        <v>1431</v>
      </c>
      <c r="F8323" s="4"/>
      <c r="G8323" s="1" t="b">
        <f t="shared" ca="1" si="137"/>
        <v>1</v>
      </c>
      <c r="H8323" s="1435" cm="1">
        <f t="array" aca="1" ref="H8323" ca="1">IF(I8323&lt;&gt;"",INDIRECT("'"&amp;I8323&amp;"'!"&amp;J8323),"")</f>
        <v>0</v>
      </c>
      <c r="I8323" s="1440" t="s">
        <v>3868</v>
      </c>
      <c r="J8323" s="1436" t="s">
        <v>6081</v>
      </c>
      <c r="K8323" s="4"/>
    </row>
    <row r="8324" spans="1:11" ht="15" x14ac:dyDescent="0.2">
      <c r="A8324">
        <v>8265</v>
      </c>
      <c r="B8324" s="19">
        <f>'Expenditures 16-24'!F360</f>
        <v>0</v>
      </c>
      <c r="D8324" s="4" t="s">
        <v>1431</v>
      </c>
      <c r="F8324" s="4"/>
      <c r="G8324" s="1" t="b">
        <f t="shared" ca="1" si="137"/>
        <v>1</v>
      </c>
      <c r="H8324" s="1435" cm="1">
        <f t="array" aca="1" ref="H8324" ca="1">IF(I8324&lt;&gt;"",INDIRECT("'"&amp;I8324&amp;"'!"&amp;J8324),"")</f>
        <v>0</v>
      </c>
      <c r="I8324" s="1440" t="s">
        <v>3868</v>
      </c>
      <c r="J8324" s="1436" t="s">
        <v>6082</v>
      </c>
      <c r="K8324" s="4"/>
    </row>
    <row r="8325" spans="1:11" ht="15" x14ac:dyDescent="0.2">
      <c r="A8325">
        <v>8266</v>
      </c>
      <c r="B8325" s="19">
        <f>'Expenditures 16-24'!F361</f>
        <v>0</v>
      </c>
      <c r="D8325" s="4" t="s">
        <v>1431</v>
      </c>
      <c r="F8325" s="4"/>
      <c r="G8325" s="1" t="b">
        <f t="shared" ca="1" si="137"/>
        <v>1</v>
      </c>
      <c r="H8325" s="1435" cm="1">
        <f t="array" aca="1" ref="H8325" ca="1">IF(I8325&lt;&gt;"",INDIRECT("'"&amp;I8325&amp;"'!"&amp;J8325),"")</f>
        <v>0</v>
      </c>
      <c r="I8325" s="1440" t="s">
        <v>3868</v>
      </c>
      <c r="J8325" s="1436" t="s">
        <v>6083</v>
      </c>
      <c r="K8325" s="4"/>
    </row>
    <row r="8326" spans="1:11" ht="15" x14ac:dyDescent="0.2">
      <c r="A8326">
        <v>8267</v>
      </c>
      <c r="B8326" s="19">
        <f>'Expenditures 16-24'!F362</f>
        <v>0</v>
      </c>
      <c r="D8326" s="4" t="s">
        <v>1431</v>
      </c>
      <c r="F8326" s="4"/>
      <c r="G8326" s="1" t="b">
        <f t="shared" ca="1" si="137"/>
        <v>1</v>
      </c>
      <c r="H8326" s="1435" cm="1">
        <f t="array" aca="1" ref="H8326" ca="1">IF(I8326&lt;&gt;"",INDIRECT("'"&amp;I8326&amp;"'!"&amp;J8326),"")</f>
        <v>0</v>
      </c>
      <c r="I8326" s="1440" t="s">
        <v>3868</v>
      </c>
      <c r="J8326" s="1436" t="s">
        <v>6084</v>
      </c>
      <c r="K8326" s="4"/>
    </row>
    <row r="8327" spans="1:11" ht="15" x14ac:dyDescent="0.2">
      <c r="A8327" s="5">
        <v>8268</v>
      </c>
      <c r="D8327" s="4" t="s">
        <v>1431</v>
      </c>
      <c r="F8327" s="4" t="s">
        <v>3784</v>
      </c>
      <c r="G8327" s="1" t="b">
        <f t="shared" ca="1" si="137"/>
        <v>1</v>
      </c>
      <c r="H8327" s="1435" t="str" cm="1">
        <f t="array" aca="1" ref="H8327" ca="1">IF(I8327&lt;&gt;"",INDIRECT("'"&amp;I8327&amp;"'!"&amp;J8327),"")</f>
        <v/>
      </c>
      <c r="I8327" s="1440"/>
      <c r="J8327" s="1436"/>
      <c r="K8327" s="4"/>
    </row>
    <row r="8328" spans="1:11" ht="15" x14ac:dyDescent="0.2">
      <c r="A8328" s="5">
        <v>8269</v>
      </c>
      <c r="D8328" s="4" t="s">
        <v>1431</v>
      </c>
      <c r="F8328" s="4" t="s">
        <v>3784</v>
      </c>
      <c r="G8328" s="1" t="b">
        <f t="shared" ca="1" si="137"/>
        <v>1</v>
      </c>
      <c r="H8328" s="1435" t="str" cm="1">
        <f t="array" aca="1" ref="H8328" ca="1">IF(I8328&lt;&gt;"",INDIRECT("'"&amp;I8328&amp;"'!"&amp;J8328),"")</f>
        <v/>
      </c>
      <c r="I8328" s="1440"/>
      <c r="J8328" s="1436"/>
      <c r="K8328" s="4"/>
    </row>
    <row r="8329" spans="1:11" ht="15" x14ac:dyDescent="0.2">
      <c r="A8329">
        <v>8270</v>
      </c>
      <c r="B8329" s="19">
        <f>'Expenditures 16-24'!F367</f>
        <v>0</v>
      </c>
      <c r="D8329" s="4" t="s">
        <v>1431</v>
      </c>
      <c r="F8329" s="4"/>
      <c r="G8329" s="1" t="b">
        <f t="shared" ca="1" si="137"/>
        <v>1</v>
      </c>
      <c r="H8329" s="1435" cm="1">
        <f t="array" aca="1" ref="H8329" ca="1">IF(I8329&lt;&gt;"",INDIRECT("'"&amp;I8329&amp;"'!"&amp;J8329),"")</f>
        <v>0</v>
      </c>
      <c r="I8329" s="1440" t="s">
        <v>3868</v>
      </c>
      <c r="J8329" s="1436" t="s">
        <v>6085</v>
      </c>
      <c r="K8329" s="4"/>
    </row>
    <row r="8330" spans="1:11" ht="15" x14ac:dyDescent="0.2">
      <c r="A8330">
        <v>8271</v>
      </c>
      <c r="B8330" s="19">
        <f>'Expenditures 16-24'!F368</f>
        <v>0</v>
      </c>
      <c r="D8330" s="4" t="s">
        <v>1431</v>
      </c>
      <c r="F8330" s="4"/>
      <c r="G8330" s="1" t="b">
        <f t="shared" ca="1" si="137"/>
        <v>1</v>
      </c>
      <c r="H8330" s="1435" cm="1">
        <f t="array" aca="1" ref="H8330" ca="1">IF(I8330&lt;&gt;"",INDIRECT("'"&amp;I8330&amp;"'!"&amp;J8330),"")</f>
        <v>0</v>
      </c>
      <c r="I8330" s="1440" t="s">
        <v>3868</v>
      </c>
      <c r="J8330" s="1436" t="s">
        <v>6086</v>
      </c>
      <c r="K8330" s="4"/>
    </row>
    <row r="8331" spans="1:11" ht="15" x14ac:dyDescent="0.2">
      <c r="A8331">
        <v>8272</v>
      </c>
      <c r="B8331" s="19">
        <f>'Expenditures 16-24'!F371</f>
        <v>0</v>
      </c>
      <c r="D8331" s="4" t="s">
        <v>1431</v>
      </c>
      <c r="F8331" s="4"/>
      <c r="G8331" s="1" t="b">
        <f t="shared" ca="1" si="137"/>
        <v>1</v>
      </c>
      <c r="H8331" s="1435" cm="1">
        <f t="array" aca="1" ref="H8331" ca="1">IF(I8331&lt;&gt;"",INDIRECT("'"&amp;I8331&amp;"'!"&amp;J8331),"")</f>
        <v>0</v>
      </c>
      <c r="I8331" s="1440" t="s">
        <v>3868</v>
      </c>
      <c r="J8331" s="1436" t="s">
        <v>6087</v>
      </c>
      <c r="K8331" s="4"/>
    </row>
    <row r="8332" spans="1:11" ht="15" x14ac:dyDescent="0.2">
      <c r="A8332">
        <v>8273</v>
      </c>
      <c r="B8332" s="19">
        <f>'Expenditures 16-24'!F372</f>
        <v>0</v>
      </c>
      <c r="D8332" s="4" t="s">
        <v>1431</v>
      </c>
      <c r="F8332" s="4"/>
      <c r="G8332" s="1" t="b">
        <f t="shared" ca="1" si="137"/>
        <v>1</v>
      </c>
      <c r="H8332" s="1435" cm="1">
        <f t="array" aca="1" ref="H8332" ca="1">IF(I8332&lt;&gt;"",INDIRECT("'"&amp;I8332&amp;"'!"&amp;J8332),"")</f>
        <v>0</v>
      </c>
      <c r="I8332" s="1440" t="s">
        <v>3868</v>
      </c>
      <c r="J8332" s="1436" t="s">
        <v>6088</v>
      </c>
      <c r="K8332" s="4"/>
    </row>
    <row r="8333" spans="1:11" ht="15" x14ac:dyDescent="0.2">
      <c r="A8333">
        <v>8274</v>
      </c>
      <c r="B8333" s="19">
        <f>'Expenditures 16-24'!F374</f>
        <v>0</v>
      </c>
      <c r="D8333" s="4" t="s">
        <v>1431</v>
      </c>
      <c r="F8333" s="4"/>
      <c r="G8333" s="1" t="b">
        <f t="shared" ca="1" si="137"/>
        <v>1</v>
      </c>
      <c r="H8333" s="1435" cm="1">
        <f t="array" aca="1" ref="H8333" ca="1">IF(I8333&lt;&gt;"",INDIRECT("'"&amp;I8333&amp;"'!"&amp;J8333),"")</f>
        <v>0</v>
      </c>
      <c r="I8333" s="1440" t="s">
        <v>3868</v>
      </c>
      <c r="J8333" s="1436" t="s">
        <v>6089</v>
      </c>
      <c r="K8333" s="4"/>
    </row>
    <row r="8334" spans="1:11" ht="15" x14ac:dyDescent="0.2">
      <c r="A8334">
        <v>8275</v>
      </c>
      <c r="B8334" s="19">
        <f>'Expenditures 16-24'!F375</f>
        <v>0</v>
      </c>
      <c r="D8334" s="4" t="s">
        <v>1431</v>
      </c>
      <c r="F8334" s="4"/>
      <c r="G8334" s="1" t="b">
        <f t="shared" ca="1" si="137"/>
        <v>1</v>
      </c>
      <c r="H8334" s="1435" cm="1">
        <f t="array" aca="1" ref="H8334" ca="1">IF(I8334&lt;&gt;"",INDIRECT("'"&amp;I8334&amp;"'!"&amp;J8334),"")</f>
        <v>0</v>
      </c>
      <c r="I8334" s="1440" t="s">
        <v>3868</v>
      </c>
      <c r="J8334" s="1436" t="s">
        <v>6090</v>
      </c>
      <c r="K8334" s="4"/>
    </row>
    <row r="8335" spans="1:11" ht="15" x14ac:dyDescent="0.2">
      <c r="A8335">
        <v>8276</v>
      </c>
      <c r="B8335" s="19">
        <f>'Expenditures 16-24'!F376</f>
        <v>0</v>
      </c>
      <c r="D8335" s="4" t="s">
        <v>1431</v>
      </c>
      <c r="F8335" s="4"/>
      <c r="G8335" s="1" t="b">
        <f t="shared" ca="1" si="137"/>
        <v>1</v>
      </c>
      <c r="H8335" s="1435" cm="1">
        <f t="array" aca="1" ref="H8335" ca="1">IF(I8335&lt;&gt;"",INDIRECT("'"&amp;I8335&amp;"'!"&amp;J8335),"")</f>
        <v>0</v>
      </c>
      <c r="I8335" s="1440" t="s">
        <v>3868</v>
      </c>
      <c r="J8335" s="1436" t="s">
        <v>6091</v>
      </c>
      <c r="K8335" s="4"/>
    </row>
    <row r="8336" spans="1:11" ht="15" x14ac:dyDescent="0.2">
      <c r="A8336">
        <v>8277</v>
      </c>
      <c r="B8336" s="19">
        <f>'Expenditures 16-24'!F377</f>
        <v>0</v>
      </c>
      <c r="D8336" s="4" t="s">
        <v>1431</v>
      </c>
      <c r="F8336" s="4"/>
      <c r="G8336" s="1" t="b">
        <f t="shared" ca="1" si="137"/>
        <v>1</v>
      </c>
      <c r="H8336" s="1435" cm="1">
        <f t="array" aca="1" ref="H8336" ca="1">IF(I8336&lt;&gt;"",INDIRECT("'"&amp;I8336&amp;"'!"&amp;J8336),"")</f>
        <v>0</v>
      </c>
      <c r="I8336" s="1440" t="s">
        <v>3868</v>
      </c>
      <c r="J8336" s="1436" t="s">
        <v>6092</v>
      </c>
      <c r="K8336" s="4"/>
    </row>
    <row r="8337" spans="1:11" ht="15" x14ac:dyDescent="0.2">
      <c r="A8337">
        <v>8278</v>
      </c>
      <c r="B8337" s="19">
        <f>'Expenditures 16-24'!F378</f>
        <v>0</v>
      </c>
      <c r="D8337" s="4" t="s">
        <v>1431</v>
      </c>
      <c r="F8337" s="4"/>
      <c r="G8337" s="1" t="b">
        <f t="shared" ca="1" si="137"/>
        <v>1</v>
      </c>
      <c r="H8337" s="1435" cm="1">
        <f t="array" aca="1" ref="H8337" ca="1">IF(I8337&lt;&gt;"",INDIRECT("'"&amp;I8337&amp;"'!"&amp;J8337),"")</f>
        <v>0</v>
      </c>
      <c r="I8337" s="1440" t="s">
        <v>3868</v>
      </c>
      <c r="J8337" s="1436" t="s">
        <v>6093</v>
      </c>
      <c r="K8337" s="4"/>
    </row>
    <row r="8338" spans="1:11" ht="15" x14ac:dyDescent="0.2">
      <c r="A8338">
        <v>8279</v>
      </c>
      <c r="B8338" s="19">
        <f>'Expenditures 16-24'!F380</f>
        <v>0</v>
      </c>
      <c r="D8338" s="4" t="s">
        <v>1431</v>
      </c>
      <c r="F8338" s="4"/>
      <c r="G8338" s="1" t="b">
        <f t="shared" ca="1" si="137"/>
        <v>1</v>
      </c>
      <c r="H8338" s="1435" cm="1">
        <f t="array" aca="1" ref="H8338" ca="1">IF(I8338&lt;&gt;"",INDIRECT("'"&amp;I8338&amp;"'!"&amp;J8338),"")</f>
        <v>0</v>
      </c>
      <c r="I8338" s="1440" t="s">
        <v>3868</v>
      </c>
      <c r="J8338" s="1436" t="s">
        <v>6094</v>
      </c>
      <c r="K8338" s="4"/>
    </row>
    <row r="8339" spans="1:11" ht="15" x14ac:dyDescent="0.2">
      <c r="A8339">
        <v>8280</v>
      </c>
      <c r="B8339" s="19">
        <f>'Expenditures 16-24'!F381</f>
        <v>0</v>
      </c>
      <c r="D8339" s="4" t="s">
        <v>1431</v>
      </c>
      <c r="F8339" s="4"/>
      <c r="G8339" s="1" t="b">
        <f t="shared" ca="1" si="137"/>
        <v>1</v>
      </c>
      <c r="H8339" s="1435" cm="1">
        <f t="array" aca="1" ref="H8339" ca="1">IF(I8339&lt;&gt;"",INDIRECT("'"&amp;I8339&amp;"'!"&amp;J8339),"")</f>
        <v>0</v>
      </c>
      <c r="I8339" s="1440" t="s">
        <v>3868</v>
      </c>
      <c r="J8339" s="1436" t="s">
        <v>6095</v>
      </c>
      <c r="K8339" s="4"/>
    </row>
    <row r="8340" spans="1:11" ht="15" x14ac:dyDescent="0.2">
      <c r="A8340">
        <v>8281</v>
      </c>
      <c r="B8340" s="19">
        <f>'Expenditures 16-24'!F382</f>
        <v>0</v>
      </c>
      <c r="D8340" s="4" t="s">
        <v>1431</v>
      </c>
      <c r="F8340" s="4"/>
      <c r="G8340" s="1" t="b">
        <f t="shared" ca="1" si="137"/>
        <v>1</v>
      </c>
      <c r="H8340" s="1435" cm="1">
        <f t="array" aca="1" ref="H8340" ca="1">IF(I8340&lt;&gt;"",INDIRECT("'"&amp;I8340&amp;"'!"&amp;J8340),"")</f>
        <v>0</v>
      </c>
      <c r="I8340" s="1440" t="s">
        <v>3868</v>
      </c>
      <c r="J8340" s="1436" t="s">
        <v>6096</v>
      </c>
      <c r="K8340" s="4"/>
    </row>
    <row r="8341" spans="1:11" ht="15" x14ac:dyDescent="0.2">
      <c r="A8341">
        <v>8282</v>
      </c>
      <c r="B8341" s="19">
        <f>'Expenditures 16-24'!F383</f>
        <v>0</v>
      </c>
      <c r="D8341" s="4" t="s">
        <v>1431</v>
      </c>
      <c r="F8341" s="4"/>
      <c r="G8341" s="1" t="b">
        <f t="shared" ca="1" si="137"/>
        <v>1</v>
      </c>
      <c r="H8341" s="1435" cm="1">
        <f t="array" aca="1" ref="H8341" ca="1">IF(I8341&lt;&gt;"",INDIRECT("'"&amp;I8341&amp;"'!"&amp;J8341),"")</f>
        <v>0</v>
      </c>
      <c r="I8341" s="1440" t="s">
        <v>3868</v>
      </c>
      <c r="J8341" s="1436" t="s">
        <v>6097</v>
      </c>
      <c r="K8341" s="4"/>
    </row>
    <row r="8342" spans="1:11" ht="15" x14ac:dyDescent="0.2">
      <c r="A8342">
        <v>8283</v>
      </c>
      <c r="B8342" s="19">
        <f>'Expenditures 16-24'!F384</f>
        <v>0</v>
      </c>
      <c r="D8342" s="4" t="s">
        <v>1431</v>
      </c>
      <c r="F8342" s="4"/>
      <c r="G8342" s="1" t="b">
        <f t="shared" ca="1" si="137"/>
        <v>1</v>
      </c>
      <c r="H8342" s="1435" cm="1">
        <f t="array" aca="1" ref="H8342" ca="1">IF(I8342&lt;&gt;"",INDIRECT("'"&amp;I8342&amp;"'!"&amp;J8342),"")</f>
        <v>0</v>
      </c>
      <c r="I8342" s="1440" t="s">
        <v>3868</v>
      </c>
      <c r="J8342" s="1436" t="s">
        <v>6098</v>
      </c>
      <c r="K8342" s="4"/>
    </row>
    <row r="8343" spans="1:11" ht="15" x14ac:dyDescent="0.2">
      <c r="A8343">
        <v>8284</v>
      </c>
      <c r="B8343" s="19">
        <f>'Expenditures 16-24'!F385</f>
        <v>0</v>
      </c>
      <c r="D8343" s="4" t="s">
        <v>1431</v>
      </c>
      <c r="F8343" s="4"/>
      <c r="G8343" s="1" t="b">
        <f t="shared" ca="1" si="137"/>
        <v>1</v>
      </c>
      <c r="H8343" s="1435" cm="1">
        <f t="array" aca="1" ref="H8343" ca="1">IF(I8343&lt;&gt;"",INDIRECT("'"&amp;I8343&amp;"'!"&amp;J8343),"")</f>
        <v>0</v>
      </c>
      <c r="I8343" s="1440" t="s">
        <v>3868</v>
      </c>
      <c r="J8343" s="1436" t="s">
        <v>6099</v>
      </c>
      <c r="K8343" s="4"/>
    </row>
    <row r="8344" spans="1:11" ht="15" x14ac:dyDescent="0.2">
      <c r="A8344">
        <v>8285</v>
      </c>
      <c r="B8344" s="19">
        <f>'Expenditures 16-24'!F386</f>
        <v>0</v>
      </c>
      <c r="D8344" s="4" t="s">
        <v>1431</v>
      </c>
      <c r="F8344" s="4"/>
      <c r="G8344" s="1" t="b">
        <f t="shared" ca="1" si="137"/>
        <v>1</v>
      </c>
      <c r="H8344" s="1435" cm="1">
        <f t="array" aca="1" ref="H8344" ca="1">IF(I8344&lt;&gt;"",INDIRECT("'"&amp;I8344&amp;"'!"&amp;J8344),"")</f>
        <v>0</v>
      </c>
      <c r="I8344" s="1440" t="s">
        <v>3868</v>
      </c>
      <c r="J8344" s="1436" t="s">
        <v>6100</v>
      </c>
      <c r="K8344" s="4"/>
    </row>
    <row r="8345" spans="1:11" ht="15" x14ac:dyDescent="0.2">
      <c r="A8345">
        <v>8286</v>
      </c>
      <c r="B8345" s="19">
        <f>'Expenditures 16-24'!F387</f>
        <v>0</v>
      </c>
      <c r="D8345" s="4" t="s">
        <v>1431</v>
      </c>
      <c r="F8345" s="4"/>
      <c r="G8345" s="1" t="b">
        <f t="shared" ca="1" si="137"/>
        <v>1</v>
      </c>
      <c r="H8345" s="1435" cm="1">
        <f t="array" aca="1" ref="H8345" ca="1">IF(I8345&lt;&gt;"",INDIRECT("'"&amp;I8345&amp;"'!"&amp;J8345),"")</f>
        <v>0</v>
      </c>
      <c r="I8345" s="1440" t="s">
        <v>3868</v>
      </c>
      <c r="J8345" s="1436" t="s">
        <v>6101</v>
      </c>
      <c r="K8345" s="4"/>
    </row>
    <row r="8346" spans="1:11" ht="15" x14ac:dyDescent="0.2">
      <c r="A8346">
        <v>8287</v>
      </c>
      <c r="B8346" s="19">
        <f>'Expenditures 16-24'!F388</f>
        <v>0</v>
      </c>
      <c r="D8346" s="4" t="s">
        <v>1431</v>
      </c>
      <c r="F8346" s="4"/>
      <c r="G8346" s="1" t="b">
        <f t="shared" ca="1" si="137"/>
        <v>1</v>
      </c>
      <c r="H8346" s="1435" cm="1">
        <f t="array" aca="1" ref="H8346" ca="1">IF(I8346&lt;&gt;"",INDIRECT("'"&amp;I8346&amp;"'!"&amp;J8346),"")</f>
        <v>0</v>
      </c>
      <c r="I8346" s="1440" t="s">
        <v>3868</v>
      </c>
      <c r="J8346" s="1436" t="s">
        <v>6102</v>
      </c>
      <c r="K8346" s="4"/>
    </row>
    <row r="8347" spans="1:11" ht="15" x14ac:dyDescent="0.2">
      <c r="A8347">
        <v>8288</v>
      </c>
      <c r="B8347" s="19">
        <f>'Expenditures 16-24'!F369</f>
        <v>0</v>
      </c>
      <c r="D8347" s="4" t="s">
        <v>1431</v>
      </c>
      <c r="F8347" s="4"/>
      <c r="G8347" s="1" t="b">
        <f t="shared" ca="1" si="137"/>
        <v>1</v>
      </c>
      <c r="H8347" s="1435" cm="1">
        <f t="array" aca="1" ref="H8347" ca="1">IF(I8347&lt;&gt;"",INDIRECT("'"&amp;I8347&amp;"'!"&amp;J8347),"")</f>
        <v>0</v>
      </c>
      <c r="I8347" s="1440" t="s">
        <v>3868</v>
      </c>
      <c r="J8347" s="1436" t="s">
        <v>6103</v>
      </c>
      <c r="K8347" s="4"/>
    </row>
    <row r="8348" spans="1:11" ht="15" x14ac:dyDescent="0.2">
      <c r="A8348">
        <v>8289</v>
      </c>
      <c r="B8348" s="19">
        <f>'Expenditures 16-24'!G316</f>
        <v>0</v>
      </c>
      <c r="D8348" s="4" t="s">
        <v>1431</v>
      </c>
      <c r="F8348" s="4"/>
      <c r="G8348" s="1" t="b">
        <f t="shared" ca="1" si="137"/>
        <v>1</v>
      </c>
      <c r="H8348" s="1435" cm="1">
        <f t="array" aca="1" ref="H8348" ca="1">IF(I8348&lt;&gt;"",INDIRECT("'"&amp;I8348&amp;"'!"&amp;J8348),"")</f>
        <v>0</v>
      </c>
      <c r="I8348" s="1440" t="s">
        <v>3868</v>
      </c>
      <c r="J8348" s="1436" t="s">
        <v>6104</v>
      </c>
      <c r="K8348" s="4"/>
    </row>
    <row r="8349" spans="1:11" ht="15" x14ac:dyDescent="0.2">
      <c r="A8349">
        <v>8290</v>
      </c>
      <c r="B8349" s="19">
        <f>'Expenditures 16-24'!G318</f>
        <v>0</v>
      </c>
      <c r="D8349" s="4" t="s">
        <v>1431</v>
      </c>
      <c r="F8349" s="4"/>
      <c r="G8349" s="1" t="b">
        <f t="shared" ca="1" si="137"/>
        <v>1</v>
      </c>
      <c r="H8349" s="1435" cm="1">
        <f t="array" aca="1" ref="H8349" ca="1">IF(I8349&lt;&gt;"",INDIRECT("'"&amp;I8349&amp;"'!"&amp;J8349),"")</f>
        <v>0</v>
      </c>
      <c r="I8349" s="1440" t="s">
        <v>3868</v>
      </c>
      <c r="J8349" s="1436" t="s">
        <v>6105</v>
      </c>
      <c r="K8349" s="4"/>
    </row>
    <row r="8350" spans="1:11" ht="15" x14ac:dyDescent="0.2">
      <c r="A8350">
        <v>8291</v>
      </c>
      <c r="B8350" s="19">
        <f>'Expenditures 16-24'!G319</f>
        <v>0</v>
      </c>
      <c r="D8350" s="4" t="s">
        <v>1431</v>
      </c>
      <c r="F8350" s="4"/>
      <c r="G8350" s="1" t="b">
        <f t="shared" ca="1" si="137"/>
        <v>1</v>
      </c>
      <c r="H8350" s="1435" cm="1">
        <f t="array" aca="1" ref="H8350" ca="1">IF(I8350&lt;&gt;"",INDIRECT("'"&amp;I8350&amp;"'!"&amp;J8350),"")</f>
        <v>0</v>
      </c>
      <c r="I8350" s="1440" t="s">
        <v>3868</v>
      </c>
      <c r="J8350" s="1436" t="s">
        <v>6106</v>
      </c>
      <c r="K8350" s="4"/>
    </row>
    <row r="8351" spans="1:11" ht="15" x14ac:dyDescent="0.2">
      <c r="A8351">
        <v>8292</v>
      </c>
      <c r="B8351" s="19">
        <f>'Expenditures 16-24'!G320</f>
        <v>0</v>
      </c>
      <c r="D8351" s="4" t="s">
        <v>1431</v>
      </c>
      <c r="F8351" s="4"/>
      <c r="G8351" s="1" t="b">
        <f t="shared" ca="1" si="137"/>
        <v>1</v>
      </c>
      <c r="H8351" s="1435" cm="1">
        <f t="array" aca="1" ref="H8351" ca="1">IF(I8351&lt;&gt;"",INDIRECT("'"&amp;I8351&amp;"'!"&amp;J8351),"")</f>
        <v>0</v>
      </c>
      <c r="I8351" s="1440" t="s">
        <v>3868</v>
      </c>
      <c r="J8351" s="1436" t="s">
        <v>6107</v>
      </c>
      <c r="K8351" s="4"/>
    </row>
    <row r="8352" spans="1:11" ht="15" x14ac:dyDescent="0.2">
      <c r="A8352">
        <v>8293</v>
      </c>
      <c r="B8352" s="19">
        <f>'Expenditures 16-24'!G321</f>
        <v>0</v>
      </c>
      <c r="D8352" s="4" t="s">
        <v>1431</v>
      </c>
      <c r="F8352" s="4"/>
      <c r="G8352" s="1" t="b">
        <f t="shared" ref="G8352:G8415" ca="1" si="138">H8352=B8352</f>
        <v>1</v>
      </c>
      <c r="H8352" s="1435" cm="1">
        <f t="array" aca="1" ref="H8352" ca="1">IF(I8352&lt;&gt;"",INDIRECT("'"&amp;I8352&amp;"'!"&amp;J8352),"")</f>
        <v>0</v>
      </c>
      <c r="I8352" s="1440" t="s">
        <v>3868</v>
      </c>
      <c r="J8352" s="1436" t="s">
        <v>6108</v>
      </c>
      <c r="K8352" s="4"/>
    </row>
    <row r="8353" spans="1:11" ht="15" x14ac:dyDescent="0.2">
      <c r="A8353">
        <v>8294</v>
      </c>
      <c r="B8353" s="19">
        <f>'Expenditures 16-24'!G322</f>
        <v>0</v>
      </c>
      <c r="D8353" s="4" t="s">
        <v>1431</v>
      </c>
      <c r="F8353" s="4"/>
      <c r="G8353" s="1" t="b">
        <f t="shared" ca="1" si="138"/>
        <v>1</v>
      </c>
      <c r="H8353" s="1435" cm="1">
        <f t="array" aca="1" ref="H8353" ca="1">IF(I8353&lt;&gt;"",INDIRECT("'"&amp;I8353&amp;"'!"&amp;J8353),"")</f>
        <v>0</v>
      </c>
      <c r="I8353" s="1440" t="s">
        <v>3868</v>
      </c>
      <c r="J8353" s="1436" t="s">
        <v>6109</v>
      </c>
      <c r="K8353" s="4"/>
    </row>
    <row r="8354" spans="1:11" ht="15" x14ac:dyDescent="0.2">
      <c r="A8354">
        <v>8295</v>
      </c>
      <c r="B8354" s="19">
        <f>'Expenditures 16-24'!G323</f>
        <v>0</v>
      </c>
      <c r="D8354" s="4" t="s">
        <v>1431</v>
      </c>
      <c r="F8354" s="4"/>
      <c r="G8354" s="1" t="b">
        <f t="shared" ca="1" si="138"/>
        <v>1</v>
      </c>
      <c r="H8354" s="1435" cm="1">
        <f t="array" aca="1" ref="H8354" ca="1">IF(I8354&lt;&gt;"",INDIRECT("'"&amp;I8354&amp;"'!"&amp;J8354),"")</f>
        <v>0</v>
      </c>
      <c r="I8354" s="1440" t="s">
        <v>3868</v>
      </c>
      <c r="J8354" s="1436" t="s">
        <v>6110</v>
      </c>
      <c r="K8354" s="4"/>
    </row>
    <row r="8355" spans="1:11" ht="15" x14ac:dyDescent="0.2">
      <c r="A8355">
        <v>8296</v>
      </c>
      <c r="B8355" s="19">
        <f>'Expenditures 16-24'!G324</f>
        <v>0</v>
      </c>
      <c r="D8355" s="4" t="s">
        <v>1431</v>
      </c>
      <c r="F8355" s="4"/>
      <c r="G8355" s="1" t="b">
        <f t="shared" ca="1" si="138"/>
        <v>1</v>
      </c>
      <c r="H8355" s="1435" cm="1">
        <f t="array" aca="1" ref="H8355" ca="1">IF(I8355&lt;&gt;"",INDIRECT("'"&amp;I8355&amp;"'!"&amp;J8355),"")</f>
        <v>0</v>
      </c>
      <c r="I8355" s="1440" t="s">
        <v>3868</v>
      </c>
      <c r="J8355" s="1436" t="s">
        <v>6111</v>
      </c>
      <c r="K8355" s="4"/>
    </row>
    <row r="8356" spans="1:11" ht="15" x14ac:dyDescent="0.2">
      <c r="A8356">
        <v>8297</v>
      </c>
      <c r="B8356" s="19">
        <f>'Expenditures 16-24'!G325</f>
        <v>0</v>
      </c>
      <c r="D8356" s="4" t="s">
        <v>1431</v>
      </c>
      <c r="F8356" s="4"/>
      <c r="G8356" s="1" t="b">
        <f t="shared" ca="1" si="138"/>
        <v>1</v>
      </c>
      <c r="H8356" s="1435" cm="1">
        <f t="array" aca="1" ref="H8356" ca="1">IF(I8356&lt;&gt;"",INDIRECT("'"&amp;I8356&amp;"'!"&amp;J8356),"")</f>
        <v>0</v>
      </c>
      <c r="I8356" s="1440" t="s">
        <v>3868</v>
      </c>
      <c r="J8356" s="1436" t="s">
        <v>6112</v>
      </c>
      <c r="K8356" s="4"/>
    </row>
    <row r="8357" spans="1:11" ht="15" x14ac:dyDescent="0.2">
      <c r="A8357">
        <v>8298</v>
      </c>
      <c r="B8357" s="19">
        <f>'Expenditures 16-24'!G326</f>
        <v>0</v>
      </c>
      <c r="D8357" s="4" t="s">
        <v>1431</v>
      </c>
      <c r="F8357" s="4"/>
      <c r="G8357" s="1" t="b">
        <f t="shared" ca="1" si="138"/>
        <v>1</v>
      </c>
      <c r="H8357" s="1435" cm="1">
        <f t="array" aca="1" ref="H8357" ca="1">IF(I8357&lt;&gt;"",INDIRECT("'"&amp;I8357&amp;"'!"&amp;J8357),"")</f>
        <v>0</v>
      </c>
      <c r="I8357" s="1440" t="s">
        <v>3868</v>
      </c>
      <c r="J8357" s="1436" t="s">
        <v>6113</v>
      </c>
      <c r="K8357" s="4"/>
    </row>
    <row r="8358" spans="1:11" ht="15" x14ac:dyDescent="0.2">
      <c r="A8358">
        <v>8299</v>
      </c>
      <c r="B8358" s="19">
        <f>'Expenditures 16-24'!G327</f>
        <v>0</v>
      </c>
      <c r="D8358" s="4" t="s">
        <v>1431</v>
      </c>
      <c r="F8358" s="4"/>
      <c r="G8358" s="1" t="b">
        <f t="shared" ca="1" si="138"/>
        <v>1</v>
      </c>
      <c r="H8358" s="1435" cm="1">
        <f t="array" aca="1" ref="H8358" ca="1">IF(I8358&lt;&gt;"",INDIRECT("'"&amp;I8358&amp;"'!"&amp;J8358),"")</f>
        <v>0</v>
      </c>
      <c r="I8358" s="1440" t="s">
        <v>3868</v>
      </c>
      <c r="J8358" s="1436" t="s">
        <v>6114</v>
      </c>
      <c r="K8358" s="4"/>
    </row>
    <row r="8359" spans="1:11" ht="15" x14ac:dyDescent="0.2">
      <c r="A8359">
        <v>8300</v>
      </c>
      <c r="B8359" s="19">
        <f>'Expenditures 16-24'!G328</f>
        <v>0</v>
      </c>
      <c r="D8359" s="4" t="s">
        <v>1431</v>
      </c>
      <c r="F8359" s="4"/>
      <c r="G8359" s="1" t="b">
        <f t="shared" ca="1" si="138"/>
        <v>1</v>
      </c>
      <c r="H8359" s="1435" cm="1">
        <f t="array" aca="1" ref="H8359" ca="1">IF(I8359&lt;&gt;"",INDIRECT("'"&amp;I8359&amp;"'!"&amp;J8359),"")</f>
        <v>0</v>
      </c>
      <c r="I8359" s="1440" t="s">
        <v>3868</v>
      </c>
      <c r="J8359" s="1436" t="s">
        <v>6115</v>
      </c>
      <c r="K8359" s="4"/>
    </row>
    <row r="8360" spans="1:11" ht="15" x14ac:dyDescent="0.2">
      <c r="A8360">
        <v>8301</v>
      </c>
      <c r="B8360" s="19">
        <f>'Expenditures 16-24'!G329</f>
        <v>0</v>
      </c>
      <c r="D8360" s="4" t="s">
        <v>1431</v>
      </c>
      <c r="F8360" s="4"/>
      <c r="G8360" s="1" t="b">
        <f t="shared" ca="1" si="138"/>
        <v>1</v>
      </c>
      <c r="H8360" s="1435" cm="1">
        <f t="array" aca="1" ref="H8360" ca="1">IF(I8360&lt;&gt;"",INDIRECT("'"&amp;I8360&amp;"'!"&amp;J8360),"")</f>
        <v>0</v>
      </c>
      <c r="I8360" s="1440" t="s">
        <v>3868</v>
      </c>
      <c r="J8360" s="1436" t="s">
        <v>6116</v>
      </c>
      <c r="K8360" s="4"/>
    </row>
    <row r="8361" spans="1:11" ht="15" x14ac:dyDescent="0.2">
      <c r="A8361">
        <v>8302</v>
      </c>
      <c r="B8361" s="19">
        <f>'Expenditures 16-24'!G330</f>
        <v>0</v>
      </c>
      <c r="D8361" s="4" t="s">
        <v>1431</v>
      </c>
      <c r="F8361" s="4"/>
      <c r="G8361" s="1" t="b">
        <f t="shared" ca="1" si="138"/>
        <v>1</v>
      </c>
      <c r="H8361" s="1435" cm="1">
        <f t="array" aca="1" ref="H8361" ca="1">IF(I8361&lt;&gt;"",INDIRECT("'"&amp;I8361&amp;"'!"&amp;J8361),"")</f>
        <v>0</v>
      </c>
      <c r="I8361" s="1440" t="s">
        <v>3868</v>
      </c>
      <c r="J8361" s="1436" t="s">
        <v>6117</v>
      </c>
      <c r="K8361" s="4"/>
    </row>
    <row r="8362" spans="1:11" ht="15" x14ac:dyDescent="0.2">
      <c r="A8362">
        <v>8303</v>
      </c>
      <c r="B8362" s="19">
        <f>'Expenditures 16-24'!G344</f>
        <v>0</v>
      </c>
      <c r="D8362" s="4" t="s">
        <v>1431</v>
      </c>
      <c r="F8362" s="4"/>
      <c r="G8362" s="1" t="b">
        <f t="shared" ca="1" si="138"/>
        <v>1</v>
      </c>
      <c r="H8362" s="1435" cm="1">
        <f t="array" aca="1" ref="H8362" ca="1">IF(I8362&lt;&gt;"",INDIRECT("'"&amp;I8362&amp;"'!"&amp;J8362),"")</f>
        <v>0</v>
      </c>
      <c r="I8362" s="1440" t="s">
        <v>3868</v>
      </c>
      <c r="J8362" s="1436" t="s">
        <v>6118</v>
      </c>
      <c r="K8362" s="4"/>
    </row>
    <row r="8363" spans="1:11" ht="15" x14ac:dyDescent="0.2">
      <c r="A8363">
        <v>8304</v>
      </c>
      <c r="B8363" s="19">
        <f>'Expenditures 16-24'!G347</f>
        <v>0</v>
      </c>
      <c r="D8363" s="4" t="s">
        <v>1431</v>
      </c>
      <c r="F8363" s="4"/>
      <c r="G8363" s="1" t="b">
        <f t="shared" ca="1" si="138"/>
        <v>1</v>
      </c>
      <c r="H8363" s="1435" cm="1">
        <f t="array" aca="1" ref="H8363" ca="1">IF(I8363&lt;&gt;"",INDIRECT("'"&amp;I8363&amp;"'!"&amp;J8363),"")</f>
        <v>0</v>
      </c>
      <c r="I8363" s="1440" t="s">
        <v>3868</v>
      </c>
      <c r="J8363" s="1436" t="s">
        <v>6119</v>
      </c>
      <c r="K8363" s="4"/>
    </row>
    <row r="8364" spans="1:11" ht="15" x14ac:dyDescent="0.2">
      <c r="A8364">
        <v>8305</v>
      </c>
      <c r="B8364" s="19">
        <f>'Expenditures 16-24'!G348</f>
        <v>0</v>
      </c>
      <c r="D8364" s="4" t="s">
        <v>1431</v>
      </c>
      <c r="F8364" s="4"/>
      <c r="G8364" s="1" t="b">
        <f t="shared" ca="1" si="138"/>
        <v>1</v>
      </c>
      <c r="H8364" s="1435" cm="1">
        <f t="array" aca="1" ref="H8364" ca="1">IF(I8364&lt;&gt;"",INDIRECT("'"&amp;I8364&amp;"'!"&amp;J8364),"")</f>
        <v>0</v>
      </c>
      <c r="I8364" s="1440" t="s">
        <v>3868</v>
      </c>
      <c r="J8364" s="1436" t="s">
        <v>6120</v>
      </c>
      <c r="K8364" s="4"/>
    </row>
    <row r="8365" spans="1:11" ht="15" x14ac:dyDescent="0.2">
      <c r="A8365">
        <v>8306</v>
      </c>
      <c r="B8365" s="19">
        <f>'Expenditures 16-24'!G349</f>
        <v>0</v>
      </c>
      <c r="D8365" s="4" t="s">
        <v>1431</v>
      </c>
      <c r="F8365" s="4"/>
      <c r="G8365" s="1" t="b">
        <f t="shared" ca="1" si="138"/>
        <v>1</v>
      </c>
      <c r="H8365" s="1435" cm="1">
        <f t="array" aca="1" ref="H8365" ca="1">IF(I8365&lt;&gt;"",INDIRECT("'"&amp;I8365&amp;"'!"&amp;J8365),"")</f>
        <v>0</v>
      </c>
      <c r="I8365" s="1440" t="s">
        <v>3868</v>
      </c>
      <c r="J8365" s="1436" t="s">
        <v>6121</v>
      </c>
      <c r="K8365" s="4"/>
    </row>
    <row r="8366" spans="1:11" ht="15" x14ac:dyDescent="0.2">
      <c r="A8366">
        <v>8307</v>
      </c>
      <c r="B8366" s="19">
        <f>'Expenditures 16-24'!G350</f>
        <v>0</v>
      </c>
      <c r="D8366" s="4" t="s">
        <v>1431</v>
      </c>
      <c r="F8366" s="4"/>
      <c r="G8366" s="1" t="b">
        <f t="shared" ca="1" si="138"/>
        <v>1</v>
      </c>
      <c r="H8366" s="1435" cm="1">
        <f t="array" aca="1" ref="H8366" ca="1">IF(I8366&lt;&gt;"",INDIRECT("'"&amp;I8366&amp;"'!"&amp;J8366),"")</f>
        <v>0</v>
      </c>
      <c r="I8366" s="1440" t="s">
        <v>3868</v>
      </c>
      <c r="J8366" s="1436" t="s">
        <v>6122</v>
      </c>
      <c r="K8366" s="4"/>
    </row>
    <row r="8367" spans="1:11" ht="15" x14ac:dyDescent="0.2">
      <c r="A8367">
        <v>8308</v>
      </c>
      <c r="B8367" s="19">
        <f>'Expenditures 16-24'!G351</f>
        <v>0</v>
      </c>
      <c r="D8367" s="4" t="s">
        <v>1431</v>
      </c>
      <c r="F8367" s="4"/>
      <c r="G8367" s="1" t="b">
        <f t="shared" ca="1" si="138"/>
        <v>1</v>
      </c>
      <c r="H8367" s="1435" cm="1">
        <f t="array" aca="1" ref="H8367" ca="1">IF(I8367&lt;&gt;"",INDIRECT("'"&amp;I8367&amp;"'!"&amp;J8367),"")</f>
        <v>0</v>
      </c>
      <c r="I8367" s="1440" t="s">
        <v>3868</v>
      </c>
      <c r="J8367" s="1436" t="s">
        <v>6123</v>
      </c>
      <c r="K8367" s="4"/>
    </row>
    <row r="8368" spans="1:11" ht="15" x14ac:dyDescent="0.2">
      <c r="A8368">
        <v>8309</v>
      </c>
      <c r="B8368" s="19">
        <f>'Expenditures 16-24'!G352</f>
        <v>0</v>
      </c>
      <c r="D8368" s="4" t="s">
        <v>1431</v>
      </c>
      <c r="F8368" s="4"/>
      <c r="G8368" s="1" t="b">
        <f t="shared" ca="1" si="138"/>
        <v>1</v>
      </c>
      <c r="H8368" s="1435" cm="1">
        <f t="array" aca="1" ref="H8368" ca="1">IF(I8368&lt;&gt;"",INDIRECT("'"&amp;I8368&amp;"'!"&amp;J8368),"")</f>
        <v>0</v>
      </c>
      <c r="I8368" s="1440" t="s">
        <v>3868</v>
      </c>
      <c r="J8368" s="1436" t="s">
        <v>6124</v>
      </c>
      <c r="K8368" s="4"/>
    </row>
    <row r="8369" spans="1:11" ht="15" x14ac:dyDescent="0.2">
      <c r="A8369">
        <v>8310</v>
      </c>
      <c r="B8369" s="19">
        <f>'Expenditures 16-24'!G353</f>
        <v>0</v>
      </c>
      <c r="D8369" s="4" t="s">
        <v>1431</v>
      </c>
      <c r="F8369" s="4"/>
      <c r="G8369" s="1" t="b">
        <f t="shared" ca="1" si="138"/>
        <v>1</v>
      </c>
      <c r="H8369" s="1435" cm="1">
        <f t="array" aca="1" ref="H8369" ca="1">IF(I8369&lt;&gt;"",INDIRECT("'"&amp;I8369&amp;"'!"&amp;J8369),"")</f>
        <v>0</v>
      </c>
      <c r="I8369" s="1440" t="s">
        <v>3868</v>
      </c>
      <c r="J8369" s="1436" t="s">
        <v>6125</v>
      </c>
      <c r="K8369" s="4"/>
    </row>
    <row r="8370" spans="1:11" ht="15" x14ac:dyDescent="0.2">
      <c r="A8370">
        <v>8311</v>
      </c>
      <c r="B8370" s="19">
        <f>'Expenditures 16-24'!G355</f>
        <v>0</v>
      </c>
      <c r="D8370" s="4" t="s">
        <v>1431</v>
      </c>
      <c r="F8370" s="4"/>
      <c r="G8370" s="1" t="b">
        <f t="shared" ca="1" si="138"/>
        <v>1</v>
      </c>
      <c r="H8370" s="1435" cm="1">
        <f t="array" aca="1" ref="H8370" ca="1">IF(I8370&lt;&gt;"",INDIRECT("'"&amp;I8370&amp;"'!"&amp;J8370),"")</f>
        <v>0</v>
      </c>
      <c r="I8370" s="1440" t="s">
        <v>3868</v>
      </c>
      <c r="J8370" s="1436" t="s">
        <v>6126</v>
      </c>
      <c r="K8370" s="4"/>
    </row>
    <row r="8371" spans="1:11" ht="15" x14ac:dyDescent="0.2">
      <c r="A8371">
        <v>8312</v>
      </c>
      <c r="B8371" s="19">
        <f>'Expenditures 16-24'!G356</f>
        <v>0</v>
      </c>
      <c r="D8371" s="4" t="s">
        <v>1431</v>
      </c>
      <c r="F8371" s="4"/>
      <c r="G8371" s="1" t="b">
        <f t="shared" ca="1" si="138"/>
        <v>1</v>
      </c>
      <c r="H8371" s="1435" cm="1">
        <f t="array" aca="1" ref="H8371" ca="1">IF(I8371&lt;&gt;"",INDIRECT("'"&amp;I8371&amp;"'!"&amp;J8371),"")</f>
        <v>0</v>
      </c>
      <c r="I8371" s="1440" t="s">
        <v>3868</v>
      </c>
      <c r="J8371" s="1436" t="s">
        <v>6127</v>
      </c>
      <c r="K8371" s="4"/>
    </row>
    <row r="8372" spans="1:11" ht="15" x14ac:dyDescent="0.2">
      <c r="A8372">
        <v>8313</v>
      </c>
      <c r="B8372" s="19">
        <f>'Expenditures 16-24'!G357</f>
        <v>0</v>
      </c>
      <c r="D8372" s="4" t="s">
        <v>1431</v>
      </c>
      <c r="F8372" s="4"/>
      <c r="G8372" s="1" t="b">
        <f t="shared" ca="1" si="138"/>
        <v>1</v>
      </c>
      <c r="H8372" s="1435" cm="1">
        <f t="array" aca="1" ref="H8372" ca="1">IF(I8372&lt;&gt;"",INDIRECT("'"&amp;I8372&amp;"'!"&amp;J8372),"")</f>
        <v>0</v>
      </c>
      <c r="I8372" s="1440" t="s">
        <v>3868</v>
      </c>
      <c r="J8372" s="1436" t="s">
        <v>6128</v>
      </c>
      <c r="K8372" s="4"/>
    </row>
    <row r="8373" spans="1:11" ht="15" x14ac:dyDescent="0.2">
      <c r="A8373">
        <v>8314</v>
      </c>
      <c r="B8373" s="19">
        <f>'Expenditures 16-24'!G358</f>
        <v>0</v>
      </c>
      <c r="D8373" s="4" t="s">
        <v>1431</v>
      </c>
      <c r="F8373" s="4"/>
      <c r="G8373" s="1" t="b">
        <f t="shared" ca="1" si="138"/>
        <v>1</v>
      </c>
      <c r="H8373" s="1435" cm="1">
        <f t="array" aca="1" ref="H8373" ca="1">IF(I8373&lt;&gt;"",INDIRECT("'"&amp;I8373&amp;"'!"&amp;J8373),"")</f>
        <v>0</v>
      </c>
      <c r="I8373" s="1440" t="s">
        <v>3868</v>
      </c>
      <c r="J8373" s="1436" t="s">
        <v>6129</v>
      </c>
      <c r="K8373" s="4"/>
    </row>
    <row r="8374" spans="1:11" ht="15" x14ac:dyDescent="0.2">
      <c r="A8374">
        <v>8315</v>
      </c>
      <c r="B8374" s="19">
        <f>'Expenditures 16-24'!G360</f>
        <v>0</v>
      </c>
      <c r="D8374" s="4" t="s">
        <v>1431</v>
      </c>
      <c r="F8374" s="4"/>
      <c r="G8374" s="1" t="b">
        <f t="shared" ca="1" si="138"/>
        <v>1</v>
      </c>
      <c r="H8374" s="1435" cm="1">
        <f t="array" aca="1" ref="H8374" ca="1">IF(I8374&lt;&gt;"",INDIRECT("'"&amp;I8374&amp;"'!"&amp;J8374),"")</f>
        <v>0</v>
      </c>
      <c r="I8374" s="1440" t="s">
        <v>3868</v>
      </c>
      <c r="J8374" s="1436" t="s">
        <v>6130</v>
      </c>
      <c r="K8374" s="4"/>
    </row>
    <row r="8375" spans="1:11" ht="15" x14ac:dyDescent="0.2">
      <c r="A8375">
        <v>8316</v>
      </c>
      <c r="B8375" s="19">
        <f>'Expenditures 16-24'!G361</f>
        <v>0</v>
      </c>
      <c r="D8375" s="4" t="s">
        <v>1431</v>
      </c>
      <c r="F8375" s="4"/>
      <c r="G8375" s="1" t="b">
        <f t="shared" ca="1" si="138"/>
        <v>1</v>
      </c>
      <c r="H8375" s="1435" cm="1">
        <f t="array" aca="1" ref="H8375" ca="1">IF(I8375&lt;&gt;"",INDIRECT("'"&amp;I8375&amp;"'!"&amp;J8375),"")</f>
        <v>0</v>
      </c>
      <c r="I8375" s="1440" t="s">
        <v>3868</v>
      </c>
      <c r="J8375" s="1436" t="s">
        <v>6131</v>
      </c>
      <c r="K8375" s="4"/>
    </row>
    <row r="8376" spans="1:11" ht="15" x14ac:dyDescent="0.2">
      <c r="A8376">
        <v>8317</v>
      </c>
      <c r="B8376" s="19">
        <f>'Expenditures 16-24'!G362</f>
        <v>0</v>
      </c>
      <c r="D8376" s="4" t="s">
        <v>1431</v>
      </c>
      <c r="F8376" s="4"/>
      <c r="G8376" s="1" t="b">
        <f t="shared" ca="1" si="138"/>
        <v>1</v>
      </c>
      <c r="H8376" s="1435" cm="1">
        <f t="array" aca="1" ref="H8376" ca="1">IF(I8376&lt;&gt;"",INDIRECT("'"&amp;I8376&amp;"'!"&amp;J8376),"")</f>
        <v>0</v>
      </c>
      <c r="I8376" s="1440" t="s">
        <v>3868</v>
      </c>
      <c r="J8376" s="1436" t="s">
        <v>6132</v>
      </c>
      <c r="K8376" s="4"/>
    </row>
    <row r="8377" spans="1:11" ht="15" x14ac:dyDescent="0.2">
      <c r="A8377" s="5">
        <v>8318</v>
      </c>
      <c r="D8377" s="4" t="s">
        <v>1431</v>
      </c>
      <c r="F8377" s="4" t="s">
        <v>3784</v>
      </c>
      <c r="G8377" s="1" t="b">
        <f t="shared" ca="1" si="138"/>
        <v>1</v>
      </c>
      <c r="H8377" s="1435" t="str" cm="1">
        <f t="array" aca="1" ref="H8377" ca="1">IF(I8377&lt;&gt;"",INDIRECT("'"&amp;I8377&amp;"'!"&amp;J8377),"")</f>
        <v/>
      </c>
      <c r="I8377" s="1440"/>
      <c r="J8377" s="1436"/>
      <c r="K8377" s="4"/>
    </row>
    <row r="8378" spans="1:11" ht="15" x14ac:dyDescent="0.2">
      <c r="A8378" s="5">
        <v>8319</v>
      </c>
      <c r="D8378" s="4" t="s">
        <v>1431</v>
      </c>
      <c r="F8378" s="4" t="s">
        <v>3784</v>
      </c>
      <c r="G8378" s="1" t="b">
        <f t="shared" ca="1" si="138"/>
        <v>1</v>
      </c>
      <c r="H8378" s="1435" t="str" cm="1">
        <f t="array" aca="1" ref="H8378" ca="1">IF(I8378&lt;&gt;"",INDIRECT("'"&amp;I8378&amp;"'!"&amp;J8378),"")</f>
        <v/>
      </c>
      <c r="I8378" s="1440"/>
      <c r="J8378" s="1436"/>
      <c r="K8378" s="4"/>
    </row>
    <row r="8379" spans="1:11" ht="15" x14ac:dyDescent="0.2">
      <c r="A8379">
        <v>8320</v>
      </c>
      <c r="B8379" s="19">
        <f>'Expenditures 16-24'!G367</f>
        <v>0</v>
      </c>
      <c r="D8379" s="4" t="s">
        <v>1431</v>
      </c>
      <c r="F8379" s="4"/>
      <c r="G8379" s="1" t="b">
        <f t="shared" ca="1" si="138"/>
        <v>1</v>
      </c>
      <c r="H8379" s="1435" cm="1">
        <f t="array" aca="1" ref="H8379" ca="1">IF(I8379&lt;&gt;"",INDIRECT("'"&amp;I8379&amp;"'!"&amp;J8379),"")</f>
        <v>0</v>
      </c>
      <c r="I8379" s="1440" t="s">
        <v>3868</v>
      </c>
      <c r="J8379" s="1436" t="s">
        <v>6133</v>
      </c>
      <c r="K8379" s="4"/>
    </row>
    <row r="8380" spans="1:11" ht="15" x14ac:dyDescent="0.2">
      <c r="A8380">
        <v>8321</v>
      </c>
      <c r="B8380" s="19">
        <f>'Expenditures 16-24'!G368</f>
        <v>0</v>
      </c>
      <c r="D8380" s="4" t="s">
        <v>1431</v>
      </c>
      <c r="F8380" s="4"/>
      <c r="G8380" s="1" t="b">
        <f t="shared" ca="1" si="138"/>
        <v>1</v>
      </c>
      <c r="H8380" s="1435" cm="1">
        <f t="array" aca="1" ref="H8380" ca="1">IF(I8380&lt;&gt;"",INDIRECT("'"&amp;I8380&amp;"'!"&amp;J8380),"")</f>
        <v>0</v>
      </c>
      <c r="I8380" s="1440" t="s">
        <v>3868</v>
      </c>
      <c r="J8380" s="1436" t="s">
        <v>6134</v>
      </c>
      <c r="K8380" s="4"/>
    </row>
    <row r="8381" spans="1:11" ht="15" x14ac:dyDescent="0.2">
      <c r="A8381">
        <v>8322</v>
      </c>
      <c r="B8381" s="19">
        <f>'Expenditures 16-24'!G369</f>
        <v>0</v>
      </c>
      <c r="D8381" s="4" t="s">
        <v>1431</v>
      </c>
      <c r="F8381" s="4"/>
      <c r="G8381" s="1" t="b">
        <f t="shared" ca="1" si="138"/>
        <v>1</v>
      </c>
      <c r="H8381" s="1435" cm="1">
        <f t="array" aca="1" ref="H8381" ca="1">IF(I8381&lt;&gt;"",INDIRECT("'"&amp;I8381&amp;"'!"&amp;J8381),"")</f>
        <v>0</v>
      </c>
      <c r="I8381" s="1440" t="s">
        <v>3868</v>
      </c>
      <c r="J8381" s="1436" t="s">
        <v>6135</v>
      </c>
      <c r="K8381" s="4"/>
    </row>
    <row r="8382" spans="1:11" ht="15" x14ac:dyDescent="0.2">
      <c r="A8382">
        <v>8323</v>
      </c>
      <c r="B8382" s="19">
        <f>'Expenditures 16-24'!G371</f>
        <v>0</v>
      </c>
      <c r="D8382" s="4" t="s">
        <v>1431</v>
      </c>
      <c r="F8382" s="4"/>
      <c r="G8382" s="1" t="b">
        <f t="shared" ca="1" si="138"/>
        <v>1</v>
      </c>
      <c r="H8382" s="1435" cm="1">
        <f t="array" aca="1" ref="H8382" ca="1">IF(I8382&lt;&gt;"",INDIRECT("'"&amp;I8382&amp;"'!"&amp;J8382),"")</f>
        <v>0</v>
      </c>
      <c r="I8382" s="1440" t="s">
        <v>3868</v>
      </c>
      <c r="J8382" s="1436" t="s">
        <v>6136</v>
      </c>
      <c r="K8382" s="4"/>
    </row>
    <row r="8383" spans="1:11" ht="15" x14ac:dyDescent="0.2">
      <c r="A8383">
        <v>8324</v>
      </c>
      <c r="B8383" s="19">
        <f>'Expenditures 16-24'!G372</f>
        <v>0</v>
      </c>
      <c r="D8383" s="4" t="s">
        <v>1431</v>
      </c>
      <c r="F8383" s="4"/>
      <c r="G8383" s="1" t="b">
        <f t="shared" ca="1" si="138"/>
        <v>1</v>
      </c>
      <c r="H8383" s="1435" cm="1">
        <f t="array" aca="1" ref="H8383" ca="1">IF(I8383&lt;&gt;"",INDIRECT("'"&amp;I8383&amp;"'!"&amp;J8383),"")</f>
        <v>0</v>
      </c>
      <c r="I8383" s="1440" t="s">
        <v>3868</v>
      </c>
      <c r="J8383" s="1436" t="s">
        <v>6137</v>
      </c>
      <c r="K8383" s="4"/>
    </row>
    <row r="8384" spans="1:11" ht="15" x14ac:dyDescent="0.2">
      <c r="A8384">
        <v>8325</v>
      </c>
      <c r="B8384" s="19">
        <f>'Expenditures 16-24'!G374</f>
        <v>0</v>
      </c>
      <c r="D8384" s="4" t="s">
        <v>1431</v>
      </c>
      <c r="F8384" s="4"/>
      <c r="G8384" s="1" t="b">
        <f t="shared" ca="1" si="138"/>
        <v>1</v>
      </c>
      <c r="H8384" s="1435" cm="1">
        <f t="array" aca="1" ref="H8384" ca="1">IF(I8384&lt;&gt;"",INDIRECT("'"&amp;I8384&amp;"'!"&amp;J8384),"")</f>
        <v>0</v>
      </c>
      <c r="I8384" s="1440" t="s">
        <v>3868</v>
      </c>
      <c r="J8384" s="1436" t="s">
        <v>6138</v>
      </c>
      <c r="K8384" s="4"/>
    </row>
    <row r="8385" spans="1:11" ht="15" x14ac:dyDescent="0.2">
      <c r="A8385">
        <v>8326</v>
      </c>
      <c r="B8385" s="19">
        <f>'Expenditures 16-24'!G375</f>
        <v>0</v>
      </c>
      <c r="D8385" s="4" t="s">
        <v>1431</v>
      </c>
      <c r="F8385" s="4"/>
      <c r="G8385" s="1" t="b">
        <f t="shared" ca="1" si="138"/>
        <v>1</v>
      </c>
      <c r="H8385" s="1435" cm="1">
        <f t="array" aca="1" ref="H8385" ca="1">IF(I8385&lt;&gt;"",INDIRECT("'"&amp;I8385&amp;"'!"&amp;J8385),"")</f>
        <v>0</v>
      </c>
      <c r="I8385" s="1440" t="s">
        <v>3868</v>
      </c>
      <c r="J8385" s="1436" t="s">
        <v>6139</v>
      </c>
      <c r="K8385" s="4"/>
    </row>
    <row r="8386" spans="1:11" ht="15" x14ac:dyDescent="0.2">
      <c r="A8386">
        <v>8327</v>
      </c>
      <c r="B8386" s="19">
        <f>'Expenditures 16-24'!G376</f>
        <v>0</v>
      </c>
      <c r="D8386" s="4" t="s">
        <v>1431</v>
      </c>
      <c r="F8386" s="4"/>
      <c r="G8386" s="1" t="b">
        <f t="shared" ca="1" si="138"/>
        <v>1</v>
      </c>
      <c r="H8386" s="1435" cm="1">
        <f t="array" aca="1" ref="H8386" ca="1">IF(I8386&lt;&gt;"",INDIRECT("'"&amp;I8386&amp;"'!"&amp;J8386),"")</f>
        <v>0</v>
      </c>
      <c r="I8386" s="1440" t="s">
        <v>3868</v>
      </c>
      <c r="J8386" s="1436" t="s">
        <v>6140</v>
      </c>
      <c r="K8386" s="4"/>
    </row>
    <row r="8387" spans="1:11" ht="15" x14ac:dyDescent="0.2">
      <c r="A8387">
        <v>8328</v>
      </c>
      <c r="B8387" s="19">
        <f>'Expenditures 16-24'!G377</f>
        <v>0</v>
      </c>
      <c r="D8387" s="4" t="s">
        <v>1431</v>
      </c>
      <c r="F8387" s="4"/>
      <c r="G8387" s="1" t="b">
        <f t="shared" ca="1" si="138"/>
        <v>1</v>
      </c>
      <c r="H8387" s="1435" cm="1">
        <f t="array" aca="1" ref="H8387" ca="1">IF(I8387&lt;&gt;"",INDIRECT("'"&amp;I8387&amp;"'!"&amp;J8387),"")</f>
        <v>0</v>
      </c>
      <c r="I8387" s="1440" t="s">
        <v>3868</v>
      </c>
      <c r="J8387" s="1436" t="s">
        <v>6141</v>
      </c>
      <c r="K8387" s="4"/>
    </row>
    <row r="8388" spans="1:11" ht="15" x14ac:dyDescent="0.2">
      <c r="A8388">
        <v>8329</v>
      </c>
      <c r="B8388" s="19">
        <f>'Expenditures 16-24'!G378</f>
        <v>0</v>
      </c>
      <c r="D8388" s="4" t="s">
        <v>1431</v>
      </c>
      <c r="F8388" s="4"/>
      <c r="G8388" s="1" t="b">
        <f t="shared" ca="1" si="138"/>
        <v>1</v>
      </c>
      <c r="H8388" s="1435" cm="1">
        <f t="array" aca="1" ref="H8388" ca="1">IF(I8388&lt;&gt;"",INDIRECT("'"&amp;I8388&amp;"'!"&amp;J8388),"")</f>
        <v>0</v>
      </c>
      <c r="I8388" s="1440" t="s">
        <v>3868</v>
      </c>
      <c r="J8388" s="1436" t="s">
        <v>6142</v>
      </c>
      <c r="K8388" s="4"/>
    </row>
    <row r="8389" spans="1:11" ht="15" x14ac:dyDescent="0.2">
      <c r="A8389">
        <v>8330</v>
      </c>
      <c r="B8389" s="19">
        <f>'Expenditures 16-24'!G380</f>
        <v>0</v>
      </c>
      <c r="D8389" s="4" t="s">
        <v>1431</v>
      </c>
      <c r="F8389" s="4"/>
      <c r="G8389" s="1" t="b">
        <f t="shared" ca="1" si="138"/>
        <v>1</v>
      </c>
      <c r="H8389" s="1435" cm="1">
        <f t="array" aca="1" ref="H8389" ca="1">IF(I8389&lt;&gt;"",INDIRECT("'"&amp;I8389&amp;"'!"&amp;J8389),"")</f>
        <v>0</v>
      </c>
      <c r="I8389" s="1440" t="s">
        <v>3868</v>
      </c>
      <c r="J8389" s="1436" t="s">
        <v>6143</v>
      </c>
      <c r="K8389" s="4"/>
    </row>
    <row r="8390" spans="1:11" ht="15" x14ac:dyDescent="0.2">
      <c r="A8390">
        <v>8331</v>
      </c>
      <c r="B8390" s="19">
        <f>'Expenditures 16-24'!G381</f>
        <v>0</v>
      </c>
      <c r="D8390" s="4" t="s">
        <v>1431</v>
      </c>
      <c r="F8390" s="4"/>
      <c r="G8390" s="1" t="b">
        <f t="shared" ca="1" si="138"/>
        <v>1</v>
      </c>
      <c r="H8390" s="1435" cm="1">
        <f t="array" aca="1" ref="H8390" ca="1">IF(I8390&lt;&gt;"",INDIRECT("'"&amp;I8390&amp;"'!"&amp;J8390),"")</f>
        <v>0</v>
      </c>
      <c r="I8390" s="1440" t="s">
        <v>3868</v>
      </c>
      <c r="J8390" s="1436" t="s">
        <v>6144</v>
      </c>
      <c r="K8390" s="4"/>
    </row>
    <row r="8391" spans="1:11" ht="15" x14ac:dyDescent="0.2">
      <c r="A8391">
        <v>8332</v>
      </c>
      <c r="B8391" s="19">
        <f>'Expenditures 16-24'!G382</f>
        <v>0</v>
      </c>
      <c r="D8391" s="4" t="s">
        <v>1431</v>
      </c>
      <c r="F8391" s="4"/>
      <c r="G8391" s="1" t="b">
        <f t="shared" ca="1" si="138"/>
        <v>1</v>
      </c>
      <c r="H8391" s="1435" cm="1">
        <f t="array" aca="1" ref="H8391" ca="1">IF(I8391&lt;&gt;"",INDIRECT("'"&amp;I8391&amp;"'!"&amp;J8391),"")</f>
        <v>0</v>
      </c>
      <c r="I8391" s="1440" t="s">
        <v>3868</v>
      </c>
      <c r="J8391" s="1436" t="s">
        <v>6145</v>
      </c>
      <c r="K8391" s="4"/>
    </row>
    <row r="8392" spans="1:11" ht="15" x14ac:dyDescent="0.2">
      <c r="A8392">
        <v>8333</v>
      </c>
      <c r="B8392" s="19">
        <f>'Expenditures 16-24'!G383</f>
        <v>0</v>
      </c>
      <c r="D8392" s="4" t="s">
        <v>1431</v>
      </c>
      <c r="F8392" s="4"/>
      <c r="G8392" s="1" t="b">
        <f t="shared" ca="1" si="138"/>
        <v>1</v>
      </c>
      <c r="H8392" s="1435" cm="1">
        <f t="array" aca="1" ref="H8392" ca="1">IF(I8392&lt;&gt;"",INDIRECT("'"&amp;I8392&amp;"'!"&amp;J8392),"")</f>
        <v>0</v>
      </c>
      <c r="I8392" s="1440" t="s">
        <v>3868</v>
      </c>
      <c r="J8392" s="1436" t="s">
        <v>6146</v>
      </c>
      <c r="K8392" s="4"/>
    </row>
    <row r="8393" spans="1:11" ht="15" x14ac:dyDescent="0.2">
      <c r="A8393">
        <v>8334</v>
      </c>
      <c r="B8393" s="19">
        <f>'Expenditures 16-24'!G384</f>
        <v>0</v>
      </c>
      <c r="D8393" s="4" t="s">
        <v>1431</v>
      </c>
      <c r="F8393" s="4"/>
      <c r="G8393" s="1" t="b">
        <f t="shared" ca="1" si="138"/>
        <v>1</v>
      </c>
      <c r="H8393" s="1435" cm="1">
        <f t="array" aca="1" ref="H8393" ca="1">IF(I8393&lt;&gt;"",INDIRECT("'"&amp;I8393&amp;"'!"&amp;J8393),"")</f>
        <v>0</v>
      </c>
      <c r="I8393" s="1440" t="s">
        <v>3868</v>
      </c>
      <c r="J8393" s="1436" t="s">
        <v>6147</v>
      </c>
      <c r="K8393" s="4"/>
    </row>
    <row r="8394" spans="1:11" ht="15" x14ac:dyDescent="0.2">
      <c r="A8394">
        <v>8335</v>
      </c>
      <c r="B8394" s="19">
        <f>'Expenditures 16-24'!G385</f>
        <v>0</v>
      </c>
      <c r="D8394" s="4" t="s">
        <v>1431</v>
      </c>
      <c r="F8394" s="4"/>
      <c r="G8394" s="1" t="b">
        <f t="shared" ca="1" si="138"/>
        <v>1</v>
      </c>
      <c r="H8394" s="1435" cm="1">
        <f t="array" aca="1" ref="H8394" ca="1">IF(I8394&lt;&gt;"",INDIRECT("'"&amp;I8394&amp;"'!"&amp;J8394),"")</f>
        <v>0</v>
      </c>
      <c r="I8394" s="1440" t="s">
        <v>3868</v>
      </c>
      <c r="J8394" s="1436" t="s">
        <v>6148</v>
      </c>
      <c r="K8394" s="4"/>
    </row>
    <row r="8395" spans="1:11" ht="15" x14ac:dyDescent="0.2">
      <c r="A8395">
        <v>8336</v>
      </c>
      <c r="B8395" s="19">
        <f>'Expenditures 16-24'!G386</f>
        <v>0</v>
      </c>
      <c r="D8395" s="4" t="s">
        <v>1431</v>
      </c>
      <c r="F8395" s="4"/>
      <c r="G8395" s="1" t="b">
        <f t="shared" ca="1" si="138"/>
        <v>1</v>
      </c>
      <c r="H8395" s="1435" cm="1">
        <f t="array" aca="1" ref="H8395" ca="1">IF(I8395&lt;&gt;"",INDIRECT("'"&amp;I8395&amp;"'!"&amp;J8395),"")</f>
        <v>0</v>
      </c>
      <c r="I8395" s="1440" t="s">
        <v>3868</v>
      </c>
      <c r="J8395" s="1436" t="s">
        <v>6149</v>
      </c>
      <c r="K8395" s="4"/>
    </row>
    <row r="8396" spans="1:11" ht="15" x14ac:dyDescent="0.2">
      <c r="A8396">
        <v>8337</v>
      </c>
      <c r="B8396" s="19">
        <f>'Expenditures 16-24'!G387</f>
        <v>0</v>
      </c>
      <c r="D8396" s="4" t="s">
        <v>1431</v>
      </c>
      <c r="F8396" s="4"/>
      <c r="G8396" s="1" t="b">
        <f t="shared" ca="1" si="138"/>
        <v>1</v>
      </c>
      <c r="H8396" s="1435" cm="1">
        <f t="array" aca="1" ref="H8396" ca="1">IF(I8396&lt;&gt;"",INDIRECT("'"&amp;I8396&amp;"'!"&amp;J8396),"")</f>
        <v>0</v>
      </c>
      <c r="I8396" s="1440" t="s">
        <v>3868</v>
      </c>
      <c r="J8396" s="1436" t="s">
        <v>6150</v>
      </c>
      <c r="K8396" s="4"/>
    </row>
    <row r="8397" spans="1:11" ht="15" x14ac:dyDescent="0.2">
      <c r="A8397">
        <v>8338</v>
      </c>
      <c r="B8397" s="19">
        <f>'Expenditures 16-24'!G388</f>
        <v>0</v>
      </c>
      <c r="D8397" s="4" t="s">
        <v>1431</v>
      </c>
      <c r="F8397" s="4"/>
      <c r="G8397" s="1" t="b">
        <f t="shared" ca="1" si="138"/>
        <v>1</v>
      </c>
      <c r="H8397" s="1435" cm="1">
        <f t="array" aca="1" ref="H8397" ca="1">IF(I8397&lt;&gt;"",INDIRECT("'"&amp;I8397&amp;"'!"&amp;J8397),"")</f>
        <v>0</v>
      </c>
      <c r="I8397" s="1440" t="s">
        <v>3868</v>
      </c>
      <c r="J8397" s="1436" t="s">
        <v>6151</v>
      </c>
      <c r="K8397" s="4"/>
    </row>
    <row r="8398" spans="1:11" ht="15" x14ac:dyDescent="0.2">
      <c r="A8398">
        <v>8339</v>
      </c>
      <c r="B8398" s="753">
        <f>'Expenditures 16-24'!H316</f>
        <v>0</v>
      </c>
      <c r="D8398" s="4" t="s">
        <v>1431</v>
      </c>
      <c r="F8398" s="4"/>
      <c r="G8398" s="1" t="b">
        <f t="shared" ca="1" si="138"/>
        <v>1</v>
      </c>
      <c r="H8398" s="1435" cm="1">
        <f t="array" aca="1" ref="H8398" ca="1">IF(I8398&lt;&gt;"",INDIRECT("'"&amp;I8398&amp;"'!"&amp;J8398),"")</f>
        <v>0</v>
      </c>
      <c r="I8398" s="1440" t="s">
        <v>3868</v>
      </c>
      <c r="J8398" s="1436" t="s">
        <v>6152</v>
      </c>
      <c r="K8398" s="4"/>
    </row>
    <row r="8399" spans="1:11" ht="15" x14ac:dyDescent="0.2">
      <c r="A8399">
        <v>8340</v>
      </c>
      <c r="B8399" s="753">
        <f>'Expenditures 16-24'!H318</f>
        <v>0</v>
      </c>
      <c r="D8399" s="4" t="s">
        <v>1431</v>
      </c>
      <c r="F8399" s="4"/>
      <c r="G8399" s="1" t="b">
        <f t="shared" ca="1" si="138"/>
        <v>1</v>
      </c>
      <c r="H8399" s="1435" cm="1">
        <f t="array" aca="1" ref="H8399" ca="1">IF(I8399&lt;&gt;"",INDIRECT("'"&amp;I8399&amp;"'!"&amp;J8399),"")</f>
        <v>0</v>
      </c>
      <c r="I8399" s="1440" t="s">
        <v>3868</v>
      </c>
      <c r="J8399" s="1436" t="s">
        <v>6153</v>
      </c>
      <c r="K8399" s="4"/>
    </row>
    <row r="8400" spans="1:11" ht="15" x14ac:dyDescent="0.2">
      <c r="A8400">
        <v>8341</v>
      </c>
      <c r="B8400" s="753">
        <f>'Expenditures 16-24'!H319</f>
        <v>0</v>
      </c>
      <c r="D8400" s="4" t="s">
        <v>1431</v>
      </c>
      <c r="F8400" s="4"/>
      <c r="G8400" s="1" t="b">
        <f t="shared" ca="1" si="138"/>
        <v>1</v>
      </c>
      <c r="H8400" s="1435" cm="1">
        <f t="array" aca="1" ref="H8400" ca="1">IF(I8400&lt;&gt;"",INDIRECT("'"&amp;I8400&amp;"'!"&amp;J8400),"")</f>
        <v>0</v>
      </c>
      <c r="I8400" s="1440" t="s">
        <v>3868</v>
      </c>
      <c r="J8400" s="1436" t="s">
        <v>6154</v>
      </c>
      <c r="K8400" s="4"/>
    </row>
    <row r="8401" spans="1:11" ht="15" x14ac:dyDescent="0.2">
      <c r="A8401">
        <v>8342</v>
      </c>
      <c r="B8401" s="753">
        <f>'Expenditures 16-24'!H320</f>
        <v>0</v>
      </c>
      <c r="D8401" s="4" t="s">
        <v>1431</v>
      </c>
      <c r="F8401" s="4"/>
      <c r="G8401" s="1" t="b">
        <f t="shared" ca="1" si="138"/>
        <v>1</v>
      </c>
      <c r="H8401" s="1435" cm="1">
        <f t="array" aca="1" ref="H8401" ca="1">IF(I8401&lt;&gt;"",INDIRECT("'"&amp;I8401&amp;"'!"&amp;J8401),"")</f>
        <v>0</v>
      </c>
      <c r="I8401" s="1440" t="s">
        <v>3868</v>
      </c>
      <c r="J8401" s="1436" t="s">
        <v>6155</v>
      </c>
      <c r="K8401" s="4"/>
    </row>
    <row r="8402" spans="1:11" ht="15" x14ac:dyDescent="0.2">
      <c r="A8402">
        <v>8343</v>
      </c>
      <c r="B8402" s="753">
        <f>'Expenditures 16-24'!H321</f>
        <v>0</v>
      </c>
      <c r="D8402" s="4" t="s">
        <v>1431</v>
      </c>
      <c r="F8402" s="4"/>
      <c r="G8402" s="1" t="b">
        <f t="shared" ca="1" si="138"/>
        <v>1</v>
      </c>
      <c r="H8402" s="1435" cm="1">
        <f t="array" aca="1" ref="H8402" ca="1">IF(I8402&lt;&gt;"",INDIRECT("'"&amp;I8402&amp;"'!"&amp;J8402),"")</f>
        <v>0</v>
      </c>
      <c r="I8402" s="1440" t="s">
        <v>3868</v>
      </c>
      <c r="J8402" s="1436" t="s">
        <v>6156</v>
      </c>
      <c r="K8402" s="4"/>
    </row>
    <row r="8403" spans="1:11" ht="15" x14ac:dyDescent="0.2">
      <c r="A8403">
        <v>8344</v>
      </c>
      <c r="B8403" s="19">
        <f>'Expenditures 16-24'!H322</f>
        <v>0</v>
      </c>
      <c r="D8403" s="4" t="s">
        <v>1431</v>
      </c>
      <c r="F8403" s="4"/>
      <c r="G8403" s="1" t="b">
        <f t="shared" ca="1" si="138"/>
        <v>1</v>
      </c>
      <c r="H8403" s="1435" cm="1">
        <f t="array" aca="1" ref="H8403" ca="1">IF(I8403&lt;&gt;"",INDIRECT("'"&amp;I8403&amp;"'!"&amp;J8403),"")</f>
        <v>0</v>
      </c>
      <c r="I8403" s="1440" t="s">
        <v>3868</v>
      </c>
      <c r="J8403" s="1436" t="s">
        <v>6157</v>
      </c>
      <c r="K8403" s="4"/>
    </row>
    <row r="8404" spans="1:11" ht="15" x14ac:dyDescent="0.2">
      <c r="A8404">
        <v>8345</v>
      </c>
      <c r="B8404" s="19">
        <f>'Expenditures 16-24'!H323</f>
        <v>0</v>
      </c>
      <c r="D8404" s="4" t="s">
        <v>1431</v>
      </c>
      <c r="F8404" s="4"/>
      <c r="G8404" s="1" t="b">
        <f t="shared" ca="1" si="138"/>
        <v>1</v>
      </c>
      <c r="H8404" s="1435" cm="1">
        <f t="array" aca="1" ref="H8404" ca="1">IF(I8404&lt;&gt;"",INDIRECT("'"&amp;I8404&amp;"'!"&amp;J8404),"")</f>
        <v>0</v>
      </c>
      <c r="I8404" s="1440" t="s">
        <v>3868</v>
      </c>
      <c r="J8404" s="1436" t="s">
        <v>6158</v>
      </c>
      <c r="K8404" s="4"/>
    </row>
    <row r="8405" spans="1:11" ht="15" x14ac:dyDescent="0.2">
      <c r="A8405">
        <v>8346</v>
      </c>
      <c r="B8405" s="19">
        <f>'Expenditures 16-24'!H324</f>
        <v>0</v>
      </c>
      <c r="D8405" s="4" t="s">
        <v>1431</v>
      </c>
      <c r="F8405" s="4"/>
      <c r="G8405" s="1" t="b">
        <f t="shared" ca="1" si="138"/>
        <v>1</v>
      </c>
      <c r="H8405" s="1435" cm="1">
        <f t="array" aca="1" ref="H8405" ca="1">IF(I8405&lt;&gt;"",INDIRECT("'"&amp;I8405&amp;"'!"&amp;J8405),"")</f>
        <v>0</v>
      </c>
      <c r="I8405" s="1440" t="s">
        <v>3868</v>
      </c>
      <c r="J8405" s="1436" t="s">
        <v>6159</v>
      </c>
      <c r="K8405" s="4"/>
    </row>
    <row r="8406" spans="1:11" ht="15" x14ac:dyDescent="0.2">
      <c r="A8406">
        <v>8347</v>
      </c>
      <c r="B8406" s="19">
        <f>'Expenditures 16-24'!H325</f>
        <v>0</v>
      </c>
      <c r="D8406" s="4" t="s">
        <v>1431</v>
      </c>
      <c r="F8406" s="4"/>
      <c r="G8406" s="1" t="b">
        <f t="shared" ca="1" si="138"/>
        <v>1</v>
      </c>
      <c r="H8406" s="1435" cm="1">
        <f t="array" aca="1" ref="H8406" ca="1">IF(I8406&lt;&gt;"",INDIRECT("'"&amp;I8406&amp;"'!"&amp;J8406),"")</f>
        <v>0</v>
      </c>
      <c r="I8406" s="1440" t="s">
        <v>3868</v>
      </c>
      <c r="J8406" s="1436" t="s">
        <v>6160</v>
      </c>
      <c r="K8406" s="4"/>
    </row>
    <row r="8407" spans="1:11" ht="15" x14ac:dyDescent="0.2">
      <c r="A8407">
        <v>8348</v>
      </c>
      <c r="B8407" s="19">
        <f>'Expenditures 16-24'!H326</f>
        <v>0</v>
      </c>
      <c r="D8407" s="4" t="s">
        <v>1431</v>
      </c>
      <c r="F8407" s="4"/>
      <c r="G8407" s="1" t="b">
        <f t="shared" ca="1" si="138"/>
        <v>1</v>
      </c>
      <c r="H8407" s="1435" cm="1">
        <f t="array" aca="1" ref="H8407" ca="1">IF(I8407&lt;&gt;"",INDIRECT("'"&amp;I8407&amp;"'!"&amp;J8407),"")</f>
        <v>0</v>
      </c>
      <c r="I8407" s="1440" t="s">
        <v>3868</v>
      </c>
      <c r="J8407" s="1436" t="s">
        <v>6161</v>
      </c>
      <c r="K8407" s="4"/>
    </row>
    <row r="8408" spans="1:11" ht="15" x14ac:dyDescent="0.2">
      <c r="A8408">
        <v>8349</v>
      </c>
      <c r="B8408" s="19">
        <f>'Expenditures 16-24'!H327</f>
        <v>0</v>
      </c>
      <c r="D8408" s="4" t="s">
        <v>1431</v>
      </c>
      <c r="F8408" s="4"/>
      <c r="G8408" s="1" t="b">
        <f t="shared" ca="1" si="138"/>
        <v>1</v>
      </c>
      <c r="H8408" s="1435" cm="1">
        <f t="array" aca="1" ref="H8408" ca="1">IF(I8408&lt;&gt;"",INDIRECT("'"&amp;I8408&amp;"'!"&amp;J8408),"")</f>
        <v>0</v>
      </c>
      <c r="I8408" s="1440" t="s">
        <v>3868</v>
      </c>
      <c r="J8408" s="1436" t="s">
        <v>6162</v>
      </c>
      <c r="K8408" s="4"/>
    </row>
    <row r="8409" spans="1:11" ht="15" x14ac:dyDescent="0.2">
      <c r="A8409">
        <v>8350</v>
      </c>
      <c r="B8409" s="19">
        <f>'Expenditures 16-24'!H328</f>
        <v>0</v>
      </c>
      <c r="D8409" s="4" t="s">
        <v>1431</v>
      </c>
      <c r="F8409" s="4"/>
      <c r="G8409" s="1" t="b">
        <f t="shared" ca="1" si="138"/>
        <v>1</v>
      </c>
      <c r="H8409" s="1435" cm="1">
        <f t="array" aca="1" ref="H8409" ca="1">IF(I8409&lt;&gt;"",INDIRECT("'"&amp;I8409&amp;"'!"&amp;J8409),"")</f>
        <v>0</v>
      </c>
      <c r="I8409" s="1440" t="s">
        <v>3868</v>
      </c>
      <c r="J8409" s="1436" t="s">
        <v>6163</v>
      </c>
      <c r="K8409" s="4"/>
    </row>
    <row r="8410" spans="1:11" ht="15" x14ac:dyDescent="0.2">
      <c r="A8410">
        <v>8351</v>
      </c>
      <c r="B8410" s="19">
        <f>'Expenditures 16-24'!H329</f>
        <v>0</v>
      </c>
      <c r="D8410" s="4" t="s">
        <v>1431</v>
      </c>
      <c r="F8410" s="4"/>
      <c r="G8410" s="1" t="b">
        <f t="shared" ca="1" si="138"/>
        <v>1</v>
      </c>
      <c r="H8410" s="1435" cm="1">
        <f t="array" aca="1" ref="H8410" ca="1">IF(I8410&lt;&gt;"",INDIRECT("'"&amp;I8410&amp;"'!"&amp;J8410),"")</f>
        <v>0</v>
      </c>
      <c r="I8410" s="1440" t="s">
        <v>3868</v>
      </c>
      <c r="J8410" s="1436" t="s">
        <v>6164</v>
      </c>
      <c r="K8410" s="4"/>
    </row>
    <row r="8411" spans="1:11" ht="15" x14ac:dyDescent="0.2">
      <c r="A8411">
        <v>8352</v>
      </c>
      <c r="B8411" s="19">
        <f>'Expenditures 16-24'!H330</f>
        <v>0</v>
      </c>
      <c r="D8411" s="4" t="s">
        <v>1431</v>
      </c>
      <c r="F8411" s="4"/>
      <c r="G8411" s="1" t="b">
        <f t="shared" ca="1" si="138"/>
        <v>1</v>
      </c>
      <c r="H8411" s="1435" cm="1">
        <f t="array" aca="1" ref="H8411" ca="1">IF(I8411&lt;&gt;"",INDIRECT("'"&amp;I8411&amp;"'!"&amp;J8411),"")</f>
        <v>0</v>
      </c>
      <c r="I8411" s="1440" t="s">
        <v>3868</v>
      </c>
      <c r="J8411" s="1436" t="s">
        <v>6165</v>
      </c>
      <c r="K8411" s="4"/>
    </row>
    <row r="8412" spans="1:11" ht="15" x14ac:dyDescent="0.2">
      <c r="A8412">
        <v>8353</v>
      </c>
      <c r="B8412" s="19">
        <f>'Expenditures 16-24'!H331</f>
        <v>0</v>
      </c>
      <c r="D8412" s="4" t="s">
        <v>1431</v>
      </c>
      <c r="F8412" s="4"/>
      <c r="G8412" s="1" t="b">
        <f t="shared" ca="1" si="138"/>
        <v>1</v>
      </c>
      <c r="H8412" s="1435" cm="1">
        <f t="array" aca="1" ref="H8412" ca="1">IF(I8412&lt;&gt;"",INDIRECT("'"&amp;I8412&amp;"'!"&amp;J8412),"")</f>
        <v>0</v>
      </c>
      <c r="I8412" s="1440" t="s">
        <v>3868</v>
      </c>
      <c r="J8412" s="1436" t="s">
        <v>6166</v>
      </c>
      <c r="K8412" s="4"/>
    </row>
    <row r="8413" spans="1:11" ht="15" x14ac:dyDescent="0.2">
      <c r="A8413">
        <v>8354</v>
      </c>
      <c r="B8413" s="19">
        <f>'Expenditures 16-24'!H332</f>
        <v>0</v>
      </c>
      <c r="D8413" s="4" t="s">
        <v>1431</v>
      </c>
      <c r="F8413" s="4"/>
      <c r="G8413" s="1" t="b">
        <f t="shared" ca="1" si="138"/>
        <v>1</v>
      </c>
      <c r="H8413" s="1435" cm="1">
        <f t="array" aca="1" ref="H8413" ca="1">IF(I8413&lt;&gt;"",INDIRECT("'"&amp;I8413&amp;"'!"&amp;J8413),"")</f>
        <v>0</v>
      </c>
      <c r="I8413" s="1440" t="s">
        <v>3868</v>
      </c>
      <c r="J8413" s="1436" t="s">
        <v>6167</v>
      </c>
      <c r="K8413" s="4"/>
    </row>
    <row r="8414" spans="1:11" ht="15" x14ac:dyDescent="0.2">
      <c r="A8414">
        <v>8355</v>
      </c>
      <c r="B8414" s="19">
        <f>'Expenditures 16-24'!H333</f>
        <v>0</v>
      </c>
      <c r="D8414" s="4" t="s">
        <v>1431</v>
      </c>
      <c r="F8414" s="4"/>
      <c r="G8414" s="1" t="b">
        <f t="shared" ca="1" si="138"/>
        <v>1</v>
      </c>
      <c r="H8414" s="1435" cm="1">
        <f t="array" aca="1" ref="H8414" ca="1">IF(I8414&lt;&gt;"",INDIRECT("'"&amp;I8414&amp;"'!"&amp;J8414),"")</f>
        <v>0</v>
      </c>
      <c r="I8414" s="1440" t="s">
        <v>3868</v>
      </c>
      <c r="J8414" s="1436" t="s">
        <v>6168</v>
      </c>
      <c r="K8414" s="4"/>
    </row>
    <row r="8415" spans="1:11" ht="15" x14ac:dyDescent="0.2">
      <c r="A8415">
        <v>8356</v>
      </c>
      <c r="B8415" s="19">
        <f>'Expenditures 16-24'!H334</f>
        <v>0</v>
      </c>
      <c r="D8415" s="4" t="s">
        <v>1431</v>
      </c>
      <c r="F8415" s="4"/>
      <c r="G8415" s="1" t="b">
        <f t="shared" ca="1" si="138"/>
        <v>1</v>
      </c>
      <c r="H8415" s="1435" cm="1">
        <f t="array" aca="1" ref="H8415" ca="1">IF(I8415&lt;&gt;"",INDIRECT("'"&amp;I8415&amp;"'!"&amp;J8415),"")</f>
        <v>0</v>
      </c>
      <c r="I8415" s="1440" t="s">
        <v>3868</v>
      </c>
      <c r="J8415" s="1436" t="s">
        <v>6169</v>
      </c>
      <c r="K8415" s="4"/>
    </row>
    <row r="8416" spans="1:11" ht="15" x14ac:dyDescent="0.2">
      <c r="A8416">
        <v>8357</v>
      </c>
      <c r="B8416" s="19">
        <f>'Expenditures 16-24'!H335</f>
        <v>0</v>
      </c>
      <c r="D8416" s="4" t="s">
        <v>1431</v>
      </c>
      <c r="F8416" s="4"/>
      <c r="G8416" s="1" t="b">
        <f t="shared" ref="G8416:G8479" ca="1" si="139">H8416=B8416</f>
        <v>1</v>
      </c>
      <c r="H8416" s="1435" cm="1">
        <f t="array" aca="1" ref="H8416" ca="1">IF(I8416&lt;&gt;"",INDIRECT("'"&amp;I8416&amp;"'!"&amp;J8416),"")</f>
        <v>0</v>
      </c>
      <c r="I8416" s="1440" t="s">
        <v>3868</v>
      </c>
      <c r="J8416" s="1436" t="s">
        <v>6170</v>
      </c>
      <c r="K8416" s="4"/>
    </row>
    <row r="8417" spans="1:11" ht="15" x14ac:dyDescent="0.2">
      <c r="A8417">
        <v>8358</v>
      </c>
      <c r="B8417" s="19">
        <f>'Expenditures 16-24'!H336</f>
        <v>0</v>
      </c>
      <c r="D8417" s="4" t="s">
        <v>1431</v>
      </c>
      <c r="F8417" s="4"/>
      <c r="G8417" s="1" t="b">
        <f t="shared" ca="1" si="139"/>
        <v>1</v>
      </c>
      <c r="H8417" s="1435" cm="1">
        <f t="array" aca="1" ref="H8417" ca="1">IF(I8417&lt;&gt;"",INDIRECT("'"&amp;I8417&amp;"'!"&amp;J8417),"")</f>
        <v>0</v>
      </c>
      <c r="I8417" s="1440" t="s">
        <v>3868</v>
      </c>
      <c r="J8417" s="1436" t="s">
        <v>6171</v>
      </c>
      <c r="K8417" s="4"/>
    </row>
    <row r="8418" spans="1:11" ht="15" x14ac:dyDescent="0.2">
      <c r="A8418">
        <v>8359</v>
      </c>
      <c r="B8418" s="19">
        <f>'Expenditures 16-24'!H337</f>
        <v>0</v>
      </c>
      <c r="D8418" s="4" t="s">
        <v>1431</v>
      </c>
      <c r="F8418" s="4"/>
      <c r="G8418" s="1" t="b">
        <f t="shared" ca="1" si="139"/>
        <v>1</v>
      </c>
      <c r="H8418" s="1435" cm="1">
        <f t="array" aca="1" ref="H8418" ca="1">IF(I8418&lt;&gt;"",INDIRECT("'"&amp;I8418&amp;"'!"&amp;J8418),"")</f>
        <v>0</v>
      </c>
      <c r="I8418" s="1440" t="s">
        <v>3868</v>
      </c>
      <c r="J8418" s="1436" t="s">
        <v>6172</v>
      </c>
      <c r="K8418" s="4"/>
    </row>
    <row r="8419" spans="1:11" ht="15" x14ac:dyDescent="0.2">
      <c r="A8419">
        <v>8360</v>
      </c>
      <c r="B8419" s="19">
        <f>'Expenditures 16-24'!H338</f>
        <v>0</v>
      </c>
      <c r="D8419" s="4" t="s">
        <v>1431</v>
      </c>
      <c r="F8419" s="4"/>
      <c r="G8419" s="1" t="b">
        <f t="shared" ca="1" si="139"/>
        <v>1</v>
      </c>
      <c r="H8419" s="1435" cm="1">
        <f t="array" aca="1" ref="H8419" ca="1">IF(I8419&lt;&gt;"",INDIRECT("'"&amp;I8419&amp;"'!"&amp;J8419),"")</f>
        <v>0</v>
      </c>
      <c r="I8419" s="1440" t="s">
        <v>3868</v>
      </c>
      <c r="J8419" s="1436" t="s">
        <v>6173</v>
      </c>
      <c r="K8419" s="4"/>
    </row>
    <row r="8420" spans="1:11" ht="15" x14ac:dyDescent="0.2">
      <c r="A8420">
        <v>8361</v>
      </c>
      <c r="B8420" s="19">
        <f>'Expenditures 16-24'!H339</f>
        <v>0</v>
      </c>
      <c r="D8420" s="4" t="s">
        <v>1431</v>
      </c>
      <c r="F8420" s="4"/>
      <c r="G8420" s="1" t="b">
        <f t="shared" ca="1" si="139"/>
        <v>1</v>
      </c>
      <c r="H8420" s="1435" cm="1">
        <f t="array" aca="1" ref="H8420" ca="1">IF(I8420&lt;&gt;"",INDIRECT("'"&amp;I8420&amp;"'!"&amp;J8420),"")</f>
        <v>0</v>
      </c>
      <c r="I8420" s="1440" t="s">
        <v>3868</v>
      </c>
      <c r="J8420" s="1436" t="s">
        <v>6174</v>
      </c>
      <c r="K8420" s="4"/>
    </row>
    <row r="8421" spans="1:11" ht="15" x14ac:dyDescent="0.2">
      <c r="A8421">
        <v>8362</v>
      </c>
      <c r="B8421" s="19">
        <f>'Expenditures 16-24'!H340</f>
        <v>0</v>
      </c>
      <c r="D8421" s="4" t="s">
        <v>1431</v>
      </c>
      <c r="F8421" s="4"/>
      <c r="G8421" s="1" t="b">
        <f t="shared" ca="1" si="139"/>
        <v>1</v>
      </c>
      <c r="H8421" s="1435" cm="1">
        <f t="array" aca="1" ref="H8421" ca="1">IF(I8421&lt;&gt;"",INDIRECT("'"&amp;I8421&amp;"'!"&amp;J8421),"")</f>
        <v>0</v>
      </c>
      <c r="I8421" s="1440" t="s">
        <v>3868</v>
      </c>
      <c r="J8421" s="1436" t="s">
        <v>6175</v>
      </c>
      <c r="K8421" s="4"/>
    </row>
    <row r="8422" spans="1:11" ht="15" x14ac:dyDescent="0.2">
      <c r="A8422">
        <v>8363</v>
      </c>
      <c r="B8422" s="19">
        <f>'Expenditures 16-24'!H341</f>
        <v>0</v>
      </c>
      <c r="D8422" s="4" t="s">
        <v>1431</v>
      </c>
      <c r="F8422" s="4"/>
      <c r="G8422" s="1" t="b">
        <f t="shared" ca="1" si="139"/>
        <v>1</v>
      </c>
      <c r="H8422" s="1435" cm="1">
        <f t="array" aca="1" ref="H8422" ca="1">IF(I8422&lt;&gt;"",INDIRECT("'"&amp;I8422&amp;"'!"&amp;J8422),"")</f>
        <v>0</v>
      </c>
      <c r="I8422" s="1440" t="s">
        <v>3868</v>
      </c>
      <c r="J8422" s="1436" t="s">
        <v>6176</v>
      </c>
      <c r="K8422" s="4"/>
    </row>
    <row r="8423" spans="1:11" ht="15" x14ac:dyDescent="0.2">
      <c r="A8423">
        <v>8364</v>
      </c>
      <c r="B8423" s="19">
        <f>'Expenditures 16-24'!H342</f>
        <v>0</v>
      </c>
      <c r="D8423" s="4" t="s">
        <v>1431</v>
      </c>
      <c r="F8423" s="4"/>
      <c r="G8423" s="1" t="b">
        <f t="shared" ca="1" si="139"/>
        <v>1</v>
      </c>
      <c r="H8423" s="1435" cm="1">
        <f t="array" aca="1" ref="H8423" ca="1">IF(I8423&lt;&gt;"",INDIRECT("'"&amp;I8423&amp;"'!"&amp;J8423),"")</f>
        <v>0</v>
      </c>
      <c r="I8423" s="1440" t="s">
        <v>3868</v>
      </c>
      <c r="J8423" s="1436" t="s">
        <v>6177</v>
      </c>
      <c r="K8423" s="4"/>
    </row>
    <row r="8424" spans="1:11" ht="15" x14ac:dyDescent="0.2">
      <c r="A8424">
        <v>8365</v>
      </c>
      <c r="B8424" s="19">
        <f>'Expenditures 16-24'!H343</f>
        <v>0</v>
      </c>
      <c r="D8424" s="4" t="s">
        <v>1431</v>
      </c>
      <c r="F8424" s="4"/>
      <c r="G8424" s="1" t="b">
        <f t="shared" ca="1" si="139"/>
        <v>1</v>
      </c>
      <c r="H8424" s="1435" cm="1">
        <f t="array" aca="1" ref="H8424" ca="1">IF(I8424&lt;&gt;"",INDIRECT("'"&amp;I8424&amp;"'!"&amp;J8424),"")</f>
        <v>0</v>
      </c>
      <c r="I8424" s="1440" t="s">
        <v>3868</v>
      </c>
      <c r="J8424" s="1436" t="s">
        <v>6178</v>
      </c>
      <c r="K8424" s="4"/>
    </row>
    <row r="8425" spans="1:11" ht="15" x14ac:dyDescent="0.2">
      <c r="A8425">
        <v>8366</v>
      </c>
      <c r="B8425" s="19">
        <f>'Expenditures 16-24'!H344</f>
        <v>0</v>
      </c>
      <c r="D8425" s="4" t="s">
        <v>1431</v>
      </c>
      <c r="F8425" s="4"/>
      <c r="G8425" s="1" t="b">
        <f t="shared" ca="1" si="139"/>
        <v>1</v>
      </c>
      <c r="H8425" s="1435" cm="1">
        <f t="array" aca="1" ref="H8425" ca="1">IF(I8425&lt;&gt;"",INDIRECT("'"&amp;I8425&amp;"'!"&amp;J8425),"")</f>
        <v>0</v>
      </c>
      <c r="I8425" s="1440" t="s">
        <v>3868</v>
      </c>
      <c r="J8425" s="1436" t="s">
        <v>6179</v>
      </c>
      <c r="K8425" s="4"/>
    </row>
    <row r="8426" spans="1:11" ht="15" x14ac:dyDescent="0.2">
      <c r="A8426">
        <v>8367</v>
      </c>
      <c r="B8426" s="19">
        <f>'Expenditures 16-24'!H347</f>
        <v>0</v>
      </c>
      <c r="D8426" s="4" t="s">
        <v>1431</v>
      </c>
      <c r="F8426" s="4"/>
      <c r="G8426" s="1" t="b">
        <f t="shared" ca="1" si="139"/>
        <v>1</v>
      </c>
      <c r="H8426" s="1435" cm="1">
        <f t="array" aca="1" ref="H8426" ca="1">IF(I8426&lt;&gt;"",INDIRECT("'"&amp;I8426&amp;"'!"&amp;J8426),"")</f>
        <v>0</v>
      </c>
      <c r="I8426" s="1440" t="s">
        <v>3868</v>
      </c>
      <c r="J8426" s="1436" t="s">
        <v>6180</v>
      </c>
      <c r="K8426" s="4"/>
    </row>
    <row r="8427" spans="1:11" ht="15" x14ac:dyDescent="0.2">
      <c r="A8427">
        <v>8368</v>
      </c>
      <c r="B8427" s="19">
        <f>'Expenditures 16-24'!H348</f>
        <v>0</v>
      </c>
      <c r="D8427" s="4" t="s">
        <v>1431</v>
      </c>
      <c r="F8427" s="4"/>
      <c r="G8427" s="1" t="b">
        <f t="shared" ca="1" si="139"/>
        <v>1</v>
      </c>
      <c r="H8427" s="1435" cm="1">
        <f t="array" aca="1" ref="H8427" ca="1">IF(I8427&lt;&gt;"",INDIRECT("'"&amp;I8427&amp;"'!"&amp;J8427),"")</f>
        <v>0</v>
      </c>
      <c r="I8427" s="1440" t="s">
        <v>3868</v>
      </c>
      <c r="J8427" s="1436" t="s">
        <v>6181</v>
      </c>
      <c r="K8427" s="4"/>
    </row>
    <row r="8428" spans="1:11" ht="15" x14ac:dyDescent="0.2">
      <c r="A8428">
        <v>8369</v>
      </c>
      <c r="B8428" s="19">
        <f>'Expenditures 16-24'!H349</f>
        <v>0</v>
      </c>
      <c r="D8428" s="4" t="s">
        <v>1431</v>
      </c>
      <c r="F8428" s="4"/>
      <c r="G8428" s="1" t="b">
        <f t="shared" ca="1" si="139"/>
        <v>1</v>
      </c>
      <c r="H8428" s="1435" cm="1">
        <f t="array" aca="1" ref="H8428" ca="1">IF(I8428&lt;&gt;"",INDIRECT("'"&amp;I8428&amp;"'!"&amp;J8428),"")</f>
        <v>0</v>
      </c>
      <c r="I8428" s="1440" t="s">
        <v>3868</v>
      </c>
      <c r="J8428" s="1436" t="s">
        <v>6182</v>
      </c>
      <c r="K8428" s="4"/>
    </row>
    <row r="8429" spans="1:11" ht="15" x14ac:dyDescent="0.2">
      <c r="A8429">
        <v>8370</v>
      </c>
      <c r="B8429" s="19">
        <f>'Expenditures 16-24'!H350</f>
        <v>0</v>
      </c>
      <c r="D8429" s="4" t="s">
        <v>1431</v>
      </c>
      <c r="F8429" s="4"/>
      <c r="G8429" s="1" t="b">
        <f t="shared" ca="1" si="139"/>
        <v>1</v>
      </c>
      <c r="H8429" s="1435" cm="1">
        <f t="array" aca="1" ref="H8429" ca="1">IF(I8429&lt;&gt;"",INDIRECT("'"&amp;I8429&amp;"'!"&amp;J8429),"")</f>
        <v>0</v>
      </c>
      <c r="I8429" s="1440" t="s">
        <v>3868</v>
      </c>
      <c r="J8429" s="1436" t="s">
        <v>6183</v>
      </c>
      <c r="K8429" s="4"/>
    </row>
    <row r="8430" spans="1:11" ht="15" x14ac:dyDescent="0.2">
      <c r="A8430">
        <v>8371</v>
      </c>
      <c r="B8430" s="19">
        <f>'Expenditures 16-24'!H351</f>
        <v>0</v>
      </c>
      <c r="D8430" s="4" t="s">
        <v>1431</v>
      </c>
      <c r="F8430" s="4"/>
      <c r="G8430" s="1" t="b">
        <f t="shared" ca="1" si="139"/>
        <v>1</v>
      </c>
      <c r="H8430" s="1435" cm="1">
        <f t="array" aca="1" ref="H8430" ca="1">IF(I8430&lt;&gt;"",INDIRECT("'"&amp;I8430&amp;"'!"&amp;J8430),"")</f>
        <v>0</v>
      </c>
      <c r="I8430" s="1440" t="s">
        <v>3868</v>
      </c>
      <c r="J8430" s="1436" t="s">
        <v>6184</v>
      </c>
      <c r="K8430" s="4"/>
    </row>
    <row r="8431" spans="1:11" ht="15" x14ac:dyDescent="0.2">
      <c r="A8431">
        <v>8372</v>
      </c>
      <c r="B8431" s="19">
        <f>'Expenditures 16-24'!H352</f>
        <v>0</v>
      </c>
      <c r="D8431" s="4" t="s">
        <v>1431</v>
      </c>
      <c r="F8431" s="4"/>
      <c r="G8431" s="1" t="b">
        <f t="shared" ca="1" si="139"/>
        <v>1</v>
      </c>
      <c r="H8431" s="1435" cm="1">
        <f t="array" aca="1" ref="H8431" ca="1">IF(I8431&lt;&gt;"",INDIRECT("'"&amp;I8431&amp;"'!"&amp;J8431),"")</f>
        <v>0</v>
      </c>
      <c r="I8431" s="1440" t="s">
        <v>3868</v>
      </c>
      <c r="J8431" s="1436" t="s">
        <v>6185</v>
      </c>
      <c r="K8431" s="4"/>
    </row>
    <row r="8432" spans="1:11" ht="15" x14ac:dyDescent="0.2">
      <c r="A8432">
        <v>8373</v>
      </c>
      <c r="B8432" s="19">
        <f>'Expenditures 16-24'!H353</f>
        <v>0</v>
      </c>
      <c r="D8432" s="4" t="s">
        <v>1431</v>
      </c>
      <c r="F8432" s="4"/>
      <c r="G8432" s="1" t="b">
        <f t="shared" ca="1" si="139"/>
        <v>1</v>
      </c>
      <c r="H8432" s="1435" cm="1">
        <f t="array" aca="1" ref="H8432" ca="1">IF(I8432&lt;&gt;"",INDIRECT("'"&amp;I8432&amp;"'!"&amp;J8432),"")</f>
        <v>0</v>
      </c>
      <c r="I8432" s="1440" t="s">
        <v>3868</v>
      </c>
      <c r="J8432" s="1436" t="s">
        <v>6186</v>
      </c>
      <c r="K8432" s="4"/>
    </row>
    <row r="8433" spans="1:11" ht="15" x14ac:dyDescent="0.2">
      <c r="A8433">
        <v>8374</v>
      </c>
      <c r="B8433" s="19">
        <f>'Expenditures 16-24'!H355</f>
        <v>0</v>
      </c>
      <c r="D8433" s="4" t="s">
        <v>1431</v>
      </c>
      <c r="F8433" s="4"/>
      <c r="G8433" s="1" t="b">
        <f t="shared" ca="1" si="139"/>
        <v>1</v>
      </c>
      <c r="H8433" s="1435" cm="1">
        <f t="array" aca="1" ref="H8433" ca="1">IF(I8433&lt;&gt;"",INDIRECT("'"&amp;I8433&amp;"'!"&amp;J8433),"")</f>
        <v>0</v>
      </c>
      <c r="I8433" s="1440" t="s">
        <v>3868</v>
      </c>
      <c r="J8433" s="1436" t="s">
        <v>6187</v>
      </c>
      <c r="K8433" s="4"/>
    </row>
    <row r="8434" spans="1:11" ht="15" x14ac:dyDescent="0.2">
      <c r="A8434">
        <v>8375</v>
      </c>
      <c r="B8434" s="19">
        <f>'Expenditures 16-24'!H356</f>
        <v>0</v>
      </c>
      <c r="D8434" s="4" t="s">
        <v>1431</v>
      </c>
      <c r="F8434" s="4"/>
      <c r="G8434" s="1" t="b">
        <f t="shared" ca="1" si="139"/>
        <v>1</v>
      </c>
      <c r="H8434" s="1435" cm="1">
        <f t="array" aca="1" ref="H8434" ca="1">IF(I8434&lt;&gt;"",INDIRECT("'"&amp;I8434&amp;"'!"&amp;J8434),"")</f>
        <v>0</v>
      </c>
      <c r="I8434" s="1440" t="s">
        <v>3868</v>
      </c>
      <c r="J8434" s="1436" t="s">
        <v>6188</v>
      </c>
      <c r="K8434" s="4"/>
    </row>
    <row r="8435" spans="1:11" ht="15" x14ac:dyDescent="0.2">
      <c r="A8435">
        <v>8376</v>
      </c>
      <c r="B8435" s="19">
        <f>'Expenditures 16-24'!H357</f>
        <v>0</v>
      </c>
      <c r="D8435" s="4" t="s">
        <v>1431</v>
      </c>
      <c r="F8435" s="4"/>
      <c r="G8435" s="1" t="b">
        <f t="shared" ca="1" si="139"/>
        <v>1</v>
      </c>
      <c r="H8435" s="1435" cm="1">
        <f t="array" aca="1" ref="H8435" ca="1">IF(I8435&lt;&gt;"",INDIRECT("'"&amp;I8435&amp;"'!"&amp;J8435),"")</f>
        <v>0</v>
      </c>
      <c r="I8435" s="1440" t="s">
        <v>3868</v>
      </c>
      <c r="J8435" s="1436" t="s">
        <v>6189</v>
      </c>
      <c r="K8435" s="4"/>
    </row>
    <row r="8436" spans="1:11" ht="15" x14ac:dyDescent="0.2">
      <c r="A8436">
        <v>8377</v>
      </c>
      <c r="B8436" s="19">
        <f>'Expenditures 16-24'!H358</f>
        <v>0</v>
      </c>
      <c r="D8436" s="4" t="s">
        <v>1431</v>
      </c>
      <c r="F8436" s="4"/>
      <c r="G8436" s="1" t="b">
        <f t="shared" ca="1" si="139"/>
        <v>1</v>
      </c>
      <c r="H8436" s="1435" cm="1">
        <f t="array" aca="1" ref="H8436" ca="1">IF(I8436&lt;&gt;"",INDIRECT("'"&amp;I8436&amp;"'!"&amp;J8436),"")</f>
        <v>0</v>
      </c>
      <c r="I8436" s="1440" t="s">
        <v>3868</v>
      </c>
      <c r="J8436" s="1436" t="s">
        <v>6190</v>
      </c>
      <c r="K8436" s="4"/>
    </row>
    <row r="8437" spans="1:11" ht="15" x14ac:dyDescent="0.2">
      <c r="A8437">
        <v>8378</v>
      </c>
      <c r="B8437" s="19">
        <f>'Expenditures 16-24'!H360</f>
        <v>0</v>
      </c>
      <c r="D8437" s="4" t="s">
        <v>1431</v>
      </c>
      <c r="F8437" s="4"/>
      <c r="G8437" s="1" t="b">
        <f t="shared" ca="1" si="139"/>
        <v>1</v>
      </c>
      <c r="H8437" s="1435" cm="1">
        <f t="array" aca="1" ref="H8437" ca="1">IF(I8437&lt;&gt;"",INDIRECT("'"&amp;I8437&amp;"'!"&amp;J8437),"")</f>
        <v>0</v>
      </c>
      <c r="I8437" s="1440" t="s">
        <v>3868</v>
      </c>
      <c r="J8437" s="1436" t="s">
        <v>6191</v>
      </c>
      <c r="K8437" s="4"/>
    </row>
    <row r="8438" spans="1:11" ht="15" x14ac:dyDescent="0.2">
      <c r="A8438">
        <v>8379</v>
      </c>
      <c r="B8438" s="19">
        <f>'Expenditures 16-24'!H361</f>
        <v>0</v>
      </c>
      <c r="D8438" s="4" t="s">
        <v>1431</v>
      </c>
      <c r="F8438" s="4"/>
      <c r="G8438" s="1" t="b">
        <f t="shared" ca="1" si="139"/>
        <v>1</v>
      </c>
      <c r="H8438" s="1435" cm="1">
        <f t="array" aca="1" ref="H8438" ca="1">IF(I8438&lt;&gt;"",INDIRECT("'"&amp;I8438&amp;"'!"&amp;J8438),"")</f>
        <v>0</v>
      </c>
      <c r="I8438" s="1440" t="s">
        <v>3868</v>
      </c>
      <c r="J8438" s="1436" t="s">
        <v>6192</v>
      </c>
      <c r="K8438" s="4"/>
    </row>
    <row r="8439" spans="1:11" ht="15" x14ac:dyDescent="0.2">
      <c r="A8439">
        <v>8380</v>
      </c>
      <c r="B8439" s="19">
        <f>'Expenditures 16-24'!H362</f>
        <v>0</v>
      </c>
      <c r="D8439" s="4" t="s">
        <v>1431</v>
      </c>
      <c r="F8439" s="4"/>
      <c r="G8439" s="1" t="b">
        <f t="shared" ca="1" si="139"/>
        <v>1</v>
      </c>
      <c r="H8439" s="1435" cm="1">
        <f t="array" aca="1" ref="H8439" ca="1">IF(I8439&lt;&gt;"",INDIRECT("'"&amp;I8439&amp;"'!"&amp;J8439),"")</f>
        <v>0</v>
      </c>
      <c r="I8439" s="1440" t="s">
        <v>3868</v>
      </c>
      <c r="J8439" s="1436" t="s">
        <v>6193</v>
      </c>
      <c r="K8439" s="4"/>
    </row>
    <row r="8440" spans="1:11" ht="15" x14ac:dyDescent="0.2">
      <c r="A8440" s="5">
        <v>8381</v>
      </c>
      <c r="D8440" s="4" t="s">
        <v>1431</v>
      </c>
      <c r="F8440" s="4" t="s">
        <v>3784</v>
      </c>
      <c r="G8440" s="1" t="b">
        <f t="shared" ca="1" si="139"/>
        <v>1</v>
      </c>
      <c r="H8440" s="1435" t="str" cm="1">
        <f t="array" aca="1" ref="H8440" ca="1">IF(I8440&lt;&gt;"",INDIRECT("'"&amp;I8440&amp;"'!"&amp;J8440),"")</f>
        <v/>
      </c>
      <c r="I8440" s="1440"/>
      <c r="J8440" s="1436"/>
      <c r="K8440" s="4"/>
    </row>
    <row r="8441" spans="1:11" ht="15" x14ac:dyDescent="0.2">
      <c r="A8441" s="5">
        <v>8382</v>
      </c>
      <c r="D8441" s="4" t="s">
        <v>1431</v>
      </c>
      <c r="F8441" s="4" t="s">
        <v>3784</v>
      </c>
      <c r="G8441" s="1" t="b">
        <f t="shared" ca="1" si="139"/>
        <v>1</v>
      </c>
      <c r="H8441" s="1435" t="str" cm="1">
        <f t="array" aca="1" ref="H8441" ca="1">IF(I8441&lt;&gt;"",INDIRECT("'"&amp;I8441&amp;"'!"&amp;J8441),"")</f>
        <v/>
      </c>
      <c r="I8441" s="1440"/>
      <c r="J8441" s="1436"/>
      <c r="K8441" s="4"/>
    </row>
    <row r="8442" spans="1:11" ht="15" x14ac:dyDescent="0.2">
      <c r="A8442">
        <v>8383</v>
      </c>
      <c r="B8442" s="19">
        <f>'Expenditures 16-24'!H367</f>
        <v>0</v>
      </c>
      <c r="D8442" s="4" t="s">
        <v>1431</v>
      </c>
      <c r="F8442" s="4"/>
      <c r="G8442" s="1" t="b">
        <f t="shared" ca="1" si="139"/>
        <v>1</v>
      </c>
      <c r="H8442" s="1435" cm="1">
        <f t="array" aca="1" ref="H8442" ca="1">IF(I8442&lt;&gt;"",INDIRECT("'"&amp;I8442&amp;"'!"&amp;J8442),"")</f>
        <v>0</v>
      </c>
      <c r="I8442" s="1440" t="s">
        <v>3868</v>
      </c>
      <c r="J8442" s="1436" t="s">
        <v>6194</v>
      </c>
      <c r="K8442" s="4"/>
    </row>
    <row r="8443" spans="1:11" ht="15" x14ac:dyDescent="0.2">
      <c r="A8443">
        <v>8384</v>
      </c>
      <c r="B8443" s="19">
        <f>'Expenditures 16-24'!H368</f>
        <v>0</v>
      </c>
      <c r="D8443" s="4" t="s">
        <v>1431</v>
      </c>
      <c r="F8443" s="4"/>
      <c r="G8443" s="1" t="b">
        <f t="shared" ca="1" si="139"/>
        <v>1</v>
      </c>
      <c r="H8443" s="1435" cm="1">
        <f t="array" aca="1" ref="H8443" ca="1">IF(I8443&lt;&gt;"",INDIRECT("'"&amp;I8443&amp;"'!"&amp;J8443),"")</f>
        <v>0</v>
      </c>
      <c r="I8443" s="1440" t="s">
        <v>3868</v>
      </c>
      <c r="J8443" s="1436" t="s">
        <v>6195</v>
      </c>
      <c r="K8443" s="4"/>
    </row>
    <row r="8444" spans="1:11" ht="15" x14ac:dyDescent="0.2">
      <c r="A8444">
        <v>8385</v>
      </c>
      <c r="B8444" s="19">
        <f>'Expenditures 16-24'!H369</f>
        <v>0</v>
      </c>
      <c r="D8444" s="4" t="s">
        <v>1431</v>
      </c>
      <c r="F8444" s="4"/>
      <c r="G8444" s="1" t="b">
        <f t="shared" ca="1" si="139"/>
        <v>1</v>
      </c>
      <c r="H8444" s="1435" cm="1">
        <f t="array" aca="1" ref="H8444" ca="1">IF(I8444&lt;&gt;"",INDIRECT("'"&amp;I8444&amp;"'!"&amp;J8444),"")</f>
        <v>0</v>
      </c>
      <c r="I8444" s="1440" t="s">
        <v>3868</v>
      </c>
      <c r="J8444" s="1436" t="s">
        <v>6196</v>
      </c>
      <c r="K8444" s="4"/>
    </row>
    <row r="8445" spans="1:11" ht="15" x14ac:dyDescent="0.2">
      <c r="A8445">
        <v>8386</v>
      </c>
      <c r="B8445" s="19">
        <f>'Expenditures 16-24'!H371</f>
        <v>0</v>
      </c>
      <c r="D8445" s="4" t="s">
        <v>1431</v>
      </c>
      <c r="F8445" s="4"/>
      <c r="G8445" s="1" t="b">
        <f t="shared" ca="1" si="139"/>
        <v>1</v>
      </c>
      <c r="H8445" s="1435" cm="1">
        <f t="array" aca="1" ref="H8445" ca="1">IF(I8445&lt;&gt;"",INDIRECT("'"&amp;I8445&amp;"'!"&amp;J8445),"")</f>
        <v>0</v>
      </c>
      <c r="I8445" s="1440" t="s">
        <v>3868</v>
      </c>
      <c r="J8445" s="1436" t="s">
        <v>6197</v>
      </c>
      <c r="K8445" s="4"/>
    </row>
    <row r="8446" spans="1:11" ht="15" x14ac:dyDescent="0.2">
      <c r="A8446">
        <v>8387</v>
      </c>
      <c r="B8446" s="19">
        <f>'Expenditures 16-24'!H372</f>
        <v>0</v>
      </c>
      <c r="D8446" s="4" t="s">
        <v>1431</v>
      </c>
      <c r="F8446" s="4"/>
      <c r="G8446" s="1" t="b">
        <f t="shared" ca="1" si="139"/>
        <v>1</v>
      </c>
      <c r="H8446" s="1435" cm="1">
        <f t="array" aca="1" ref="H8446" ca="1">IF(I8446&lt;&gt;"",INDIRECT("'"&amp;I8446&amp;"'!"&amp;J8446),"")</f>
        <v>0</v>
      </c>
      <c r="I8446" s="1440" t="s">
        <v>3868</v>
      </c>
      <c r="J8446" s="1436" t="s">
        <v>6198</v>
      </c>
      <c r="K8446" s="4"/>
    </row>
    <row r="8447" spans="1:11" ht="15" x14ac:dyDescent="0.2">
      <c r="A8447">
        <v>8388</v>
      </c>
      <c r="B8447" s="19">
        <f>'Expenditures 16-24'!H374</f>
        <v>0</v>
      </c>
      <c r="D8447" s="4" t="s">
        <v>1431</v>
      </c>
      <c r="F8447" s="4"/>
      <c r="G8447" s="1" t="b">
        <f t="shared" ca="1" si="139"/>
        <v>1</v>
      </c>
      <c r="H8447" s="1435" cm="1">
        <f t="array" aca="1" ref="H8447" ca="1">IF(I8447&lt;&gt;"",INDIRECT("'"&amp;I8447&amp;"'!"&amp;J8447),"")</f>
        <v>0</v>
      </c>
      <c r="I8447" s="1440" t="s">
        <v>3868</v>
      </c>
      <c r="J8447" s="1436" t="s">
        <v>6199</v>
      </c>
      <c r="K8447" s="4"/>
    </row>
    <row r="8448" spans="1:11" ht="15" x14ac:dyDescent="0.2">
      <c r="A8448">
        <v>8389</v>
      </c>
      <c r="B8448" s="19">
        <f>'Expenditures 16-24'!H375</f>
        <v>0</v>
      </c>
      <c r="D8448" s="4" t="s">
        <v>1431</v>
      </c>
      <c r="F8448" s="4"/>
      <c r="G8448" s="1" t="b">
        <f t="shared" ca="1" si="139"/>
        <v>1</v>
      </c>
      <c r="H8448" s="1435" cm="1">
        <f t="array" aca="1" ref="H8448" ca="1">IF(I8448&lt;&gt;"",INDIRECT("'"&amp;I8448&amp;"'!"&amp;J8448),"")</f>
        <v>0</v>
      </c>
      <c r="I8448" s="1440" t="s">
        <v>3868</v>
      </c>
      <c r="J8448" s="1436" t="s">
        <v>6200</v>
      </c>
      <c r="K8448" s="4"/>
    </row>
    <row r="8449" spans="1:11" ht="15" x14ac:dyDescent="0.2">
      <c r="A8449">
        <v>8390</v>
      </c>
      <c r="B8449" s="19">
        <f>'Expenditures 16-24'!H376</f>
        <v>0</v>
      </c>
      <c r="D8449" s="4" t="s">
        <v>1431</v>
      </c>
      <c r="F8449" s="4"/>
      <c r="G8449" s="1" t="b">
        <f t="shared" ca="1" si="139"/>
        <v>1</v>
      </c>
      <c r="H8449" s="1435" cm="1">
        <f t="array" aca="1" ref="H8449" ca="1">IF(I8449&lt;&gt;"",INDIRECT("'"&amp;I8449&amp;"'!"&amp;J8449),"")</f>
        <v>0</v>
      </c>
      <c r="I8449" s="1440" t="s">
        <v>3868</v>
      </c>
      <c r="J8449" s="1436" t="s">
        <v>6201</v>
      </c>
      <c r="K8449" s="4"/>
    </row>
    <row r="8450" spans="1:11" ht="15" x14ac:dyDescent="0.2">
      <c r="A8450">
        <v>8391</v>
      </c>
      <c r="B8450" s="19">
        <f>'Expenditures 16-24'!H377</f>
        <v>0</v>
      </c>
      <c r="D8450" s="4" t="s">
        <v>1431</v>
      </c>
      <c r="F8450" s="4"/>
      <c r="G8450" s="1" t="b">
        <f t="shared" ca="1" si="139"/>
        <v>1</v>
      </c>
      <c r="H8450" s="1435" cm="1">
        <f t="array" aca="1" ref="H8450" ca="1">IF(I8450&lt;&gt;"",INDIRECT("'"&amp;I8450&amp;"'!"&amp;J8450),"")</f>
        <v>0</v>
      </c>
      <c r="I8450" s="1440" t="s">
        <v>3868</v>
      </c>
      <c r="J8450" s="1436" t="s">
        <v>6202</v>
      </c>
      <c r="K8450" s="4"/>
    </row>
    <row r="8451" spans="1:11" ht="15" x14ac:dyDescent="0.2">
      <c r="A8451">
        <v>8392</v>
      </c>
      <c r="B8451" s="19">
        <f>'Expenditures 16-24'!H378</f>
        <v>0</v>
      </c>
      <c r="D8451" s="4" t="s">
        <v>1431</v>
      </c>
      <c r="F8451" s="4"/>
      <c r="G8451" s="1" t="b">
        <f t="shared" ca="1" si="139"/>
        <v>1</v>
      </c>
      <c r="H8451" s="1435" cm="1">
        <f t="array" aca="1" ref="H8451" ca="1">IF(I8451&lt;&gt;"",INDIRECT("'"&amp;I8451&amp;"'!"&amp;J8451),"")</f>
        <v>0</v>
      </c>
      <c r="I8451" s="1440" t="s">
        <v>3868</v>
      </c>
      <c r="J8451" s="1436" t="s">
        <v>6203</v>
      </c>
      <c r="K8451" s="4"/>
    </row>
    <row r="8452" spans="1:11" ht="15" x14ac:dyDescent="0.2">
      <c r="A8452">
        <v>8393</v>
      </c>
      <c r="B8452" s="19">
        <f>'Expenditures 16-24'!H380</f>
        <v>0</v>
      </c>
      <c r="D8452" s="4" t="s">
        <v>1431</v>
      </c>
      <c r="F8452" s="4"/>
      <c r="G8452" s="1" t="b">
        <f t="shared" ca="1" si="139"/>
        <v>1</v>
      </c>
      <c r="H8452" s="1435" cm="1">
        <f t="array" aca="1" ref="H8452" ca="1">IF(I8452&lt;&gt;"",INDIRECT("'"&amp;I8452&amp;"'!"&amp;J8452),"")</f>
        <v>0</v>
      </c>
      <c r="I8452" s="1440" t="s">
        <v>3868</v>
      </c>
      <c r="J8452" s="1436" t="s">
        <v>6204</v>
      </c>
      <c r="K8452" s="4"/>
    </row>
    <row r="8453" spans="1:11" ht="15" x14ac:dyDescent="0.2">
      <c r="A8453">
        <v>8394</v>
      </c>
      <c r="B8453" s="19">
        <f>'Expenditures 16-24'!H381</f>
        <v>0</v>
      </c>
      <c r="D8453" s="4" t="s">
        <v>1431</v>
      </c>
      <c r="F8453" s="4"/>
      <c r="G8453" s="1" t="b">
        <f t="shared" ca="1" si="139"/>
        <v>1</v>
      </c>
      <c r="H8453" s="1435" cm="1">
        <f t="array" aca="1" ref="H8453" ca="1">IF(I8453&lt;&gt;"",INDIRECT("'"&amp;I8453&amp;"'!"&amp;J8453),"")</f>
        <v>0</v>
      </c>
      <c r="I8453" s="1440" t="s">
        <v>3868</v>
      </c>
      <c r="J8453" s="1436" t="s">
        <v>6205</v>
      </c>
      <c r="K8453" s="4"/>
    </row>
    <row r="8454" spans="1:11" ht="15" x14ac:dyDescent="0.2">
      <c r="A8454">
        <v>8395</v>
      </c>
      <c r="B8454" s="19">
        <f>'Expenditures 16-24'!H382</f>
        <v>0</v>
      </c>
      <c r="D8454" s="4" t="s">
        <v>1431</v>
      </c>
      <c r="F8454" s="4"/>
      <c r="G8454" s="1" t="b">
        <f t="shared" ca="1" si="139"/>
        <v>1</v>
      </c>
      <c r="H8454" s="1435" cm="1">
        <f t="array" aca="1" ref="H8454" ca="1">IF(I8454&lt;&gt;"",INDIRECT("'"&amp;I8454&amp;"'!"&amp;J8454),"")</f>
        <v>0</v>
      </c>
      <c r="I8454" s="1440" t="s">
        <v>3868</v>
      </c>
      <c r="J8454" s="1436" t="s">
        <v>6206</v>
      </c>
      <c r="K8454" s="4"/>
    </row>
    <row r="8455" spans="1:11" ht="15" x14ac:dyDescent="0.2">
      <c r="A8455">
        <v>8396</v>
      </c>
      <c r="B8455" s="19">
        <f>'Expenditures 16-24'!H383</f>
        <v>0</v>
      </c>
      <c r="D8455" s="4" t="s">
        <v>1431</v>
      </c>
      <c r="F8455" s="4"/>
      <c r="G8455" s="1" t="b">
        <f t="shared" ca="1" si="139"/>
        <v>1</v>
      </c>
      <c r="H8455" s="1435" cm="1">
        <f t="array" aca="1" ref="H8455" ca="1">IF(I8455&lt;&gt;"",INDIRECT("'"&amp;I8455&amp;"'!"&amp;J8455),"")</f>
        <v>0</v>
      </c>
      <c r="I8455" s="1440" t="s">
        <v>3868</v>
      </c>
      <c r="J8455" s="1436" t="s">
        <v>6207</v>
      </c>
      <c r="K8455" s="4"/>
    </row>
    <row r="8456" spans="1:11" ht="15" x14ac:dyDescent="0.2">
      <c r="A8456">
        <v>8397</v>
      </c>
      <c r="B8456" s="19">
        <f>'Expenditures 16-24'!H384</f>
        <v>0</v>
      </c>
      <c r="D8456" s="4" t="s">
        <v>1431</v>
      </c>
      <c r="F8456" s="4"/>
      <c r="G8456" s="1" t="b">
        <f t="shared" ca="1" si="139"/>
        <v>1</v>
      </c>
      <c r="H8456" s="1435" cm="1">
        <f t="array" aca="1" ref="H8456" ca="1">IF(I8456&lt;&gt;"",INDIRECT("'"&amp;I8456&amp;"'!"&amp;J8456),"")</f>
        <v>0</v>
      </c>
      <c r="I8456" s="1440" t="s">
        <v>3868</v>
      </c>
      <c r="J8456" s="1436" t="s">
        <v>6208</v>
      </c>
      <c r="K8456" s="4"/>
    </row>
    <row r="8457" spans="1:11" ht="15" x14ac:dyDescent="0.2">
      <c r="A8457">
        <v>8398</v>
      </c>
      <c r="B8457" s="19">
        <f>'Expenditures 16-24'!H385</f>
        <v>0</v>
      </c>
      <c r="D8457" s="4" t="s">
        <v>1431</v>
      </c>
      <c r="F8457" s="4"/>
      <c r="G8457" s="1" t="b">
        <f t="shared" ca="1" si="139"/>
        <v>1</v>
      </c>
      <c r="H8457" s="1435" cm="1">
        <f t="array" aca="1" ref="H8457" ca="1">IF(I8457&lt;&gt;"",INDIRECT("'"&amp;I8457&amp;"'!"&amp;J8457),"")</f>
        <v>0</v>
      </c>
      <c r="I8457" s="1440" t="s">
        <v>3868</v>
      </c>
      <c r="J8457" s="1436" t="s">
        <v>6209</v>
      </c>
      <c r="K8457" s="4"/>
    </row>
    <row r="8458" spans="1:11" ht="15" x14ac:dyDescent="0.2">
      <c r="A8458">
        <v>8399</v>
      </c>
      <c r="B8458" s="19">
        <f>'Expenditures 16-24'!H386</f>
        <v>0</v>
      </c>
      <c r="D8458" s="4" t="s">
        <v>1431</v>
      </c>
      <c r="F8458" s="4"/>
      <c r="G8458" s="1" t="b">
        <f t="shared" ca="1" si="139"/>
        <v>1</v>
      </c>
      <c r="H8458" s="1435" cm="1">
        <f t="array" aca="1" ref="H8458" ca="1">IF(I8458&lt;&gt;"",INDIRECT("'"&amp;I8458&amp;"'!"&amp;J8458),"")</f>
        <v>0</v>
      </c>
      <c r="I8458" s="1440" t="s">
        <v>3868</v>
      </c>
      <c r="J8458" s="1436" t="s">
        <v>6210</v>
      </c>
      <c r="K8458" s="4"/>
    </row>
    <row r="8459" spans="1:11" ht="15" x14ac:dyDescent="0.2">
      <c r="A8459">
        <v>8400</v>
      </c>
      <c r="B8459" s="19">
        <f>'Expenditures 16-24'!H387</f>
        <v>0</v>
      </c>
      <c r="D8459" s="4" t="s">
        <v>1431</v>
      </c>
      <c r="F8459" s="4"/>
      <c r="G8459" s="1" t="b">
        <f t="shared" ca="1" si="139"/>
        <v>1</v>
      </c>
      <c r="H8459" s="1435" cm="1">
        <f t="array" aca="1" ref="H8459" ca="1">IF(I8459&lt;&gt;"",INDIRECT("'"&amp;I8459&amp;"'!"&amp;J8459),"")</f>
        <v>0</v>
      </c>
      <c r="I8459" s="1440" t="s">
        <v>3868</v>
      </c>
      <c r="J8459" s="1436" t="s">
        <v>6211</v>
      </c>
      <c r="K8459" s="4"/>
    </row>
    <row r="8460" spans="1:11" ht="15" x14ac:dyDescent="0.2">
      <c r="A8460">
        <v>8401</v>
      </c>
      <c r="B8460" s="19">
        <f>'Expenditures 16-24'!H388</f>
        <v>0</v>
      </c>
      <c r="D8460" s="4" t="s">
        <v>1431</v>
      </c>
      <c r="F8460" s="4"/>
      <c r="G8460" s="1" t="b">
        <f t="shared" ca="1" si="139"/>
        <v>1</v>
      </c>
      <c r="H8460" s="1435" cm="1">
        <f t="array" aca="1" ref="H8460" ca="1">IF(I8460&lt;&gt;"",INDIRECT("'"&amp;I8460&amp;"'!"&amp;J8460),"")</f>
        <v>0</v>
      </c>
      <c r="I8460" s="1440" t="s">
        <v>3868</v>
      </c>
      <c r="J8460" s="1436" t="s">
        <v>6212</v>
      </c>
      <c r="K8460" s="4"/>
    </row>
    <row r="8461" spans="1:11" ht="15" x14ac:dyDescent="0.2">
      <c r="A8461" s="5">
        <v>8402</v>
      </c>
      <c r="D8461" s="4" t="s">
        <v>1431</v>
      </c>
      <c r="F8461" s="4" t="s">
        <v>3784</v>
      </c>
      <c r="G8461" s="1" t="b">
        <f t="shared" ca="1" si="139"/>
        <v>1</v>
      </c>
      <c r="H8461" s="1435" t="str" cm="1">
        <f t="array" aca="1" ref="H8461" ca="1">IF(I8461&lt;&gt;"",INDIRECT("'"&amp;I8461&amp;"'!"&amp;J8461),"")</f>
        <v/>
      </c>
      <c r="I8461" s="1440"/>
      <c r="J8461" s="1436"/>
      <c r="K8461" s="4"/>
    </row>
    <row r="8462" spans="1:11" ht="15" x14ac:dyDescent="0.2">
      <c r="A8462" s="5">
        <v>8403</v>
      </c>
      <c r="D8462" s="4" t="s">
        <v>1431</v>
      </c>
      <c r="F8462" s="4" t="s">
        <v>3784</v>
      </c>
      <c r="G8462" s="1" t="b">
        <f t="shared" ca="1" si="139"/>
        <v>1</v>
      </c>
      <c r="H8462" s="1435" t="str" cm="1">
        <f t="array" aca="1" ref="H8462" ca="1">IF(I8462&lt;&gt;"",INDIRECT("'"&amp;I8462&amp;"'!"&amp;J8462),"")</f>
        <v/>
      </c>
      <c r="I8462" s="1440"/>
      <c r="J8462" s="1436"/>
      <c r="K8462" s="4"/>
    </row>
    <row r="8463" spans="1:11" ht="15" x14ac:dyDescent="0.2">
      <c r="A8463">
        <v>8404</v>
      </c>
      <c r="B8463" s="19">
        <f>'Expenditures 16-24'!H393</f>
        <v>0</v>
      </c>
      <c r="D8463" s="4" t="s">
        <v>1431</v>
      </c>
      <c r="F8463" s="4"/>
      <c r="G8463" s="1" t="b">
        <f t="shared" ca="1" si="139"/>
        <v>1</v>
      </c>
      <c r="H8463" s="1435" cm="1">
        <f t="array" aca="1" ref="H8463" ca="1">IF(I8463&lt;&gt;"",INDIRECT("'"&amp;I8463&amp;"'!"&amp;J8463),"")</f>
        <v>0</v>
      </c>
      <c r="I8463" s="1440" t="s">
        <v>3868</v>
      </c>
      <c r="J8463" s="1436" t="s">
        <v>6213</v>
      </c>
      <c r="K8463" s="4"/>
    </row>
    <row r="8464" spans="1:11" ht="15" x14ac:dyDescent="0.2">
      <c r="A8464">
        <v>8405</v>
      </c>
      <c r="B8464" s="19">
        <f>'Expenditures 16-24'!H394</f>
        <v>0</v>
      </c>
      <c r="D8464" s="4" t="s">
        <v>1431</v>
      </c>
      <c r="F8464" s="4"/>
      <c r="G8464" s="1" t="b">
        <f t="shared" ca="1" si="139"/>
        <v>1</v>
      </c>
      <c r="H8464" s="1435" cm="1">
        <f t="array" aca="1" ref="H8464" ca="1">IF(I8464&lt;&gt;"",INDIRECT("'"&amp;I8464&amp;"'!"&amp;J8464),"")</f>
        <v>0</v>
      </c>
      <c r="I8464" s="1440" t="s">
        <v>3868</v>
      </c>
      <c r="J8464" s="1436" t="s">
        <v>6214</v>
      </c>
      <c r="K8464" s="4"/>
    </row>
    <row r="8465" spans="1:11" ht="15" x14ac:dyDescent="0.2">
      <c r="A8465">
        <v>8406</v>
      </c>
      <c r="B8465" s="19">
        <f>'Expenditures 16-24'!H395</f>
        <v>0</v>
      </c>
      <c r="D8465" s="4" t="s">
        <v>1431</v>
      </c>
      <c r="F8465" s="4"/>
      <c r="G8465" s="1" t="b">
        <f t="shared" ca="1" si="139"/>
        <v>1</v>
      </c>
      <c r="H8465" s="1435" cm="1">
        <f t="array" aca="1" ref="H8465" ca="1">IF(I8465&lt;&gt;"",INDIRECT("'"&amp;I8465&amp;"'!"&amp;J8465),"")</f>
        <v>0</v>
      </c>
      <c r="I8465" s="1440" t="s">
        <v>3868</v>
      </c>
      <c r="J8465" s="1436" t="s">
        <v>6215</v>
      </c>
      <c r="K8465" s="4"/>
    </row>
    <row r="8466" spans="1:11" ht="15" x14ac:dyDescent="0.2">
      <c r="A8466">
        <v>8407</v>
      </c>
      <c r="B8466" s="19">
        <f>'Expenditures 16-24'!H396</f>
        <v>0</v>
      </c>
      <c r="D8466" s="4" t="s">
        <v>1431</v>
      </c>
      <c r="F8466" s="4"/>
      <c r="G8466" s="1" t="b">
        <f t="shared" ca="1" si="139"/>
        <v>1</v>
      </c>
      <c r="H8466" s="1435" cm="1">
        <f t="array" aca="1" ref="H8466" ca="1">IF(I8466&lt;&gt;"",INDIRECT("'"&amp;I8466&amp;"'!"&amp;J8466),"")</f>
        <v>0</v>
      </c>
      <c r="I8466" s="1440" t="s">
        <v>3868</v>
      </c>
      <c r="J8466" s="1436" t="s">
        <v>6216</v>
      </c>
      <c r="K8466" s="4"/>
    </row>
    <row r="8467" spans="1:11" ht="15" x14ac:dyDescent="0.2">
      <c r="A8467" s="5">
        <v>8408</v>
      </c>
      <c r="D8467" s="4" t="s">
        <v>1431</v>
      </c>
      <c r="F8467" s="4" t="s">
        <v>3784</v>
      </c>
      <c r="G8467" s="1" t="b">
        <f t="shared" ca="1" si="139"/>
        <v>1</v>
      </c>
      <c r="H8467" s="1435" t="str" cm="1">
        <f t="array" aca="1" ref="H8467" ca="1">IF(I8467&lt;&gt;"",INDIRECT("'"&amp;I8467&amp;"'!"&amp;J8467),"")</f>
        <v/>
      </c>
      <c r="I8467" s="1440"/>
      <c r="J8467" s="1436"/>
      <c r="K8467" s="4"/>
    </row>
    <row r="8468" spans="1:11" ht="15" x14ac:dyDescent="0.2">
      <c r="A8468">
        <v>8409</v>
      </c>
      <c r="B8468" s="19">
        <f>'Expenditures 16-24'!H398</f>
        <v>0</v>
      </c>
      <c r="D8468" s="4" t="s">
        <v>1431</v>
      </c>
      <c r="F8468" s="4"/>
      <c r="G8468" s="1" t="b">
        <f t="shared" ca="1" si="139"/>
        <v>1</v>
      </c>
      <c r="H8468" s="1435" cm="1">
        <f t="array" aca="1" ref="H8468" ca="1">IF(I8468&lt;&gt;"",INDIRECT("'"&amp;I8468&amp;"'!"&amp;J8468),"")</f>
        <v>0</v>
      </c>
      <c r="I8468" s="1440" t="s">
        <v>3868</v>
      </c>
      <c r="J8468" s="1436" t="s">
        <v>6217</v>
      </c>
      <c r="K8468" s="4"/>
    </row>
    <row r="8469" spans="1:11" ht="15" x14ac:dyDescent="0.2">
      <c r="A8469">
        <v>8410</v>
      </c>
      <c r="B8469" s="19">
        <f>'Expenditures 16-24'!H399</f>
        <v>0</v>
      </c>
      <c r="D8469" s="4" t="s">
        <v>1431</v>
      </c>
      <c r="F8469" s="4"/>
      <c r="G8469" s="1" t="b">
        <f t="shared" ca="1" si="139"/>
        <v>1</v>
      </c>
      <c r="H8469" s="1435" cm="1">
        <f t="array" aca="1" ref="H8469" ca="1">IF(I8469&lt;&gt;"",INDIRECT("'"&amp;I8469&amp;"'!"&amp;J8469),"")</f>
        <v>0</v>
      </c>
      <c r="I8469" s="1440" t="s">
        <v>3868</v>
      </c>
      <c r="J8469" s="1436" t="s">
        <v>6218</v>
      </c>
      <c r="K8469" s="4"/>
    </row>
    <row r="8470" spans="1:11" ht="15" x14ac:dyDescent="0.2">
      <c r="A8470">
        <v>8411</v>
      </c>
      <c r="B8470" s="19">
        <f>'Expenditures 16-24'!H400</f>
        <v>0</v>
      </c>
      <c r="D8470" s="4" t="s">
        <v>1431</v>
      </c>
      <c r="F8470" s="4"/>
      <c r="G8470" s="1" t="b">
        <f t="shared" ca="1" si="139"/>
        <v>1</v>
      </c>
      <c r="H8470" s="1435" cm="1">
        <f t="array" aca="1" ref="H8470" ca="1">IF(I8470&lt;&gt;"",INDIRECT("'"&amp;I8470&amp;"'!"&amp;J8470),"")</f>
        <v>0</v>
      </c>
      <c r="I8470" s="1440" t="s">
        <v>3868</v>
      </c>
      <c r="J8470" s="1436" t="s">
        <v>6219</v>
      </c>
      <c r="K8470" s="4"/>
    </row>
    <row r="8471" spans="1:11" ht="15" x14ac:dyDescent="0.2">
      <c r="A8471">
        <v>8412</v>
      </c>
      <c r="B8471" s="19">
        <f>'Expenditures 16-24'!H401</f>
        <v>0</v>
      </c>
      <c r="D8471" s="4" t="s">
        <v>1431</v>
      </c>
      <c r="F8471" s="4"/>
      <c r="G8471" s="1" t="b">
        <f t="shared" ca="1" si="139"/>
        <v>1</v>
      </c>
      <c r="H8471" s="1435" cm="1">
        <f t="array" aca="1" ref="H8471" ca="1">IF(I8471&lt;&gt;"",INDIRECT("'"&amp;I8471&amp;"'!"&amp;J8471),"")</f>
        <v>0</v>
      </c>
      <c r="I8471" s="1440" t="s">
        <v>3868</v>
      </c>
      <c r="J8471" s="1436" t="s">
        <v>6220</v>
      </c>
      <c r="K8471" s="4"/>
    </row>
    <row r="8472" spans="1:11" ht="15" x14ac:dyDescent="0.2">
      <c r="A8472">
        <v>8413</v>
      </c>
      <c r="B8472" s="19">
        <f>'Expenditures 16-24'!H402</f>
        <v>0</v>
      </c>
      <c r="D8472" s="4" t="s">
        <v>1431</v>
      </c>
      <c r="F8472" s="4"/>
      <c r="G8472" s="1" t="b">
        <f t="shared" ca="1" si="139"/>
        <v>1</v>
      </c>
      <c r="H8472" s="1435" cm="1">
        <f t="array" aca="1" ref="H8472" ca="1">IF(I8472&lt;&gt;"",INDIRECT("'"&amp;I8472&amp;"'!"&amp;J8472),"")</f>
        <v>0</v>
      </c>
      <c r="I8472" s="1440" t="s">
        <v>3868</v>
      </c>
      <c r="J8472" s="1436" t="s">
        <v>6221</v>
      </c>
      <c r="K8472" s="4"/>
    </row>
    <row r="8473" spans="1:11" ht="15" x14ac:dyDescent="0.2">
      <c r="A8473">
        <v>8414</v>
      </c>
      <c r="B8473" s="19">
        <f>'Expenditures 16-24'!H403</f>
        <v>0</v>
      </c>
      <c r="D8473" s="4" t="s">
        <v>1431</v>
      </c>
      <c r="F8473" s="4"/>
      <c r="G8473" s="1" t="b">
        <f t="shared" ca="1" si="139"/>
        <v>1</v>
      </c>
      <c r="H8473" s="1435" cm="1">
        <f t="array" aca="1" ref="H8473" ca="1">IF(I8473&lt;&gt;"",INDIRECT("'"&amp;I8473&amp;"'!"&amp;J8473),"")</f>
        <v>0</v>
      </c>
      <c r="I8473" s="1440" t="s">
        <v>3868</v>
      </c>
      <c r="J8473" s="1436" t="s">
        <v>6222</v>
      </c>
      <c r="K8473" s="4"/>
    </row>
    <row r="8474" spans="1:11" ht="15" x14ac:dyDescent="0.2">
      <c r="A8474">
        <v>8415</v>
      </c>
      <c r="B8474" s="19">
        <f>'Expenditures 16-24'!H404</f>
        <v>0</v>
      </c>
      <c r="D8474" s="4" t="s">
        <v>1431</v>
      </c>
      <c r="F8474" s="4"/>
      <c r="G8474" s="1" t="b">
        <f t="shared" ca="1" si="139"/>
        <v>1</v>
      </c>
      <c r="H8474" s="1435" cm="1">
        <f t="array" aca="1" ref="H8474" ca="1">IF(I8474&lt;&gt;"",INDIRECT("'"&amp;I8474&amp;"'!"&amp;J8474),"")</f>
        <v>0</v>
      </c>
      <c r="I8474" s="1440" t="s">
        <v>3868</v>
      </c>
      <c r="J8474" s="1436" t="s">
        <v>6223</v>
      </c>
      <c r="K8474" s="4"/>
    </row>
    <row r="8475" spans="1:11" ht="15" x14ac:dyDescent="0.2">
      <c r="A8475">
        <v>8416</v>
      </c>
      <c r="B8475" s="19">
        <f>'Expenditures 16-24'!H405</f>
        <v>0</v>
      </c>
      <c r="D8475" s="4" t="s">
        <v>1431</v>
      </c>
      <c r="F8475" s="4"/>
      <c r="G8475" s="1" t="b">
        <f t="shared" ca="1" si="139"/>
        <v>1</v>
      </c>
      <c r="H8475" s="1435" cm="1">
        <f t="array" aca="1" ref="H8475" ca="1">IF(I8475&lt;&gt;"",INDIRECT("'"&amp;I8475&amp;"'!"&amp;J8475),"")</f>
        <v>0</v>
      </c>
      <c r="I8475" s="1440" t="s">
        <v>3868</v>
      </c>
      <c r="J8475" s="1436" t="s">
        <v>6224</v>
      </c>
      <c r="K8475" s="4"/>
    </row>
    <row r="8476" spans="1:11" ht="15" x14ac:dyDescent="0.2">
      <c r="A8476">
        <v>8417</v>
      </c>
      <c r="B8476" s="19">
        <f>'Expenditures 16-24'!H406</f>
        <v>0</v>
      </c>
      <c r="D8476" s="4" t="s">
        <v>1431</v>
      </c>
      <c r="F8476" s="4"/>
      <c r="G8476" s="1" t="b">
        <f t="shared" ca="1" si="139"/>
        <v>1</v>
      </c>
      <c r="H8476" s="1435" cm="1">
        <f t="array" aca="1" ref="H8476" ca="1">IF(I8476&lt;&gt;"",INDIRECT("'"&amp;I8476&amp;"'!"&amp;J8476),"")</f>
        <v>0</v>
      </c>
      <c r="I8476" s="1440" t="s">
        <v>3868</v>
      </c>
      <c r="J8476" s="1436" t="s">
        <v>6225</v>
      </c>
      <c r="K8476" s="4"/>
    </row>
    <row r="8477" spans="1:11" ht="15" x14ac:dyDescent="0.2">
      <c r="A8477">
        <v>8418</v>
      </c>
      <c r="B8477" s="19">
        <f>'Expenditures 16-24'!H407</f>
        <v>0</v>
      </c>
      <c r="D8477" s="4" t="s">
        <v>1431</v>
      </c>
      <c r="F8477" s="4"/>
      <c r="G8477" s="1" t="b">
        <f t="shared" ca="1" si="139"/>
        <v>1</v>
      </c>
      <c r="H8477" s="1435" cm="1">
        <f t="array" aca="1" ref="H8477" ca="1">IF(I8477&lt;&gt;"",INDIRECT("'"&amp;I8477&amp;"'!"&amp;J8477),"")</f>
        <v>0</v>
      </c>
      <c r="I8477" s="1440" t="s">
        <v>3868</v>
      </c>
      <c r="J8477" s="1436" t="s">
        <v>6226</v>
      </c>
      <c r="K8477" s="4"/>
    </row>
    <row r="8478" spans="1:11" ht="15" x14ac:dyDescent="0.2">
      <c r="A8478">
        <v>8419</v>
      </c>
      <c r="B8478" s="19">
        <f>'Expenditures 16-24'!H408</f>
        <v>0</v>
      </c>
      <c r="D8478" s="4" t="s">
        <v>1431</v>
      </c>
      <c r="F8478" s="4"/>
      <c r="G8478" s="1" t="b">
        <f t="shared" ca="1" si="139"/>
        <v>1</v>
      </c>
      <c r="H8478" s="1435" cm="1">
        <f t="array" aca="1" ref="H8478" ca="1">IF(I8478&lt;&gt;"",INDIRECT("'"&amp;I8478&amp;"'!"&amp;J8478),"")</f>
        <v>0</v>
      </c>
      <c r="I8478" s="1440" t="s">
        <v>3868</v>
      </c>
      <c r="J8478" s="1436" t="s">
        <v>6227</v>
      </c>
      <c r="K8478" s="4"/>
    </row>
    <row r="8479" spans="1:11" ht="15" x14ac:dyDescent="0.2">
      <c r="A8479">
        <v>8420</v>
      </c>
      <c r="B8479" s="19">
        <f>'Expenditures 16-24'!H409</f>
        <v>0</v>
      </c>
      <c r="D8479" s="4" t="s">
        <v>1431</v>
      </c>
      <c r="F8479" s="4"/>
      <c r="G8479" s="1" t="b">
        <f t="shared" ca="1" si="139"/>
        <v>1</v>
      </c>
      <c r="H8479" s="1435" cm="1">
        <f t="array" aca="1" ref="H8479" ca="1">IF(I8479&lt;&gt;"",INDIRECT("'"&amp;I8479&amp;"'!"&amp;J8479),"")</f>
        <v>0</v>
      </c>
      <c r="I8479" s="1440" t="s">
        <v>3868</v>
      </c>
      <c r="J8479" s="1436" t="s">
        <v>6228</v>
      </c>
      <c r="K8479" s="4"/>
    </row>
    <row r="8480" spans="1:11" ht="15" x14ac:dyDescent="0.2">
      <c r="A8480">
        <v>8421</v>
      </c>
      <c r="B8480" s="19">
        <f>'Expenditures 16-24'!H410</f>
        <v>0</v>
      </c>
      <c r="D8480" s="4" t="s">
        <v>1431</v>
      </c>
      <c r="F8480" s="4"/>
      <c r="G8480" s="1" t="b">
        <f t="shared" ref="G8480:G8543" ca="1" si="140">H8480=B8480</f>
        <v>1</v>
      </c>
      <c r="H8480" s="1435" cm="1">
        <f t="array" aca="1" ref="H8480" ca="1">IF(I8480&lt;&gt;"",INDIRECT("'"&amp;I8480&amp;"'!"&amp;J8480),"")</f>
        <v>0</v>
      </c>
      <c r="I8480" s="1440" t="s">
        <v>3868</v>
      </c>
      <c r="J8480" s="1436" t="s">
        <v>6229</v>
      </c>
      <c r="K8480" s="4"/>
    </row>
    <row r="8481" spans="1:11" ht="15" x14ac:dyDescent="0.2">
      <c r="A8481">
        <v>8422</v>
      </c>
      <c r="B8481" s="19">
        <f>'Expenditures 16-24'!H411</f>
        <v>0</v>
      </c>
      <c r="D8481" s="4" t="s">
        <v>1431</v>
      </c>
      <c r="F8481" s="4"/>
      <c r="G8481" s="1" t="b">
        <f t="shared" ca="1" si="140"/>
        <v>1</v>
      </c>
      <c r="H8481" s="1435" cm="1">
        <f t="array" aca="1" ref="H8481" ca="1">IF(I8481&lt;&gt;"",INDIRECT("'"&amp;I8481&amp;"'!"&amp;J8481),"")</f>
        <v>0</v>
      </c>
      <c r="I8481" s="1440" t="s">
        <v>3868</v>
      </c>
      <c r="J8481" s="1436" t="s">
        <v>6230</v>
      </c>
      <c r="K8481" s="4"/>
    </row>
    <row r="8482" spans="1:11" ht="15" x14ac:dyDescent="0.2">
      <c r="A8482">
        <v>8423</v>
      </c>
      <c r="B8482" s="19">
        <f>'Expenditures 16-24'!H412</f>
        <v>0</v>
      </c>
      <c r="D8482" s="4" t="s">
        <v>1431</v>
      </c>
      <c r="F8482" s="4"/>
      <c r="G8482" s="1" t="b">
        <f t="shared" ca="1" si="140"/>
        <v>1</v>
      </c>
      <c r="H8482" s="1435" cm="1">
        <f t="array" aca="1" ref="H8482" ca="1">IF(I8482&lt;&gt;"",INDIRECT("'"&amp;I8482&amp;"'!"&amp;J8482),"")</f>
        <v>0</v>
      </c>
      <c r="I8482" s="1440" t="s">
        <v>3868</v>
      </c>
      <c r="J8482" s="1436" t="s">
        <v>6231</v>
      </c>
      <c r="K8482" s="4"/>
    </row>
    <row r="8483" spans="1:11" ht="15" x14ac:dyDescent="0.2">
      <c r="A8483">
        <v>8424</v>
      </c>
      <c r="B8483" s="19">
        <f>'Expenditures 16-24'!H413</f>
        <v>0</v>
      </c>
      <c r="D8483" s="4" t="s">
        <v>1431</v>
      </c>
      <c r="F8483" s="4"/>
      <c r="G8483" s="1" t="b">
        <f t="shared" ca="1" si="140"/>
        <v>1</v>
      </c>
      <c r="H8483" s="1435" cm="1">
        <f t="array" aca="1" ref="H8483" ca="1">IF(I8483&lt;&gt;"",INDIRECT("'"&amp;I8483&amp;"'!"&amp;J8483),"")</f>
        <v>0</v>
      </c>
      <c r="I8483" s="1440" t="s">
        <v>3868</v>
      </c>
      <c r="J8483" s="1436" t="s">
        <v>6232</v>
      </c>
      <c r="K8483" s="4"/>
    </row>
    <row r="8484" spans="1:11" ht="15" x14ac:dyDescent="0.2">
      <c r="A8484">
        <v>8425</v>
      </c>
      <c r="B8484" s="19">
        <f>'Expenditures 16-24'!H414</f>
        <v>0</v>
      </c>
      <c r="D8484" s="4" t="s">
        <v>1431</v>
      </c>
      <c r="F8484" s="4"/>
      <c r="G8484" s="1" t="b">
        <f t="shared" ca="1" si="140"/>
        <v>1</v>
      </c>
      <c r="H8484" s="1435" cm="1">
        <f t="array" aca="1" ref="H8484" ca="1">IF(I8484&lt;&gt;"",INDIRECT("'"&amp;I8484&amp;"'!"&amp;J8484),"")</f>
        <v>0</v>
      </c>
      <c r="I8484" s="1440" t="s">
        <v>3868</v>
      </c>
      <c r="J8484" s="1436" t="s">
        <v>6233</v>
      </c>
      <c r="K8484" s="4"/>
    </row>
    <row r="8485" spans="1:11" ht="15" x14ac:dyDescent="0.2">
      <c r="A8485" s="5">
        <v>8426</v>
      </c>
      <c r="D8485" s="4" t="s">
        <v>1431</v>
      </c>
      <c r="F8485" s="4" t="s">
        <v>3784</v>
      </c>
      <c r="G8485" s="1" t="b">
        <f t="shared" ca="1" si="140"/>
        <v>1</v>
      </c>
      <c r="H8485" s="1435" t="str" cm="1">
        <f t="array" aca="1" ref="H8485" ca="1">IF(I8485&lt;&gt;"",INDIRECT("'"&amp;I8485&amp;"'!"&amp;J8485),"")</f>
        <v/>
      </c>
      <c r="I8485" s="1440"/>
      <c r="J8485" s="1436"/>
      <c r="K8485" s="4"/>
    </row>
    <row r="8486" spans="1:11" ht="15" x14ac:dyDescent="0.2">
      <c r="A8486" s="5">
        <v>8427</v>
      </c>
      <c r="D8486" s="4" t="s">
        <v>1431</v>
      </c>
      <c r="F8486" s="4" t="s">
        <v>3784</v>
      </c>
      <c r="G8486" s="1" t="b">
        <f t="shared" ca="1" si="140"/>
        <v>1</v>
      </c>
      <c r="H8486" s="1435" t="str" cm="1">
        <f t="array" aca="1" ref="H8486" ca="1">IF(I8486&lt;&gt;"",INDIRECT("'"&amp;I8486&amp;"'!"&amp;J8486),"")</f>
        <v/>
      </c>
      <c r="I8486" s="1440"/>
      <c r="J8486" s="1436"/>
      <c r="K8486" s="4"/>
    </row>
    <row r="8487" spans="1:11" ht="15" x14ac:dyDescent="0.2">
      <c r="A8487" s="5">
        <v>8428</v>
      </c>
      <c r="D8487" s="4" t="s">
        <v>1431</v>
      </c>
      <c r="F8487" s="4" t="s">
        <v>3784</v>
      </c>
      <c r="G8487" s="1" t="b">
        <f t="shared" ca="1" si="140"/>
        <v>1</v>
      </c>
      <c r="H8487" s="1435" t="str" cm="1">
        <f t="array" aca="1" ref="H8487" ca="1">IF(I8487&lt;&gt;"",INDIRECT("'"&amp;I8487&amp;"'!"&amp;J8487),"")</f>
        <v/>
      </c>
      <c r="I8487" s="1440"/>
      <c r="J8487" s="1436"/>
      <c r="K8487" s="4"/>
    </row>
    <row r="8488" spans="1:11" ht="15" x14ac:dyDescent="0.2">
      <c r="A8488">
        <v>8429</v>
      </c>
      <c r="B8488" s="19">
        <f>'Expenditures 16-24'!I316</f>
        <v>0</v>
      </c>
      <c r="D8488" s="4" t="s">
        <v>1431</v>
      </c>
      <c r="F8488" s="4"/>
      <c r="G8488" s="1" t="b">
        <f t="shared" ca="1" si="140"/>
        <v>1</v>
      </c>
      <c r="H8488" s="1435" cm="1">
        <f t="array" aca="1" ref="H8488" ca="1">IF(I8488&lt;&gt;"",INDIRECT("'"&amp;I8488&amp;"'!"&amp;J8488),"")</f>
        <v>0</v>
      </c>
      <c r="I8488" s="1440" t="s">
        <v>3868</v>
      </c>
      <c r="J8488" s="1436" t="s">
        <v>6234</v>
      </c>
      <c r="K8488" s="4"/>
    </row>
    <row r="8489" spans="1:11" ht="15" x14ac:dyDescent="0.2">
      <c r="A8489">
        <v>8430</v>
      </c>
      <c r="B8489" s="19">
        <f>'Expenditures 16-24'!I318</f>
        <v>0</v>
      </c>
      <c r="D8489" s="4" t="s">
        <v>1431</v>
      </c>
      <c r="F8489" s="4"/>
      <c r="G8489" s="1" t="b">
        <f t="shared" ca="1" si="140"/>
        <v>1</v>
      </c>
      <c r="H8489" s="1435" cm="1">
        <f t="array" aca="1" ref="H8489" ca="1">IF(I8489&lt;&gt;"",INDIRECT("'"&amp;I8489&amp;"'!"&amp;J8489),"")</f>
        <v>0</v>
      </c>
      <c r="I8489" s="1440" t="s">
        <v>3868</v>
      </c>
      <c r="J8489" s="1436" t="s">
        <v>6235</v>
      </c>
      <c r="K8489" s="4"/>
    </row>
    <row r="8490" spans="1:11" ht="15" x14ac:dyDescent="0.2">
      <c r="A8490">
        <v>8431</v>
      </c>
      <c r="B8490" s="19">
        <f>'Expenditures 16-24'!I319</f>
        <v>0</v>
      </c>
      <c r="D8490" s="4" t="s">
        <v>1431</v>
      </c>
      <c r="F8490" s="4"/>
      <c r="G8490" s="1" t="b">
        <f t="shared" ca="1" si="140"/>
        <v>1</v>
      </c>
      <c r="H8490" s="1435" cm="1">
        <f t="array" aca="1" ref="H8490" ca="1">IF(I8490&lt;&gt;"",INDIRECT("'"&amp;I8490&amp;"'!"&amp;J8490),"")</f>
        <v>0</v>
      </c>
      <c r="I8490" s="1440" t="s">
        <v>3868</v>
      </c>
      <c r="J8490" s="1436" t="s">
        <v>6236</v>
      </c>
      <c r="K8490" s="4"/>
    </row>
    <row r="8491" spans="1:11" ht="15" x14ac:dyDescent="0.2">
      <c r="A8491">
        <v>8432</v>
      </c>
      <c r="B8491" s="19">
        <f>'Expenditures 16-24'!I320</f>
        <v>0</v>
      </c>
      <c r="D8491" s="4" t="s">
        <v>1431</v>
      </c>
      <c r="F8491" s="4"/>
      <c r="G8491" s="1" t="b">
        <f t="shared" ca="1" si="140"/>
        <v>1</v>
      </c>
      <c r="H8491" s="1435" cm="1">
        <f t="array" aca="1" ref="H8491" ca="1">IF(I8491&lt;&gt;"",INDIRECT("'"&amp;I8491&amp;"'!"&amp;J8491),"")</f>
        <v>0</v>
      </c>
      <c r="I8491" s="1440" t="s">
        <v>3868</v>
      </c>
      <c r="J8491" s="1436" t="s">
        <v>6237</v>
      </c>
      <c r="K8491" s="4"/>
    </row>
    <row r="8492" spans="1:11" ht="15" x14ac:dyDescent="0.2">
      <c r="A8492">
        <v>8433</v>
      </c>
      <c r="B8492" s="19">
        <f>'Expenditures 16-24'!I321</f>
        <v>0</v>
      </c>
      <c r="D8492" s="4" t="s">
        <v>1431</v>
      </c>
      <c r="F8492" s="4"/>
      <c r="G8492" s="1" t="b">
        <f t="shared" ca="1" si="140"/>
        <v>1</v>
      </c>
      <c r="H8492" s="1435" cm="1">
        <f t="array" aca="1" ref="H8492" ca="1">IF(I8492&lt;&gt;"",INDIRECT("'"&amp;I8492&amp;"'!"&amp;J8492),"")</f>
        <v>0</v>
      </c>
      <c r="I8492" s="1440" t="s">
        <v>3868</v>
      </c>
      <c r="J8492" s="1436" t="s">
        <v>6238</v>
      </c>
      <c r="K8492" s="4"/>
    </row>
    <row r="8493" spans="1:11" ht="15" x14ac:dyDescent="0.2">
      <c r="A8493">
        <v>8434</v>
      </c>
      <c r="B8493" s="19">
        <f>'Expenditures 16-24'!I322</f>
        <v>0</v>
      </c>
      <c r="D8493" s="4" t="s">
        <v>1431</v>
      </c>
      <c r="F8493" s="4"/>
      <c r="G8493" s="1" t="b">
        <f t="shared" ca="1" si="140"/>
        <v>1</v>
      </c>
      <c r="H8493" s="1435" cm="1">
        <f t="array" aca="1" ref="H8493" ca="1">IF(I8493&lt;&gt;"",INDIRECT("'"&amp;I8493&amp;"'!"&amp;J8493),"")</f>
        <v>0</v>
      </c>
      <c r="I8493" s="1440" t="s">
        <v>3868</v>
      </c>
      <c r="J8493" s="1436" t="s">
        <v>6239</v>
      </c>
      <c r="K8493" s="4"/>
    </row>
    <row r="8494" spans="1:11" ht="15" x14ac:dyDescent="0.2">
      <c r="A8494">
        <v>8435</v>
      </c>
      <c r="B8494" s="19">
        <f>'Expenditures 16-24'!I323</f>
        <v>0</v>
      </c>
      <c r="D8494" s="4" t="s">
        <v>1431</v>
      </c>
      <c r="F8494" s="4"/>
      <c r="G8494" s="1" t="b">
        <f t="shared" ca="1" si="140"/>
        <v>1</v>
      </c>
      <c r="H8494" s="1435" cm="1">
        <f t="array" aca="1" ref="H8494" ca="1">IF(I8494&lt;&gt;"",INDIRECT("'"&amp;I8494&amp;"'!"&amp;J8494),"")</f>
        <v>0</v>
      </c>
      <c r="I8494" s="1440" t="s">
        <v>3868</v>
      </c>
      <c r="J8494" s="1436" t="s">
        <v>6240</v>
      </c>
      <c r="K8494" s="4"/>
    </row>
    <row r="8495" spans="1:11" ht="15" x14ac:dyDescent="0.2">
      <c r="A8495">
        <v>8436</v>
      </c>
      <c r="B8495" s="19">
        <f>'Expenditures 16-24'!I324</f>
        <v>0</v>
      </c>
      <c r="D8495" s="4" t="s">
        <v>1431</v>
      </c>
      <c r="F8495" s="4"/>
      <c r="G8495" s="1" t="b">
        <f t="shared" ca="1" si="140"/>
        <v>1</v>
      </c>
      <c r="H8495" s="1435" cm="1">
        <f t="array" aca="1" ref="H8495" ca="1">IF(I8495&lt;&gt;"",INDIRECT("'"&amp;I8495&amp;"'!"&amp;J8495),"")</f>
        <v>0</v>
      </c>
      <c r="I8495" s="1440" t="s">
        <v>3868</v>
      </c>
      <c r="J8495" s="1436" t="s">
        <v>6241</v>
      </c>
      <c r="K8495" s="4"/>
    </row>
    <row r="8496" spans="1:11" ht="15" x14ac:dyDescent="0.2">
      <c r="A8496">
        <v>8437</v>
      </c>
      <c r="B8496" s="19">
        <f>'Expenditures 16-24'!I325</f>
        <v>0</v>
      </c>
      <c r="D8496" s="4" t="s">
        <v>1431</v>
      </c>
      <c r="F8496" s="4"/>
      <c r="G8496" s="1" t="b">
        <f t="shared" ca="1" si="140"/>
        <v>1</v>
      </c>
      <c r="H8496" s="1435" cm="1">
        <f t="array" aca="1" ref="H8496" ca="1">IF(I8496&lt;&gt;"",INDIRECT("'"&amp;I8496&amp;"'!"&amp;J8496),"")</f>
        <v>0</v>
      </c>
      <c r="I8496" s="1440" t="s">
        <v>3868</v>
      </c>
      <c r="J8496" s="1436" t="s">
        <v>6242</v>
      </c>
      <c r="K8496" s="4"/>
    </row>
    <row r="8497" spans="1:11" ht="15" x14ac:dyDescent="0.2">
      <c r="A8497">
        <v>8438</v>
      </c>
      <c r="B8497" s="19">
        <f>'Expenditures 16-24'!I326</f>
        <v>0</v>
      </c>
      <c r="D8497" s="4" t="s">
        <v>1431</v>
      </c>
      <c r="F8497" s="4"/>
      <c r="G8497" s="1" t="b">
        <f t="shared" ca="1" si="140"/>
        <v>1</v>
      </c>
      <c r="H8497" s="1435" cm="1">
        <f t="array" aca="1" ref="H8497" ca="1">IF(I8497&lt;&gt;"",INDIRECT("'"&amp;I8497&amp;"'!"&amp;J8497),"")</f>
        <v>0</v>
      </c>
      <c r="I8497" s="1440" t="s">
        <v>3868</v>
      </c>
      <c r="J8497" s="1436" t="s">
        <v>6243</v>
      </c>
      <c r="K8497" s="4"/>
    </row>
    <row r="8498" spans="1:11" ht="15" x14ac:dyDescent="0.2">
      <c r="A8498">
        <v>8439</v>
      </c>
      <c r="B8498" s="19">
        <f>'Expenditures 16-24'!I327</f>
        <v>0</v>
      </c>
      <c r="D8498" s="4" t="s">
        <v>1431</v>
      </c>
      <c r="F8498" s="4"/>
      <c r="G8498" s="1" t="b">
        <f t="shared" ca="1" si="140"/>
        <v>1</v>
      </c>
      <c r="H8498" s="1435" cm="1">
        <f t="array" aca="1" ref="H8498" ca="1">IF(I8498&lt;&gt;"",INDIRECT("'"&amp;I8498&amp;"'!"&amp;J8498),"")</f>
        <v>0</v>
      </c>
      <c r="I8498" s="1440" t="s">
        <v>3868</v>
      </c>
      <c r="J8498" s="1436" t="s">
        <v>6244</v>
      </c>
      <c r="K8498" s="4"/>
    </row>
    <row r="8499" spans="1:11" ht="15" x14ac:dyDescent="0.2">
      <c r="A8499">
        <v>8440</v>
      </c>
      <c r="B8499" s="19">
        <f>'Expenditures 16-24'!I328</f>
        <v>0</v>
      </c>
      <c r="D8499" s="4" t="s">
        <v>1431</v>
      </c>
      <c r="F8499" s="4"/>
      <c r="G8499" s="1" t="b">
        <f t="shared" ca="1" si="140"/>
        <v>1</v>
      </c>
      <c r="H8499" s="1435" cm="1">
        <f t="array" aca="1" ref="H8499" ca="1">IF(I8499&lt;&gt;"",INDIRECT("'"&amp;I8499&amp;"'!"&amp;J8499),"")</f>
        <v>0</v>
      </c>
      <c r="I8499" s="1440" t="s">
        <v>3868</v>
      </c>
      <c r="J8499" s="1436" t="s">
        <v>6245</v>
      </c>
      <c r="K8499" s="4"/>
    </row>
    <row r="8500" spans="1:11" ht="15" x14ac:dyDescent="0.2">
      <c r="A8500">
        <v>8441</v>
      </c>
      <c r="B8500" s="19">
        <f>'Expenditures 16-24'!I329</f>
        <v>0</v>
      </c>
      <c r="D8500" s="4" t="s">
        <v>1431</v>
      </c>
      <c r="F8500" s="4"/>
      <c r="G8500" s="1" t="b">
        <f t="shared" ca="1" si="140"/>
        <v>1</v>
      </c>
      <c r="H8500" s="1435" cm="1">
        <f t="array" aca="1" ref="H8500" ca="1">IF(I8500&lt;&gt;"",INDIRECT("'"&amp;I8500&amp;"'!"&amp;J8500),"")</f>
        <v>0</v>
      </c>
      <c r="I8500" s="1440" t="s">
        <v>3868</v>
      </c>
      <c r="J8500" s="1436" t="s">
        <v>6246</v>
      </c>
      <c r="K8500" s="4"/>
    </row>
    <row r="8501" spans="1:11" ht="15" x14ac:dyDescent="0.2">
      <c r="A8501">
        <v>8442</v>
      </c>
      <c r="B8501" s="19">
        <f>'Expenditures 16-24'!I330</f>
        <v>0</v>
      </c>
      <c r="D8501" s="4" t="s">
        <v>1431</v>
      </c>
      <c r="F8501" s="4"/>
      <c r="G8501" s="1" t="b">
        <f t="shared" ca="1" si="140"/>
        <v>1</v>
      </c>
      <c r="H8501" s="1435" cm="1">
        <f t="array" aca="1" ref="H8501" ca="1">IF(I8501&lt;&gt;"",INDIRECT("'"&amp;I8501&amp;"'!"&amp;J8501),"")</f>
        <v>0</v>
      </c>
      <c r="I8501" s="1440" t="s">
        <v>3868</v>
      </c>
      <c r="J8501" s="1436" t="s">
        <v>6247</v>
      </c>
      <c r="K8501" s="4"/>
    </row>
    <row r="8502" spans="1:11" ht="15" x14ac:dyDescent="0.2">
      <c r="A8502">
        <v>8443</v>
      </c>
      <c r="B8502" s="19">
        <f>'Expenditures 16-24'!I344</f>
        <v>0</v>
      </c>
      <c r="D8502" s="4" t="s">
        <v>1431</v>
      </c>
      <c r="F8502" s="4"/>
      <c r="G8502" s="1" t="b">
        <f t="shared" ca="1" si="140"/>
        <v>1</v>
      </c>
      <c r="H8502" s="1435" cm="1">
        <f t="array" aca="1" ref="H8502" ca="1">IF(I8502&lt;&gt;"",INDIRECT("'"&amp;I8502&amp;"'!"&amp;J8502),"")</f>
        <v>0</v>
      </c>
      <c r="I8502" s="1440" t="s">
        <v>3868</v>
      </c>
      <c r="J8502" s="1436" t="s">
        <v>6248</v>
      </c>
      <c r="K8502" s="4"/>
    </row>
    <row r="8503" spans="1:11" ht="15" x14ac:dyDescent="0.2">
      <c r="A8503">
        <v>8444</v>
      </c>
      <c r="B8503" s="19">
        <f>'Expenditures 16-24'!I347</f>
        <v>0</v>
      </c>
      <c r="D8503" s="4" t="s">
        <v>1431</v>
      </c>
      <c r="F8503" s="4"/>
      <c r="G8503" s="1" t="b">
        <f t="shared" ca="1" si="140"/>
        <v>1</v>
      </c>
      <c r="H8503" s="1435" cm="1">
        <f t="array" aca="1" ref="H8503" ca="1">IF(I8503&lt;&gt;"",INDIRECT("'"&amp;I8503&amp;"'!"&amp;J8503),"")</f>
        <v>0</v>
      </c>
      <c r="I8503" s="1440" t="s">
        <v>3868</v>
      </c>
      <c r="J8503" s="1436" t="s">
        <v>6249</v>
      </c>
      <c r="K8503" s="4"/>
    </row>
    <row r="8504" spans="1:11" ht="15" x14ac:dyDescent="0.2">
      <c r="A8504">
        <v>8445</v>
      </c>
      <c r="B8504" s="19">
        <f>'Expenditures 16-24'!I348</f>
        <v>0</v>
      </c>
      <c r="D8504" s="4" t="s">
        <v>1431</v>
      </c>
      <c r="F8504" s="4"/>
      <c r="G8504" s="1" t="b">
        <f t="shared" ca="1" si="140"/>
        <v>1</v>
      </c>
      <c r="H8504" s="1435" cm="1">
        <f t="array" aca="1" ref="H8504" ca="1">IF(I8504&lt;&gt;"",INDIRECT("'"&amp;I8504&amp;"'!"&amp;J8504),"")</f>
        <v>0</v>
      </c>
      <c r="I8504" s="1440" t="s">
        <v>3868</v>
      </c>
      <c r="J8504" s="1436" t="s">
        <v>6250</v>
      </c>
      <c r="K8504" s="4"/>
    </row>
    <row r="8505" spans="1:11" ht="15" x14ac:dyDescent="0.2">
      <c r="A8505">
        <v>8446</v>
      </c>
      <c r="B8505" s="19">
        <f>'Expenditures 16-24'!I349</f>
        <v>0</v>
      </c>
      <c r="D8505" s="4" t="s">
        <v>1431</v>
      </c>
      <c r="F8505" s="4"/>
      <c r="G8505" s="1" t="b">
        <f t="shared" ca="1" si="140"/>
        <v>1</v>
      </c>
      <c r="H8505" s="1435" cm="1">
        <f t="array" aca="1" ref="H8505" ca="1">IF(I8505&lt;&gt;"",INDIRECT("'"&amp;I8505&amp;"'!"&amp;J8505),"")</f>
        <v>0</v>
      </c>
      <c r="I8505" s="1440" t="s">
        <v>3868</v>
      </c>
      <c r="J8505" s="1436" t="s">
        <v>6251</v>
      </c>
      <c r="K8505" s="4"/>
    </row>
    <row r="8506" spans="1:11" ht="15" x14ac:dyDescent="0.2">
      <c r="A8506">
        <v>8447</v>
      </c>
      <c r="B8506" s="19">
        <f>'Expenditures 16-24'!I350</f>
        <v>0</v>
      </c>
      <c r="D8506" s="4" t="s">
        <v>1431</v>
      </c>
      <c r="F8506" s="4"/>
      <c r="G8506" s="1" t="b">
        <f t="shared" ca="1" si="140"/>
        <v>1</v>
      </c>
      <c r="H8506" s="1435" cm="1">
        <f t="array" aca="1" ref="H8506" ca="1">IF(I8506&lt;&gt;"",INDIRECT("'"&amp;I8506&amp;"'!"&amp;J8506),"")</f>
        <v>0</v>
      </c>
      <c r="I8506" s="1440" t="s">
        <v>3868</v>
      </c>
      <c r="J8506" s="1436" t="s">
        <v>6252</v>
      </c>
      <c r="K8506" s="4"/>
    </row>
    <row r="8507" spans="1:11" ht="15" x14ac:dyDescent="0.2">
      <c r="A8507">
        <v>8448</v>
      </c>
      <c r="B8507" s="19">
        <f>'Expenditures 16-24'!I351</f>
        <v>0</v>
      </c>
      <c r="D8507" s="4" t="s">
        <v>1431</v>
      </c>
      <c r="F8507" s="4"/>
      <c r="G8507" s="1" t="b">
        <f t="shared" ca="1" si="140"/>
        <v>1</v>
      </c>
      <c r="H8507" s="1435" cm="1">
        <f t="array" aca="1" ref="H8507" ca="1">IF(I8507&lt;&gt;"",INDIRECT("'"&amp;I8507&amp;"'!"&amp;J8507),"")</f>
        <v>0</v>
      </c>
      <c r="I8507" s="1440" t="s">
        <v>3868</v>
      </c>
      <c r="J8507" s="1436" t="s">
        <v>6253</v>
      </c>
      <c r="K8507" s="4"/>
    </row>
    <row r="8508" spans="1:11" ht="15" x14ac:dyDescent="0.2">
      <c r="A8508">
        <v>8449</v>
      </c>
      <c r="B8508" s="19">
        <f>'Expenditures 16-24'!I352</f>
        <v>0</v>
      </c>
      <c r="D8508" s="4" t="s">
        <v>1431</v>
      </c>
      <c r="F8508" s="4"/>
      <c r="G8508" s="1" t="b">
        <f t="shared" ca="1" si="140"/>
        <v>1</v>
      </c>
      <c r="H8508" s="1435" cm="1">
        <f t="array" aca="1" ref="H8508" ca="1">IF(I8508&lt;&gt;"",INDIRECT("'"&amp;I8508&amp;"'!"&amp;J8508),"")</f>
        <v>0</v>
      </c>
      <c r="I8508" s="1440" t="s">
        <v>3868</v>
      </c>
      <c r="J8508" s="1436" t="s">
        <v>6254</v>
      </c>
      <c r="K8508" s="4"/>
    </row>
    <row r="8509" spans="1:11" ht="15" x14ac:dyDescent="0.2">
      <c r="A8509">
        <v>8450</v>
      </c>
      <c r="B8509" s="19">
        <f>'Expenditures 16-24'!I353</f>
        <v>0</v>
      </c>
      <c r="D8509" s="4" t="s">
        <v>1431</v>
      </c>
      <c r="F8509" s="4"/>
      <c r="G8509" s="1" t="b">
        <f t="shared" ca="1" si="140"/>
        <v>1</v>
      </c>
      <c r="H8509" s="1435" cm="1">
        <f t="array" aca="1" ref="H8509" ca="1">IF(I8509&lt;&gt;"",INDIRECT("'"&amp;I8509&amp;"'!"&amp;J8509),"")</f>
        <v>0</v>
      </c>
      <c r="I8509" s="1440" t="s">
        <v>3868</v>
      </c>
      <c r="J8509" s="1436" t="s">
        <v>6255</v>
      </c>
      <c r="K8509" s="4"/>
    </row>
    <row r="8510" spans="1:11" ht="15" x14ac:dyDescent="0.2">
      <c r="A8510">
        <v>8451</v>
      </c>
      <c r="B8510" s="19">
        <f>'Expenditures 16-24'!I355</f>
        <v>0</v>
      </c>
      <c r="D8510" s="4" t="s">
        <v>1431</v>
      </c>
      <c r="F8510" s="4"/>
      <c r="G8510" s="1" t="b">
        <f t="shared" ca="1" si="140"/>
        <v>1</v>
      </c>
      <c r="H8510" s="1435" cm="1">
        <f t="array" aca="1" ref="H8510" ca="1">IF(I8510&lt;&gt;"",INDIRECT("'"&amp;I8510&amp;"'!"&amp;J8510),"")</f>
        <v>0</v>
      </c>
      <c r="I8510" s="1440" t="s">
        <v>3868</v>
      </c>
      <c r="J8510" s="1436" t="s">
        <v>6256</v>
      </c>
      <c r="K8510" s="4"/>
    </row>
    <row r="8511" spans="1:11" ht="15" x14ac:dyDescent="0.2">
      <c r="A8511">
        <v>8452</v>
      </c>
      <c r="B8511" s="19">
        <f>'Expenditures 16-24'!I356</f>
        <v>0</v>
      </c>
      <c r="D8511" s="4" t="s">
        <v>1431</v>
      </c>
      <c r="F8511" s="4"/>
      <c r="G8511" s="1" t="b">
        <f t="shared" ca="1" si="140"/>
        <v>1</v>
      </c>
      <c r="H8511" s="1435" cm="1">
        <f t="array" aca="1" ref="H8511" ca="1">IF(I8511&lt;&gt;"",INDIRECT("'"&amp;I8511&amp;"'!"&amp;J8511),"")</f>
        <v>0</v>
      </c>
      <c r="I8511" s="1440" t="s">
        <v>3868</v>
      </c>
      <c r="J8511" s="1436" t="s">
        <v>6257</v>
      </c>
      <c r="K8511" s="4"/>
    </row>
    <row r="8512" spans="1:11" ht="15" x14ac:dyDescent="0.2">
      <c r="A8512">
        <v>8453</v>
      </c>
      <c r="B8512" s="19">
        <f>'Expenditures 16-24'!I357</f>
        <v>0</v>
      </c>
      <c r="D8512" s="4" t="s">
        <v>1431</v>
      </c>
      <c r="F8512" s="4"/>
      <c r="G8512" s="1" t="b">
        <f t="shared" ca="1" si="140"/>
        <v>1</v>
      </c>
      <c r="H8512" s="1435" cm="1">
        <f t="array" aca="1" ref="H8512" ca="1">IF(I8512&lt;&gt;"",INDIRECT("'"&amp;I8512&amp;"'!"&amp;J8512),"")</f>
        <v>0</v>
      </c>
      <c r="I8512" s="1440" t="s">
        <v>3868</v>
      </c>
      <c r="J8512" s="1436" t="s">
        <v>6258</v>
      </c>
      <c r="K8512" s="4"/>
    </row>
    <row r="8513" spans="1:11" ht="15" x14ac:dyDescent="0.2">
      <c r="A8513">
        <v>8454</v>
      </c>
      <c r="B8513" s="19">
        <f>'Expenditures 16-24'!I358</f>
        <v>0</v>
      </c>
      <c r="D8513" s="4" t="s">
        <v>1431</v>
      </c>
      <c r="F8513" s="4"/>
      <c r="G8513" s="1" t="b">
        <f t="shared" ca="1" si="140"/>
        <v>1</v>
      </c>
      <c r="H8513" s="1435" cm="1">
        <f t="array" aca="1" ref="H8513" ca="1">IF(I8513&lt;&gt;"",INDIRECT("'"&amp;I8513&amp;"'!"&amp;J8513),"")</f>
        <v>0</v>
      </c>
      <c r="I8513" s="1440" t="s">
        <v>3868</v>
      </c>
      <c r="J8513" s="1436" t="s">
        <v>6259</v>
      </c>
      <c r="K8513" s="4"/>
    </row>
    <row r="8514" spans="1:11" ht="15" x14ac:dyDescent="0.2">
      <c r="A8514">
        <v>8455</v>
      </c>
      <c r="B8514" s="19">
        <f>'Expenditures 16-24'!I360</f>
        <v>0</v>
      </c>
      <c r="D8514" s="4" t="s">
        <v>1431</v>
      </c>
      <c r="F8514" s="4"/>
      <c r="G8514" s="1" t="b">
        <f t="shared" ca="1" si="140"/>
        <v>1</v>
      </c>
      <c r="H8514" s="1435" cm="1">
        <f t="array" aca="1" ref="H8514" ca="1">IF(I8514&lt;&gt;"",INDIRECT("'"&amp;I8514&amp;"'!"&amp;J8514),"")</f>
        <v>0</v>
      </c>
      <c r="I8514" s="1440" t="s">
        <v>3868</v>
      </c>
      <c r="J8514" s="1436" t="s">
        <v>6260</v>
      </c>
      <c r="K8514" s="4"/>
    </row>
    <row r="8515" spans="1:11" ht="15" x14ac:dyDescent="0.2">
      <c r="A8515">
        <v>8456</v>
      </c>
      <c r="B8515" s="19">
        <f>'Expenditures 16-24'!I361</f>
        <v>0</v>
      </c>
      <c r="D8515" s="4" t="s">
        <v>1431</v>
      </c>
      <c r="F8515" s="4"/>
      <c r="G8515" s="1" t="b">
        <f t="shared" ca="1" si="140"/>
        <v>1</v>
      </c>
      <c r="H8515" s="1435" cm="1">
        <f t="array" aca="1" ref="H8515" ca="1">IF(I8515&lt;&gt;"",INDIRECT("'"&amp;I8515&amp;"'!"&amp;J8515),"")</f>
        <v>0</v>
      </c>
      <c r="I8515" s="1440" t="s">
        <v>3868</v>
      </c>
      <c r="J8515" s="1436" t="s">
        <v>6261</v>
      </c>
      <c r="K8515" s="4"/>
    </row>
    <row r="8516" spans="1:11" ht="15" x14ac:dyDescent="0.2">
      <c r="A8516">
        <v>8457</v>
      </c>
      <c r="B8516" s="19">
        <f>'Expenditures 16-24'!I362</f>
        <v>0</v>
      </c>
      <c r="D8516" s="4" t="s">
        <v>1431</v>
      </c>
      <c r="F8516" s="4"/>
      <c r="G8516" s="1" t="b">
        <f t="shared" ca="1" si="140"/>
        <v>1</v>
      </c>
      <c r="H8516" s="1435" cm="1">
        <f t="array" aca="1" ref="H8516" ca="1">IF(I8516&lt;&gt;"",INDIRECT("'"&amp;I8516&amp;"'!"&amp;J8516),"")</f>
        <v>0</v>
      </c>
      <c r="I8516" s="1440" t="s">
        <v>3868</v>
      </c>
      <c r="J8516" s="1436" t="s">
        <v>6262</v>
      </c>
      <c r="K8516" s="4"/>
    </row>
    <row r="8517" spans="1:11" ht="15" x14ac:dyDescent="0.2">
      <c r="A8517">
        <v>8458</v>
      </c>
      <c r="B8517" s="19">
        <f>'Expenditures 16-24'!I367</f>
        <v>0</v>
      </c>
      <c r="D8517" s="4" t="s">
        <v>1431</v>
      </c>
      <c r="F8517" s="4"/>
      <c r="G8517" s="1" t="b">
        <f t="shared" ca="1" si="140"/>
        <v>1</v>
      </c>
      <c r="H8517" s="1435" cm="1">
        <f t="array" aca="1" ref="H8517" ca="1">IF(I8517&lt;&gt;"",INDIRECT("'"&amp;I8517&amp;"'!"&amp;J8517),"")</f>
        <v>0</v>
      </c>
      <c r="I8517" s="1440" t="s">
        <v>3868</v>
      </c>
      <c r="J8517" s="1436" t="s">
        <v>6263</v>
      </c>
      <c r="K8517" s="4"/>
    </row>
    <row r="8518" spans="1:11" ht="15" x14ac:dyDescent="0.2">
      <c r="A8518">
        <v>8459</v>
      </c>
      <c r="B8518" s="19">
        <f>'Expenditures 16-24'!I368</f>
        <v>0</v>
      </c>
      <c r="D8518" s="4" t="s">
        <v>1431</v>
      </c>
      <c r="F8518" s="4"/>
      <c r="G8518" s="1" t="b">
        <f t="shared" ca="1" si="140"/>
        <v>1</v>
      </c>
      <c r="H8518" s="1435" cm="1">
        <f t="array" aca="1" ref="H8518" ca="1">IF(I8518&lt;&gt;"",INDIRECT("'"&amp;I8518&amp;"'!"&amp;J8518),"")</f>
        <v>0</v>
      </c>
      <c r="I8518" s="1440" t="s">
        <v>3868</v>
      </c>
      <c r="J8518" s="1436" t="s">
        <v>6264</v>
      </c>
      <c r="K8518" s="4"/>
    </row>
    <row r="8519" spans="1:11" ht="15" x14ac:dyDescent="0.2">
      <c r="A8519">
        <v>8460</v>
      </c>
      <c r="B8519" s="19">
        <f>'Expenditures 16-24'!I369</f>
        <v>0</v>
      </c>
      <c r="D8519" s="4" t="s">
        <v>1431</v>
      </c>
      <c r="F8519" s="4"/>
      <c r="G8519" s="1" t="b">
        <f t="shared" ca="1" si="140"/>
        <v>1</v>
      </c>
      <c r="H8519" s="1435" cm="1">
        <f t="array" aca="1" ref="H8519" ca="1">IF(I8519&lt;&gt;"",INDIRECT("'"&amp;I8519&amp;"'!"&amp;J8519),"")</f>
        <v>0</v>
      </c>
      <c r="I8519" s="1440" t="s">
        <v>3868</v>
      </c>
      <c r="J8519" s="1436" t="s">
        <v>6265</v>
      </c>
      <c r="K8519" s="4"/>
    </row>
    <row r="8520" spans="1:11" ht="15" x14ac:dyDescent="0.2">
      <c r="A8520">
        <v>8461</v>
      </c>
      <c r="B8520" s="19">
        <f>'Expenditures 16-24'!I371</f>
        <v>0</v>
      </c>
      <c r="D8520" s="4" t="s">
        <v>1431</v>
      </c>
      <c r="F8520" s="4"/>
      <c r="G8520" s="1" t="b">
        <f t="shared" ca="1" si="140"/>
        <v>1</v>
      </c>
      <c r="H8520" s="1435" cm="1">
        <f t="array" aca="1" ref="H8520" ca="1">IF(I8520&lt;&gt;"",INDIRECT("'"&amp;I8520&amp;"'!"&amp;J8520),"")</f>
        <v>0</v>
      </c>
      <c r="I8520" s="1440" t="s">
        <v>3868</v>
      </c>
      <c r="J8520" s="1436" t="s">
        <v>6266</v>
      </c>
      <c r="K8520" s="4"/>
    </row>
    <row r="8521" spans="1:11" ht="15" x14ac:dyDescent="0.2">
      <c r="A8521">
        <v>8462</v>
      </c>
      <c r="B8521" s="19">
        <f>'Expenditures 16-24'!I372</f>
        <v>0</v>
      </c>
      <c r="D8521" s="4" t="s">
        <v>1431</v>
      </c>
      <c r="F8521" s="4"/>
      <c r="G8521" s="1" t="b">
        <f t="shared" ca="1" si="140"/>
        <v>1</v>
      </c>
      <c r="H8521" s="1435" cm="1">
        <f t="array" aca="1" ref="H8521" ca="1">IF(I8521&lt;&gt;"",INDIRECT("'"&amp;I8521&amp;"'!"&amp;J8521),"")</f>
        <v>0</v>
      </c>
      <c r="I8521" s="1440" t="s">
        <v>3868</v>
      </c>
      <c r="J8521" s="1436" t="s">
        <v>6267</v>
      </c>
      <c r="K8521" s="4"/>
    </row>
    <row r="8522" spans="1:11" ht="15" x14ac:dyDescent="0.2">
      <c r="A8522">
        <v>8463</v>
      </c>
      <c r="B8522" s="19">
        <f>'Expenditures 16-24'!I374</f>
        <v>0</v>
      </c>
      <c r="D8522" s="4" t="s">
        <v>1431</v>
      </c>
      <c r="F8522" s="4"/>
      <c r="G8522" s="1" t="b">
        <f t="shared" ca="1" si="140"/>
        <v>1</v>
      </c>
      <c r="H8522" s="1435" cm="1">
        <f t="array" aca="1" ref="H8522" ca="1">IF(I8522&lt;&gt;"",INDIRECT("'"&amp;I8522&amp;"'!"&amp;J8522),"")</f>
        <v>0</v>
      </c>
      <c r="I8522" s="1440" t="s">
        <v>3868</v>
      </c>
      <c r="J8522" s="1436" t="s">
        <v>6268</v>
      </c>
      <c r="K8522" s="4"/>
    </row>
    <row r="8523" spans="1:11" ht="15" x14ac:dyDescent="0.2">
      <c r="A8523">
        <v>8464</v>
      </c>
      <c r="B8523" s="19">
        <f>'Expenditures 16-24'!I375</f>
        <v>0</v>
      </c>
      <c r="D8523" s="4" t="s">
        <v>1431</v>
      </c>
      <c r="F8523" s="4"/>
      <c r="G8523" s="1" t="b">
        <f t="shared" ca="1" si="140"/>
        <v>1</v>
      </c>
      <c r="H8523" s="1435" cm="1">
        <f t="array" aca="1" ref="H8523" ca="1">IF(I8523&lt;&gt;"",INDIRECT("'"&amp;I8523&amp;"'!"&amp;J8523),"")</f>
        <v>0</v>
      </c>
      <c r="I8523" s="1440" t="s">
        <v>3868</v>
      </c>
      <c r="J8523" s="1436" t="s">
        <v>6269</v>
      </c>
      <c r="K8523" s="4"/>
    </row>
    <row r="8524" spans="1:11" ht="15" x14ac:dyDescent="0.2">
      <c r="A8524">
        <v>8465</v>
      </c>
      <c r="B8524" s="19">
        <f>'Expenditures 16-24'!I376</f>
        <v>0</v>
      </c>
      <c r="D8524" s="4" t="s">
        <v>1431</v>
      </c>
      <c r="F8524" s="4"/>
      <c r="G8524" s="1" t="b">
        <f t="shared" ca="1" si="140"/>
        <v>1</v>
      </c>
      <c r="H8524" s="1435" cm="1">
        <f t="array" aca="1" ref="H8524" ca="1">IF(I8524&lt;&gt;"",INDIRECT("'"&amp;I8524&amp;"'!"&amp;J8524),"")</f>
        <v>0</v>
      </c>
      <c r="I8524" s="1440" t="s">
        <v>3868</v>
      </c>
      <c r="J8524" s="1436" t="s">
        <v>6270</v>
      </c>
      <c r="K8524" s="4"/>
    </row>
    <row r="8525" spans="1:11" ht="15" x14ac:dyDescent="0.2">
      <c r="A8525">
        <v>8466</v>
      </c>
      <c r="B8525" s="19">
        <f>'Expenditures 16-24'!I377</f>
        <v>0</v>
      </c>
      <c r="D8525" s="4" t="s">
        <v>1431</v>
      </c>
      <c r="F8525" s="4"/>
      <c r="G8525" s="1" t="b">
        <f t="shared" ca="1" si="140"/>
        <v>1</v>
      </c>
      <c r="H8525" s="1435" cm="1">
        <f t="array" aca="1" ref="H8525" ca="1">IF(I8525&lt;&gt;"",INDIRECT("'"&amp;I8525&amp;"'!"&amp;J8525),"")</f>
        <v>0</v>
      </c>
      <c r="I8525" s="1440" t="s">
        <v>3868</v>
      </c>
      <c r="J8525" s="1436" t="s">
        <v>6271</v>
      </c>
      <c r="K8525" s="4"/>
    </row>
    <row r="8526" spans="1:11" ht="15" x14ac:dyDescent="0.2">
      <c r="A8526">
        <v>8467</v>
      </c>
      <c r="B8526" s="19">
        <f>'Expenditures 16-24'!I378</f>
        <v>0</v>
      </c>
      <c r="D8526" s="4" t="s">
        <v>1431</v>
      </c>
      <c r="F8526" s="4"/>
      <c r="G8526" s="1" t="b">
        <f t="shared" ca="1" si="140"/>
        <v>1</v>
      </c>
      <c r="H8526" s="1435" cm="1">
        <f t="array" aca="1" ref="H8526" ca="1">IF(I8526&lt;&gt;"",INDIRECT("'"&amp;I8526&amp;"'!"&amp;J8526),"")</f>
        <v>0</v>
      </c>
      <c r="I8526" s="1440" t="s">
        <v>3868</v>
      </c>
      <c r="J8526" s="1436" t="s">
        <v>6272</v>
      </c>
      <c r="K8526" s="4"/>
    </row>
    <row r="8527" spans="1:11" ht="15" x14ac:dyDescent="0.2">
      <c r="A8527">
        <v>8468</v>
      </c>
      <c r="B8527" s="19">
        <f>'Expenditures 16-24'!I380</f>
        <v>0</v>
      </c>
      <c r="D8527" s="4" t="s">
        <v>1431</v>
      </c>
      <c r="F8527" s="4"/>
      <c r="G8527" s="1" t="b">
        <f t="shared" ca="1" si="140"/>
        <v>1</v>
      </c>
      <c r="H8527" s="1435" cm="1">
        <f t="array" aca="1" ref="H8527" ca="1">IF(I8527&lt;&gt;"",INDIRECT("'"&amp;I8527&amp;"'!"&amp;J8527),"")</f>
        <v>0</v>
      </c>
      <c r="I8527" s="1440" t="s">
        <v>3868</v>
      </c>
      <c r="J8527" s="1436" t="s">
        <v>6273</v>
      </c>
      <c r="K8527" s="4"/>
    </row>
    <row r="8528" spans="1:11" ht="15" x14ac:dyDescent="0.2">
      <c r="A8528">
        <v>8469</v>
      </c>
      <c r="B8528" s="19">
        <f>'Expenditures 16-24'!I381</f>
        <v>0</v>
      </c>
      <c r="D8528" s="4" t="s">
        <v>1431</v>
      </c>
      <c r="F8528" s="4"/>
      <c r="G8528" s="1" t="b">
        <f t="shared" ca="1" si="140"/>
        <v>1</v>
      </c>
      <c r="H8528" s="1435" cm="1">
        <f t="array" aca="1" ref="H8528" ca="1">IF(I8528&lt;&gt;"",INDIRECT("'"&amp;I8528&amp;"'!"&amp;J8528),"")</f>
        <v>0</v>
      </c>
      <c r="I8528" s="1440" t="s">
        <v>3868</v>
      </c>
      <c r="J8528" s="1436" t="s">
        <v>6274</v>
      </c>
      <c r="K8528" s="4"/>
    </row>
    <row r="8529" spans="1:11" ht="15" x14ac:dyDescent="0.2">
      <c r="A8529">
        <v>8470</v>
      </c>
      <c r="B8529" s="19">
        <f>'Expenditures 16-24'!I382</f>
        <v>0</v>
      </c>
      <c r="D8529" s="4" t="s">
        <v>1431</v>
      </c>
      <c r="F8529" s="4"/>
      <c r="G8529" s="1" t="b">
        <f t="shared" ca="1" si="140"/>
        <v>1</v>
      </c>
      <c r="H8529" s="1435" cm="1">
        <f t="array" aca="1" ref="H8529" ca="1">IF(I8529&lt;&gt;"",INDIRECT("'"&amp;I8529&amp;"'!"&amp;J8529),"")</f>
        <v>0</v>
      </c>
      <c r="I8529" s="1440" t="s">
        <v>3868</v>
      </c>
      <c r="J8529" s="1436" t="s">
        <v>6275</v>
      </c>
      <c r="K8529" s="4"/>
    </row>
    <row r="8530" spans="1:11" ht="15" x14ac:dyDescent="0.2">
      <c r="A8530">
        <v>8471</v>
      </c>
      <c r="B8530" s="19">
        <f>'Expenditures 16-24'!I383</f>
        <v>0</v>
      </c>
      <c r="D8530" s="4" t="s">
        <v>1431</v>
      </c>
      <c r="F8530" s="4"/>
      <c r="G8530" s="1" t="b">
        <f t="shared" ca="1" si="140"/>
        <v>1</v>
      </c>
      <c r="H8530" s="1435" cm="1">
        <f t="array" aca="1" ref="H8530" ca="1">IF(I8530&lt;&gt;"",INDIRECT("'"&amp;I8530&amp;"'!"&amp;J8530),"")</f>
        <v>0</v>
      </c>
      <c r="I8530" s="1440" t="s">
        <v>3868</v>
      </c>
      <c r="J8530" s="1436" t="s">
        <v>6276</v>
      </c>
      <c r="K8530" s="4"/>
    </row>
    <row r="8531" spans="1:11" ht="15" x14ac:dyDescent="0.2">
      <c r="A8531">
        <v>8472</v>
      </c>
      <c r="B8531" s="19">
        <f>'Expenditures 16-24'!I384</f>
        <v>0</v>
      </c>
      <c r="D8531" s="4" t="s">
        <v>1431</v>
      </c>
      <c r="F8531" s="4"/>
      <c r="G8531" s="1" t="b">
        <f t="shared" ca="1" si="140"/>
        <v>1</v>
      </c>
      <c r="H8531" s="1435" cm="1">
        <f t="array" aca="1" ref="H8531" ca="1">IF(I8531&lt;&gt;"",INDIRECT("'"&amp;I8531&amp;"'!"&amp;J8531),"")</f>
        <v>0</v>
      </c>
      <c r="I8531" s="1440" t="s">
        <v>3868</v>
      </c>
      <c r="J8531" s="1436" t="s">
        <v>6277</v>
      </c>
      <c r="K8531" s="4"/>
    </row>
    <row r="8532" spans="1:11" ht="15" x14ac:dyDescent="0.2">
      <c r="A8532">
        <v>8473</v>
      </c>
      <c r="B8532" s="19">
        <f>'Expenditures 16-24'!I385</f>
        <v>0</v>
      </c>
      <c r="D8532" s="4" t="s">
        <v>1431</v>
      </c>
      <c r="F8532" s="4"/>
      <c r="G8532" s="1" t="b">
        <f t="shared" ca="1" si="140"/>
        <v>1</v>
      </c>
      <c r="H8532" s="1435" cm="1">
        <f t="array" aca="1" ref="H8532" ca="1">IF(I8532&lt;&gt;"",INDIRECT("'"&amp;I8532&amp;"'!"&amp;J8532),"")</f>
        <v>0</v>
      </c>
      <c r="I8532" s="1440" t="s">
        <v>3868</v>
      </c>
      <c r="J8532" s="1436" t="s">
        <v>6278</v>
      </c>
      <c r="K8532" s="4"/>
    </row>
    <row r="8533" spans="1:11" ht="15" x14ac:dyDescent="0.2">
      <c r="A8533">
        <v>8474</v>
      </c>
      <c r="B8533" s="19">
        <f>'Expenditures 16-24'!I386</f>
        <v>0</v>
      </c>
      <c r="D8533" s="4" t="s">
        <v>1431</v>
      </c>
      <c r="F8533" s="4"/>
      <c r="G8533" s="1" t="b">
        <f t="shared" ca="1" si="140"/>
        <v>1</v>
      </c>
      <c r="H8533" s="1435" cm="1">
        <f t="array" aca="1" ref="H8533" ca="1">IF(I8533&lt;&gt;"",INDIRECT("'"&amp;I8533&amp;"'!"&amp;J8533),"")</f>
        <v>0</v>
      </c>
      <c r="I8533" s="1440" t="s">
        <v>3868</v>
      </c>
      <c r="J8533" s="1436" t="s">
        <v>6279</v>
      </c>
      <c r="K8533" s="4"/>
    </row>
    <row r="8534" spans="1:11" ht="15" x14ac:dyDescent="0.2">
      <c r="A8534">
        <v>8475</v>
      </c>
      <c r="B8534" s="19">
        <f>'Expenditures 16-24'!I387</f>
        <v>0</v>
      </c>
      <c r="D8534" s="4" t="s">
        <v>1431</v>
      </c>
      <c r="F8534" s="4"/>
      <c r="G8534" s="1" t="b">
        <f t="shared" ca="1" si="140"/>
        <v>1</v>
      </c>
      <c r="H8534" s="1435" cm="1">
        <f t="array" aca="1" ref="H8534" ca="1">IF(I8534&lt;&gt;"",INDIRECT("'"&amp;I8534&amp;"'!"&amp;J8534),"")</f>
        <v>0</v>
      </c>
      <c r="I8534" s="1440" t="s">
        <v>3868</v>
      </c>
      <c r="J8534" s="1436" t="s">
        <v>6280</v>
      </c>
      <c r="K8534" s="4"/>
    </row>
    <row r="8535" spans="1:11" ht="15" x14ac:dyDescent="0.2">
      <c r="A8535">
        <v>8476</v>
      </c>
      <c r="B8535" s="19">
        <f>'Expenditures 16-24'!I388</f>
        <v>0</v>
      </c>
      <c r="D8535" s="4" t="s">
        <v>1431</v>
      </c>
      <c r="F8535" s="4"/>
      <c r="G8535" s="1" t="b">
        <f t="shared" ca="1" si="140"/>
        <v>1</v>
      </c>
      <c r="H8535" s="1435" cm="1">
        <f t="array" aca="1" ref="H8535" ca="1">IF(I8535&lt;&gt;"",INDIRECT("'"&amp;I8535&amp;"'!"&amp;J8535),"")</f>
        <v>0</v>
      </c>
      <c r="I8535" s="1440" t="s">
        <v>3868</v>
      </c>
      <c r="J8535" s="1436" t="s">
        <v>6281</v>
      </c>
      <c r="K8535" s="4"/>
    </row>
    <row r="8536" spans="1:11" ht="15" x14ac:dyDescent="0.2">
      <c r="A8536">
        <v>8477</v>
      </c>
      <c r="B8536" s="19">
        <f>'Expenditures 16-24'!J316</f>
        <v>0</v>
      </c>
      <c r="D8536" s="4" t="s">
        <v>1431</v>
      </c>
      <c r="F8536" s="4"/>
      <c r="G8536" s="1" t="b">
        <f t="shared" ca="1" si="140"/>
        <v>1</v>
      </c>
      <c r="H8536" s="1435" cm="1">
        <f t="array" aca="1" ref="H8536" ca="1">IF(I8536&lt;&gt;"",INDIRECT("'"&amp;I8536&amp;"'!"&amp;J8536),"")</f>
        <v>0</v>
      </c>
      <c r="I8536" s="1440" t="s">
        <v>3868</v>
      </c>
      <c r="J8536" s="1436" t="s">
        <v>6282</v>
      </c>
      <c r="K8536" s="4"/>
    </row>
    <row r="8537" spans="1:11" ht="15" x14ac:dyDescent="0.2">
      <c r="A8537">
        <v>8478</v>
      </c>
      <c r="B8537" s="19">
        <f>'Expenditures 16-24'!J318</f>
        <v>0</v>
      </c>
      <c r="D8537" s="4" t="s">
        <v>1431</v>
      </c>
      <c r="F8537" s="4"/>
      <c r="G8537" s="1" t="b">
        <f t="shared" ca="1" si="140"/>
        <v>1</v>
      </c>
      <c r="H8537" s="1435" cm="1">
        <f t="array" aca="1" ref="H8537" ca="1">IF(I8537&lt;&gt;"",INDIRECT("'"&amp;I8537&amp;"'!"&amp;J8537),"")</f>
        <v>0</v>
      </c>
      <c r="I8537" s="1440" t="s">
        <v>3868</v>
      </c>
      <c r="J8537" s="1436" t="s">
        <v>6283</v>
      </c>
      <c r="K8537" s="4"/>
    </row>
    <row r="8538" spans="1:11" ht="15" x14ac:dyDescent="0.2">
      <c r="A8538">
        <v>8479</v>
      </c>
      <c r="B8538" s="19">
        <f>'Expenditures 16-24'!J319</f>
        <v>0</v>
      </c>
      <c r="D8538" s="4" t="s">
        <v>1431</v>
      </c>
      <c r="F8538" s="4"/>
      <c r="G8538" s="1" t="b">
        <f t="shared" ca="1" si="140"/>
        <v>1</v>
      </c>
      <c r="H8538" s="1435" cm="1">
        <f t="array" aca="1" ref="H8538" ca="1">IF(I8538&lt;&gt;"",INDIRECT("'"&amp;I8538&amp;"'!"&amp;J8538),"")</f>
        <v>0</v>
      </c>
      <c r="I8538" s="1440" t="s">
        <v>3868</v>
      </c>
      <c r="J8538" s="1436" t="s">
        <v>6284</v>
      </c>
      <c r="K8538" s="4"/>
    </row>
    <row r="8539" spans="1:11" ht="15" x14ac:dyDescent="0.2">
      <c r="A8539">
        <v>8480</v>
      </c>
      <c r="B8539" s="19">
        <f>'Expenditures 16-24'!J320</f>
        <v>0</v>
      </c>
      <c r="D8539" s="4" t="s">
        <v>1431</v>
      </c>
      <c r="F8539" s="4"/>
      <c r="G8539" s="1" t="b">
        <f t="shared" ca="1" si="140"/>
        <v>1</v>
      </c>
      <c r="H8539" s="1435" cm="1">
        <f t="array" aca="1" ref="H8539" ca="1">IF(I8539&lt;&gt;"",INDIRECT("'"&amp;I8539&amp;"'!"&amp;J8539),"")</f>
        <v>0</v>
      </c>
      <c r="I8539" s="1440" t="s">
        <v>3868</v>
      </c>
      <c r="J8539" s="1436" t="s">
        <v>6285</v>
      </c>
      <c r="K8539" s="4"/>
    </row>
    <row r="8540" spans="1:11" ht="15" x14ac:dyDescent="0.2">
      <c r="A8540">
        <v>8481</v>
      </c>
      <c r="B8540" s="19">
        <f>'Expenditures 16-24'!J321</f>
        <v>0</v>
      </c>
      <c r="D8540" s="4" t="s">
        <v>1431</v>
      </c>
      <c r="F8540" s="4"/>
      <c r="G8540" s="1" t="b">
        <f t="shared" ca="1" si="140"/>
        <v>1</v>
      </c>
      <c r="H8540" s="1435" cm="1">
        <f t="array" aca="1" ref="H8540" ca="1">IF(I8540&lt;&gt;"",INDIRECT("'"&amp;I8540&amp;"'!"&amp;J8540),"")</f>
        <v>0</v>
      </c>
      <c r="I8540" s="1440" t="s">
        <v>3868</v>
      </c>
      <c r="J8540" s="1436" t="s">
        <v>6286</v>
      </c>
      <c r="K8540" s="4"/>
    </row>
    <row r="8541" spans="1:11" ht="15" x14ac:dyDescent="0.2">
      <c r="A8541">
        <v>8482</v>
      </c>
      <c r="B8541" s="19">
        <f>'Expenditures 16-24'!J322</f>
        <v>0</v>
      </c>
      <c r="D8541" s="4" t="s">
        <v>1431</v>
      </c>
      <c r="F8541" s="4"/>
      <c r="G8541" s="1" t="b">
        <f t="shared" ca="1" si="140"/>
        <v>1</v>
      </c>
      <c r="H8541" s="1435" cm="1">
        <f t="array" aca="1" ref="H8541" ca="1">IF(I8541&lt;&gt;"",INDIRECT("'"&amp;I8541&amp;"'!"&amp;J8541),"")</f>
        <v>0</v>
      </c>
      <c r="I8541" s="1440" t="s">
        <v>3868</v>
      </c>
      <c r="J8541" s="1436" t="s">
        <v>6287</v>
      </c>
      <c r="K8541" s="4"/>
    </row>
    <row r="8542" spans="1:11" ht="15" x14ac:dyDescent="0.2">
      <c r="A8542">
        <v>8483</v>
      </c>
      <c r="B8542" s="19">
        <f>'Expenditures 16-24'!J323</f>
        <v>0</v>
      </c>
      <c r="D8542" s="4" t="s">
        <v>1431</v>
      </c>
      <c r="F8542" s="4"/>
      <c r="G8542" s="1" t="b">
        <f t="shared" ca="1" si="140"/>
        <v>1</v>
      </c>
      <c r="H8542" s="1435" cm="1">
        <f t="array" aca="1" ref="H8542" ca="1">IF(I8542&lt;&gt;"",INDIRECT("'"&amp;I8542&amp;"'!"&amp;J8542),"")</f>
        <v>0</v>
      </c>
      <c r="I8542" s="1440" t="s">
        <v>3868</v>
      </c>
      <c r="J8542" s="1436" t="s">
        <v>6288</v>
      </c>
      <c r="K8542" s="4"/>
    </row>
    <row r="8543" spans="1:11" ht="15" x14ac:dyDescent="0.2">
      <c r="A8543">
        <v>8484</v>
      </c>
      <c r="B8543" s="19">
        <f>'Expenditures 16-24'!J324</f>
        <v>0</v>
      </c>
      <c r="D8543" s="4" t="s">
        <v>1431</v>
      </c>
      <c r="F8543" s="4"/>
      <c r="G8543" s="1" t="b">
        <f t="shared" ca="1" si="140"/>
        <v>1</v>
      </c>
      <c r="H8543" s="1435" cm="1">
        <f t="array" aca="1" ref="H8543" ca="1">IF(I8543&lt;&gt;"",INDIRECT("'"&amp;I8543&amp;"'!"&amp;J8543),"")</f>
        <v>0</v>
      </c>
      <c r="I8543" s="1440" t="s">
        <v>3868</v>
      </c>
      <c r="J8543" s="1436" t="s">
        <v>6289</v>
      </c>
      <c r="K8543" s="4"/>
    </row>
    <row r="8544" spans="1:11" ht="15" x14ac:dyDescent="0.2">
      <c r="A8544">
        <v>8485</v>
      </c>
      <c r="B8544" s="19">
        <f>'Expenditures 16-24'!J325</f>
        <v>0</v>
      </c>
      <c r="D8544" s="4" t="s">
        <v>1431</v>
      </c>
      <c r="F8544" s="4"/>
      <c r="G8544" s="1" t="b">
        <f t="shared" ref="G8544:G8607" ca="1" si="141">H8544=B8544</f>
        <v>1</v>
      </c>
      <c r="H8544" s="1435" cm="1">
        <f t="array" aca="1" ref="H8544" ca="1">IF(I8544&lt;&gt;"",INDIRECT("'"&amp;I8544&amp;"'!"&amp;J8544),"")</f>
        <v>0</v>
      </c>
      <c r="I8544" s="1440" t="s">
        <v>3868</v>
      </c>
      <c r="J8544" s="1436" t="s">
        <v>6290</v>
      </c>
      <c r="K8544" s="4"/>
    </row>
    <row r="8545" spans="1:11" ht="15" x14ac:dyDescent="0.2">
      <c r="A8545">
        <v>8486</v>
      </c>
      <c r="B8545" s="19">
        <f>'Expenditures 16-24'!J326</f>
        <v>0</v>
      </c>
      <c r="D8545" s="4" t="s">
        <v>1431</v>
      </c>
      <c r="F8545" s="4"/>
      <c r="G8545" s="1" t="b">
        <f t="shared" ca="1" si="141"/>
        <v>1</v>
      </c>
      <c r="H8545" s="1435" cm="1">
        <f t="array" aca="1" ref="H8545" ca="1">IF(I8545&lt;&gt;"",INDIRECT("'"&amp;I8545&amp;"'!"&amp;J8545),"")</f>
        <v>0</v>
      </c>
      <c r="I8545" s="1440" t="s">
        <v>3868</v>
      </c>
      <c r="J8545" s="1436" t="s">
        <v>6291</v>
      </c>
      <c r="K8545" s="4"/>
    </row>
    <row r="8546" spans="1:11" ht="15" x14ac:dyDescent="0.2">
      <c r="A8546">
        <v>8487</v>
      </c>
      <c r="B8546" s="19">
        <f>'Expenditures 16-24'!J327</f>
        <v>0</v>
      </c>
      <c r="D8546" s="4" t="s">
        <v>1431</v>
      </c>
      <c r="F8546" s="4"/>
      <c r="G8546" s="1" t="b">
        <f t="shared" ca="1" si="141"/>
        <v>1</v>
      </c>
      <c r="H8546" s="1435" cm="1">
        <f t="array" aca="1" ref="H8546" ca="1">IF(I8546&lt;&gt;"",INDIRECT("'"&amp;I8546&amp;"'!"&amp;J8546),"")</f>
        <v>0</v>
      </c>
      <c r="I8546" s="1440" t="s">
        <v>3868</v>
      </c>
      <c r="J8546" s="1436" t="s">
        <v>6292</v>
      </c>
      <c r="K8546" s="4"/>
    </row>
    <row r="8547" spans="1:11" ht="15" x14ac:dyDescent="0.2">
      <c r="A8547">
        <v>8488</v>
      </c>
      <c r="B8547" s="19">
        <f>'Expenditures 16-24'!J328</f>
        <v>0</v>
      </c>
      <c r="D8547" s="4" t="s">
        <v>1431</v>
      </c>
      <c r="F8547" s="4"/>
      <c r="G8547" s="1" t="b">
        <f t="shared" ca="1" si="141"/>
        <v>1</v>
      </c>
      <c r="H8547" s="1435" cm="1">
        <f t="array" aca="1" ref="H8547" ca="1">IF(I8547&lt;&gt;"",INDIRECT("'"&amp;I8547&amp;"'!"&amp;J8547),"")</f>
        <v>0</v>
      </c>
      <c r="I8547" s="1440" t="s">
        <v>3868</v>
      </c>
      <c r="J8547" s="1436" t="s">
        <v>6293</v>
      </c>
      <c r="K8547" s="4"/>
    </row>
    <row r="8548" spans="1:11" ht="15" x14ac:dyDescent="0.2">
      <c r="A8548">
        <v>8489</v>
      </c>
      <c r="B8548" s="19">
        <f>'Expenditures 16-24'!J329</f>
        <v>0</v>
      </c>
      <c r="D8548" s="4" t="s">
        <v>1431</v>
      </c>
      <c r="F8548" s="4"/>
      <c r="G8548" s="1" t="b">
        <f t="shared" ca="1" si="141"/>
        <v>1</v>
      </c>
      <c r="H8548" s="1435" cm="1">
        <f t="array" aca="1" ref="H8548" ca="1">IF(I8548&lt;&gt;"",INDIRECT("'"&amp;I8548&amp;"'!"&amp;J8548),"")</f>
        <v>0</v>
      </c>
      <c r="I8548" s="1440" t="s">
        <v>3868</v>
      </c>
      <c r="J8548" s="1436" t="s">
        <v>6294</v>
      </c>
      <c r="K8548" s="4"/>
    </row>
    <row r="8549" spans="1:11" ht="15" x14ac:dyDescent="0.2">
      <c r="A8549">
        <v>8490</v>
      </c>
      <c r="B8549" s="19">
        <f>'Expenditures 16-24'!J330</f>
        <v>0</v>
      </c>
      <c r="D8549" s="4" t="s">
        <v>1431</v>
      </c>
      <c r="F8549" s="4"/>
      <c r="G8549" s="1" t="b">
        <f t="shared" ca="1" si="141"/>
        <v>1</v>
      </c>
      <c r="H8549" s="1435" cm="1">
        <f t="array" aca="1" ref="H8549" ca="1">IF(I8549&lt;&gt;"",INDIRECT("'"&amp;I8549&amp;"'!"&amp;J8549),"")</f>
        <v>0</v>
      </c>
      <c r="I8549" s="1440" t="s">
        <v>3868</v>
      </c>
      <c r="J8549" s="1436" t="s">
        <v>6295</v>
      </c>
      <c r="K8549" s="4"/>
    </row>
    <row r="8550" spans="1:11" ht="15" x14ac:dyDescent="0.2">
      <c r="A8550">
        <v>8491</v>
      </c>
      <c r="B8550" s="19">
        <f>'Expenditures 16-24'!J344</f>
        <v>0</v>
      </c>
      <c r="D8550" s="4" t="s">
        <v>1431</v>
      </c>
      <c r="F8550" s="4"/>
      <c r="G8550" s="1" t="b">
        <f t="shared" ca="1" si="141"/>
        <v>1</v>
      </c>
      <c r="H8550" s="1435" cm="1">
        <f t="array" aca="1" ref="H8550" ca="1">IF(I8550&lt;&gt;"",INDIRECT("'"&amp;I8550&amp;"'!"&amp;J8550),"")</f>
        <v>0</v>
      </c>
      <c r="I8550" s="1440" t="s">
        <v>3868</v>
      </c>
      <c r="J8550" s="1436" t="s">
        <v>6296</v>
      </c>
      <c r="K8550" s="4"/>
    </row>
    <row r="8551" spans="1:11" ht="15" x14ac:dyDescent="0.2">
      <c r="A8551">
        <v>8492</v>
      </c>
      <c r="B8551" s="19">
        <f>'Expenditures 16-24'!J347</f>
        <v>0</v>
      </c>
      <c r="D8551" s="4" t="s">
        <v>1431</v>
      </c>
      <c r="F8551" s="4"/>
      <c r="G8551" s="1" t="b">
        <f t="shared" ca="1" si="141"/>
        <v>1</v>
      </c>
      <c r="H8551" s="1435" cm="1">
        <f t="array" aca="1" ref="H8551" ca="1">IF(I8551&lt;&gt;"",INDIRECT("'"&amp;I8551&amp;"'!"&amp;J8551),"")</f>
        <v>0</v>
      </c>
      <c r="I8551" s="1440" t="s">
        <v>3868</v>
      </c>
      <c r="J8551" s="1436" t="s">
        <v>6297</v>
      </c>
      <c r="K8551" s="4"/>
    </row>
    <row r="8552" spans="1:11" ht="15" x14ac:dyDescent="0.2">
      <c r="A8552">
        <v>8493</v>
      </c>
      <c r="B8552" s="19">
        <f>'Expenditures 16-24'!J348</f>
        <v>0</v>
      </c>
      <c r="D8552" s="4" t="s">
        <v>1431</v>
      </c>
      <c r="F8552" s="4"/>
      <c r="G8552" s="1" t="b">
        <f t="shared" ca="1" si="141"/>
        <v>1</v>
      </c>
      <c r="H8552" s="1435" cm="1">
        <f t="array" aca="1" ref="H8552" ca="1">IF(I8552&lt;&gt;"",INDIRECT("'"&amp;I8552&amp;"'!"&amp;J8552),"")</f>
        <v>0</v>
      </c>
      <c r="I8552" s="1440" t="s">
        <v>3868</v>
      </c>
      <c r="J8552" s="1436" t="s">
        <v>6298</v>
      </c>
      <c r="K8552" s="4"/>
    </row>
    <row r="8553" spans="1:11" ht="15" x14ac:dyDescent="0.2">
      <c r="A8553">
        <v>8494</v>
      </c>
      <c r="B8553" s="19">
        <f>'Expenditures 16-24'!J349</f>
        <v>0</v>
      </c>
      <c r="D8553" s="4" t="s">
        <v>1431</v>
      </c>
      <c r="F8553" s="4"/>
      <c r="G8553" s="1" t="b">
        <f t="shared" ca="1" si="141"/>
        <v>1</v>
      </c>
      <c r="H8553" s="1435" cm="1">
        <f t="array" aca="1" ref="H8553" ca="1">IF(I8553&lt;&gt;"",INDIRECT("'"&amp;I8553&amp;"'!"&amp;J8553),"")</f>
        <v>0</v>
      </c>
      <c r="I8553" s="1440" t="s">
        <v>3868</v>
      </c>
      <c r="J8553" s="1436" t="s">
        <v>6299</v>
      </c>
      <c r="K8553" s="4"/>
    </row>
    <row r="8554" spans="1:11" ht="15" x14ac:dyDescent="0.2">
      <c r="A8554">
        <v>8495</v>
      </c>
      <c r="B8554" s="19">
        <f>'Expenditures 16-24'!J350</f>
        <v>0</v>
      </c>
      <c r="D8554" s="4" t="s">
        <v>1431</v>
      </c>
      <c r="F8554" s="4"/>
      <c r="G8554" s="1" t="b">
        <f t="shared" ca="1" si="141"/>
        <v>1</v>
      </c>
      <c r="H8554" s="1435" cm="1">
        <f t="array" aca="1" ref="H8554" ca="1">IF(I8554&lt;&gt;"",INDIRECT("'"&amp;I8554&amp;"'!"&amp;J8554),"")</f>
        <v>0</v>
      </c>
      <c r="I8554" s="1440" t="s">
        <v>3868</v>
      </c>
      <c r="J8554" s="1436" t="s">
        <v>6300</v>
      </c>
      <c r="K8554" s="4"/>
    </row>
    <row r="8555" spans="1:11" ht="15" x14ac:dyDescent="0.2">
      <c r="A8555">
        <v>8496</v>
      </c>
      <c r="B8555" s="19">
        <f>'Expenditures 16-24'!J351</f>
        <v>0</v>
      </c>
      <c r="D8555" s="4" t="s">
        <v>1431</v>
      </c>
      <c r="F8555" s="4"/>
      <c r="G8555" s="1" t="b">
        <f t="shared" ca="1" si="141"/>
        <v>1</v>
      </c>
      <c r="H8555" s="1435" cm="1">
        <f t="array" aca="1" ref="H8555" ca="1">IF(I8555&lt;&gt;"",INDIRECT("'"&amp;I8555&amp;"'!"&amp;J8555),"")</f>
        <v>0</v>
      </c>
      <c r="I8555" s="1440" t="s">
        <v>3868</v>
      </c>
      <c r="J8555" s="1436" t="s">
        <v>6301</v>
      </c>
      <c r="K8555" s="4"/>
    </row>
    <row r="8556" spans="1:11" ht="15" x14ac:dyDescent="0.2">
      <c r="A8556">
        <v>8497</v>
      </c>
      <c r="B8556" s="19">
        <f>'Expenditures 16-24'!J352</f>
        <v>0</v>
      </c>
      <c r="D8556" s="4" t="s">
        <v>1431</v>
      </c>
      <c r="F8556" s="4"/>
      <c r="G8556" s="1" t="b">
        <f t="shared" ca="1" si="141"/>
        <v>1</v>
      </c>
      <c r="H8556" s="1435" cm="1">
        <f t="array" aca="1" ref="H8556" ca="1">IF(I8556&lt;&gt;"",INDIRECT("'"&amp;I8556&amp;"'!"&amp;J8556),"")</f>
        <v>0</v>
      </c>
      <c r="I8556" s="1440" t="s">
        <v>3868</v>
      </c>
      <c r="J8556" s="1436" t="s">
        <v>6302</v>
      </c>
      <c r="K8556" s="4"/>
    </row>
    <row r="8557" spans="1:11" ht="15" x14ac:dyDescent="0.2">
      <c r="A8557">
        <v>8498</v>
      </c>
      <c r="B8557" s="19">
        <f>'Expenditures 16-24'!J353</f>
        <v>0</v>
      </c>
      <c r="D8557" s="4" t="s">
        <v>1431</v>
      </c>
      <c r="F8557" s="4"/>
      <c r="G8557" s="1" t="b">
        <f t="shared" ca="1" si="141"/>
        <v>1</v>
      </c>
      <c r="H8557" s="1435" cm="1">
        <f t="array" aca="1" ref="H8557" ca="1">IF(I8557&lt;&gt;"",INDIRECT("'"&amp;I8557&amp;"'!"&amp;J8557),"")</f>
        <v>0</v>
      </c>
      <c r="I8557" s="1440" t="s">
        <v>3868</v>
      </c>
      <c r="J8557" s="1436" t="s">
        <v>6303</v>
      </c>
      <c r="K8557" s="4"/>
    </row>
    <row r="8558" spans="1:11" ht="15" x14ac:dyDescent="0.2">
      <c r="A8558">
        <v>8499</v>
      </c>
      <c r="B8558" s="19">
        <f>'Expenditures 16-24'!J355</f>
        <v>0</v>
      </c>
      <c r="D8558" s="4" t="s">
        <v>1431</v>
      </c>
      <c r="F8558" s="4"/>
      <c r="G8558" s="1" t="b">
        <f t="shared" ca="1" si="141"/>
        <v>1</v>
      </c>
      <c r="H8558" s="1435" cm="1">
        <f t="array" aca="1" ref="H8558" ca="1">IF(I8558&lt;&gt;"",INDIRECT("'"&amp;I8558&amp;"'!"&amp;J8558),"")</f>
        <v>0</v>
      </c>
      <c r="I8558" s="1440" t="s">
        <v>3868</v>
      </c>
      <c r="J8558" s="1436" t="s">
        <v>6304</v>
      </c>
      <c r="K8558" s="4"/>
    </row>
    <row r="8559" spans="1:11" ht="15" x14ac:dyDescent="0.2">
      <c r="A8559">
        <v>8500</v>
      </c>
      <c r="B8559" s="19">
        <f>'Expenditures 16-24'!J356</f>
        <v>0</v>
      </c>
      <c r="D8559" s="4" t="s">
        <v>1431</v>
      </c>
      <c r="F8559" s="4"/>
      <c r="G8559" s="1" t="b">
        <f t="shared" ca="1" si="141"/>
        <v>1</v>
      </c>
      <c r="H8559" s="1435" cm="1">
        <f t="array" aca="1" ref="H8559" ca="1">IF(I8559&lt;&gt;"",INDIRECT("'"&amp;I8559&amp;"'!"&amp;J8559),"")</f>
        <v>0</v>
      </c>
      <c r="I8559" s="1440" t="s">
        <v>3868</v>
      </c>
      <c r="J8559" s="1436" t="s">
        <v>6305</v>
      </c>
      <c r="K8559" s="4"/>
    </row>
    <row r="8560" spans="1:11" ht="15" x14ac:dyDescent="0.2">
      <c r="A8560">
        <v>8501</v>
      </c>
      <c r="B8560" s="19">
        <f>'Expenditures 16-24'!J357</f>
        <v>0</v>
      </c>
      <c r="D8560" s="4" t="s">
        <v>1431</v>
      </c>
      <c r="F8560" s="4"/>
      <c r="G8560" s="1" t="b">
        <f t="shared" ca="1" si="141"/>
        <v>1</v>
      </c>
      <c r="H8560" s="1435" cm="1">
        <f t="array" aca="1" ref="H8560" ca="1">IF(I8560&lt;&gt;"",INDIRECT("'"&amp;I8560&amp;"'!"&amp;J8560),"")</f>
        <v>0</v>
      </c>
      <c r="I8560" s="1440" t="s">
        <v>3868</v>
      </c>
      <c r="J8560" s="1436" t="s">
        <v>6306</v>
      </c>
      <c r="K8560" s="4"/>
    </row>
    <row r="8561" spans="1:11" ht="15" x14ac:dyDescent="0.2">
      <c r="A8561">
        <v>8502</v>
      </c>
      <c r="B8561" s="19">
        <f>'Expenditures 16-24'!J358</f>
        <v>0</v>
      </c>
      <c r="D8561" s="4" t="s">
        <v>1431</v>
      </c>
      <c r="F8561" s="4"/>
      <c r="G8561" s="1" t="b">
        <f t="shared" ca="1" si="141"/>
        <v>1</v>
      </c>
      <c r="H8561" s="1435" cm="1">
        <f t="array" aca="1" ref="H8561" ca="1">IF(I8561&lt;&gt;"",INDIRECT("'"&amp;I8561&amp;"'!"&amp;J8561),"")</f>
        <v>0</v>
      </c>
      <c r="I8561" s="1440" t="s">
        <v>3868</v>
      </c>
      <c r="J8561" s="1436" t="s">
        <v>6307</v>
      </c>
      <c r="K8561" s="4"/>
    </row>
    <row r="8562" spans="1:11" ht="15" x14ac:dyDescent="0.2">
      <c r="A8562">
        <v>8503</v>
      </c>
      <c r="B8562" s="19">
        <f>'Expenditures 16-24'!J360</f>
        <v>0</v>
      </c>
      <c r="D8562" s="4" t="s">
        <v>1431</v>
      </c>
      <c r="F8562" s="4"/>
      <c r="G8562" s="1" t="b">
        <f t="shared" ca="1" si="141"/>
        <v>1</v>
      </c>
      <c r="H8562" s="1435" cm="1">
        <f t="array" aca="1" ref="H8562" ca="1">IF(I8562&lt;&gt;"",INDIRECT("'"&amp;I8562&amp;"'!"&amp;J8562),"")</f>
        <v>0</v>
      </c>
      <c r="I8562" s="1440" t="s">
        <v>3868</v>
      </c>
      <c r="J8562" s="1436" t="s">
        <v>6308</v>
      </c>
      <c r="K8562" s="4"/>
    </row>
    <row r="8563" spans="1:11" ht="15" x14ac:dyDescent="0.2">
      <c r="A8563">
        <v>8504</v>
      </c>
      <c r="B8563" s="19">
        <f>'Expenditures 16-24'!J361</f>
        <v>0</v>
      </c>
      <c r="D8563" s="4" t="s">
        <v>1431</v>
      </c>
      <c r="F8563" s="4"/>
      <c r="G8563" s="1" t="b">
        <f t="shared" ca="1" si="141"/>
        <v>1</v>
      </c>
      <c r="H8563" s="1435" cm="1">
        <f t="array" aca="1" ref="H8563" ca="1">IF(I8563&lt;&gt;"",INDIRECT("'"&amp;I8563&amp;"'!"&amp;J8563),"")</f>
        <v>0</v>
      </c>
      <c r="I8563" s="1440" t="s">
        <v>3868</v>
      </c>
      <c r="J8563" s="1436" t="s">
        <v>6309</v>
      </c>
      <c r="K8563" s="4"/>
    </row>
    <row r="8564" spans="1:11" ht="15" x14ac:dyDescent="0.2">
      <c r="A8564">
        <v>8505</v>
      </c>
      <c r="B8564" s="19">
        <f>'Expenditures 16-24'!J362</f>
        <v>0</v>
      </c>
      <c r="D8564" s="4" t="s">
        <v>1431</v>
      </c>
      <c r="F8564" s="4"/>
      <c r="G8564" s="1" t="b">
        <f t="shared" ca="1" si="141"/>
        <v>1</v>
      </c>
      <c r="H8564" s="1435" cm="1">
        <f t="array" aca="1" ref="H8564" ca="1">IF(I8564&lt;&gt;"",INDIRECT("'"&amp;I8564&amp;"'!"&amp;J8564),"")</f>
        <v>0</v>
      </c>
      <c r="I8564" s="1440" t="s">
        <v>3868</v>
      </c>
      <c r="J8564" s="1436" t="s">
        <v>6310</v>
      </c>
      <c r="K8564" s="4"/>
    </row>
    <row r="8565" spans="1:11" ht="15" x14ac:dyDescent="0.2">
      <c r="A8565">
        <v>8506</v>
      </c>
      <c r="B8565" s="19">
        <f>'Expenditures 16-24'!J367</f>
        <v>0</v>
      </c>
      <c r="D8565" s="4" t="s">
        <v>1431</v>
      </c>
      <c r="F8565" s="4"/>
      <c r="G8565" s="1" t="b">
        <f t="shared" ca="1" si="141"/>
        <v>1</v>
      </c>
      <c r="H8565" s="1435" cm="1">
        <f t="array" aca="1" ref="H8565" ca="1">IF(I8565&lt;&gt;"",INDIRECT("'"&amp;I8565&amp;"'!"&amp;J8565),"")</f>
        <v>0</v>
      </c>
      <c r="I8565" s="1440" t="s">
        <v>3868</v>
      </c>
      <c r="J8565" s="1436" t="s">
        <v>6311</v>
      </c>
      <c r="K8565" s="4"/>
    </row>
    <row r="8566" spans="1:11" ht="15" x14ac:dyDescent="0.2">
      <c r="A8566">
        <v>8507</v>
      </c>
      <c r="B8566" s="19">
        <f>'Expenditures 16-24'!J368</f>
        <v>0</v>
      </c>
      <c r="D8566" s="4" t="s">
        <v>1431</v>
      </c>
      <c r="F8566" s="4"/>
      <c r="G8566" s="1" t="b">
        <f t="shared" ca="1" si="141"/>
        <v>1</v>
      </c>
      <c r="H8566" s="1435" cm="1">
        <f t="array" aca="1" ref="H8566" ca="1">IF(I8566&lt;&gt;"",INDIRECT("'"&amp;I8566&amp;"'!"&amp;J8566),"")</f>
        <v>0</v>
      </c>
      <c r="I8566" s="1440" t="s">
        <v>3868</v>
      </c>
      <c r="J8566" s="1436" t="s">
        <v>6312</v>
      </c>
      <c r="K8566" s="4"/>
    </row>
    <row r="8567" spans="1:11" ht="15" x14ac:dyDescent="0.2">
      <c r="A8567">
        <v>8508</v>
      </c>
      <c r="B8567" s="19">
        <f>'Expenditures 16-24'!J369</f>
        <v>0</v>
      </c>
      <c r="D8567" s="4" t="s">
        <v>1431</v>
      </c>
      <c r="F8567" s="4"/>
      <c r="G8567" s="1" t="b">
        <f t="shared" ca="1" si="141"/>
        <v>1</v>
      </c>
      <c r="H8567" s="1435" cm="1">
        <f t="array" aca="1" ref="H8567" ca="1">IF(I8567&lt;&gt;"",INDIRECT("'"&amp;I8567&amp;"'!"&amp;J8567),"")</f>
        <v>0</v>
      </c>
      <c r="I8567" s="1440" t="s">
        <v>3868</v>
      </c>
      <c r="J8567" s="1436" t="s">
        <v>6313</v>
      </c>
      <c r="K8567" s="4"/>
    </row>
    <row r="8568" spans="1:11" ht="15" x14ac:dyDescent="0.2">
      <c r="A8568">
        <v>8509</v>
      </c>
      <c r="B8568" s="19">
        <f>'Expenditures 16-24'!J371</f>
        <v>0</v>
      </c>
      <c r="D8568" s="4" t="s">
        <v>1431</v>
      </c>
      <c r="F8568" s="4"/>
      <c r="G8568" s="1" t="b">
        <f t="shared" ca="1" si="141"/>
        <v>1</v>
      </c>
      <c r="H8568" s="1435" cm="1">
        <f t="array" aca="1" ref="H8568" ca="1">IF(I8568&lt;&gt;"",INDIRECT("'"&amp;I8568&amp;"'!"&amp;J8568),"")</f>
        <v>0</v>
      </c>
      <c r="I8568" s="1440" t="s">
        <v>3868</v>
      </c>
      <c r="J8568" s="1436" t="s">
        <v>6314</v>
      </c>
      <c r="K8568" s="4"/>
    </row>
    <row r="8569" spans="1:11" ht="15" x14ac:dyDescent="0.2">
      <c r="A8569">
        <v>8510</v>
      </c>
      <c r="B8569" s="19">
        <f>'Expenditures 16-24'!J372</f>
        <v>0</v>
      </c>
      <c r="D8569" s="4" t="s">
        <v>1431</v>
      </c>
      <c r="F8569" s="4"/>
      <c r="G8569" s="1" t="b">
        <f t="shared" ca="1" si="141"/>
        <v>1</v>
      </c>
      <c r="H8569" s="1435" cm="1">
        <f t="array" aca="1" ref="H8569" ca="1">IF(I8569&lt;&gt;"",INDIRECT("'"&amp;I8569&amp;"'!"&amp;J8569),"")</f>
        <v>0</v>
      </c>
      <c r="I8569" s="1440" t="s">
        <v>3868</v>
      </c>
      <c r="J8569" s="1436" t="s">
        <v>6315</v>
      </c>
      <c r="K8569" s="4"/>
    </row>
    <row r="8570" spans="1:11" ht="15" x14ac:dyDescent="0.2">
      <c r="A8570">
        <v>8511</v>
      </c>
      <c r="B8570" s="19">
        <f>'Expenditures 16-24'!J374</f>
        <v>0</v>
      </c>
      <c r="D8570" s="4" t="s">
        <v>1431</v>
      </c>
      <c r="F8570" s="4"/>
      <c r="G8570" s="1" t="b">
        <f t="shared" ca="1" si="141"/>
        <v>1</v>
      </c>
      <c r="H8570" s="1435" cm="1">
        <f t="array" aca="1" ref="H8570" ca="1">IF(I8570&lt;&gt;"",INDIRECT("'"&amp;I8570&amp;"'!"&amp;J8570),"")</f>
        <v>0</v>
      </c>
      <c r="I8570" s="1440" t="s">
        <v>3868</v>
      </c>
      <c r="J8570" s="1436" t="s">
        <v>6316</v>
      </c>
      <c r="K8570" s="4"/>
    </row>
    <row r="8571" spans="1:11" ht="15" x14ac:dyDescent="0.2">
      <c r="A8571">
        <v>8512</v>
      </c>
      <c r="B8571" s="19">
        <f>'Expenditures 16-24'!J375</f>
        <v>0</v>
      </c>
      <c r="D8571" s="4" t="s">
        <v>1431</v>
      </c>
      <c r="F8571" s="4"/>
      <c r="G8571" s="1" t="b">
        <f t="shared" ca="1" si="141"/>
        <v>1</v>
      </c>
      <c r="H8571" s="1435" cm="1">
        <f t="array" aca="1" ref="H8571" ca="1">IF(I8571&lt;&gt;"",INDIRECT("'"&amp;I8571&amp;"'!"&amp;J8571),"")</f>
        <v>0</v>
      </c>
      <c r="I8571" s="1440" t="s">
        <v>3868</v>
      </c>
      <c r="J8571" s="1436" t="s">
        <v>6317</v>
      </c>
      <c r="K8571" s="4"/>
    </row>
    <row r="8572" spans="1:11" ht="15" x14ac:dyDescent="0.2">
      <c r="A8572">
        <v>8513</v>
      </c>
      <c r="B8572" s="19">
        <f>'Expenditures 16-24'!J376</f>
        <v>0</v>
      </c>
      <c r="D8572" s="4" t="s">
        <v>1431</v>
      </c>
      <c r="F8572" s="4"/>
      <c r="G8572" s="1" t="b">
        <f t="shared" ca="1" si="141"/>
        <v>1</v>
      </c>
      <c r="H8572" s="1435" cm="1">
        <f t="array" aca="1" ref="H8572" ca="1">IF(I8572&lt;&gt;"",INDIRECT("'"&amp;I8572&amp;"'!"&amp;J8572),"")</f>
        <v>0</v>
      </c>
      <c r="I8572" s="1440" t="s">
        <v>3868</v>
      </c>
      <c r="J8572" s="1436" t="s">
        <v>6318</v>
      </c>
      <c r="K8572" s="4"/>
    </row>
    <row r="8573" spans="1:11" ht="15" x14ac:dyDescent="0.2">
      <c r="A8573">
        <v>8514</v>
      </c>
      <c r="B8573" s="19">
        <f>'Expenditures 16-24'!J377</f>
        <v>0</v>
      </c>
      <c r="D8573" s="4" t="s">
        <v>1431</v>
      </c>
      <c r="F8573" s="4"/>
      <c r="G8573" s="1" t="b">
        <f t="shared" ca="1" si="141"/>
        <v>1</v>
      </c>
      <c r="H8573" s="1435" cm="1">
        <f t="array" aca="1" ref="H8573" ca="1">IF(I8573&lt;&gt;"",INDIRECT("'"&amp;I8573&amp;"'!"&amp;J8573),"")</f>
        <v>0</v>
      </c>
      <c r="I8573" s="1440" t="s">
        <v>3868</v>
      </c>
      <c r="J8573" s="1436" t="s">
        <v>6319</v>
      </c>
      <c r="K8573" s="4"/>
    </row>
    <row r="8574" spans="1:11" ht="15" x14ac:dyDescent="0.2">
      <c r="A8574">
        <v>8515</v>
      </c>
      <c r="B8574" s="19">
        <f>'Expenditures 16-24'!J378</f>
        <v>0</v>
      </c>
      <c r="D8574" s="4" t="s">
        <v>1431</v>
      </c>
      <c r="F8574" s="4"/>
      <c r="G8574" s="1" t="b">
        <f t="shared" ca="1" si="141"/>
        <v>1</v>
      </c>
      <c r="H8574" s="1435" cm="1">
        <f t="array" aca="1" ref="H8574" ca="1">IF(I8574&lt;&gt;"",INDIRECT("'"&amp;I8574&amp;"'!"&amp;J8574),"")</f>
        <v>0</v>
      </c>
      <c r="I8574" s="1440" t="s">
        <v>3868</v>
      </c>
      <c r="J8574" s="1436" t="s">
        <v>6320</v>
      </c>
      <c r="K8574" s="4"/>
    </row>
    <row r="8575" spans="1:11" ht="15" x14ac:dyDescent="0.2">
      <c r="A8575">
        <v>8516</v>
      </c>
      <c r="B8575" s="19">
        <f>'Expenditures 16-24'!J380</f>
        <v>0</v>
      </c>
      <c r="D8575" s="4" t="s">
        <v>1431</v>
      </c>
      <c r="F8575" s="4"/>
      <c r="G8575" s="1" t="b">
        <f t="shared" ca="1" si="141"/>
        <v>1</v>
      </c>
      <c r="H8575" s="1435" cm="1">
        <f t="array" aca="1" ref="H8575" ca="1">IF(I8575&lt;&gt;"",INDIRECT("'"&amp;I8575&amp;"'!"&amp;J8575),"")</f>
        <v>0</v>
      </c>
      <c r="I8575" s="1440" t="s">
        <v>3868</v>
      </c>
      <c r="J8575" s="1436" t="s">
        <v>6321</v>
      </c>
      <c r="K8575" s="4"/>
    </row>
    <row r="8576" spans="1:11" ht="15" x14ac:dyDescent="0.2">
      <c r="A8576">
        <v>8517</v>
      </c>
      <c r="B8576" s="19">
        <f>'Expenditures 16-24'!J381</f>
        <v>0</v>
      </c>
      <c r="D8576" s="4" t="s">
        <v>1431</v>
      </c>
      <c r="F8576" s="4"/>
      <c r="G8576" s="1" t="b">
        <f t="shared" ca="1" si="141"/>
        <v>1</v>
      </c>
      <c r="H8576" s="1435" cm="1">
        <f t="array" aca="1" ref="H8576" ca="1">IF(I8576&lt;&gt;"",INDIRECT("'"&amp;I8576&amp;"'!"&amp;J8576),"")</f>
        <v>0</v>
      </c>
      <c r="I8576" s="1440" t="s">
        <v>3868</v>
      </c>
      <c r="J8576" s="1436" t="s">
        <v>6322</v>
      </c>
      <c r="K8576" s="4"/>
    </row>
    <row r="8577" spans="1:11" ht="15" x14ac:dyDescent="0.2">
      <c r="A8577">
        <v>8518</v>
      </c>
      <c r="B8577" s="19">
        <f>'Expenditures 16-24'!J382</f>
        <v>0</v>
      </c>
      <c r="D8577" s="4" t="s">
        <v>1431</v>
      </c>
      <c r="F8577" s="4"/>
      <c r="G8577" s="1" t="b">
        <f t="shared" ca="1" si="141"/>
        <v>1</v>
      </c>
      <c r="H8577" s="1435" cm="1">
        <f t="array" aca="1" ref="H8577" ca="1">IF(I8577&lt;&gt;"",INDIRECT("'"&amp;I8577&amp;"'!"&amp;J8577),"")</f>
        <v>0</v>
      </c>
      <c r="I8577" s="1440" t="s">
        <v>3868</v>
      </c>
      <c r="J8577" s="1436" t="s">
        <v>6323</v>
      </c>
      <c r="K8577" s="4"/>
    </row>
    <row r="8578" spans="1:11" ht="15" x14ac:dyDescent="0.2">
      <c r="A8578">
        <v>8519</v>
      </c>
      <c r="B8578" s="19">
        <f>'Expenditures 16-24'!J383</f>
        <v>0</v>
      </c>
      <c r="D8578" s="4" t="s">
        <v>1431</v>
      </c>
      <c r="F8578" s="4"/>
      <c r="G8578" s="1" t="b">
        <f t="shared" ca="1" si="141"/>
        <v>1</v>
      </c>
      <c r="H8578" s="1435" cm="1">
        <f t="array" aca="1" ref="H8578" ca="1">IF(I8578&lt;&gt;"",INDIRECT("'"&amp;I8578&amp;"'!"&amp;J8578),"")</f>
        <v>0</v>
      </c>
      <c r="I8578" s="1440" t="s">
        <v>3868</v>
      </c>
      <c r="J8578" s="1436" t="s">
        <v>6324</v>
      </c>
      <c r="K8578" s="4"/>
    </row>
    <row r="8579" spans="1:11" ht="15" x14ac:dyDescent="0.2">
      <c r="A8579">
        <v>8520</v>
      </c>
      <c r="B8579" s="19">
        <f>'Expenditures 16-24'!J384</f>
        <v>0</v>
      </c>
      <c r="D8579" s="4" t="s">
        <v>1431</v>
      </c>
      <c r="F8579" s="4"/>
      <c r="G8579" s="1" t="b">
        <f t="shared" ca="1" si="141"/>
        <v>1</v>
      </c>
      <c r="H8579" s="1435" cm="1">
        <f t="array" aca="1" ref="H8579" ca="1">IF(I8579&lt;&gt;"",INDIRECT("'"&amp;I8579&amp;"'!"&amp;J8579),"")</f>
        <v>0</v>
      </c>
      <c r="I8579" s="1440" t="s">
        <v>3868</v>
      </c>
      <c r="J8579" s="1436" t="s">
        <v>6325</v>
      </c>
      <c r="K8579" s="4"/>
    </row>
    <row r="8580" spans="1:11" ht="15" x14ac:dyDescent="0.2">
      <c r="A8580">
        <v>8521</v>
      </c>
      <c r="B8580" s="19">
        <f>'Expenditures 16-24'!J385</f>
        <v>0</v>
      </c>
      <c r="D8580" s="4" t="s">
        <v>1431</v>
      </c>
      <c r="F8580" s="4"/>
      <c r="G8580" s="1" t="b">
        <f t="shared" ca="1" si="141"/>
        <v>1</v>
      </c>
      <c r="H8580" s="1435" cm="1">
        <f t="array" aca="1" ref="H8580" ca="1">IF(I8580&lt;&gt;"",INDIRECT("'"&amp;I8580&amp;"'!"&amp;J8580),"")</f>
        <v>0</v>
      </c>
      <c r="I8580" s="1440" t="s">
        <v>3868</v>
      </c>
      <c r="J8580" s="1436" t="s">
        <v>6326</v>
      </c>
      <c r="K8580" s="4"/>
    </row>
    <row r="8581" spans="1:11" ht="15" x14ac:dyDescent="0.2">
      <c r="A8581">
        <v>8522</v>
      </c>
      <c r="B8581" s="19">
        <f>'Expenditures 16-24'!J386</f>
        <v>0</v>
      </c>
      <c r="D8581" s="4" t="s">
        <v>1431</v>
      </c>
      <c r="F8581" s="4"/>
      <c r="G8581" s="1" t="b">
        <f t="shared" ca="1" si="141"/>
        <v>1</v>
      </c>
      <c r="H8581" s="1435" cm="1">
        <f t="array" aca="1" ref="H8581" ca="1">IF(I8581&lt;&gt;"",INDIRECT("'"&amp;I8581&amp;"'!"&amp;J8581),"")</f>
        <v>0</v>
      </c>
      <c r="I8581" s="1440" t="s">
        <v>3868</v>
      </c>
      <c r="J8581" s="1436" t="s">
        <v>6327</v>
      </c>
      <c r="K8581" s="4"/>
    </row>
    <row r="8582" spans="1:11" ht="15" x14ac:dyDescent="0.2">
      <c r="A8582">
        <v>8523</v>
      </c>
      <c r="B8582" s="19">
        <f>'Expenditures 16-24'!J387</f>
        <v>0</v>
      </c>
      <c r="D8582" s="4" t="s">
        <v>1431</v>
      </c>
      <c r="F8582" s="4"/>
      <c r="G8582" s="1" t="b">
        <f t="shared" ca="1" si="141"/>
        <v>1</v>
      </c>
      <c r="H8582" s="1435" cm="1">
        <f t="array" aca="1" ref="H8582" ca="1">IF(I8582&lt;&gt;"",INDIRECT("'"&amp;I8582&amp;"'!"&amp;J8582),"")</f>
        <v>0</v>
      </c>
      <c r="I8582" s="1440" t="s">
        <v>3868</v>
      </c>
      <c r="J8582" s="1436" t="s">
        <v>6328</v>
      </c>
      <c r="K8582" s="4"/>
    </row>
    <row r="8583" spans="1:11" ht="15" x14ac:dyDescent="0.2">
      <c r="A8583">
        <v>8524</v>
      </c>
      <c r="B8583" s="19">
        <f>'Expenditures 16-24'!J388</f>
        <v>0</v>
      </c>
      <c r="D8583" s="4" t="s">
        <v>1431</v>
      </c>
      <c r="F8583" s="4"/>
      <c r="G8583" s="1" t="b">
        <f t="shared" ca="1" si="141"/>
        <v>1</v>
      </c>
      <c r="H8583" s="1435" cm="1">
        <f t="array" aca="1" ref="H8583" ca="1">IF(I8583&lt;&gt;"",INDIRECT("'"&amp;I8583&amp;"'!"&amp;J8583),"")</f>
        <v>0</v>
      </c>
      <c r="I8583" s="1440" t="s">
        <v>3868</v>
      </c>
      <c r="J8583" s="1436" t="s">
        <v>6329</v>
      </c>
      <c r="K8583" s="4"/>
    </row>
    <row r="8584" spans="1:11" ht="15" x14ac:dyDescent="0.2">
      <c r="A8584">
        <v>8525</v>
      </c>
      <c r="B8584" s="19">
        <f>'Expenditures 16-24'!K316</f>
        <v>0</v>
      </c>
      <c r="D8584" s="4" t="s">
        <v>1431</v>
      </c>
      <c r="F8584" s="4"/>
      <c r="G8584" s="1" t="b">
        <f t="shared" ca="1" si="141"/>
        <v>1</v>
      </c>
      <c r="H8584" s="1435" cm="1">
        <f t="array" aca="1" ref="H8584" ca="1">IF(I8584&lt;&gt;"",INDIRECT("'"&amp;I8584&amp;"'!"&amp;J8584),"")</f>
        <v>0</v>
      </c>
      <c r="I8584" s="1440" t="s">
        <v>3868</v>
      </c>
      <c r="J8584" s="1436" t="s">
        <v>6330</v>
      </c>
      <c r="K8584" s="4"/>
    </row>
    <row r="8585" spans="1:11" ht="15" x14ac:dyDescent="0.2">
      <c r="A8585">
        <v>8526</v>
      </c>
      <c r="B8585" s="19">
        <f>'Expenditures 16-24'!K317</f>
        <v>0</v>
      </c>
      <c r="D8585" s="4" t="s">
        <v>1431</v>
      </c>
      <c r="F8585" s="4"/>
      <c r="G8585" s="1" t="b">
        <f t="shared" ca="1" si="141"/>
        <v>1</v>
      </c>
      <c r="H8585" s="1435" cm="1">
        <f t="array" aca="1" ref="H8585" ca="1">IF(I8585&lt;&gt;"",INDIRECT("'"&amp;I8585&amp;"'!"&amp;J8585),"")</f>
        <v>0</v>
      </c>
      <c r="I8585" s="1440" t="s">
        <v>3868</v>
      </c>
      <c r="J8585" s="1436" t="s">
        <v>6331</v>
      </c>
      <c r="K8585" s="4"/>
    </row>
    <row r="8586" spans="1:11" ht="15" x14ac:dyDescent="0.2">
      <c r="A8586">
        <v>8527</v>
      </c>
      <c r="B8586" s="19">
        <f>'Expenditures 16-24'!K318</f>
        <v>0</v>
      </c>
      <c r="D8586" s="4" t="s">
        <v>1431</v>
      </c>
      <c r="F8586" s="4"/>
      <c r="G8586" s="1" t="b">
        <f t="shared" ca="1" si="141"/>
        <v>1</v>
      </c>
      <c r="H8586" s="1435" cm="1">
        <f t="array" aca="1" ref="H8586" ca="1">IF(I8586&lt;&gt;"",INDIRECT("'"&amp;I8586&amp;"'!"&amp;J8586),"")</f>
        <v>0</v>
      </c>
      <c r="I8586" s="1440" t="s">
        <v>3868</v>
      </c>
      <c r="J8586" s="1436" t="s">
        <v>6332</v>
      </c>
      <c r="K8586" s="4"/>
    </row>
    <row r="8587" spans="1:11" ht="15" x14ac:dyDescent="0.2">
      <c r="A8587">
        <v>8528</v>
      </c>
      <c r="B8587" s="19">
        <f>'Expenditures 16-24'!K319</f>
        <v>0</v>
      </c>
      <c r="D8587" s="4" t="s">
        <v>1431</v>
      </c>
      <c r="F8587" s="4"/>
      <c r="G8587" s="1" t="b">
        <f t="shared" ca="1" si="141"/>
        <v>1</v>
      </c>
      <c r="H8587" s="1435" cm="1">
        <f t="array" aca="1" ref="H8587" ca="1">IF(I8587&lt;&gt;"",INDIRECT("'"&amp;I8587&amp;"'!"&amp;J8587),"")</f>
        <v>0</v>
      </c>
      <c r="I8587" s="1440" t="s">
        <v>3868</v>
      </c>
      <c r="J8587" s="1436" t="s">
        <v>6333</v>
      </c>
      <c r="K8587" s="4"/>
    </row>
    <row r="8588" spans="1:11" ht="15" x14ac:dyDescent="0.2">
      <c r="A8588">
        <v>8529</v>
      </c>
      <c r="B8588" s="19">
        <f>'Expenditures 16-24'!K320</f>
        <v>0</v>
      </c>
      <c r="D8588" s="4" t="s">
        <v>1431</v>
      </c>
      <c r="F8588" s="4"/>
      <c r="G8588" s="1" t="b">
        <f t="shared" ca="1" si="141"/>
        <v>1</v>
      </c>
      <c r="H8588" s="1435" cm="1">
        <f t="array" aca="1" ref="H8588" ca="1">IF(I8588&lt;&gt;"",INDIRECT("'"&amp;I8588&amp;"'!"&amp;J8588),"")</f>
        <v>0</v>
      </c>
      <c r="I8588" s="1440" t="s">
        <v>3868</v>
      </c>
      <c r="J8588" s="1436" t="s">
        <v>6334</v>
      </c>
      <c r="K8588" s="4"/>
    </row>
    <row r="8589" spans="1:11" ht="15" x14ac:dyDescent="0.2">
      <c r="A8589">
        <v>8530</v>
      </c>
      <c r="B8589" s="19">
        <f>'Expenditures 16-24'!K321</f>
        <v>0</v>
      </c>
      <c r="D8589" s="4" t="s">
        <v>1431</v>
      </c>
      <c r="F8589" s="4"/>
      <c r="G8589" s="1" t="b">
        <f t="shared" ca="1" si="141"/>
        <v>1</v>
      </c>
      <c r="H8589" s="1435" cm="1">
        <f t="array" aca="1" ref="H8589" ca="1">IF(I8589&lt;&gt;"",INDIRECT("'"&amp;I8589&amp;"'!"&amp;J8589),"")</f>
        <v>0</v>
      </c>
      <c r="I8589" s="1440" t="s">
        <v>3868</v>
      </c>
      <c r="J8589" s="1436" t="s">
        <v>6335</v>
      </c>
      <c r="K8589" s="4"/>
    </row>
    <row r="8590" spans="1:11" ht="15" x14ac:dyDescent="0.2">
      <c r="A8590">
        <v>8531</v>
      </c>
      <c r="B8590" s="19">
        <f>'Expenditures 16-24'!K322</f>
        <v>0</v>
      </c>
      <c r="D8590" s="4" t="s">
        <v>1431</v>
      </c>
      <c r="F8590" s="4"/>
      <c r="G8590" s="1" t="b">
        <f t="shared" ca="1" si="141"/>
        <v>1</v>
      </c>
      <c r="H8590" s="1435" cm="1">
        <f t="array" aca="1" ref="H8590" ca="1">IF(I8590&lt;&gt;"",INDIRECT("'"&amp;I8590&amp;"'!"&amp;J8590),"")</f>
        <v>0</v>
      </c>
      <c r="I8590" s="1440" t="s">
        <v>3868</v>
      </c>
      <c r="J8590" s="1436" t="s">
        <v>6336</v>
      </c>
      <c r="K8590" s="4"/>
    </row>
    <row r="8591" spans="1:11" ht="15" x14ac:dyDescent="0.2">
      <c r="A8591">
        <v>8532</v>
      </c>
      <c r="B8591" s="19">
        <f>'Expenditures 16-24'!K323</f>
        <v>0</v>
      </c>
      <c r="D8591" s="4" t="s">
        <v>1431</v>
      </c>
      <c r="F8591" s="4"/>
      <c r="G8591" s="1" t="b">
        <f t="shared" ca="1" si="141"/>
        <v>1</v>
      </c>
      <c r="H8591" s="1435" cm="1">
        <f t="array" aca="1" ref="H8591" ca="1">IF(I8591&lt;&gt;"",INDIRECT("'"&amp;I8591&amp;"'!"&amp;J8591),"")</f>
        <v>0</v>
      </c>
      <c r="I8591" s="1440" t="s">
        <v>3868</v>
      </c>
      <c r="J8591" s="1436" t="s">
        <v>6337</v>
      </c>
      <c r="K8591" s="4"/>
    </row>
    <row r="8592" spans="1:11" ht="15" x14ac:dyDescent="0.2">
      <c r="A8592">
        <v>8533</v>
      </c>
      <c r="B8592" s="19">
        <f>'Expenditures 16-24'!K324</f>
        <v>0</v>
      </c>
      <c r="D8592" s="4" t="s">
        <v>1431</v>
      </c>
      <c r="F8592" s="4"/>
      <c r="G8592" s="1" t="b">
        <f t="shared" ca="1" si="141"/>
        <v>1</v>
      </c>
      <c r="H8592" s="1435" cm="1">
        <f t="array" aca="1" ref="H8592" ca="1">IF(I8592&lt;&gt;"",INDIRECT("'"&amp;I8592&amp;"'!"&amp;J8592),"")</f>
        <v>0</v>
      </c>
      <c r="I8592" s="1440" t="s">
        <v>3868</v>
      </c>
      <c r="J8592" s="1436" t="s">
        <v>6338</v>
      </c>
      <c r="K8592" s="4"/>
    </row>
    <row r="8593" spans="1:11" ht="15" x14ac:dyDescent="0.2">
      <c r="A8593">
        <v>8534</v>
      </c>
      <c r="B8593" s="19">
        <f>'Expenditures 16-24'!K325</f>
        <v>0</v>
      </c>
      <c r="D8593" s="4" t="s">
        <v>1431</v>
      </c>
      <c r="F8593" s="4"/>
      <c r="G8593" s="1" t="b">
        <f t="shared" ca="1" si="141"/>
        <v>1</v>
      </c>
      <c r="H8593" s="1435" cm="1">
        <f t="array" aca="1" ref="H8593" ca="1">IF(I8593&lt;&gt;"",INDIRECT("'"&amp;I8593&amp;"'!"&amp;J8593),"")</f>
        <v>0</v>
      </c>
      <c r="I8593" s="1440" t="s">
        <v>3868</v>
      </c>
      <c r="J8593" s="1436" t="s">
        <v>6339</v>
      </c>
      <c r="K8593" s="4"/>
    </row>
    <row r="8594" spans="1:11" ht="15" x14ac:dyDescent="0.2">
      <c r="A8594">
        <v>8535</v>
      </c>
      <c r="B8594" s="19">
        <f>'Expenditures 16-24'!K326</f>
        <v>0</v>
      </c>
      <c r="D8594" s="4" t="s">
        <v>1431</v>
      </c>
      <c r="F8594" s="4"/>
      <c r="G8594" s="1" t="b">
        <f t="shared" ca="1" si="141"/>
        <v>1</v>
      </c>
      <c r="H8594" s="1435" cm="1">
        <f t="array" aca="1" ref="H8594" ca="1">IF(I8594&lt;&gt;"",INDIRECT("'"&amp;I8594&amp;"'!"&amp;J8594),"")</f>
        <v>0</v>
      </c>
      <c r="I8594" s="1440" t="s">
        <v>3868</v>
      </c>
      <c r="J8594" s="1436" t="s">
        <v>6340</v>
      </c>
      <c r="K8594" s="4"/>
    </row>
    <row r="8595" spans="1:11" ht="15" x14ac:dyDescent="0.2">
      <c r="A8595">
        <v>8536</v>
      </c>
      <c r="B8595" s="19">
        <f>'Expenditures 16-24'!K327</f>
        <v>0</v>
      </c>
      <c r="D8595" s="4" t="s">
        <v>1431</v>
      </c>
      <c r="F8595" s="4"/>
      <c r="G8595" s="1" t="b">
        <f t="shared" ca="1" si="141"/>
        <v>1</v>
      </c>
      <c r="H8595" s="1435" cm="1">
        <f t="array" aca="1" ref="H8595" ca="1">IF(I8595&lt;&gt;"",INDIRECT("'"&amp;I8595&amp;"'!"&amp;J8595),"")</f>
        <v>0</v>
      </c>
      <c r="I8595" s="1440" t="s">
        <v>3868</v>
      </c>
      <c r="J8595" s="1436" t="s">
        <v>6341</v>
      </c>
      <c r="K8595" s="4"/>
    </row>
    <row r="8596" spans="1:11" ht="15" x14ac:dyDescent="0.2">
      <c r="A8596">
        <v>8537</v>
      </c>
      <c r="B8596" s="19">
        <f>'Expenditures 16-24'!K328</f>
        <v>0</v>
      </c>
      <c r="D8596" s="4" t="s">
        <v>1431</v>
      </c>
      <c r="F8596" s="4"/>
      <c r="G8596" s="1" t="b">
        <f t="shared" ca="1" si="141"/>
        <v>1</v>
      </c>
      <c r="H8596" s="1435" cm="1">
        <f t="array" aca="1" ref="H8596" ca="1">IF(I8596&lt;&gt;"",INDIRECT("'"&amp;I8596&amp;"'!"&amp;J8596),"")</f>
        <v>0</v>
      </c>
      <c r="I8596" s="1440" t="s">
        <v>3868</v>
      </c>
      <c r="J8596" s="1436" t="s">
        <v>6342</v>
      </c>
      <c r="K8596" s="4"/>
    </row>
    <row r="8597" spans="1:11" ht="15" x14ac:dyDescent="0.2">
      <c r="A8597">
        <v>8538</v>
      </c>
      <c r="B8597" s="19">
        <f>'Expenditures 16-24'!K329</f>
        <v>0</v>
      </c>
      <c r="D8597" s="4" t="s">
        <v>1431</v>
      </c>
      <c r="F8597" s="4"/>
      <c r="G8597" s="1" t="b">
        <f t="shared" ca="1" si="141"/>
        <v>1</v>
      </c>
      <c r="H8597" s="1435" cm="1">
        <f t="array" aca="1" ref="H8597" ca="1">IF(I8597&lt;&gt;"",INDIRECT("'"&amp;I8597&amp;"'!"&amp;J8597),"")</f>
        <v>0</v>
      </c>
      <c r="I8597" s="1440" t="s">
        <v>3868</v>
      </c>
      <c r="J8597" s="1436" t="s">
        <v>6343</v>
      </c>
      <c r="K8597" s="4"/>
    </row>
    <row r="8598" spans="1:11" ht="15" x14ac:dyDescent="0.2">
      <c r="A8598">
        <v>8539</v>
      </c>
      <c r="B8598" s="19">
        <f>'Expenditures 16-24'!K330</f>
        <v>0</v>
      </c>
      <c r="D8598" s="4" t="s">
        <v>1431</v>
      </c>
      <c r="F8598" s="4"/>
      <c r="G8598" s="1" t="b">
        <f t="shared" ca="1" si="141"/>
        <v>1</v>
      </c>
      <c r="H8598" s="1435" cm="1">
        <f t="array" aca="1" ref="H8598" ca="1">IF(I8598&lt;&gt;"",INDIRECT("'"&amp;I8598&amp;"'!"&amp;J8598),"")</f>
        <v>0</v>
      </c>
      <c r="I8598" s="1440" t="s">
        <v>3868</v>
      </c>
      <c r="J8598" s="1436" t="s">
        <v>6344</v>
      </c>
      <c r="K8598" s="4"/>
    </row>
    <row r="8599" spans="1:11" ht="15" x14ac:dyDescent="0.2">
      <c r="A8599">
        <v>8540</v>
      </c>
      <c r="B8599" s="19">
        <f>'Expenditures 16-24'!K331</f>
        <v>0</v>
      </c>
      <c r="D8599" s="4" t="s">
        <v>1431</v>
      </c>
      <c r="F8599" s="4"/>
      <c r="G8599" s="1" t="b">
        <f t="shared" ca="1" si="141"/>
        <v>1</v>
      </c>
      <c r="H8599" s="1435" cm="1">
        <f t="array" aca="1" ref="H8599" ca="1">IF(I8599&lt;&gt;"",INDIRECT("'"&amp;I8599&amp;"'!"&amp;J8599),"")</f>
        <v>0</v>
      </c>
      <c r="I8599" s="1440" t="s">
        <v>3868</v>
      </c>
      <c r="J8599" s="1436" t="s">
        <v>6345</v>
      </c>
      <c r="K8599" s="4"/>
    </row>
    <row r="8600" spans="1:11" ht="15" x14ac:dyDescent="0.2">
      <c r="A8600">
        <v>8541</v>
      </c>
      <c r="B8600" s="19">
        <f>'Expenditures 16-24'!K332</f>
        <v>0</v>
      </c>
      <c r="D8600" s="4" t="s">
        <v>1431</v>
      </c>
      <c r="F8600" s="4"/>
      <c r="G8600" s="1" t="b">
        <f t="shared" ca="1" si="141"/>
        <v>1</v>
      </c>
      <c r="H8600" s="1435" cm="1">
        <f t="array" aca="1" ref="H8600" ca="1">IF(I8600&lt;&gt;"",INDIRECT("'"&amp;I8600&amp;"'!"&amp;J8600),"")</f>
        <v>0</v>
      </c>
      <c r="I8600" s="1440" t="s">
        <v>3868</v>
      </c>
      <c r="J8600" s="1436" t="s">
        <v>6346</v>
      </c>
      <c r="K8600" s="4"/>
    </row>
    <row r="8601" spans="1:11" ht="15" x14ac:dyDescent="0.2">
      <c r="A8601">
        <v>8542</v>
      </c>
      <c r="B8601" s="19">
        <f>'Expenditures 16-24'!K333</f>
        <v>0</v>
      </c>
      <c r="D8601" s="4" t="s">
        <v>1431</v>
      </c>
      <c r="F8601" s="4"/>
      <c r="G8601" s="1" t="b">
        <f t="shared" ca="1" si="141"/>
        <v>1</v>
      </c>
      <c r="H8601" s="1435" cm="1">
        <f t="array" aca="1" ref="H8601" ca="1">IF(I8601&lt;&gt;"",INDIRECT("'"&amp;I8601&amp;"'!"&amp;J8601),"")</f>
        <v>0</v>
      </c>
      <c r="I8601" s="1440" t="s">
        <v>3868</v>
      </c>
      <c r="J8601" s="1436" t="s">
        <v>6347</v>
      </c>
      <c r="K8601" s="4"/>
    </row>
    <row r="8602" spans="1:11" ht="15" x14ac:dyDescent="0.2">
      <c r="A8602">
        <v>8543</v>
      </c>
      <c r="B8602" s="19">
        <f>'Expenditures 16-24'!K334</f>
        <v>0</v>
      </c>
      <c r="D8602" s="4" t="s">
        <v>1431</v>
      </c>
      <c r="F8602" s="4"/>
      <c r="G8602" s="1" t="b">
        <f t="shared" ca="1" si="141"/>
        <v>1</v>
      </c>
      <c r="H8602" s="1435" cm="1">
        <f t="array" aca="1" ref="H8602" ca="1">IF(I8602&lt;&gt;"",INDIRECT("'"&amp;I8602&amp;"'!"&amp;J8602),"")</f>
        <v>0</v>
      </c>
      <c r="I8602" s="1440" t="s">
        <v>3868</v>
      </c>
      <c r="J8602" s="1436" t="s">
        <v>6348</v>
      </c>
      <c r="K8602" s="4"/>
    </row>
    <row r="8603" spans="1:11" ht="15" x14ac:dyDescent="0.2">
      <c r="A8603">
        <v>8544</v>
      </c>
      <c r="B8603" s="19">
        <f>'Expenditures 16-24'!K335</f>
        <v>0</v>
      </c>
      <c r="D8603" s="4" t="s">
        <v>1431</v>
      </c>
      <c r="F8603" s="4"/>
      <c r="G8603" s="1" t="b">
        <f t="shared" ca="1" si="141"/>
        <v>1</v>
      </c>
      <c r="H8603" s="1435" cm="1">
        <f t="array" aca="1" ref="H8603" ca="1">IF(I8603&lt;&gt;"",INDIRECT("'"&amp;I8603&amp;"'!"&amp;J8603),"")</f>
        <v>0</v>
      </c>
      <c r="I8603" s="1440" t="s">
        <v>3868</v>
      </c>
      <c r="J8603" s="1436" t="s">
        <v>6349</v>
      </c>
      <c r="K8603" s="4"/>
    </row>
    <row r="8604" spans="1:11" ht="15" x14ac:dyDescent="0.2">
      <c r="A8604">
        <v>8545</v>
      </c>
      <c r="B8604" s="19">
        <f>'Expenditures 16-24'!K336</f>
        <v>0</v>
      </c>
      <c r="D8604" s="4" t="s">
        <v>1431</v>
      </c>
      <c r="F8604" s="4"/>
      <c r="G8604" s="1" t="b">
        <f t="shared" ca="1" si="141"/>
        <v>1</v>
      </c>
      <c r="H8604" s="1435" cm="1">
        <f t="array" aca="1" ref="H8604" ca="1">IF(I8604&lt;&gt;"",INDIRECT("'"&amp;I8604&amp;"'!"&amp;J8604),"")</f>
        <v>0</v>
      </c>
      <c r="I8604" s="1440" t="s">
        <v>3868</v>
      </c>
      <c r="J8604" s="1436" t="s">
        <v>6350</v>
      </c>
      <c r="K8604" s="4"/>
    </row>
    <row r="8605" spans="1:11" ht="15" x14ac:dyDescent="0.2">
      <c r="A8605">
        <v>8546</v>
      </c>
      <c r="B8605" s="19">
        <f>'Expenditures 16-24'!K337</f>
        <v>0</v>
      </c>
      <c r="D8605" s="4" t="s">
        <v>1431</v>
      </c>
      <c r="F8605" s="4"/>
      <c r="G8605" s="1" t="b">
        <f t="shared" ca="1" si="141"/>
        <v>1</v>
      </c>
      <c r="H8605" s="1435" cm="1">
        <f t="array" aca="1" ref="H8605" ca="1">IF(I8605&lt;&gt;"",INDIRECT("'"&amp;I8605&amp;"'!"&amp;J8605),"")</f>
        <v>0</v>
      </c>
      <c r="I8605" s="1440" t="s">
        <v>3868</v>
      </c>
      <c r="J8605" s="1436" t="s">
        <v>6351</v>
      </c>
      <c r="K8605" s="4"/>
    </row>
    <row r="8606" spans="1:11" ht="15" x14ac:dyDescent="0.2">
      <c r="A8606">
        <v>8547</v>
      </c>
      <c r="B8606" s="19">
        <f>'Expenditures 16-24'!K338</f>
        <v>0</v>
      </c>
      <c r="D8606" s="4" t="s">
        <v>1431</v>
      </c>
      <c r="F8606" s="4"/>
      <c r="G8606" s="1" t="b">
        <f t="shared" ca="1" si="141"/>
        <v>1</v>
      </c>
      <c r="H8606" s="1435" cm="1">
        <f t="array" aca="1" ref="H8606" ca="1">IF(I8606&lt;&gt;"",INDIRECT("'"&amp;I8606&amp;"'!"&amp;J8606),"")</f>
        <v>0</v>
      </c>
      <c r="I8606" s="1440" t="s">
        <v>3868</v>
      </c>
      <c r="J8606" s="1436" t="s">
        <v>6352</v>
      </c>
      <c r="K8606" s="4"/>
    </row>
    <row r="8607" spans="1:11" ht="15" x14ac:dyDescent="0.2">
      <c r="A8607">
        <v>8548</v>
      </c>
      <c r="B8607" s="19">
        <f>'Expenditures 16-24'!K339</f>
        <v>0</v>
      </c>
      <c r="D8607" s="4" t="s">
        <v>1431</v>
      </c>
      <c r="F8607" s="4"/>
      <c r="G8607" s="1" t="b">
        <f t="shared" ca="1" si="141"/>
        <v>1</v>
      </c>
      <c r="H8607" s="1435" cm="1">
        <f t="array" aca="1" ref="H8607" ca="1">IF(I8607&lt;&gt;"",INDIRECT("'"&amp;I8607&amp;"'!"&amp;J8607),"")</f>
        <v>0</v>
      </c>
      <c r="I8607" s="1440" t="s">
        <v>3868</v>
      </c>
      <c r="J8607" s="1436" t="s">
        <v>6353</v>
      </c>
      <c r="K8607" s="4"/>
    </row>
    <row r="8608" spans="1:11" ht="15" x14ac:dyDescent="0.2">
      <c r="A8608">
        <v>8549</v>
      </c>
      <c r="B8608" s="19">
        <f>'Expenditures 16-24'!K340</f>
        <v>0</v>
      </c>
      <c r="D8608" s="4" t="s">
        <v>1431</v>
      </c>
      <c r="F8608" s="4"/>
      <c r="G8608" s="1" t="b">
        <f t="shared" ref="G8608:G8671" ca="1" si="142">H8608=B8608</f>
        <v>1</v>
      </c>
      <c r="H8608" s="1435" cm="1">
        <f t="array" aca="1" ref="H8608" ca="1">IF(I8608&lt;&gt;"",INDIRECT("'"&amp;I8608&amp;"'!"&amp;J8608),"")</f>
        <v>0</v>
      </c>
      <c r="I8608" s="1440" t="s">
        <v>3868</v>
      </c>
      <c r="J8608" s="1436" t="s">
        <v>6354</v>
      </c>
      <c r="K8608" s="4"/>
    </row>
    <row r="8609" spans="1:11" ht="15" x14ac:dyDescent="0.2">
      <c r="A8609">
        <v>8550</v>
      </c>
      <c r="B8609" s="19">
        <f>'Expenditures 16-24'!K341</f>
        <v>0</v>
      </c>
      <c r="D8609" s="4" t="s">
        <v>1431</v>
      </c>
      <c r="F8609" s="4"/>
      <c r="G8609" s="1" t="b">
        <f t="shared" ca="1" si="142"/>
        <v>1</v>
      </c>
      <c r="H8609" s="1435" cm="1">
        <f t="array" aca="1" ref="H8609" ca="1">IF(I8609&lt;&gt;"",INDIRECT("'"&amp;I8609&amp;"'!"&amp;J8609),"")</f>
        <v>0</v>
      </c>
      <c r="I8609" s="1440" t="s">
        <v>3868</v>
      </c>
      <c r="J8609" s="1436" t="s">
        <v>6355</v>
      </c>
      <c r="K8609" s="4"/>
    </row>
    <row r="8610" spans="1:11" ht="15" x14ac:dyDescent="0.2">
      <c r="A8610">
        <v>8551</v>
      </c>
      <c r="B8610" s="19">
        <f>'Expenditures 16-24'!K342</f>
        <v>0</v>
      </c>
      <c r="D8610" s="4" t="s">
        <v>1431</v>
      </c>
      <c r="F8610" s="4"/>
      <c r="G8610" s="1" t="b">
        <f t="shared" ca="1" si="142"/>
        <v>1</v>
      </c>
      <c r="H8610" s="1435" cm="1">
        <f t="array" aca="1" ref="H8610" ca="1">IF(I8610&lt;&gt;"",INDIRECT("'"&amp;I8610&amp;"'!"&amp;J8610),"")</f>
        <v>0</v>
      </c>
      <c r="I8610" s="1440" t="s">
        <v>3868</v>
      </c>
      <c r="J8610" s="1436" t="s">
        <v>6356</v>
      </c>
      <c r="K8610" s="4"/>
    </row>
    <row r="8611" spans="1:11" ht="15" x14ac:dyDescent="0.2">
      <c r="A8611">
        <v>8552</v>
      </c>
      <c r="B8611" s="19">
        <f>'Expenditures 16-24'!K343</f>
        <v>0</v>
      </c>
      <c r="D8611" s="4" t="s">
        <v>1431</v>
      </c>
      <c r="F8611" s="4"/>
      <c r="G8611" s="1" t="b">
        <f t="shared" ca="1" si="142"/>
        <v>1</v>
      </c>
      <c r="H8611" s="1435" cm="1">
        <f t="array" aca="1" ref="H8611" ca="1">IF(I8611&lt;&gt;"",INDIRECT("'"&amp;I8611&amp;"'!"&amp;J8611),"")</f>
        <v>0</v>
      </c>
      <c r="I8611" s="1440" t="s">
        <v>3868</v>
      </c>
      <c r="J8611" s="1436" t="s">
        <v>6357</v>
      </c>
      <c r="K8611" s="4"/>
    </row>
    <row r="8612" spans="1:11" ht="15" x14ac:dyDescent="0.2">
      <c r="A8612">
        <v>8553</v>
      </c>
      <c r="B8612" s="19">
        <f>'Expenditures 16-24'!K344</f>
        <v>0</v>
      </c>
      <c r="D8612" s="4" t="s">
        <v>1431</v>
      </c>
      <c r="F8612" s="4"/>
      <c r="G8612" s="1" t="b">
        <f t="shared" ca="1" si="142"/>
        <v>1</v>
      </c>
      <c r="H8612" s="1435" cm="1">
        <f t="array" aca="1" ref="H8612" ca="1">IF(I8612&lt;&gt;"",INDIRECT("'"&amp;I8612&amp;"'!"&amp;J8612),"")</f>
        <v>0</v>
      </c>
      <c r="I8612" s="1440" t="s">
        <v>3868</v>
      </c>
      <c r="J8612" s="1436" t="s">
        <v>6358</v>
      </c>
      <c r="K8612" s="4"/>
    </row>
    <row r="8613" spans="1:11" ht="15" x14ac:dyDescent="0.2">
      <c r="A8613">
        <v>8554</v>
      </c>
      <c r="B8613" s="19">
        <f>'Expenditures 16-24'!K347</f>
        <v>0</v>
      </c>
      <c r="D8613" s="4" t="s">
        <v>1431</v>
      </c>
      <c r="F8613" s="4"/>
      <c r="G8613" s="1" t="b">
        <f t="shared" ca="1" si="142"/>
        <v>1</v>
      </c>
      <c r="H8613" s="1435" cm="1">
        <f t="array" aca="1" ref="H8613" ca="1">IF(I8613&lt;&gt;"",INDIRECT("'"&amp;I8613&amp;"'!"&amp;J8613),"")</f>
        <v>0</v>
      </c>
      <c r="I8613" s="1440" t="s">
        <v>3868</v>
      </c>
      <c r="J8613" s="1436" t="s">
        <v>6359</v>
      </c>
      <c r="K8613" s="4"/>
    </row>
    <row r="8614" spans="1:11" ht="15" x14ac:dyDescent="0.2">
      <c r="A8614">
        <v>8555</v>
      </c>
      <c r="B8614" s="19">
        <f>'Expenditures 16-24'!K348</f>
        <v>0</v>
      </c>
      <c r="D8614" s="4" t="s">
        <v>1431</v>
      </c>
      <c r="F8614" s="4"/>
      <c r="G8614" s="1" t="b">
        <f t="shared" ca="1" si="142"/>
        <v>1</v>
      </c>
      <c r="H8614" s="1435" cm="1">
        <f t="array" aca="1" ref="H8614" ca="1">IF(I8614&lt;&gt;"",INDIRECT("'"&amp;I8614&amp;"'!"&amp;J8614),"")</f>
        <v>0</v>
      </c>
      <c r="I8614" s="1440" t="s">
        <v>3868</v>
      </c>
      <c r="J8614" s="1436" t="s">
        <v>6360</v>
      </c>
      <c r="K8614" s="4"/>
    </row>
    <row r="8615" spans="1:11" ht="15" x14ac:dyDescent="0.2">
      <c r="A8615">
        <v>8556</v>
      </c>
      <c r="B8615" s="19">
        <f>'Expenditures 16-24'!K349</f>
        <v>0</v>
      </c>
      <c r="D8615" s="4" t="s">
        <v>1431</v>
      </c>
      <c r="F8615" s="4"/>
      <c r="G8615" s="1" t="b">
        <f t="shared" ca="1" si="142"/>
        <v>1</v>
      </c>
      <c r="H8615" s="1435" cm="1">
        <f t="array" aca="1" ref="H8615" ca="1">IF(I8615&lt;&gt;"",INDIRECT("'"&amp;I8615&amp;"'!"&amp;J8615),"")</f>
        <v>0</v>
      </c>
      <c r="I8615" s="1440" t="s">
        <v>3868</v>
      </c>
      <c r="J8615" s="1436" t="s">
        <v>6361</v>
      </c>
      <c r="K8615" s="4"/>
    </row>
    <row r="8616" spans="1:11" ht="15" x14ac:dyDescent="0.2">
      <c r="A8616">
        <v>8557</v>
      </c>
      <c r="B8616" s="19">
        <f>'Expenditures 16-24'!K350</f>
        <v>0</v>
      </c>
      <c r="D8616" s="4" t="s">
        <v>1431</v>
      </c>
      <c r="F8616" s="4"/>
      <c r="G8616" s="1" t="b">
        <f t="shared" ca="1" si="142"/>
        <v>1</v>
      </c>
      <c r="H8616" s="1435" cm="1">
        <f t="array" aca="1" ref="H8616" ca="1">IF(I8616&lt;&gt;"",INDIRECT("'"&amp;I8616&amp;"'!"&amp;J8616),"")</f>
        <v>0</v>
      </c>
      <c r="I8616" s="1440" t="s">
        <v>3868</v>
      </c>
      <c r="J8616" s="1436" t="s">
        <v>6362</v>
      </c>
      <c r="K8616" s="4"/>
    </row>
    <row r="8617" spans="1:11" ht="15" x14ac:dyDescent="0.2">
      <c r="A8617">
        <v>8558</v>
      </c>
      <c r="B8617" s="19">
        <f>'Expenditures 16-24'!K351</f>
        <v>0</v>
      </c>
      <c r="D8617" s="4" t="s">
        <v>1431</v>
      </c>
      <c r="F8617" s="4"/>
      <c r="G8617" s="1" t="b">
        <f t="shared" ca="1" si="142"/>
        <v>1</v>
      </c>
      <c r="H8617" s="1435" cm="1">
        <f t="array" aca="1" ref="H8617" ca="1">IF(I8617&lt;&gt;"",INDIRECT("'"&amp;I8617&amp;"'!"&amp;J8617),"")</f>
        <v>0</v>
      </c>
      <c r="I8617" s="1440" t="s">
        <v>3868</v>
      </c>
      <c r="J8617" s="1436" t="s">
        <v>6363</v>
      </c>
      <c r="K8617" s="4"/>
    </row>
    <row r="8618" spans="1:11" ht="15" x14ac:dyDescent="0.2">
      <c r="A8618">
        <v>8559</v>
      </c>
      <c r="B8618" s="19">
        <f>'Expenditures 16-24'!K352</f>
        <v>0</v>
      </c>
      <c r="D8618" s="4" t="s">
        <v>1431</v>
      </c>
      <c r="F8618" s="4"/>
      <c r="G8618" s="1" t="b">
        <f t="shared" ca="1" si="142"/>
        <v>1</v>
      </c>
      <c r="H8618" s="1435" cm="1">
        <f t="array" aca="1" ref="H8618" ca="1">IF(I8618&lt;&gt;"",INDIRECT("'"&amp;I8618&amp;"'!"&amp;J8618),"")</f>
        <v>0</v>
      </c>
      <c r="I8618" s="1440" t="s">
        <v>3868</v>
      </c>
      <c r="J8618" s="1436" t="s">
        <v>6364</v>
      </c>
      <c r="K8618" s="4"/>
    </row>
    <row r="8619" spans="1:11" ht="15" x14ac:dyDescent="0.2">
      <c r="A8619">
        <v>8560</v>
      </c>
      <c r="B8619" s="19">
        <f>'Expenditures 16-24'!K353</f>
        <v>0</v>
      </c>
      <c r="D8619" s="4" t="s">
        <v>1431</v>
      </c>
      <c r="F8619" s="4"/>
      <c r="G8619" s="1" t="b">
        <f t="shared" ca="1" si="142"/>
        <v>1</v>
      </c>
      <c r="H8619" s="1435" cm="1">
        <f t="array" aca="1" ref="H8619" ca="1">IF(I8619&lt;&gt;"",INDIRECT("'"&amp;I8619&amp;"'!"&amp;J8619),"")</f>
        <v>0</v>
      </c>
      <c r="I8619" s="1440" t="s">
        <v>3868</v>
      </c>
      <c r="J8619" s="1436" t="s">
        <v>6365</v>
      </c>
      <c r="K8619" s="4"/>
    </row>
    <row r="8620" spans="1:11" ht="15" x14ac:dyDescent="0.2">
      <c r="A8620">
        <v>8561</v>
      </c>
      <c r="B8620" s="19">
        <f>'Expenditures 16-24'!K355</f>
        <v>0</v>
      </c>
      <c r="D8620" s="4" t="s">
        <v>1431</v>
      </c>
      <c r="F8620" s="4"/>
      <c r="G8620" s="1" t="b">
        <f t="shared" ca="1" si="142"/>
        <v>1</v>
      </c>
      <c r="H8620" s="1435" cm="1">
        <f t="array" aca="1" ref="H8620" ca="1">IF(I8620&lt;&gt;"",INDIRECT("'"&amp;I8620&amp;"'!"&amp;J8620),"")</f>
        <v>0</v>
      </c>
      <c r="I8620" s="1440" t="s">
        <v>3868</v>
      </c>
      <c r="J8620" s="1436" t="s">
        <v>6366</v>
      </c>
      <c r="K8620" s="4"/>
    </row>
    <row r="8621" spans="1:11" ht="15" x14ac:dyDescent="0.2">
      <c r="A8621">
        <v>8562</v>
      </c>
      <c r="B8621" s="19">
        <f>'Expenditures 16-24'!K356</f>
        <v>0</v>
      </c>
      <c r="D8621" s="4" t="s">
        <v>1431</v>
      </c>
      <c r="F8621" s="4"/>
      <c r="G8621" s="1" t="b">
        <f t="shared" ca="1" si="142"/>
        <v>1</v>
      </c>
      <c r="H8621" s="1435" cm="1">
        <f t="array" aca="1" ref="H8621" ca="1">IF(I8621&lt;&gt;"",INDIRECT("'"&amp;I8621&amp;"'!"&amp;J8621),"")</f>
        <v>0</v>
      </c>
      <c r="I8621" s="1440" t="s">
        <v>3868</v>
      </c>
      <c r="J8621" s="1436" t="s">
        <v>6367</v>
      </c>
      <c r="K8621" s="4"/>
    </row>
    <row r="8622" spans="1:11" ht="15" x14ac:dyDescent="0.2">
      <c r="A8622">
        <v>8563</v>
      </c>
      <c r="B8622" s="19">
        <f>'Expenditures 16-24'!K357</f>
        <v>0</v>
      </c>
      <c r="D8622" s="4" t="s">
        <v>1431</v>
      </c>
      <c r="F8622" s="4"/>
      <c r="G8622" s="1" t="b">
        <f t="shared" ca="1" si="142"/>
        <v>1</v>
      </c>
      <c r="H8622" s="1435" cm="1">
        <f t="array" aca="1" ref="H8622" ca="1">IF(I8622&lt;&gt;"",INDIRECT("'"&amp;I8622&amp;"'!"&amp;J8622),"")</f>
        <v>0</v>
      </c>
      <c r="I8622" s="1440" t="s">
        <v>3868</v>
      </c>
      <c r="J8622" s="1436" t="s">
        <v>6368</v>
      </c>
      <c r="K8622" s="4"/>
    </row>
    <row r="8623" spans="1:11" ht="15" x14ac:dyDescent="0.2">
      <c r="A8623">
        <v>8564</v>
      </c>
      <c r="B8623" s="19">
        <f>'Expenditures 16-24'!K358</f>
        <v>0</v>
      </c>
      <c r="D8623" s="4" t="s">
        <v>1431</v>
      </c>
      <c r="F8623" s="4"/>
      <c r="G8623" s="1" t="b">
        <f t="shared" ca="1" si="142"/>
        <v>1</v>
      </c>
      <c r="H8623" s="1435" cm="1">
        <f t="array" aca="1" ref="H8623" ca="1">IF(I8623&lt;&gt;"",INDIRECT("'"&amp;I8623&amp;"'!"&amp;J8623),"")</f>
        <v>0</v>
      </c>
      <c r="I8623" s="1440" t="s">
        <v>3868</v>
      </c>
      <c r="J8623" s="1436" t="s">
        <v>6369</v>
      </c>
      <c r="K8623" s="4"/>
    </row>
    <row r="8624" spans="1:11" ht="15" x14ac:dyDescent="0.2">
      <c r="A8624">
        <v>8565</v>
      </c>
      <c r="B8624" s="19">
        <f>'Expenditures 16-24'!K360</f>
        <v>75693</v>
      </c>
      <c r="D8624" s="4" t="s">
        <v>1431</v>
      </c>
      <c r="F8624" s="4"/>
      <c r="G8624" s="1" t="b">
        <f t="shared" ca="1" si="142"/>
        <v>1</v>
      </c>
      <c r="H8624" s="1435" cm="1">
        <f t="array" aca="1" ref="H8624" ca="1">IF(I8624&lt;&gt;"",INDIRECT("'"&amp;I8624&amp;"'!"&amp;J8624),"")</f>
        <v>75693</v>
      </c>
      <c r="I8624" s="1440" t="s">
        <v>3868</v>
      </c>
      <c r="J8624" s="1436" t="s">
        <v>6370</v>
      </c>
      <c r="K8624" s="4"/>
    </row>
    <row r="8625" spans="1:11" ht="15" x14ac:dyDescent="0.2">
      <c r="A8625">
        <v>8566</v>
      </c>
      <c r="B8625" s="19">
        <f>'Expenditures 16-24'!K361</f>
        <v>0</v>
      </c>
      <c r="D8625" s="4" t="s">
        <v>1431</v>
      </c>
      <c r="F8625" s="4"/>
      <c r="G8625" s="1" t="b">
        <f t="shared" ca="1" si="142"/>
        <v>1</v>
      </c>
      <c r="H8625" s="1435" cm="1">
        <f t="array" aca="1" ref="H8625" ca="1">IF(I8625&lt;&gt;"",INDIRECT("'"&amp;I8625&amp;"'!"&amp;J8625),"")</f>
        <v>0</v>
      </c>
      <c r="I8625" s="1440" t="s">
        <v>3868</v>
      </c>
      <c r="J8625" s="1436" t="s">
        <v>6371</v>
      </c>
      <c r="K8625" s="4"/>
    </row>
    <row r="8626" spans="1:11" ht="15" x14ac:dyDescent="0.2">
      <c r="A8626">
        <v>8567</v>
      </c>
      <c r="B8626" s="19">
        <f>'Expenditures 16-24'!K362</f>
        <v>0</v>
      </c>
      <c r="D8626" s="4" t="s">
        <v>1431</v>
      </c>
      <c r="F8626" s="4"/>
      <c r="G8626" s="1" t="b">
        <f t="shared" ca="1" si="142"/>
        <v>1</v>
      </c>
      <c r="H8626" s="1435" cm="1">
        <f t="array" aca="1" ref="H8626" ca="1">IF(I8626&lt;&gt;"",INDIRECT("'"&amp;I8626&amp;"'!"&amp;J8626),"")</f>
        <v>0</v>
      </c>
      <c r="I8626" s="1440" t="s">
        <v>3868</v>
      </c>
      <c r="J8626" s="1436" t="s">
        <v>6372</v>
      </c>
      <c r="K8626" s="4"/>
    </row>
    <row r="8627" spans="1:11" ht="15" x14ac:dyDescent="0.2">
      <c r="A8627">
        <v>8568</v>
      </c>
      <c r="B8627" s="19">
        <f>'Expenditures 16-24'!K367</f>
        <v>0</v>
      </c>
      <c r="D8627" s="4" t="s">
        <v>1431</v>
      </c>
      <c r="F8627" s="4"/>
      <c r="G8627" s="1" t="b">
        <f t="shared" ca="1" si="142"/>
        <v>1</v>
      </c>
      <c r="H8627" s="1435" cm="1">
        <f t="array" aca="1" ref="H8627" ca="1">IF(I8627&lt;&gt;"",INDIRECT("'"&amp;I8627&amp;"'!"&amp;J8627),"")</f>
        <v>0</v>
      </c>
      <c r="I8627" s="1440" t="s">
        <v>3868</v>
      </c>
      <c r="J8627" s="1436" t="s">
        <v>6373</v>
      </c>
      <c r="K8627" s="4"/>
    </row>
    <row r="8628" spans="1:11" ht="15" x14ac:dyDescent="0.2">
      <c r="A8628">
        <v>8569</v>
      </c>
      <c r="B8628" s="19">
        <f>'Expenditures 16-24'!K368</f>
        <v>0</v>
      </c>
      <c r="D8628" s="4" t="s">
        <v>1431</v>
      </c>
      <c r="F8628" s="4"/>
      <c r="G8628" s="1" t="b">
        <f t="shared" ca="1" si="142"/>
        <v>1</v>
      </c>
      <c r="H8628" s="1435" cm="1">
        <f t="array" aca="1" ref="H8628" ca="1">IF(I8628&lt;&gt;"",INDIRECT("'"&amp;I8628&amp;"'!"&amp;J8628),"")</f>
        <v>0</v>
      </c>
      <c r="I8628" s="1440" t="s">
        <v>3868</v>
      </c>
      <c r="J8628" s="1436" t="s">
        <v>6374</v>
      </c>
      <c r="K8628" s="4"/>
    </row>
    <row r="8629" spans="1:11" ht="15" x14ac:dyDescent="0.2">
      <c r="A8629">
        <v>8570</v>
      </c>
      <c r="B8629" s="19">
        <f>'Expenditures 16-24'!K369</f>
        <v>0</v>
      </c>
      <c r="D8629" s="4" t="s">
        <v>1431</v>
      </c>
      <c r="F8629" s="4"/>
      <c r="G8629" s="1" t="b">
        <f t="shared" ca="1" si="142"/>
        <v>1</v>
      </c>
      <c r="H8629" s="1435" cm="1">
        <f t="array" aca="1" ref="H8629" ca="1">IF(I8629&lt;&gt;"",INDIRECT("'"&amp;I8629&amp;"'!"&amp;J8629),"")</f>
        <v>0</v>
      </c>
      <c r="I8629" s="1440" t="s">
        <v>3868</v>
      </c>
      <c r="J8629" s="1436" t="s">
        <v>6375</v>
      </c>
      <c r="K8629" s="4"/>
    </row>
    <row r="8630" spans="1:11" ht="15" x14ac:dyDescent="0.2">
      <c r="A8630">
        <v>8571</v>
      </c>
      <c r="B8630" s="19">
        <f>'Expenditures 16-24'!K371</f>
        <v>0</v>
      </c>
      <c r="D8630" s="4" t="s">
        <v>1431</v>
      </c>
      <c r="F8630" s="4"/>
      <c r="G8630" s="1" t="b">
        <f t="shared" ca="1" si="142"/>
        <v>1</v>
      </c>
      <c r="H8630" s="1435" cm="1">
        <f t="array" aca="1" ref="H8630" ca="1">IF(I8630&lt;&gt;"",INDIRECT("'"&amp;I8630&amp;"'!"&amp;J8630),"")</f>
        <v>0</v>
      </c>
      <c r="I8630" s="1440" t="s">
        <v>3868</v>
      </c>
      <c r="J8630" s="1436" t="s">
        <v>6376</v>
      </c>
      <c r="K8630" s="4"/>
    </row>
    <row r="8631" spans="1:11" ht="15" x14ac:dyDescent="0.2">
      <c r="A8631">
        <v>8572</v>
      </c>
      <c r="B8631" s="19">
        <f>'Expenditures 16-24'!K372</f>
        <v>0</v>
      </c>
      <c r="D8631" s="4" t="s">
        <v>1431</v>
      </c>
      <c r="F8631" s="4"/>
      <c r="G8631" s="1" t="b">
        <f t="shared" ca="1" si="142"/>
        <v>1</v>
      </c>
      <c r="H8631" s="1435" cm="1">
        <f t="array" aca="1" ref="H8631" ca="1">IF(I8631&lt;&gt;"",INDIRECT("'"&amp;I8631&amp;"'!"&amp;J8631),"")</f>
        <v>0</v>
      </c>
      <c r="I8631" s="1440" t="s">
        <v>3868</v>
      </c>
      <c r="J8631" s="1436" t="s">
        <v>6377</v>
      </c>
      <c r="K8631" s="4"/>
    </row>
    <row r="8632" spans="1:11" ht="15" x14ac:dyDescent="0.2">
      <c r="A8632">
        <v>8573</v>
      </c>
      <c r="B8632" s="19">
        <f>'Expenditures 16-24'!K374</f>
        <v>0</v>
      </c>
      <c r="D8632" s="4" t="s">
        <v>1431</v>
      </c>
      <c r="F8632" s="4"/>
      <c r="G8632" s="1" t="b">
        <f t="shared" ca="1" si="142"/>
        <v>1</v>
      </c>
      <c r="H8632" s="1435" cm="1">
        <f t="array" aca="1" ref="H8632" ca="1">IF(I8632&lt;&gt;"",INDIRECT("'"&amp;I8632&amp;"'!"&amp;J8632),"")</f>
        <v>0</v>
      </c>
      <c r="I8632" s="1440" t="s">
        <v>3868</v>
      </c>
      <c r="J8632" s="1436" t="s">
        <v>6378</v>
      </c>
      <c r="K8632" s="4"/>
    </row>
    <row r="8633" spans="1:11" ht="15" x14ac:dyDescent="0.2">
      <c r="A8633">
        <v>8574</v>
      </c>
      <c r="B8633" s="19">
        <f>'Expenditures 16-24'!K375</f>
        <v>0</v>
      </c>
      <c r="D8633" s="4" t="s">
        <v>1431</v>
      </c>
      <c r="F8633" s="4"/>
      <c r="G8633" s="1" t="b">
        <f t="shared" ca="1" si="142"/>
        <v>1</v>
      </c>
      <c r="H8633" s="1435" cm="1">
        <f t="array" aca="1" ref="H8633" ca="1">IF(I8633&lt;&gt;"",INDIRECT("'"&amp;I8633&amp;"'!"&amp;J8633),"")</f>
        <v>0</v>
      </c>
      <c r="I8633" s="1440" t="s">
        <v>3868</v>
      </c>
      <c r="J8633" s="1436" t="s">
        <v>6379</v>
      </c>
      <c r="K8633" s="4"/>
    </row>
    <row r="8634" spans="1:11" ht="15" x14ac:dyDescent="0.2">
      <c r="A8634">
        <v>8575</v>
      </c>
      <c r="B8634" s="19">
        <f>'Expenditures 16-24'!K376</f>
        <v>0</v>
      </c>
      <c r="D8634" s="4" t="s">
        <v>1431</v>
      </c>
      <c r="F8634" s="4"/>
      <c r="G8634" s="1" t="b">
        <f t="shared" ca="1" si="142"/>
        <v>1</v>
      </c>
      <c r="H8634" s="1435" cm="1">
        <f t="array" aca="1" ref="H8634" ca="1">IF(I8634&lt;&gt;"",INDIRECT("'"&amp;I8634&amp;"'!"&amp;J8634),"")</f>
        <v>0</v>
      </c>
      <c r="I8634" s="1440" t="s">
        <v>3868</v>
      </c>
      <c r="J8634" s="1436" t="s">
        <v>6380</v>
      </c>
      <c r="K8634" s="4"/>
    </row>
    <row r="8635" spans="1:11" ht="15" x14ac:dyDescent="0.2">
      <c r="A8635">
        <v>8576</v>
      </c>
      <c r="B8635" s="19">
        <f>'Expenditures 16-24'!K377</f>
        <v>0</v>
      </c>
      <c r="D8635" s="4" t="s">
        <v>1431</v>
      </c>
      <c r="F8635" s="4"/>
      <c r="G8635" s="1" t="b">
        <f t="shared" ca="1" si="142"/>
        <v>1</v>
      </c>
      <c r="H8635" s="1435" cm="1">
        <f t="array" aca="1" ref="H8635" ca="1">IF(I8635&lt;&gt;"",INDIRECT("'"&amp;I8635&amp;"'!"&amp;J8635),"")</f>
        <v>0</v>
      </c>
      <c r="I8635" s="1440" t="s">
        <v>3868</v>
      </c>
      <c r="J8635" s="1436" t="s">
        <v>6381</v>
      </c>
      <c r="K8635" s="4"/>
    </row>
    <row r="8636" spans="1:11" ht="15" x14ac:dyDescent="0.2">
      <c r="A8636">
        <v>8577</v>
      </c>
      <c r="B8636" s="19">
        <f>'Expenditures 16-24'!K378</f>
        <v>0</v>
      </c>
      <c r="D8636" s="4" t="s">
        <v>1431</v>
      </c>
      <c r="F8636" s="4"/>
      <c r="G8636" s="1" t="b">
        <f t="shared" ca="1" si="142"/>
        <v>1</v>
      </c>
      <c r="H8636" s="1435" cm="1">
        <f t="array" aca="1" ref="H8636" ca="1">IF(I8636&lt;&gt;"",INDIRECT("'"&amp;I8636&amp;"'!"&amp;J8636),"")</f>
        <v>0</v>
      </c>
      <c r="I8636" s="1440" t="s">
        <v>3868</v>
      </c>
      <c r="J8636" s="1436" t="s">
        <v>6382</v>
      </c>
      <c r="K8636" s="4"/>
    </row>
    <row r="8637" spans="1:11" ht="15" x14ac:dyDescent="0.2">
      <c r="A8637">
        <v>8578</v>
      </c>
      <c r="B8637" s="19">
        <f>'Expenditures 16-24'!K380</f>
        <v>0</v>
      </c>
      <c r="D8637" s="4" t="s">
        <v>1431</v>
      </c>
      <c r="F8637" s="4"/>
      <c r="G8637" s="1" t="b">
        <f t="shared" ca="1" si="142"/>
        <v>1</v>
      </c>
      <c r="H8637" s="1435" cm="1">
        <f t="array" aca="1" ref="H8637" ca="1">IF(I8637&lt;&gt;"",INDIRECT("'"&amp;I8637&amp;"'!"&amp;J8637),"")</f>
        <v>0</v>
      </c>
      <c r="I8637" s="1440" t="s">
        <v>3868</v>
      </c>
      <c r="J8637" s="1436" t="s">
        <v>6383</v>
      </c>
      <c r="K8637" s="4"/>
    </row>
    <row r="8638" spans="1:11" ht="15" x14ac:dyDescent="0.2">
      <c r="A8638">
        <v>8579</v>
      </c>
      <c r="B8638" s="19">
        <f>'Expenditures 16-24'!K381</f>
        <v>0</v>
      </c>
      <c r="D8638" s="4" t="s">
        <v>1431</v>
      </c>
      <c r="F8638" s="4"/>
      <c r="G8638" s="1" t="b">
        <f t="shared" ca="1" si="142"/>
        <v>1</v>
      </c>
      <c r="H8638" s="1435" cm="1">
        <f t="array" aca="1" ref="H8638" ca="1">IF(I8638&lt;&gt;"",INDIRECT("'"&amp;I8638&amp;"'!"&amp;J8638),"")</f>
        <v>0</v>
      </c>
      <c r="I8638" s="1440" t="s">
        <v>3868</v>
      </c>
      <c r="J8638" s="1436" t="s">
        <v>6384</v>
      </c>
      <c r="K8638" s="4"/>
    </row>
    <row r="8639" spans="1:11" ht="15" x14ac:dyDescent="0.2">
      <c r="A8639">
        <v>8580</v>
      </c>
      <c r="B8639" s="19">
        <f>'Expenditures 16-24'!K382</f>
        <v>0</v>
      </c>
      <c r="D8639" s="4" t="s">
        <v>1431</v>
      </c>
      <c r="F8639" s="4"/>
      <c r="G8639" s="1" t="b">
        <f t="shared" ca="1" si="142"/>
        <v>1</v>
      </c>
      <c r="H8639" s="1435" cm="1">
        <f t="array" aca="1" ref="H8639" ca="1">IF(I8639&lt;&gt;"",INDIRECT("'"&amp;I8639&amp;"'!"&amp;J8639),"")</f>
        <v>0</v>
      </c>
      <c r="I8639" s="1440" t="s">
        <v>3868</v>
      </c>
      <c r="J8639" s="1436" t="s">
        <v>6385</v>
      </c>
      <c r="K8639" s="4"/>
    </row>
    <row r="8640" spans="1:11" ht="15" x14ac:dyDescent="0.2">
      <c r="A8640">
        <v>8581</v>
      </c>
      <c r="B8640" s="19">
        <f>'Expenditures 16-24'!K383</f>
        <v>0</v>
      </c>
      <c r="D8640" s="4" t="s">
        <v>1431</v>
      </c>
      <c r="F8640" s="4"/>
      <c r="G8640" s="1" t="b">
        <f t="shared" ca="1" si="142"/>
        <v>1</v>
      </c>
      <c r="H8640" s="1435" cm="1">
        <f t="array" aca="1" ref="H8640" ca="1">IF(I8640&lt;&gt;"",INDIRECT("'"&amp;I8640&amp;"'!"&amp;J8640),"")</f>
        <v>0</v>
      </c>
      <c r="I8640" s="1440" t="s">
        <v>3868</v>
      </c>
      <c r="J8640" s="1436" t="s">
        <v>6386</v>
      </c>
      <c r="K8640" s="4"/>
    </row>
    <row r="8641" spans="1:11" ht="15" x14ac:dyDescent="0.2">
      <c r="A8641">
        <v>8582</v>
      </c>
      <c r="B8641" s="19">
        <f>'Expenditures 16-24'!K384</f>
        <v>0</v>
      </c>
      <c r="D8641" s="4" t="s">
        <v>1431</v>
      </c>
      <c r="F8641" s="4"/>
      <c r="G8641" s="1" t="b">
        <f t="shared" ca="1" si="142"/>
        <v>1</v>
      </c>
      <c r="H8641" s="1435" cm="1">
        <f t="array" aca="1" ref="H8641" ca="1">IF(I8641&lt;&gt;"",INDIRECT("'"&amp;I8641&amp;"'!"&amp;J8641),"")</f>
        <v>0</v>
      </c>
      <c r="I8641" s="1440" t="s">
        <v>3868</v>
      </c>
      <c r="J8641" s="1436" t="s">
        <v>6387</v>
      </c>
      <c r="K8641" s="4"/>
    </row>
    <row r="8642" spans="1:11" ht="15" x14ac:dyDescent="0.2">
      <c r="A8642">
        <v>8583</v>
      </c>
      <c r="B8642" s="19">
        <f>'Expenditures 16-24'!K385</f>
        <v>0</v>
      </c>
      <c r="D8642" s="4" t="s">
        <v>1431</v>
      </c>
      <c r="F8642" s="4"/>
      <c r="G8642" s="1" t="b">
        <f t="shared" ca="1" si="142"/>
        <v>1</v>
      </c>
      <c r="H8642" s="1435" cm="1">
        <f t="array" aca="1" ref="H8642" ca="1">IF(I8642&lt;&gt;"",INDIRECT("'"&amp;I8642&amp;"'!"&amp;J8642),"")</f>
        <v>0</v>
      </c>
      <c r="I8642" s="1440" t="s">
        <v>3868</v>
      </c>
      <c r="J8642" s="1436" t="s">
        <v>6388</v>
      </c>
      <c r="K8642" s="4"/>
    </row>
    <row r="8643" spans="1:11" ht="15" x14ac:dyDescent="0.2">
      <c r="A8643">
        <v>8584</v>
      </c>
      <c r="B8643" s="19">
        <f>'Expenditures 16-24'!K386</f>
        <v>0</v>
      </c>
      <c r="D8643" s="4" t="s">
        <v>1431</v>
      </c>
      <c r="F8643" s="4"/>
      <c r="G8643" s="1" t="b">
        <f t="shared" ca="1" si="142"/>
        <v>1</v>
      </c>
      <c r="H8643" s="1435" cm="1">
        <f t="array" aca="1" ref="H8643" ca="1">IF(I8643&lt;&gt;"",INDIRECT("'"&amp;I8643&amp;"'!"&amp;J8643),"")</f>
        <v>0</v>
      </c>
      <c r="I8643" s="1440" t="s">
        <v>3868</v>
      </c>
      <c r="J8643" s="1436" t="s">
        <v>6389</v>
      </c>
      <c r="K8643" s="4"/>
    </row>
    <row r="8644" spans="1:11" ht="15" x14ac:dyDescent="0.2">
      <c r="A8644">
        <v>8585</v>
      </c>
      <c r="B8644" s="19">
        <f>'Expenditures 16-24'!K387</f>
        <v>130572</v>
      </c>
      <c r="D8644" s="4" t="s">
        <v>1431</v>
      </c>
      <c r="F8644" s="4"/>
      <c r="G8644" s="1" t="b">
        <f t="shared" ca="1" si="142"/>
        <v>1</v>
      </c>
      <c r="H8644" s="1435" cm="1">
        <f t="array" aca="1" ref="H8644" ca="1">IF(I8644&lt;&gt;"",INDIRECT("'"&amp;I8644&amp;"'!"&amp;J8644),"")</f>
        <v>130572</v>
      </c>
      <c r="I8644" s="1440" t="s">
        <v>3868</v>
      </c>
      <c r="J8644" s="1436" t="s">
        <v>6390</v>
      </c>
      <c r="K8644" s="4"/>
    </row>
    <row r="8645" spans="1:11" ht="15" x14ac:dyDescent="0.2">
      <c r="A8645">
        <v>8586</v>
      </c>
      <c r="B8645" s="19">
        <f>'Expenditures 16-24'!K388</f>
        <v>0</v>
      </c>
      <c r="D8645" s="4" t="s">
        <v>1431</v>
      </c>
      <c r="F8645" s="4"/>
      <c r="G8645" s="1" t="b">
        <f t="shared" ca="1" si="142"/>
        <v>1</v>
      </c>
      <c r="H8645" s="1435" cm="1">
        <f t="array" aca="1" ref="H8645" ca="1">IF(I8645&lt;&gt;"",INDIRECT("'"&amp;I8645&amp;"'!"&amp;J8645),"")</f>
        <v>0</v>
      </c>
      <c r="I8645" s="1440" t="s">
        <v>3868</v>
      </c>
      <c r="J8645" s="1436" t="s">
        <v>6391</v>
      </c>
      <c r="K8645" s="4"/>
    </row>
    <row r="8646" spans="1:11" ht="15" x14ac:dyDescent="0.2">
      <c r="A8646">
        <v>8587</v>
      </c>
      <c r="B8646" s="19">
        <f>'Expenditures 16-24'!K393</f>
        <v>0</v>
      </c>
      <c r="D8646" s="4" t="s">
        <v>1431</v>
      </c>
      <c r="F8646" s="4"/>
      <c r="G8646" s="1" t="b">
        <f t="shared" ca="1" si="142"/>
        <v>1</v>
      </c>
      <c r="H8646" s="1435" cm="1">
        <f t="array" aca="1" ref="H8646" ca="1">IF(I8646&lt;&gt;"",INDIRECT("'"&amp;I8646&amp;"'!"&amp;J8646),"")</f>
        <v>0</v>
      </c>
      <c r="I8646" s="1440" t="s">
        <v>3868</v>
      </c>
      <c r="J8646" s="1436" t="s">
        <v>6392</v>
      </c>
      <c r="K8646" s="4"/>
    </row>
    <row r="8647" spans="1:11" ht="15" x14ac:dyDescent="0.2">
      <c r="A8647">
        <v>8588</v>
      </c>
      <c r="B8647" s="19">
        <f>'Expenditures 16-24'!K394</f>
        <v>0</v>
      </c>
      <c r="D8647" s="4" t="s">
        <v>1431</v>
      </c>
      <c r="F8647" s="4"/>
      <c r="G8647" s="1" t="b">
        <f t="shared" ca="1" si="142"/>
        <v>1</v>
      </c>
      <c r="H8647" s="1435" cm="1">
        <f t="array" aca="1" ref="H8647" ca="1">IF(I8647&lt;&gt;"",INDIRECT("'"&amp;I8647&amp;"'!"&amp;J8647),"")</f>
        <v>0</v>
      </c>
      <c r="I8647" s="1440" t="s">
        <v>3868</v>
      </c>
      <c r="J8647" s="1436" t="s">
        <v>6393</v>
      </c>
      <c r="K8647" s="4"/>
    </row>
    <row r="8648" spans="1:11" ht="15" x14ac:dyDescent="0.2">
      <c r="A8648">
        <v>8589</v>
      </c>
      <c r="B8648" s="19">
        <f>'Expenditures 16-24'!K395</f>
        <v>0</v>
      </c>
      <c r="D8648" s="4" t="s">
        <v>1431</v>
      </c>
      <c r="F8648" s="4"/>
      <c r="G8648" s="1" t="b">
        <f t="shared" ca="1" si="142"/>
        <v>1</v>
      </c>
      <c r="H8648" s="1435" cm="1">
        <f t="array" aca="1" ref="H8648" ca="1">IF(I8648&lt;&gt;"",INDIRECT("'"&amp;I8648&amp;"'!"&amp;J8648),"")</f>
        <v>0</v>
      </c>
      <c r="I8648" s="1440" t="s">
        <v>3868</v>
      </c>
      <c r="J8648" s="1436" t="s">
        <v>6394</v>
      </c>
      <c r="K8648" s="4"/>
    </row>
    <row r="8649" spans="1:11" ht="15" x14ac:dyDescent="0.2">
      <c r="A8649">
        <v>8590</v>
      </c>
      <c r="B8649" s="19">
        <f>'Expenditures 16-24'!K396</f>
        <v>0</v>
      </c>
      <c r="D8649" s="4" t="s">
        <v>1431</v>
      </c>
      <c r="F8649" s="4"/>
      <c r="G8649" s="1" t="b">
        <f t="shared" ca="1" si="142"/>
        <v>1</v>
      </c>
      <c r="H8649" s="1435" cm="1">
        <f t="array" aca="1" ref="H8649" ca="1">IF(I8649&lt;&gt;"",INDIRECT("'"&amp;I8649&amp;"'!"&amp;J8649),"")</f>
        <v>0</v>
      </c>
      <c r="I8649" s="1440" t="s">
        <v>3868</v>
      </c>
      <c r="J8649" s="1436" t="s">
        <v>6395</v>
      </c>
      <c r="K8649" s="4"/>
    </row>
    <row r="8650" spans="1:11" ht="15" x14ac:dyDescent="0.2">
      <c r="A8650">
        <v>8591</v>
      </c>
      <c r="B8650" s="19">
        <f>'Expenditures 16-24'!K398</f>
        <v>0</v>
      </c>
      <c r="D8650" s="4" t="s">
        <v>1431</v>
      </c>
      <c r="F8650" s="4"/>
      <c r="G8650" s="1" t="b">
        <f t="shared" ca="1" si="142"/>
        <v>1</v>
      </c>
      <c r="H8650" s="1435" cm="1">
        <f t="array" aca="1" ref="H8650" ca="1">IF(I8650&lt;&gt;"",INDIRECT("'"&amp;I8650&amp;"'!"&amp;J8650),"")</f>
        <v>0</v>
      </c>
      <c r="I8650" s="1440" t="s">
        <v>3868</v>
      </c>
      <c r="J8650" s="1436" t="s">
        <v>6396</v>
      </c>
      <c r="K8650" s="4"/>
    </row>
    <row r="8651" spans="1:11" ht="15" x14ac:dyDescent="0.2">
      <c r="A8651">
        <v>8592</v>
      </c>
      <c r="B8651" s="19">
        <f>'Expenditures 16-24'!K399</f>
        <v>0</v>
      </c>
      <c r="D8651" s="4" t="s">
        <v>1431</v>
      </c>
      <c r="F8651" s="4"/>
      <c r="G8651" s="1" t="b">
        <f t="shared" ca="1" si="142"/>
        <v>1</v>
      </c>
      <c r="H8651" s="1435" cm="1">
        <f t="array" aca="1" ref="H8651" ca="1">IF(I8651&lt;&gt;"",INDIRECT("'"&amp;I8651&amp;"'!"&amp;J8651),"")</f>
        <v>0</v>
      </c>
      <c r="I8651" s="1440" t="s">
        <v>3868</v>
      </c>
      <c r="J8651" s="1436" t="s">
        <v>6397</v>
      </c>
      <c r="K8651" s="4"/>
    </row>
    <row r="8652" spans="1:11" ht="15" x14ac:dyDescent="0.2">
      <c r="A8652">
        <v>8593</v>
      </c>
      <c r="B8652" s="19">
        <f>'Expenditures 16-24'!K400</f>
        <v>0</v>
      </c>
      <c r="D8652" s="4" t="s">
        <v>1431</v>
      </c>
      <c r="F8652" s="4"/>
      <c r="G8652" s="1" t="b">
        <f t="shared" ca="1" si="142"/>
        <v>1</v>
      </c>
      <c r="H8652" s="1435" cm="1">
        <f t="array" aca="1" ref="H8652" ca="1">IF(I8652&lt;&gt;"",INDIRECT("'"&amp;I8652&amp;"'!"&amp;J8652),"")</f>
        <v>0</v>
      </c>
      <c r="I8652" s="1440" t="s">
        <v>3868</v>
      </c>
      <c r="J8652" s="1436" t="s">
        <v>6398</v>
      </c>
      <c r="K8652" s="4"/>
    </row>
    <row r="8653" spans="1:11" ht="15" x14ac:dyDescent="0.2">
      <c r="A8653">
        <v>8594</v>
      </c>
      <c r="B8653" s="19">
        <f>'Expenditures 16-24'!K401</f>
        <v>0</v>
      </c>
      <c r="D8653" s="4" t="s">
        <v>1431</v>
      </c>
      <c r="F8653" s="4"/>
      <c r="G8653" s="1" t="b">
        <f t="shared" ca="1" si="142"/>
        <v>1</v>
      </c>
      <c r="H8653" s="1435" cm="1">
        <f t="array" aca="1" ref="H8653" ca="1">IF(I8653&lt;&gt;"",INDIRECT("'"&amp;I8653&amp;"'!"&amp;J8653),"")</f>
        <v>0</v>
      </c>
      <c r="I8653" s="1440" t="s">
        <v>3868</v>
      </c>
      <c r="J8653" s="1436" t="s">
        <v>6399</v>
      </c>
      <c r="K8653" s="4"/>
    </row>
    <row r="8654" spans="1:11" ht="15" x14ac:dyDescent="0.2">
      <c r="A8654">
        <v>8595</v>
      </c>
      <c r="B8654" s="19">
        <f>'Expenditures 16-24'!K402</f>
        <v>0</v>
      </c>
      <c r="D8654" s="4" t="s">
        <v>1431</v>
      </c>
      <c r="F8654" s="4"/>
      <c r="G8654" s="1" t="b">
        <f t="shared" ca="1" si="142"/>
        <v>1</v>
      </c>
      <c r="H8654" s="1435" cm="1">
        <f t="array" aca="1" ref="H8654" ca="1">IF(I8654&lt;&gt;"",INDIRECT("'"&amp;I8654&amp;"'!"&amp;J8654),"")</f>
        <v>0</v>
      </c>
      <c r="I8654" s="1440" t="s">
        <v>3868</v>
      </c>
      <c r="J8654" s="1436" t="s">
        <v>6400</v>
      </c>
      <c r="K8654" s="4"/>
    </row>
    <row r="8655" spans="1:11" ht="15" x14ac:dyDescent="0.2">
      <c r="A8655">
        <v>8596</v>
      </c>
      <c r="B8655" s="19">
        <f>'Expenditures 16-24'!K403</f>
        <v>0</v>
      </c>
      <c r="D8655" s="4" t="s">
        <v>1431</v>
      </c>
      <c r="F8655" s="4"/>
      <c r="G8655" s="1" t="b">
        <f t="shared" ca="1" si="142"/>
        <v>1</v>
      </c>
      <c r="H8655" s="1435" cm="1">
        <f t="array" aca="1" ref="H8655" ca="1">IF(I8655&lt;&gt;"",INDIRECT("'"&amp;I8655&amp;"'!"&amp;J8655),"")</f>
        <v>0</v>
      </c>
      <c r="I8655" s="1440" t="s">
        <v>3868</v>
      </c>
      <c r="J8655" s="1436" t="s">
        <v>6401</v>
      </c>
      <c r="K8655" s="4"/>
    </row>
    <row r="8656" spans="1:11" ht="15" x14ac:dyDescent="0.2">
      <c r="A8656">
        <v>8597</v>
      </c>
      <c r="B8656" s="19">
        <f>'Expenditures 16-24'!K404</f>
        <v>0</v>
      </c>
      <c r="D8656" s="4" t="s">
        <v>1431</v>
      </c>
      <c r="F8656" s="4"/>
      <c r="G8656" s="1" t="b">
        <f t="shared" ca="1" si="142"/>
        <v>1</v>
      </c>
      <c r="H8656" s="1435" cm="1">
        <f t="array" aca="1" ref="H8656" ca="1">IF(I8656&lt;&gt;"",INDIRECT("'"&amp;I8656&amp;"'!"&amp;J8656),"")</f>
        <v>0</v>
      </c>
      <c r="I8656" s="1440" t="s">
        <v>3868</v>
      </c>
      <c r="J8656" s="1436" t="s">
        <v>6402</v>
      </c>
      <c r="K8656" s="4"/>
    </row>
    <row r="8657" spans="1:11" ht="15" x14ac:dyDescent="0.2">
      <c r="A8657">
        <v>8598</v>
      </c>
      <c r="B8657" s="19">
        <f>'Expenditures 16-24'!K405</f>
        <v>0</v>
      </c>
      <c r="D8657" s="4" t="s">
        <v>1431</v>
      </c>
      <c r="F8657" s="4"/>
      <c r="G8657" s="1" t="b">
        <f t="shared" ca="1" si="142"/>
        <v>1</v>
      </c>
      <c r="H8657" s="1435" cm="1">
        <f t="array" aca="1" ref="H8657" ca="1">IF(I8657&lt;&gt;"",INDIRECT("'"&amp;I8657&amp;"'!"&amp;J8657),"")</f>
        <v>0</v>
      </c>
      <c r="I8657" s="1440" t="s">
        <v>3868</v>
      </c>
      <c r="J8657" s="1436" t="s">
        <v>6403</v>
      </c>
      <c r="K8657" s="4"/>
    </row>
    <row r="8658" spans="1:11" ht="15" x14ac:dyDescent="0.2">
      <c r="A8658">
        <v>8599</v>
      </c>
      <c r="B8658" s="19">
        <f>'Expenditures 16-24'!K406</f>
        <v>0</v>
      </c>
      <c r="D8658" s="4" t="s">
        <v>1431</v>
      </c>
      <c r="F8658" s="4"/>
      <c r="G8658" s="1" t="b">
        <f t="shared" ca="1" si="142"/>
        <v>1</v>
      </c>
      <c r="H8658" s="1435" cm="1">
        <f t="array" aca="1" ref="H8658" ca="1">IF(I8658&lt;&gt;"",INDIRECT("'"&amp;I8658&amp;"'!"&amp;J8658),"")</f>
        <v>0</v>
      </c>
      <c r="I8658" s="1440" t="s">
        <v>3868</v>
      </c>
      <c r="J8658" s="1436" t="s">
        <v>6404</v>
      </c>
      <c r="K8658" s="4"/>
    </row>
    <row r="8659" spans="1:11" ht="15" x14ac:dyDescent="0.2">
      <c r="A8659">
        <v>8600</v>
      </c>
      <c r="B8659" s="19">
        <f>'Expenditures 16-24'!K407</f>
        <v>0</v>
      </c>
      <c r="D8659" s="4" t="s">
        <v>1431</v>
      </c>
      <c r="F8659" s="4"/>
      <c r="G8659" s="1" t="b">
        <f t="shared" ca="1" si="142"/>
        <v>1</v>
      </c>
      <c r="H8659" s="1435" cm="1">
        <f t="array" aca="1" ref="H8659" ca="1">IF(I8659&lt;&gt;"",INDIRECT("'"&amp;I8659&amp;"'!"&amp;J8659),"")</f>
        <v>0</v>
      </c>
      <c r="I8659" s="1440" t="s">
        <v>3868</v>
      </c>
      <c r="J8659" s="1436" t="s">
        <v>6405</v>
      </c>
      <c r="K8659" s="4"/>
    </row>
    <row r="8660" spans="1:11" ht="15" x14ac:dyDescent="0.2">
      <c r="A8660">
        <v>8601</v>
      </c>
      <c r="B8660" s="19">
        <f>'Expenditures 16-24'!K408</f>
        <v>0</v>
      </c>
      <c r="D8660" s="4" t="s">
        <v>1431</v>
      </c>
      <c r="F8660" s="4"/>
      <c r="G8660" s="1" t="b">
        <f t="shared" ca="1" si="142"/>
        <v>1</v>
      </c>
      <c r="H8660" s="1435" cm="1">
        <f t="array" aca="1" ref="H8660" ca="1">IF(I8660&lt;&gt;"",INDIRECT("'"&amp;I8660&amp;"'!"&amp;J8660),"")</f>
        <v>0</v>
      </c>
      <c r="I8660" s="1440" t="s">
        <v>3868</v>
      </c>
      <c r="J8660" s="1436" t="s">
        <v>6406</v>
      </c>
      <c r="K8660" s="4"/>
    </row>
    <row r="8661" spans="1:11" ht="15" x14ac:dyDescent="0.2">
      <c r="A8661">
        <v>8602</v>
      </c>
      <c r="B8661" s="19">
        <f>'Expenditures 16-24'!K409</f>
        <v>0</v>
      </c>
      <c r="D8661" s="4" t="s">
        <v>1431</v>
      </c>
      <c r="F8661" s="4"/>
      <c r="G8661" s="1" t="b">
        <f t="shared" ca="1" si="142"/>
        <v>1</v>
      </c>
      <c r="H8661" s="1435" cm="1">
        <f t="array" aca="1" ref="H8661" ca="1">IF(I8661&lt;&gt;"",INDIRECT("'"&amp;I8661&amp;"'!"&amp;J8661),"")</f>
        <v>0</v>
      </c>
      <c r="I8661" s="1440" t="s">
        <v>3868</v>
      </c>
      <c r="J8661" s="1436" t="s">
        <v>6407</v>
      </c>
      <c r="K8661" s="4"/>
    </row>
    <row r="8662" spans="1:11" ht="15" x14ac:dyDescent="0.2">
      <c r="A8662">
        <v>8603</v>
      </c>
      <c r="B8662" s="19">
        <f>'Expenditures 16-24'!K410</f>
        <v>0</v>
      </c>
      <c r="D8662" s="4" t="s">
        <v>1431</v>
      </c>
      <c r="F8662" s="4"/>
      <c r="G8662" s="1" t="b">
        <f t="shared" ca="1" si="142"/>
        <v>1</v>
      </c>
      <c r="H8662" s="1435" cm="1">
        <f t="array" aca="1" ref="H8662" ca="1">IF(I8662&lt;&gt;"",INDIRECT("'"&amp;I8662&amp;"'!"&amp;J8662),"")</f>
        <v>0</v>
      </c>
      <c r="I8662" s="1440" t="s">
        <v>3868</v>
      </c>
      <c r="J8662" s="1436" t="s">
        <v>6408</v>
      </c>
      <c r="K8662" s="4"/>
    </row>
    <row r="8663" spans="1:11" ht="15" x14ac:dyDescent="0.2">
      <c r="A8663">
        <v>8604</v>
      </c>
      <c r="B8663" s="19">
        <f>'Expenditures 16-24'!K411</f>
        <v>0</v>
      </c>
      <c r="D8663" s="4" t="s">
        <v>1431</v>
      </c>
      <c r="F8663" s="4"/>
      <c r="G8663" s="1" t="b">
        <f t="shared" ca="1" si="142"/>
        <v>1</v>
      </c>
      <c r="H8663" s="1435" cm="1">
        <f t="array" aca="1" ref="H8663" ca="1">IF(I8663&lt;&gt;"",INDIRECT("'"&amp;I8663&amp;"'!"&amp;J8663),"")</f>
        <v>0</v>
      </c>
      <c r="I8663" s="1440" t="s">
        <v>3868</v>
      </c>
      <c r="J8663" s="1436" t="s">
        <v>6409</v>
      </c>
      <c r="K8663" s="4"/>
    </row>
    <row r="8664" spans="1:11" ht="15" x14ac:dyDescent="0.2">
      <c r="A8664">
        <v>8605</v>
      </c>
      <c r="B8664" s="19">
        <f>'Expenditures 16-24'!K412</f>
        <v>0</v>
      </c>
      <c r="D8664" s="4" t="s">
        <v>1431</v>
      </c>
      <c r="F8664" s="4"/>
      <c r="G8664" s="1" t="b">
        <f t="shared" ca="1" si="142"/>
        <v>1</v>
      </c>
      <c r="H8664" s="1435" cm="1">
        <f t="array" aca="1" ref="H8664" ca="1">IF(I8664&lt;&gt;"",INDIRECT("'"&amp;I8664&amp;"'!"&amp;J8664),"")</f>
        <v>0</v>
      </c>
      <c r="I8664" s="1440" t="s">
        <v>3868</v>
      </c>
      <c r="J8664" s="1436" t="s">
        <v>6410</v>
      </c>
      <c r="K8664" s="4"/>
    </row>
    <row r="8665" spans="1:11" ht="15" x14ac:dyDescent="0.2">
      <c r="A8665">
        <v>8606</v>
      </c>
      <c r="B8665" s="19">
        <f>'Expenditures 16-24'!K413</f>
        <v>0</v>
      </c>
      <c r="D8665" s="4" t="s">
        <v>1431</v>
      </c>
      <c r="F8665" s="4"/>
      <c r="G8665" s="1" t="b">
        <f t="shared" ca="1" si="142"/>
        <v>1</v>
      </c>
      <c r="H8665" s="1435" cm="1">
        <f t="array" aca="1" ref="H8665" ca="1">IF(I8665&lt;&gt;"",INDIRECT("'"&amp;I8665&amp;"'!"&amp;J8665),"")</f>
        <v>0</v>
      </c>
      <c r="I8665" s="1440" t="s">
        <v>3868</v>
      </c>
      <c r="J8665" s="1436" t="s">
        <v>6411</v>
      </c>
      <c r="K8665" s="4"/>
    </row>
    <row r="8666" spans="1:11" ht="15" x14ac:dyDescent="0.2">
      <c r="A8666">
        <v>8607</v>
      </c>
      <c r="B8666" s="19">
        <f>'Expenditures 16-24'!K414</f>
        <v>0</v>
      </c>
      <c r="D8666" s="4" t="s">
        <v>1431</v>
      </c>
      <c r="F8666" s="4"/>
      <c r="G8666" s="1" t="b">
        <f t="shared" ca="1" si="142"/>
        <v>1</v>
      </c>
      <c r="H8666" s="1435" cm="1">
        <f t="array" aca="1" ref="H8666" ca="1">IF(I8666&lt;&gt;"",INDIRECT("'"&amp;I8666&amp;"'!"&amp;J8666),"")</f>
        <v>0</v>
      </c>
      <c r="I8666" s="1440" t="s">
        <v>3868</v>
      </c>
      <c r="J8666" s="1436" t="s">
        <v>6412</v>
      </c>
      <c r="K8666" s="4"/>
    </row>
    <row r="8667" spans="1:11" ht="15" x14ac:dyDescent="0.2">
      <c r="A8667">
        <v>8608</v>
      </c>
      <c r="B8667" s="19">
        <f>'PCTC-OEPP 37-39'!F74</f>
        <v>0</v>
      </c>
      <c r="D8667" s="4" t="s">
        <v>1432</v>
      </c>
      <c r="F8667" s="4"/>
      <c r="G8667" s="1" t="b">
        <f t="shared" ca="1" si="142"/>
        <v>1</v>
      </c>
      <c r="H8667" s="1435" cm="1">
        <f t="array" aca="1" ref="H8667" ca="1">IF(I8667&lt;&gt;"",INDIRECT("'"&amp;I8667&amp;"'!"&amp;J8667),"")</f>
        <v>0</v>
      </c>
      <c r="I8667" s="1440" t="s">
        <v>5159</v>
      </c>
      <c r="J8667" s="1436" t="s">
        <v>4008</v>
      </c>
      <c r="K8667" s="4"/>
    </row>
    <row r="8668" spans="1:11" ht="15" x14ac:dyDescent="0.2">
      <c r="A8668">
        <v>8609</v>
      </c>
      <c r="B8668" s="19">
        <f>'PCTC-OEPP 37-39'!F75</f>
        <v>0</v>
      </c>
      <c r="D8668" s="4" t="s">
        <v>1432</v>
      </c>
      <c r="F8668" s="4"/>
      <c r="G8668" s="1" t="b">
        <f t="shared" ca="1" si="142"/>
        <v>1</v>
      </c>
      <c r="H8668" s="1435" cm="1">
        <f t="array" aca="1" ref="H8668" ca="1">IF(I8668&lt;&gt;"",INDIRECT("'"&amp;I8668&amp;"'!"&amp;J8668),"")</f>
        <v>0</v>
      </c>
      <c r="I8668" s="1440" t="s">
        <v>5159</v>
      </c>
      <c r="J8668" s="1436" t="s">
        <v>4009</v>
      </c>
      <c r="K8668" s="4"/>
    </row>
    <row r="8669" spans="1:11" ht="15" x14ac:dyDescent="0.2">
      <c r="A8669">
        <v>8610</v>
      </c>
      <c r="B8669" s="19">
        <f>'PCTC-OEPP 37-39'!F76</f>
        <v>0</v>
      </c>
      <c r="D8669" s="4" t="s">
        <v>1432</v>
      </c>
      <c r="F8669" s="4"/>
      <c r="G8669" s="1" t="b">
        <f t="shared" ca="1" si="142"/>
        <v>1</v>
      </c>
      <c r="H8669" s="1435" cm="1">
        <f t="array" aca="1" ref="H8669" ca="1">IF(I8669&lt;&gt;"",INDIRECT("'"&amp;I8669&amp;"'!"&amp;J8669),"")</f>
        <v>0</v>
      </c>
      <c r="I8669" s="1440" t="s">
        <v>5159</v>
      </c>
      <c r="J8669" s="1436" t="s">
        <v>4010</v>
      </c>
      <c r="K8669" s="4"/>
    </row>
    <row r="8670" spans="1:11" ht="15" x14ac:dyDescent="0.2">
      <c r="A8670">
        <v>8611</v>
      </c>
      <c r="B8670" s="19">
        <f>'PCTC-OEPP 37-39'!F77</f>
        <v>0</v>
      </c>
      <c r="D8670" s="4" t="s">
        <v>1432</v>
      </c>
      <c r="F8670" s="4"/>
      <c r="G8670" s="1" t="b">
        <f t="shared" ca="1" si="142"/>
        <v>1</v>
      </c>
      <c r="H8670" s="1435" cm="1">
        <f t="array" aca="1" ref="H8670" ca="1">IF(I8670&lt;&gt;"",INDIRECT("'"&amp;I8670&amp;"'!"&amp;J8670),"")</f>
        <v>0</v>
      </c>
      <c r="I8670" s="1440" t="s">
        <v>5159</v>
      </c>
      <c r="J8670" s="1436" t="s">
        <v>4011</v>
      </c>
      <c r="K8670" s="4"/>
    </row>
    <row r="8671" spans="1:11" ht="15" x14ac:dyDescent="0.2">
      <c r="A8671">
        <v>8612</v>
      </c>
      <c r="B8671" s="19">
        <f>'PCTC-OEPP 37-39'!F78</f>
        <v>0</v>
      </c>
      <c r="D8671" s="4" t="s">
        <v>1432</v>
      </c>
      <c r="F8671" s="4"/>
      <c r="G8671" s="1" t="b">
        <f t="shared" ca="1" si="142"/>
        <v>1</v>
      </c>
      <c r="H8671" s="1435" cm="1">
        <f t="array" aca="1" ref="H8671" ca="1">IF(I8671&lt;&gt;"",INDIRECT("'"&amp;I8671&amp;"'!"&amp;J8671),"")</f>
        <v>0</v>
      </c>
      <c r="I8671" s="1440" t="s">
        <v>5159</v>
      </c>
      <c r="J8671" s="1436" t="s">
        <v>4649</v>
      </c>
      <c r="K8671" s="4"/>
    </row>
    <row r="8672" spans="1:11" ht="15" x14ac:dyDescent="0.2">
      <c r="A8672">
        <v>8613</v>
      </c>
      <c r="B8672" s="19">
        <f>'PCTC-OEPP 37-39'!F79</f>
        <v>0</v>
      </c>
      <c r="D8672" s="4" t="s">
        <v>1432</v>
      </c>
      <c r="F8672" s="4"/>
      <c r="G8672" s="1" t="b">
        <f t="shared" ref="G8672:G8735" ca="1" si="143">H8672=B8672</f>
        <v>1</v>
      </c>
      <c r="H8672" s="1435" cm="1">
        <f t="array" aca="1" ref="H8672" ca="1">IF(I8672&lt;&gt;"",INDIRECT("'"&amp;I8672&amp;"'!"&amp;J8672),"")</f>
        <v>0</v>
      </c>
      <c r="I8672" s="1440" t="s">
        <v>5159</v>
      </c>
      <c r="J8672" s="1436" t="s">
        <v>4391</v>
      </c>
      <c r="K8672" s="4"/>
    </row>
    <row r="8673" spans="1:11" ht="15" x14ac:dyDescent="0.2">
      <c r="A8673">
        <v>8614</v>
      </c>
      <c r="B8673" s="19">
        <f>'PCTC-OEPP 37-39'!F80</f>
        <v>0</v>
      </c>
      <c r="D8673" s="4" t="s">
        <v>1432</v>
      </c>
      <c r="F8673" s="4"/>
      <c r="G8673" s="1" t="b">
        <f t="shared" ca="1" si="143"/>
        <v>1</v>
      </c>
      <c r="H8673" s="1435" cm="1">
        <f t="array" aca="1" ref="H8673" ca="1">IF(I8673&lt;&gt;"",INDIRECT("'"&amp;I8673&amp;"'!"&amp;J8673),"")</f>
        <v>0</v>
      </c>
      <c r="I8673" s="1440" t="s">
        <v>5159</v>
      </c>
      <c r="J8673" s="1436" t="s">
        <v>4506</v>
      </c>
      <c r="K8673" s="4"/>
    </row>
    <row r="8674" spans="1:11" ht="15" x14ac:dyDescent="0.2">
      <c r="A8674">
        <v>8615</v>
      </c>
      <c r="B8674" s="19">
        <f>'PCTC-OEPP 37-39'!F81</f>
        <v>0</v>
      </c>
      <c r="D8674" s="4" t="s">
        <v>1432</v>
      </c>
      <c r="F8674" s="4"/>
      <c r="G8674" s="1" t="b">
        <f t="shared" ca="1" si="143"/>
        <v>1</v>
      </c>
      <c r="H8674" s="1435" cm="1">
        <f t="array" aca="1" ref="H8674" ca="1">IF(I8674&lt;&gt;"",INDIRECT("'"&amp;I8674&amp;"'!"&amp;J8674),"")</f>
        <v>0</v>
      </c>
      <c r="I8674" s="1440" t="s">
        <v>5159</v>
      </c>
      <c r="J8674" s="1436" t="s">
        <v>4392</v>
      </c>
      <c r="K8674" s="4"/>
    </row>
    <row r="8675" spans="1:11" ht="15" x14ac:dyDescent="0.2">
      <c r="A8675">
        <v>8616</v>
      </c>
      <c r="B8675" s="19">
        <f>'PCTC-OEPP 37-39'!F82</f>
        <v>0</v>
      </c>
      <c r="D8675" s="4" t="s">
        <v>1432</v>
      </c>
      <c r="F8675" s="4"/>
      <c r="G8675" s="1" t="b">
        <f t="shared" ca="1" si="143"/>
        <v>1</v>
      </c>
      <c r="H8675" s="1435" cm="1">
        <f t="array" aca="1" ref="H8675" ca="1">IF(I8675&lt;&gt;"",INDIRECT("'"&amp;I8675&amp;"'!"&amp;J8675),"")</f>
        <v>0</v>
      </c>
      <c r="I8675" s="1440" t="s">
        <v>5159</v>
      </c>
      <c r="J8675" s="1436" t="s">
        <v>6413</v>
      </c>
      <c r="K8675" s="4"/>
    </row>
    <row r="8676" spans="1:11" ht="15" x14ac:dyDescent="0.2">
      <c r="A8676">
        <v>8617</v>
      </c>
      <c r="B8676" s="19">
        <f>'PCTC-OEPP 37-39'!F83</f>
        <v>0</v>
      </c>
      <c r="D8676" s="4" t="s">
        <v>1432</v>
      </c>
      <c r="F8676" s="4"/>
      <c r="G8676" s="1" t="b">
        <f t="shared" ca="1" si="143"/>
        <v>1</v>
      </c>
      <c r="H8676" s="1435" cm="1">
        <f t="array" aca="1" ref="H8676" ca="1">IF(I8676&lt;&gt;"",INDIRECT("'"&amp;I8676&amp;"'!"&amp;J8676),"")</f>
        <v>0</v>
      </c>
      <c r="I8676" s="1440" t="s">
        <v>5159</v>
      </c>
      <c r="J8676" s="1436" t="s">
        <v>6414</v>
      </c>
      <c r="K8676" s="4"/>
    </row>
    <row r="8677" spans="1:11" ht="15" x14ac:dyDescent="0.2">
      <c r="A8677">
        <v>8618</v>
      </c>
      <c r="B8677" s="19">
        <f>'PCTC-OEPP 37-39'!F84</f>
        <v>0</v>
      </c>
      <c r="D8677" s="4" t="s">
        <v>1432</v>
      </c>
      <c r="F8677" s="4"/>
      <c r="G8677" s="1" t="b">
        <f t="shared" ca="1" si="143"/>
        <v>1</v>
      </c>
      <c r="H8677" s="1435" cm="1">
        <f t="array" aca="1" ref="H8677" ca="1">IF(I8677&lt;&gt;"",INDIRECT("'"&amp;I8677&amp;"'!"&amp;J8677),"")</f>
        <v>0</v>
      </c>
      <c r="I8677" s="1440" t="s">
        <v>5159</v>
      </c>
      <c r="J8677" s="1436" t="s">
        <v>6415</v>
      </c>
      <c r="K8677" s="4"/>
    </row>
    <row r="8678" spans="1:11" ht="15" x14ac:dyDescent="0.2">
      <c r="A8678">
        <v>8619</v>
      </c>
      <c r="B8678" s="19">
        <f>'PCTC-OEPP 37-39'!F85</f>
        <v>0</v>
      </c>
      <c r="D8678" s="4" t="s">
        <v>1432</v>
      </c>
      <c r="F8678" s="4"/>
      <c r="G8678" s="1" t="b">
        <f t="shared" ca="1" si="143"/>
        <v>1</v>
      </c>
      <c r="H8678" s="1435" cm="1">
        <f t="array" aca="1" ref="H8678" ca="1">IF(I8678&lt;&gt;"",INDIRECT("'"&amp;I8678&amp;"'!"&amp;J8678),"")</f>
        <v>0</v>
      </c>
      <c r="I8678" s="1440" t="s">
        <v>5159</v>
      </c>
      <c r="J8678" s="1436" t="s">
        <v>6416</v>
      </c>
      <c r="K8678" s="4"/>
    </row>
    <row r="8679" spans="1:11" ht="15" x14ac:dyDescent="0.2">
      <c r="A8679">
        <v>8620</v>
      </c>
      <c r="B8679" s="19">
        <f>'PCTC-OEPP 37-39'!F86</f>
        <v>0</v>
      </c>
      <c r="D8679" s="4" t="s">
        <v>1432</v>
      </c>
      <c r="F8679" s="4"/>
      <c r="G8679" s="1" t="b">
        <f t="shared" ca="1" si="143"/>
        <v>1</v>
      </c>
      <c r="H8679" s="1435" cm="1">
        <f t="array" aca="1" ref="H8679" ca="1">IF(I8679&lt;&gt;"",INDIRECT("'"&amp;I8679&amp;"'!"&amp;J8679),"")</f>
        <v>0</v>
      </c>
      <c r="I8679" s="1440" t="s">
        <v>5159</v>
      </c>
      <c r="J8679" s="1436" t="s">
        <v>6417</v>
      </c>
      <c r="K8679" s="4"/>
    </row>
    <row r="8680" spans="1:11" ht="15" x14ac:dyDescent="0.2">
      <c r="A8680">
        <v>8621</v>
      </c>
      <c r="B8680" s="19">
        <f>'PCTC-OEPP 37-39'!F87</f>
        <v>0</v>
      </c>
      <c r="D8680" s="4" t="s">
        <v>1432</v>
      </c>
      <c r="F8680" s="4"/>
      <c r="G8680" s="1" t="b">
        <f t="shared" ca="1" si="143"/>
        <v>1</v>
      </c>
      <c r="H8680" s="1435" cm="1">
        <f t="array" aca="1" ref="H8680" ca="1">IF(I8680&lt;&gt;"",INDIRECT("'"&amp;I8680&amp;"'!"&amp;J8680),"")</f>
        <v>0</v>
      </c>
      <c r="I8680" s="1440" t="s">
        <v>5159</v>
      </c>
      <c r="J8680" s="1436" t="s">
        <v>6418</v>
      </c>
      <c r="K8680" s="4"/>
    </row>
    <row r="8681" spans="1:11" ht="15" x14ac:dyDescent="0.2">
      <c r="A8681">
        <v>8622</v>
      </c>
      <c r="B8681" s="19">
        <f>'PCTC-OEPP 37-39'!F88</f>
        <v>0</v>
      </c>
      <c r="D8681" s="4" t="s">
        <v>1432</v>
      </c>
      <c r="F8681" s="4"/>
      <c r="G8681" s="1" t="b">
        <f t="shared" ca="1" si="143"/>
        <v>1</v>
      </c>
      <c r="H8681" s="1435" cm="1">
        <f t="array" aca="1" ref="H8681" ca="1">IF(I8681&lt;&gt;"",INDIRECT("'"&amp;I8681&amp;"'!"&amp;J8681),"")</f>
        <v>0</v>
      </c>
      <c r="I8681" s="1440" t="s">
        <v>5159</v>
      </c>
      <c r="J8681" s="1436" t="s">
        <v>6419</v>
      </c>
      <c r="K8681" s="4"/>
    </row>
    <row r="8682" spans="1:11" ht="15" x14ac:dyDescent="0.2">
      <c r="A8682">
        <v>8623</v>
      </c>
      <c r="B8682" s="19">
        <f>'PCTC-OEPP 37-39'!F89</f>
        <v>0</v>
      </c>
      <c r="D8682" s="4" t="s">
        <v>1432</v>
      </c>
      <c r="F8682" s="4"/>
      <c r="G8682" s="1" t="b">
        <f t="shared" ca="1" si="143"/>
        <v>1</v>
      </c>
      <c r="H8682" s="1435" cm="1">
        <f t="array" aca="1" ref="H8682" ca="1">IF(I8682&lt;&gt;"",INDIRECT("'"&amp;I8682&amp;"'!"&amp;J8682),"")</f>
        <v>0</v>
      </c>
      <c r="I8682" s="1440" t="s">
        <v>5159</v>
      </c>
      <c r="J8682" s="1436" t="s">
        <v>6420</v>
      </c>
      <c r="K8682" s="4"/>
    </row>
    <row r="8683" spans="1:11" ht="15" x14ac:dyDescent="0.2">
      <c r="A8683">
        <v>8624</v>
      </c>
      <c r="B8683" s="19">
        <f>'PCTC-OEPP 37-39'!F90</f>
        <v>0</v>
      </c>
      <c r="D8683" s="4" t="s">
        <v>1432</v>
      </c>
      <c r="F8683" s="4"/>
      <c r="G8683" s="1" t="b">
        <f t="shared" ca="1" si="143"/>
        <v>1</v>
      </c>
      <c r="H8683" s="1435" cm="1">
        <f t="array" aca="1" ref="H8683" ca="1">IF(I8683&lt;&gt;"",INDIRECT("'"&amp;I8683&amp;"'!"&amp;J8683),"")</f>
        <v>0</v>
      </c>
      <c r="I8683" s="1440" t="s">
        <v>5159</v>
      </c>
      <c r="J8683" s="1436" t="s">
        <v>6421</v>
      </c>
      <c r="K8683" s="4"/>
    </row>
    <row r="8684" spans="1:11" ht="15" x14ac:dyDescent="0.2">
      <c r="A8684">
        <v>8625</v>
      </c>
      <c r="B8684" s="19">
        <f>'PCTC-OEPP 37-39'!F91</f>
        <v>0</v>
      </c>
      <c r="D8684" s="4" t="s">
        <v>1432</v>
      </c>
      <c r="F8684" s="4"/>
      <c r="G8684" s="1" t="b">
        <f t="shared" ca="1" si="143"/>
        <v>1</v>
      </c>
      <c r="H8684" s="1435" cm="1">
        <f t="array" aca="1" ref="H8684" ca="1">IF(I8684&lt;&gt;"",INDIRECT("'"&amp;I8684&amp;"'!"&amp;J8684),"")</f>
        <v>0</v>
      </c>
      <c r="I8684" s="1440" t="s">
        <v>5159</v>
      </c>
      <c r="J8684" s="1436" t="s">
        <v>6422</v>
      </c>
      <c r="K8684" s="4"/>
    </row>
    <row r="8685" spans="1:11" ht="15" x14ac:dyDescent="0.2">
      <c r="A8685">
        <v>8626</v>
      </c>
      <c r="B8685" s="19">
        <f>'PCTC-OEPP 37-39'!F92</f>
        <v>0</v>
      </c>
      <c r="D8685" s="4" t="s">
        <v>1432</v>
      </c>
      <c r="F8685" s="4"/>
      <c r="G8685" s="1" t="b">
        <f t="shared" ca="1" si="143"/>
        <v>1</v>
      </c>
      <c r="H8685" s="1435" cm="1">
        <f t="array" aca="1" ref="H8685" ca="1">IF(I8685&lt;&gt;"",INDIRECT("'"&amp;I8685&amp;"'!"&amp;J8685),"")</f>
        <v>0</v>
      </c>
      <c r="I8685" s="1440" t="s">
        <v>5159</v>
      </c>
      <c r="J8685" s="1436" t="s">
        <v>6423</v>
      </c>
      <c r="K8685" s="4"/>
    </row>
    <row r="8686" spans="1:11" ht="15" x14ac:dyDescent="0.2">
      <c r="A8686">
        <v>8627</v>
      </c>
      <c r="B8686" s="19">
        <f>'PCTC-OEPP 37-39'!F187</f>
        <v>0</v>
      </c>
      <c r="D8686" s="4" t="s">
        <v>1432</v>
      </c>
      <c r="F8686" s="4"/>
      <c r="G8686" s="1" t="b">
        <f t="shared" ca="1" si="143"/>
        <v>1</v>
      </c>
      <c r="H8686" s="1435" cm="1">
        <f t="array" aca="1" ref="H8686" ca="1">IF(I8686&lt;&gt;"",INDIRECT("'"&amp;I8686&amp;"'!"&amp;J8686),"")</f>
        <v>0</v>
      </c>
      <c r="I8686" s="1440" t="s">
        <v>5159</v>
      </c>
      <c r="J8686" s="1436" t="s">
        <v>4237</v>
      </c>
      <c r="K8686" s="4"/>
    </row>
    <row r="8687" spans="1:11" ht="15" x14ac:dyDescent="0.2">
      <c r="A8687">
        <v>8628</v>
      </c>
      <c r="B8687" s="19">
        <f>'PCTC-OEPP 37-39'!F188</f>
        <v>0</v>
      </c>
      <c r="D8687" s="4" t="s">
        <v>1432</v>
      </c>
      <c r="F8687" s="4"/>
      <c r="G8687" s="1" t="b">
        <f t="shared" ca="1" si="143"/>
        <v>1</v>
      </c>
      <c r="H8687" s="1435" cm="1">
        <f t="array" aca="1" ref="H8687" ca="1">IF(I8687&lt;&gt;"",INDIRECT("'"&amp;I8687&amp;"'!"&amp;J8687),"")</f>
        <v>0</v>
      </c>
      <c r="I8687" s="1440" t="s">
        <v>5159</v>
      </c>
      <c r="J8687" s="1436" t="s">
        <v>4238</v>
      </c>
      <c r="K8687" s="4"/>
    </row>
    <row r="8688" spans="1:11" ht="15" x14ac:dyDescent="0.2">
      <c r="A8688">
        <v>8629</v>
      </c>
      <c r="B8688" s="19">
        <f>'Assets-Liab 5-6'!C48</f>
        <v>0</v>
      </c>
      <c r="D8688" s="4" t="s">
        <v>1484</v>
      </c>
      <c r="F8688" s="4"/>
      <c r="G8688" s="1" t="b">
        <f t="shared" ca="1" si="143"/>
        <v>1</v>
      </c>
      <c r="H8688" s="1435" cm="1">
        <f t="array" aca="1" ref="H8688" ca="1">IF(I8688&lt;&gt;"",INDIRECT("'"&amp;I8688&amp;"'!"&amp;J8688),"")</f>
        <v>0</v>
      </c>
      <c r="I8688" s="1440" t="s">
        <v>3786</v>
      </c>
      <c r="J8688" s="1436" t="s">
        <v>3880</v>
      </c>
      <c r="K8688" s="4"/>
    </row>
    <row r="8689" spans="1:11" ht="15" x14ac:dyDescent="0.2">
      <c r="A8689">
        <v>8630</v>
      </c>
      <c r="B8689" s="19">
        <f>'Assets-Liab 5-6'!C49</f>
        <v>19085</v>
      </c>
      <c r="D8689" s="4" t="s">
        <v>1484</v>
      </c>
      <c r="F8689" s="4"/>
      <c r="G8689" s="1" t="b">
        <f t="shared" ca="1" si="143"/>
        <v>1</v>
      </c>
      <c r="H8689" s="1435" cm="1">
        <f t="array" aca="1" ref="H8689" ca="1">IF(I8689&lt;&gt;"",INDIRECT("'"&amp;I8689&amp;"'!"&amp;J8689),"")</f>
        <v>19085</v>
      </c>
      <c r="I8689" s="1440" t="s">
        <v>3786</v>
      </c>
      <c r="J8689" s="1436" t="s">
        <v>3881</v>
      </c>
      <c r="K8689" s="4"/>
    </row>
    <row r="8690" spans="1:11" ht="15" x14ac:dyDescent="0.2">
      <c r="A8690">
        <v>8631</v>
      </c>
      <c r="B8690" s="19">
        <f>'Assets-Liab 5-6'!C50</f>
        <v>19085</v>
      </c>
      <c r="D8690" s="4" t="s">
        <v>1484</v>
      </c>
      <c r="F8690" s="4"/>
      <c r="G8690" s="1" t="b">
        <f t="shared" ca="1" si="143"/>
        <v>1</v>
      </c>
      <c r="H8690" s="1435" cm="1">
        <f t="array" aca="1" ref="H8690" ca="1">IF(I8690&lt;&gt;"",INDIRECT("'"&amp;I8690&amp;"'!"&amp;J8690),"")</f>
        <v>19085</v>
      </c>
      <c r="I8690" s="1440" t="s">
        <v>3786</v>
      </c>
      <c r="J8690" s="1436" t="s">
        <v>4543</v>
      </c>
      <c r="K8690" s="4"/>
    </row>
    <row r="8691" spans="1:11" ht="15" x14ac:dyDescent="0.2">
      <c r="A8691">
        <v>8632</v>
      </c>
      <c r="B8691" s="19">
        <f>'Assets-Liab 5-6'!M61</f>
        <v>9213608</v>
      </c>
      <c r="D8691" s="4" t="s">
        <v>1484</v>
      </c>
      <c r="F8691" s="4"/>
      <c r="G8691" s="1" t="b">
        <f t="shared" ca="1" si="143"/>
        <v>1</v>
      </c>
      <c r="H8691" s="1435" cm="1">
        <f t="array" aca="1" ref="H8691" ca="1">IF(I8691&lt;&gt;"",INDIRECT("'"&amp;I8691&amp;"'!"&amp;J8691),"")</f>
        <v>9213608</v>
      </c>
      <c r="I8691" s="1440" t="s">
        <v>3786</v>
      </c>
      <c r="J8691" s="1436" t="s">
        <v>6424</v>
      </c>
      <c r="K8691" s="4"/>
    </row>
    <row r="8692" spans="1:11" ht="15" x14ac:dyDescent="0.2">
      <c r="A8692">
        <v>8633</v>
      </c>
      <c r="B8692" s="19">
        <f>'PCTC-OEPP 37-39'!F192</f>
        <v>-10643</v>
      </c>
      <c r="D8692" s="4" t="s">
        <v>1432</v>
      </c>
      <c r="F8692" s="4"/>
      <c r="G8692" s="1" t="b">
        <f t="shared" ca="1" si="143"/>
        <v>1</v>
      </c>
      <c r="H8692" s="1435" cm="1">
        <f t="array" aca="1" ref="H8692" ca="1">IF(I8692&lt;&gt;"",INDIRECT("'"&amp;I8692&amp;"'!"&amp;J8692),"")</f>
        <v>-10643</v>
      </c>
      <c r="I8692" s="1440" t="s">
        <v>5159</v>
      </c>
      <c r="J8692" s="1436" t="s">
        <v>6425</v>
      </c>
      <c r="K8692" s="4"/>
    </row>
    <row r="8693" spans="1:11" ht="15" x14ac:dyDescent="0.2">
      <c r="A8693" s="5">
        <v>8634</v>
      </c>
      <c r="D8693" s="4" t="s">
        <v>1500</v>
      </c>
      <c r="E8693" s="1" t="s">
        <v>7760</v>
      </c>
      <c r="F8693" s="4" t="s">
        <v>3784</v>
      </c>
      <c r="G8693" s="1" t="b">
        <f t="shared" ca="1" si="143"/>
        <v>1</v>
      </c>
      <c r="H8693" s="1435" t="str" cm="1">
        <f t="array" aca="1" ref="H8693" ca="1">IF(I8693&lt;&gt;"",INDIRECT("'"&amp;I8693&amp;"'!"&amp;J8693),"")</f>
        <v/>
      </c>
      <c r="I8693" s="1440"/>
      <c r="J8693" s="1436"/>
      <c r="K8693" s="4"/>
    </row>
    <row r="8694" spans="1:11" ht="15" x14ac:dyDescent="0.2">
      <c r="A8694">
        <v>8635</v>
      </c>
      <c r="B8694" s="19">
        <f>'CARES CRRSA ARP 28-35'!C12</f>
        <v>5660</v>
      </c>
      <c r="D8694" s="4" t="s">
        <v>1500</v>
      </c>
      <c r="F8694" s="4"/>
      <c r="G8694" s="1" t="b">
        <f t="shared" ca="1" si="143"/>
        <v>1</v>
      </c>
      <c r="H8694" s="1435" cm="1">
        <f t="array" aca="1" ref="H8694" ca="1">IF(I8694&lt;&gt;"",INDIRECT("'"&amp;I8694&amp;"'!"&amp;J8694),"")</f>
        <v>5660</v>
      </c>
      <c r="I8694" s="1440" t="s">
        <v>6426</v>
      </c>
      <c r="J8694" s="1436" t="s">
        <v>3790</v>
      </c>
      <c r="K8694" s="4"/>
    </row>
    <row r="8695" spans="1:11" ht="15" x14ac:dyDescent="0.2">
      <c r="A8695" s="5">
        <v>8636</v>
      </c>
      <c r="D8695" s="4" t="s">
        <v>1500</v>
      </c>
      <c r="E8695" s="1" t="s">
        <v>7760</v>
      </c>
      <c r="F8695" s="4" t="s">
        <v>3784</v>
      </c>
      <c r="G8695" s="1" t="b">
        <f t="shared" ca="1" si="143"/>
        <v>1</v>
      </c>
      <c r="H8695" s="1435" t="str" cm="1">
        <f t="array" aca="1" ref="H8695" ca="1">IF(I8695&lt;&gt;"",INDIRECT("'"&amp;I8695&amp;"'!"&amp;J8695),"")</f>
        <v/>
      </c>
      <c r="I8695" s="1440"/>
      <c r="J8695" s="1436"/>
      <c r="K8695" s="4"/>
    </row>
    <row r="8696" spans="1:11" ht="15" x14ac:dyDescent="0.2">
      <c r="A8696" s="5">
        <v>8637</v>
      </c>
      <c r="D8696" s="4" t="s">
        <v>1500</v>
      </c>
      <c r="E8696" s="1" t="s">
        <v>1676</v>
      </c>
      <c r="F8696" s="4" t="s">
        <v>3784</v>
      </c>
      <c r="G8696" s="1" t="b">
        <f t="shared" ca="1" si="143"/>
        <v>1</v>
      </c>
      <c r="H8696" s="1435" t="str" cm="1">
        <f t="array" aca="1" ref="H8696" ca="1">IF(I8696&lt;&gt;"",INDIRECT("'"&amp;I8696&amp;"'!"&amp;J8696),"")</f>
        <v/>
      </c>
      <c r="I8696" s="1440"/>
      <c r="J8696" s="1436"/>
      <c r="K8696" s="4"/>
    </row>
    <row r="8697" spans="1:11" ht="15" x14ac:dyDescent="0.2">
      <c r="A8697">
        <v>8638</v>
      </c>
      <c r="B8697" s="19">
        <f>'CARES CRRSA ARP 28-35'!C21</f>
        <v>10643</v>
      </c>
      <c r="D8697" s="4" t="s">
        <v>1500</v>
      </c>
      <c r="F8697" s="4"/>
      <c r="G8697" s="1" t="b">
        <f t="shared" ca="1" si="143"/>
        <v>1</v>
      </c>
      <c r="H8697" s="1435" cm="1">
        <f t="array" aca="1" ref="H8697" ca="1">IF(I8697&lt;&gt;"",INDIRECT("'"&amp;I8697&amp;"'!"&amp;J8697),"")</f>
        <v>10643</v>
      </c>
      <c r="I8697" s="1440" t="s">
        <v>6426</v>
      </c>
      <c r="J8697" s="1436" t="s">
        <v>4438</v>
      </c>
      <c r="K8697" s="4"/>
    </row>
    <row r="8698" spans="1:11" ht="15" x14ac:dyDescent="0.2">
      <c r="A8698" s="5">
        <v>8639</v>
      </c>
      <c r="D8698" s="4" t="s">
        <v>1500</v>
      </c>
      <c r="E8698" s="1" t="s">
        <v>7760</v>
      </c>
      <c r="F8698" s="4" t="s">
        <v>3784</v>
      </c>
      <c r="G8698" s="1" t="b">
        <f t="shared" ca="1" si="143"/>
        <v>1</v>
      </c>
      <c r="H8698" s="1435" t="str" cm="1">
        <f t="array" aca="1" ref="H8698" ca="1">IF(I8698&lt;&gt;"",INDIRECT("'"&amp;I8698&amp;"'!"&amp;J8698),"")</f>
        <v/>
      </c>
      <c r="I8698" s="1440"/>
      <c r="J8698" s="1436"/>
      <c r="K8698" s="4"/>
    </row>
    <row r="8699" spans="1:11" ht="15" x14ac:dyDescent="0.2">
      <c r="A8699" s="5">
        <v>8640</v>
      </c>
      <c r="D8699" s="4" t="s">
        <v>1500</v>
      </c>
      <c r="E8699" s="1" t="s">
        <v>1676</v>
      </c>
      <c r="F8699" s="4" t="s">
        <v>3784</v>
      </c>
      <c r="G8699" s="1" t="b">
        <f t="shared" ca="1" si="143"/>
        <v>1</v>
      </c>
      <c r="H8699" s="1435" t="str" cm="1">
        <f t="array" aca="1" ref="H8699" ca="1">IF(I8699&lt;&gt;"",INDIRECT("'"&amp;I8699&amp;"'!"&amp;J8699),"")</f>
        <v/>
      </c>
      <c r="I8699" s="1440"/>
      <c r="J8699" s="1436"/>
      <c r="K8699" s="4"/>
    </row>
    <row r="8700" spans="1:11" ht="15" x14ac:dyDescent="0.2">
      <c r="A8700">
        <v>8641</v>
      </c>
      <c r="B8700" s="19">
        <f>'CARES CRRSA ARP 28-35'!C26</f>
        <v>22029</v>
      </c>
      <c r="D8700" s="4" t="s">
        <v>1500</v>
      </c>
      <c r="F8700" s="4"/>
      <c r="G8700" s="1" t="b">
        <f t="shared" ca="1" si="143"/>
        <v>1</v>
      </c>
      <c r="H8700" s="1435" cm="1">
        <f t="array" aca="1" ref="H8700" ca="1">IF(I8700&lt;&gt;"",INDIRECT("'"&amp;I8700&amp;"'!"&amp;J8700),"")</f>
        <v>22029</v>
      </c>
      <c r="I8700" s="1440" t="s">
        <v>6426</v>
      </c>
      <c r="J8700" s="1436" t="s">
        <v>3858</v>
      </c>
      <c r="K8700" s="4"/>
    </row>
    <row r="8701" spans="1:11" ht="15" x14ac:dyDescent="0.2">
      <c r="A8701" s="5">
        <v>8642</v>
      </c>
      <c r="D8701" s="4" t="s">
        <v>1500</v>
      </c>
      <c r="E8701" s="1" t="s">
        <v>7760</v>
      </c>
      <c r="F8701" s="4" t="s">
        <v>3784</v>
      </c>
      <c r="G8701" s="1" t="b">
        <f t="shared" ca="1" si="143"/>
        <v>1</v>
      </c>
      <c r="H8701" s="1435" t="str" cm="1">
        <f t="array" aca="1" ref="H8701" ca="1">IF(I8701&lt;&gt;"",INDIRECT("'"&amp;I8701&amp;"'!"&amp;J8701),"")</f>
        <v/>
      </c>
      <c r="I8701" s="1440"/>
      <c r="J8701" s="1436"/>
      <c r="K8701" s="4"/>
    </row>
    <row r="8702" spans="1:11" ht="15" x14ac:dyDescent="0.2">
      <c r="A8702" s="5">
        <v>8643</v>
      </c>
      <c r="D8702" s="4" t="s">
        <v>1500</v>
      </c>
      <c r="E8702" s="1" t="s">
        <v>1676</v>
      </c>
      <c r="F8702" s="4" t="s">
        <v>3784</v>
      </c>
      <c r="G8702" s="1" t="b">
        <f t="shared" ca="1" si="143"/>
        <v>1</v>
      </c>
      <c r="H8702" s="1435" t="str" cm="1">
        <f t="array" aca="1" ref="H8702" ca="1">IF(I8702&lt;&gt;"",INDIRECT("'"&amp;I8702&amp;"'!"&amp;J8702),"")</f>
        <v/>
      </c>
      <c r="I8702" s="1440"/>
      <c r="J8702" s="1436"/>
      <c r="K8702" s="4"/>
    </row>
    <row r="8703" spans="1:11" ht="15" x14ac:dyDescent="0.2">
      <c r="A8703">
        <v>8644</v>
      </c>
      <c r="B8703" s="19">
        <f>'CARES CRRSA ARP 28-35'!C35</f>
        <v>0</v>
      </c>
      <c r="D8703" s="4" t="s">
        <v>1500</v>
      </c>
      <c r="F8703" s="4"/>
      <c r="G8703" s="1" t="b">
        <f t="shared" ca="1" si="143"/>
        <v>1</v>
      </c>
      <c r="H8703" s="1435" cm="1">
        <f t="array" aca="1" ref="H8703" ca="1">IF(I8703&lt;&gt;"",INDIRECT("'"&amp;I8703&amp;"'!"&amp;J8703),"")</f>
        <v>0</v>
      </c>
      <c r="I8703" s="1440" t="s">
        <v>6426</v>
      </c>
      <c r="J8703" s="1436" t="s">
        <v>3860</v>
      </c>
      <c r="K8703" s="4"/>
    </row>
    <row r="8704" spans="1:11" ht="15" x14ac:dyDescent="0.2">
      <c r="A8704">
        <v>8645</v>
      </c>
      <c r="B8704" s="19">
        <f>'CARES CRRSA ARP 28-35'!C36</f>
        <v>138167</v>
      </c>
      <c r="D8704" s="4" t="s">
        <v>1500</v>
      </c>
      <c r="F8704" s="4"/>
      <c r="G8704" s="1" t="b">
        <f t="shared" ca="1" si="143"/>
        <v>1</v>
      </c>
      <c r="H8704" s="1435" cm="1">
        <f t="array" aca="1" ref="H8704" ca="1">IF(I8704&lt;&gt;"",INDIRECT("'"&amp;I8704&amp;"'!"&amp;J8704),"")</f>
        <v>138167</v>
      </c>
      <c r="I8704" s="1440" t="s">
        <v>6426</v>
      </c>
      <c r="J8704" s="1436" t="s">
        <v>4684</v>
      </c>
      <c r="K8704" s="4"/>
    </row>
    <row r="8705" spans="1:11" ht="15" x14ac:dyDescent="0.2">
      <c r="A8705">
        <v>8646</v>
      </c>
      <c r="B8705" s="19">
        <f>'CARES CRRSA ARP 28-35'!C38</f>
        <v>148810</v>
      </c>
      <c r="D8705" s="4" t="s">
        <v>1500</v>
      </c>
      <c r="F8705" s="4"/>
      <c r="G8705" s="1" t="b">
        <f t="shared" ca="1" si="143"/>
        <v>1</v>
      </c>
      <c r="H8705" s="1435" cm="1">
        <f t="array" aca="1" ref="H8705" ca="1">IF(I8705&lt;&gt;"",INDIRECT("'"&amp;I8705&amp;"'!"&amp;J8705),"")</f>
        <v>148810</v>
      </c>
      <c r="I8705" s="1440" t="s">
        <v>6426</v>
      </c>
      <c r="J8705" s="1436" t="s">
        <v>3873</v>
      </c>
      <c r="K8705" s="4"/>
    </row>
    <row r="8706" spans="1:11" ht="15" x14ac:dyDescent="0.2">
      <c r="A8706">
        <v>8647</v>
      </c>
      <c r="B8706" s="19">
        <f>'CARES CRRSA ARP 28-35'!C39</f>
        <v>148810</v>
      </c>
      <c r="D8706" s="4" t="s">
        <v>1500</v>
      </c>
      <c r="F8706" s="4"/>
      <c r="G8706" s="1" t="b">
        <f t="shared" ca="1" si="143"/>
        <v>1</v>
      </c>
      <c r="H8706" s="1435" cm="1">
        <f t="array" aca="1" ref="H8706" ca="1">IF(I8706&lt;&gt;"",INDIRECT("'"&amp;I8706&amp;"'!"&amp;J8706),"")</f>
        <v>148810</v>
      </c>
      <c r="I8706" s="1440" t="s">
        <v>6426</v>
      </c>
      <c r="J8706" s="1436" t="s">
        <v>3795</v>
      </c>
      <c r="K8706" s="4"/>
    </row>
    <row r="8707" spans="1:11" ht="15" x14ac:dyDescent="0.2">
      <c r="A8707">
        <v>8648</v>
      </c>
      <c r="B8707" s="19">
        <f>'CARES CRRSA ARP 28-35'!C40</f>
        <v>0</v>
      </c>
      <c r="D8707" s="4" t="s">
        <v>1500</v>
      </c>
      <c r="F8707" s="4"/>
      <c r="G8707" s="1" t="b">
        <f t="shared" ca="1" si="143"/>
        <v>1</v>
      </c>
      <c r="H8707" s="1435" cm="1">
        <f t="array" aca="1" ref="H8707" ca="1">IF(I8707&lt;&gt;"",INDIRECT("'"&amp;I8707&amp;"'!"&amp;J8707),"")</f>
        <v>0</v>
      </c>
      <c r="I8707" s="1440" t="s">
        <v>6426</v>
      </c>
      <c r="J8707" s="1436" t="s">
        <v>3874</v>
      </c>
      <c r="K8707" s="4"/>
    </row>
    <row r="8708" spans="1:11" ht="15" x14ac:dyDescent="0.2">
      <c r="A8708" s="5">
        <v>8649</v>
      </c>
      <c r="D8708" s="4" t="s">
        <v>1500</v>
      </c>
      <c r="E8708" s="1" t="s">
        <v>7760</v>
      </c>
      <c r="F8708" s="4" t="s">
        <v>3784</v>
      </c>
      <c r="G8708" s="1" t="b">
        <f t="shared" ca="1" si="143"/>
        <v>1</v>
      </c>
      <c r="H8708" s="1435" t="str" cm="1">
        <f t="array" aca="1" ref="H8708" ca="1">IF(I8708&lt;&gt;"",INDIRECT("'"&amp;I8708&amp;"'!"&amp;J8708),"")</f>
        <v/>
      </c>
      <c r="I8708" s="1440"/>
      <c r="J8708" s="1436"/>
      <c r="K8708" s="4"/>
    </row>
    <row r="8709" spans="1:11" ht="15" x14ac:dyDescent="0.2">
      <c r="A8709">
        <v>8650</v>
      </c>
      <c r="B8709" s="19">
        <f>'CARES CRRSA ARP 28-35'!D12</f>
        <v>0</v>
      </c>
      <c r="D8709" s="4" t="s">
        <v>1500</v>
      </c>
      <c r="F8709" s="4"/>
      <c r="G8709" s="1" t="b">
        <f t="shared" ca="1" si="143"/>
        <v>1</v>
      </c>
      <c r="H8709" s="1435" cm="1">
        <f t="array" aca="1" ref="H8709" ca="1">IF(I8709&lt;&gt;"",INDIRECT("'"&amp;I8709&amp;"'!"&amp;J8709),"")</f>
        <v>0</v>
      </c>
      <c r="I8709" s="1440" t="s">
        <v>6426</v>
      </c>
      <c r="J8709" s="1436" t="s">
        <v>3800</v>
      </c>
      <c r="K8709" s="4"/>
    </row>
    <row r="8710" spans="1:11" ht="15" x14ac:dyDescent="0.2">
      <c r="A8710" s="5">
        <v>8651</v>
      </c>
      <c r="D8710" s="4" t="s">
        <v>1500</v>
      </c>
      <c r="E8710" s="1" t="s">
        <v>7760</v>
      </c>
      <c r="F8710" s="4" t="s">
        <v>3784</v>
      </c>
      <c r="G8710" s="1" t="b">
        <f t="shared" ca="1" si="143"/>
        <v>1</v>
      </c>
      <c r="H8710" s="1435" t="str" cm="1">
        <f t="array" aca="1" ref="H8710" ca="1">IF(I8710&lt;&gt;"",INDIRECT("'"&amp;I8710&amp;"'!"&amp;J8710),"")</f>
        <v/>
      </c>
      <c r="I8710" s="1440"/>
      <c r="J8710" s="1436"/>
      <c r="K8710" s="4"/>
    </row>
    <row r="8711" spans="1:11" ht="15" x14ac:dyDescent="0.2">
      <c r="A8711" s="5">
        <v>8652</v>
      </c>
      <c r="D8711" s="4" t="s">
        <v>1500</v>
      </c>
      <c r="E8711" s="1" t="s">
        <v>1676</v>
      </c>
      <c r="F8711" s="4" t="s">
        <v>3784</v>
      </c>
      <c r="G8711" s="1" t="b">
        <f t="shared" ca="1" si="143"/>
        <v>1</v>
      </c>
      <c r="H8711" s="1435" t="str" cm="1">
        <f t="array" aca="1" ref="H8711" ca="1">IF(I8711&lt;&gt;"",INDIRECT("'"&amp;I8711&amp;"'!"&amp;J8711),"")</f>
        <v/>
      </c>
      <c r="I8711" s="1440"/>
      <c r="J8711" s="1436"/>
      <c r="K8711" s="4"/>
    </row>
    <row r="8712" spans="1:11" ht="15" x14ac:dyDescent="0.2">
      <c r="A8712">
        <v>8653</v>
      </c>
      <c r="B8712" s="19">
        <f>'CARES CRRSA ARP 28-35'!D21</f>
        <v>0</v>
      </c>
      <c r="D8712" s="4" t="s">
        <v>1500</v>
      </c>
      <c r="F8712" s="4"/>
      <c r="G8712" s="1" t="b">
        <f t="shared" ca="1" si="143"/>
        <v>1</v>
      </c>
      <c r="H8712" s="1435" cm="1">
        <f t="array" aca="1" ref="H8712" ca="1">IF(I8712&lt;&gt;"",INDIRECT("'"&amp;I8712&amp;"'!"&amp;J8712),"")</f>
        <v>0</v>
      </c>
      <c r="I8712" s="1440" t="s">
        <v>6426</v>
      </c>
      <c r="J8712" s="1436" t="s">
        <v>4442</v>
      </c>
      <c r="K8712" s="4"/>
    </row>
    <row r="8713" spans="1:11" ht="15" x14ac:dyDescent="0.2">
      <c r="A8713" s="5">
        <v>8654</v>
      </c>
      <c r="D8713" s="4" t="s">
        <v>1500</v>
      </c>
      <c r="E8713" s="1" t="s">
        <v>7760</v>
      </c>
      <c r="F8713" s="4" t="s">
        <v>3784</v>
      </c>
      <c r="G8713" s="1" t="b">
        <f t="shared" ca="1" si="143"/>
        <v>1</v>
      </c>
      <c r="H8713" s="1435" t="str" cm="1">
        <f t="array" aca="1" ref="H8713" ca="1">IF(I8713&lt;&gt;"",INDIRECT("'"&amp;I8713&amp;"'!"&amp;J8713),"")</f>
        <v/>
      </c>
      <c r="I8713" s="1440"/>
      <c r="J8713" s="1436"/>
      <c r="K8713" s="4"/>
    </row>
    <row r="8714" spans="1:11" ht="15" x14ac:dyDescent="0.2">
      <c r="A8714" s="5">
        <v>8655</v>
      </c>
      <c r="D8714" s="4" t="s">
        <v>1500</v>
      </c>
      <c r="E8714" s="1" t="s">
        <v>1676</v>
      </c>
      <c r="F8714" s="4" t="s">
        <v>3784</v>
      </c>
      <c r="G8714" s="1" t="b">
        <f t="shared" ca="1" si="143"/>
        <v>1</v>
      </c>
      <c r="H8714" s="1435" t="str" cm="1">
        <f t="array" aca="1" ref="H8714" ca="1">IF(I8714&lt;&gt;"",INDIRECT("'"&amp;I8714&amp;"'!"&amp;J8714),"")</f>
        <v/>
      </c>
      <c r="I8714" s="1440"/>
      <c r="J8714" s="1436"/>
      <c r="K8714" s="4"/>
    </row>
    <row r="8715" spans="1:11" ht="15" x14ac:dyDescent="0.2">
      <c r="A8715">
        <v>8656</v>
      </c>
      <c r="B8715" s="19">
        <f>'CARES CRRSA ARP 28-35'!D26</f>
        <v>0</v>
      </c>
      <c r="D8715" s="4" t="s">
        <v>1500</v>
      </c>
      <c r="F8715" s="4"/>
      <c r="G8715" s="1" t="b">
        <f t="shared" ca="1" si="143"/>
        <v>1</v>
      </c>
      <c r="H8715" s="1435" cm="1">
        <f t="array" aca="1" ref="H8715" ca="1">IF(I8715&lt;&gt;"",INDIRECT("'"&amp;I8715&amp;"'!"&amp;J8715),"")</f>
        <v>0</v>
      </c>
      <c r="I8715" s="1440" t="s">
        <v>6426</v>
      </c>
      <c r="J8715" s="1436" t="s">
        <v>3861</v>
      </c>
      <c r="K8715" s="4"/>
    </row>
    <row r="8716" spans="1:11" ht="15" x14ac:dyDescent="0.2">
      <c r="A8716" s="5">
        <v>8657</v>
      </c>
      <c r="D8716" s="4" t="s">
        <v>1500</v>
      </c>
      <c r="E8716" s="1" t="s">
        <v>7760</v>
      </c>
      <c r="F8716" s="4" t="s">
        <v>3784</v>
      </c>
      <c r="G8716" s="1" t="b">
        <f t="shared" ca="1" si="143"/>
        <v>1</v>
      </c>
      <c r="H8716" s="1435" t="str" cm="1">
        <f t="array" aca="1" ref="H8716" ca="1">IF(I8716&lt;&gt;"",INDIRECT("'"&amp;I8716&amp;"'!"&amp;J8716),"")</f>
        <v/>
      </c>
      <c r="I8716" s="1440"/>
      <c r="J8716" s="1436"/>
      <c r="K8716" s="4"/>
    </row>
    <row r="8717" spans="1:11" ht="15" x14ac:dyDescent="0.2">
      <c r="A8717" s="5">
        <v>8658</v>
      </c>
      <c r="D8717" s="4" t="s">
        <v>1500</v>
      </c>
      <c r="E8717" s="1" t="s">
        <v>1676</v>
      </c>
      <c r="F8717" s="4" t="s">
        <v>3784</v>
      </c>
      <c r="G8717" s="1" t="b">
        <f t="shared" ca="1" si="143"/>
        <v>1</v>
      </c>
      <c r="H8717" s="1435" t="str" cm="1">
        <f t="array" aca="1" ref="H8717" ca="1">IF(I8717&lt;&gt;"",INDIRECT("'"&amp;I8717&amp;"'!"&amp;J8717),"")</f>
        <v/>
      </c>
      <c r="I8717" s="1440"/>
      <c r="J8717" s="1436"/>
      <c r="K8717" s="4"/>
    </row>
    <row r="8718" spans="1:11" ht="15" x14ac:dyDescent="0.2">
      <c r="A8718">
        <v>8659</v>
      </c>
      <c r="B8718" s="19">
        <f>'CARES CRRSA ARP 28-35'!D35</f>
        <v>0</v>
      </c>
      <c r="D8718" s="4" t="s">
        <v>1500</v>
      </c>
      <c r="F8718" s="4"/>
      <c r="G8718" s="1" t="b">
        <f t="shared" ca="1" si="143"/>
        <v>1</v>
      </c>
      <c r="H8718" s="1435" cm="1">
        <f t="array" aca="1" ref="H8718" ca="1">IF(I8718&lt;&gt;"",INDIRECT("'"&amp;I8718&amp;"'!"&amp;J8718),"")</f>
        <v>0</v>
      </c>
      <c r="I8718" s="1440" t="s">
        <v>6426</v>
      </c>
      <c r="J8718" s="1436" t="s">
        <v>4640</v>
      </c>
      <c r="K8718" s="4"/>
    </row>
    <row r="8719" spans="1:11" ht="15" x14ac:dyDescent="0.2">
      <c r="A8719">
        <v>8660</v>
      </c>
      <c r="B8719" s="19">
        <f>'CARES CRRSA ARP 28-35'!D36</f>
        <v>0</v>
      </c>
      <c r="D8719" s="4" t="s">
        <v>1500</v>
      </c>
      <c r="F8719" s="4"/>
      <c r="G8719" s="1" t="b">
        <f t="shared" ca="1" si="143"/>
        <v>1</v>
      </c>
      <c r="H8719" s="1435" cm="1">
        <f t="array" aca="1" ref="H8719" ca="1">IF(I8719&lt;&gt;"",INDIRECT("'"&amp;I8719&amp;"'!"&amp;J8719),"")</f>
        <v>0</v>
      </c>
      <c r="I8719" s="1440" t="s">
        <v>6426</v>
      </c>
      <c r="J8719" s="1436" t="s">
        <v>4685</v>
      </c>
      <c r="K8719" s="4"/>
    </row>
    <row r="8720" spans="1:11" ht="15" x14ac:dyDescent="0.2">
      <c r="A8720">
        <v>8661</v>
      </c>
      <c r="B8720" s="19">
        <f>'CARES CRRSA ARP 28-35'!D38</f>
        <v>0</v>
      </c>
      <c r="D8720" s="4" t="s">
        <v>1500</v>
      </c>
      <c r="F8720" s="4"/>
      <c r="G8720" s="1" t="b">
        <f t="shared" ca="1" si="143"/>
        <v>1</v>
      </c>
      <c r="H8720" s="1435" cm="1">
        <f t="array" aca="1" ref="H8720" ca="1">IF(I8720&lt;&gt;"",INDIRECT("'"&amp;I8720&amp;"'!"&amp;J8720),"")</f>
        <v>0</v>
      </c>
      <c r="I8720" s="1440" t="s">
        <v>6426</v>
      </c>
      <c r="J8720" s="1436" t="s">
        <v>3909</v>
      </c>
      <c r="K8720" s="4"/>
    </row>
    <row r="8721" spans="1:11" ht="15" x14ac:dyDescent="0.2">
      <c r="A8721">
        <v>8662</v>
      </c>
      <c r="B8721" s="19">
        <f>'CARES CRRSA ARP 28-35'!D39</f>
        <v>0</v>
      </c>
      <c r="D8721" s="4" t="s">
        <v>1500</v>
      </c>
      <c r="F8721" s="4"/>
      <c r="G8721" s="1" t="b">
        <f t="shared" ca="1" si="143"/>
        <v>1</v>
      </c>
      <c r="H8721" s="1435" cm="1">
        <f t="array" aca="1" ref="H8721" ca="1">IF(I8721&lt;&gt;"",INDIRECT("'"&amp;I8721&amp;"'!"&amp;J8721),"")</f>
        <v>0</v>
      </c>
      <c r="I8721" s="1440" t="s">
        <v>6426</v>
      </c>
      <c r="J8721" s="1436" t="s">
        <v>3805</v>
      </c>
      <c r="K8721" s="4"/>
    </row>
    <row r="8722" spans="1:11" ht="15" x14ac:dyDescent="0.2">
      <c r="A8722">
        <v>8663</v>
      </c>
      <c r="B8722" s="19">
        <f>'CARES CRRSA ARP 28-35'!D40</f>
        <v>0</v>
      </c>
      <c r="D8722" s="4" t="s">
        <v>1500</v>
      </c>
      <c r="F8722" s="4"/>
      <c r="G8722" s="1" t="b">
        <f t="shared" ca="1" si="143"/>
        <v>1</v>
      </c>
      <c r="H8722" s="1435" cm="1">
        <f t="array" aca="1" ref="H8722" ca="1">IF(I8722&lt;&gt;"",INDIRECT("'"&amp;I8722&amp;"'!"&amp;J8722),"")</f>
        <v>0</v>
      </c>
      <c r="I8722" s="1440" t="s">
        <v>6426</v>
      </c>
      <c r="J8722" s="1436" t="s">
        <v>3910</v>
      </c>
      <c r="K8722" s="4"/>
    </row>
    <row r="8723" spans="1:11" ht="15" x14ac:dyDescent="0.2">
      <c r="A8723" s="5">
        <v>8664</v>
      </c>
      <c r="D8723" s="4" t="s">
        <v>1500</v>
      </c>
      <c r="E8723" s="1" t="s">
        <v>7760</v>
      </c>
      <c r="F8723" s="4" t="s">
        <v>3784</v>
      </c>
      <c r="G8723" s="1" t="b">
        <f t="shared" ca="1" si="143"/>
        <v>1</v>
      </c>
      <c r="H8723" s="1435" t="str" cm="1">
        <f t="array" aca="1" ref="H8723" ca="1">IF(I8723&lt;&gt;"",INDIRECT("'"&amp;I8723&amp;"'!"&amp;J8723),"")</f>
        <v/>
      </c>
      <c r="I8723" s="1440"/>
      <c r="J8723" s="1436"/>
      <c r="K8723" s="4"/>
    </row>
    <row r="8724" spans="1:11" ht="15" x14ac:dyDescent="0.2">
      <c r="A8724">
        <v>8665</v>
      </c>
      <c r="B8724" s="19">
        <f>'CARES CRRSA ARP 28-35'!F12</f>
        <v>0</v>
      </c>
      <c r="D8724" s="4" t="s">
        <v>1500</v>
      </c>
      <c r="F8724" s="4"/>
      <c r="G8724" s="1" t="b">
        <f t="shared" ca="1" si="143"/>
        <v>1</v>
      </c>
      <c r="H8724" s="1435" cm="1">
        <f t="array" aca="1" ref="H8724" ca="1">IF(I8724&lt;&gt;"",INDIRECT("'"&amp;I8724&amp;"'!"&amp;J8724),"")</f>
        <v>0</v>
      </c>
      <c r="I8724" s="1440" t="s">
        <v>6426</v>
      </c>
      <c r="J8724" s="1436" t="s">
        <v>3818</v>
      </c>
      <c r="K8724" s="4"/>
    </row>
    <row r="8725" spans="1:11" ht="15" x14ac:dyDescent="0.2">
      <c r="A8725" s="5">
        <v>8666</v>
      </c>
      <c r="D8725" s="4" t="s">
        <v>1500</v>
      </c>
      <c r="E8725" s="1" t="s">
        <v>7760</v>
      </c>
      <c r="F8725" s="4" t="s">
        <v>3784</v>
      </c>
      <c r="G8725" s="1" t="b">
        <f t="shared" ca="1" si="143"/>
        <v>1</v>
      </c>
      <c r="H8725" s="1435" t="str" cm="1">
        <f t="array" aca="1" ref="H8725" ca="1">IF(I8725&lt;&gt;"",INDIRECT("'"&amp;I8725&amp;"'!"&amp;J8725),"")</f>
        <v/>
      </c>
      <c r="I8725" s="1440"/>
      <c r="J8725" s="1436"/>
      <c r="K8725" s="4"/>
    </row>
    <row r="8726" spans="1:11" ht="15" x14ac:dyDescent="0.2">
      <c r="A8726" s="5">
        <v>8667</v>
      </c>
      <c r="D8726" s="4" t="s">
        <v>1500</v>
      </c>
      <c r="E8726" s="1" t="s">
        <v>1676</v>
      </c>
      <c r="F8726" s="4" t="s">
        <v>3784</v>
      </c>
      <c r="G8726" s="1" t="b">
        <f t="shared" ca="1" si="143"/>
        <v>1</v>
      </c>
      <c r="H8726" s="1435" t="str" cm="1">
        <f t="array" aca="1" ref="H8726" ca="1">IF(I8726&lt;&gt;"",INDIRECT("'"&amp;I8726&amp;"'!"&amp;J8726),"")</f>
        <v/>
      </c>
      <c r="I8726" s="1440"/>
      <c r="J8726" s="1436"/>
      <c r="K8726" s="4"/>
    </row>
    <row r="8727" spans="1:11" ht="15" x14ac:dyDescent="0.2">
      <c r="A8727">
        <v>8668</v>
      </c>
      <c r="B8727" s="19">
        <f>'CARES CRRSA ARP 28-35'!F21</f>
        <v>0</v>
      </c>
      <c r="D8727" s="4" t="s">
        <v>1500</v>
      </c>
      <c r="F8727" s="4"/>
      <c r="G8727" s="1" t="b">
        <f t="shared" ca="1" si="143"/>
        <v>1</v>
      </c>
      <c r="H8727" s="1435" cm="1">
        <f t="array" aca="1" ref="H8727" ca="1">IF(I8727&lt;&gt;"",INDIRECT("'"&amp;I8727&amp;"'!"&amp;J8727),"")</f>
        <v>0</v>
      </c>
      <c r="I8727" s="1440" t="s">
        <v>6426</v>
      </c>
      <c r="J8727" s="1436" t="s">
        <v>4450</v>
      </c>
      <c r="K8727" s="4"/>
    </row>
    <row r="8728" spans="1:11" ht="15" x14ac:dyDescent="0.2">
      <c r="A8728" s="5">
        <v>8669</v>
      </c>
      <c r="D8728" s="4" t="s">
        <v>1500</v>
      </c>
      <c r="E8728" s="1" t="s">
        <v>1676</v>
      </c>
      <c r="F8728" s="4" t="s">
        <v>3784</v>
      </c>
      <c r="G8728" s="1" t="b">
        <f t="shared" ca="1" si="143"/>
        <v>1</v>
      </c>
      <c r="H8728" s="1435" t="str" cm="1">
        <f t="array" aca="1" ref="H8728" ca="1">IF(I8728&lt;&gt;"",INDIRECT("'"&amp;I8728&amp;"'!"&amp;J8728),"")</f>
        <v/>
      </c>
      <c r="I8728" s="1440"/>
      <c r="J8728" s="1436"/>
      <c r="K8728" s="4"/>
    </row>
    <row r="8729" spans="1:11" ht="15" x14ac:dyDescent="0.2">
      <c r="A8729">
        <v>8670</v>
      </c>
      <c r="B8729" s="19">
        <f>'CARES CRRSA ARP 28-35'!F26</f>
        <v>0</v>
      </c>
      <c r="D8729" s="4" t="s">
        <v>1500</v>
      </c>
      <c r="F8729" s="4"/>
      <c r="G8729" s="1" t="b">
        <f t="shared" ca="1" si="143"/>
        <v>1</v>
      </c>
      <c r="H8729" s="1435" cm="1">
        <f t="array" aca="1" ref="H8729" ca="1">IF(I8729&lt;&gt;"",INDIRECT("'"&amp;I8729&amp;"'!"&amp;J8729),"")</f>
        <v>0</v>
      </c>
      <c r="I8729" s="1440" t="s">
        <v>6426</v>
      </c>
      <c r="J8729" s="1436" t="s">
        <v>4534</v>
      </c>
      <c r="K8729" s="4"/>
    </row>
    <row r="8730" spans="1:11" ht="15" x14ac:dyDescent="0.2">
      <c r="A8730" s="5">
        <v>8671</v>
      </c>
      <c r="D8730" s="4" t="s">
        <v>1500</v>
      </c>
      <c r="E8730" s="1" t="s">
        <v>7760</v>
      </c>
      <c r="F8730" s="4" t="s">
        <v>3784</v>
      </c>
      <c r="G8730" s="1" t="b">
        <f t="shared" ca="1" si="143"/>
        <v>1</v>
      </c>
      <c r="H8730" s="1435" t="str" cm="1">
        <f t="array" aca="1" ref="H8730" ca="1">IF(I8730&lt;&gt;"",INDIRECT("'"&amp;I8730&amp;"'!"&amp;J8730),"")</f>
        <v/>
      </c>
      <c r="I8730" s="1440"/>
      <c r="J8730" s="1436"/>
      <c r="K8730" s="4"/>
    </row>
    <row r="8731" spans="1:11" ht="15" x14ac:dyDescent="0.2">
      <c r="A8731" s="5">
        <v>8672</v>
      </c>
      <c r="D8731" s="4" t="s">
        <v>1500</v>
      </c>
      <c r="E8731" s="1" t="s">
        <v>1676</v>
      </c>
      <c r="F8731" s="4" t="s">
        <v>3784</v>
      </c>
      <c r="G8731" s="1" t="b">
        <f t="shared" ca="1" si="143"/>
        <v>1</v>
      </c>
      <c r="H8731" s="1435" t="str" cm="1">
        <f t="array" aca="1" ref="H8731" ca="1">IF(I8731&lt;&gt;"",INDIRECT("'"&amp;I8731&amp;"'!"&amp;J8731),"")</f>
        <v/>
      </c>
      <c r="I8731" s="1440"/>
      <c r="J8731" s="1436"/>
      <c r="K8731" s="4"/>
    </row>
    <row r="8732" spans="1:11" ht="15" x14ac:dyDescent="0.2">
      <c r="A8732">
        <v>8673</v>
      </c>
      <c r="B8732" s="19">
        <f>'CARES CRRSA ARP 28-35'!F35</f>
        <v>0</v>
      </c>
      <c r="D8732" s="4" t="s">
        <v>1500</v>
      </c>
      <c r="F8732" s="4"/>
      <c r="G8732" s="1" t="b">
        <f t="shared" ca="1" si="143"/>
        <v>1</v>
      </c>
      <c r="H8732" s="1435" cm="1">
        <f t="array" aca="1" ref="H8732" ca="1">IF(I8732&lt;&gt;"",INDIRECT("'"&amp;I8732&amp;"'!"&amp;J8732),"")</f>
        <v>0</v>
      </c>
      <c r="I8732" s="1440" t="s">
        <v>6426</v>
      </c>
      <c r="J8732" s="1436" t="s">
        <v>4643</v>
      </c>
      <c r="K8732" s="4"/>
    </row>
    <row r="8733" spans="1:11" ht="15" x14ac:dyDescent="0.2">
      <c r="A8733">
        <v>8674</v>
      </c>
      <c r="B8733" s="19">
        <f>'CARES CRRSA ARP 28-35'!F36</f>
        <v>0</v>
      </c>
      <c r="D8733" s="4" t="s">
        <v>1500</v>
      </c>
      <c r="F8733" s="4"/>
      <c r="G8733" s="1" t="b">
        <f t="shared" ca="1" si="143"/>
        <v>1</v>
      </c>
      <c r="H8733" s="1435" cm="1">
        <f t="array" aca="1" ref="H8733" ca="1">IF(I8733&lt;&gt;"",INDIRECT("'"&amp;I8733&amp;"'!"&amp;J8733),"")</f>
        <v>0</v>
      </c>
      <c r="I8733" s="1440" t="s">
        <v>6426</v>
      </c>
      <c r="J8733" s="1436" t="s">
        <v>4686</v>
      </c>
      <c r="K8733" s="4"/>
    </row>
    <row r="8734" spans="1:11" ht="15" x14ac:dyDescent="0.2">
      <c r="A8734">
        <v>8675</v>
      </c>
      <c r="B8734" s="19">
        <f>'CARES CRRSA ARP 28-35'!F38</f>
        <v>0</v>
      </c>
      <c r="D8734" s="4" t="s">
        <v>1500</v>
      </c>
      <c r="F8734" s="4"/>
      <c r="G8734" s="1" t="b">
        <f t="shared" ca="1" si="143"/>
        <v>1</v>
      </c>
      <c r="H8734" s="1435" cm="1">
        <f t="array" aca="1" ref="H8734" ca="1">IF(I8734&lt;&gt;"",INDIRECT("'"&amp;I8734&amp;"'!"&amp;J8734),"")</f>
        <v>0</v>
      </c>
      <c r="I8734" s="1440" t="s">
        <v>6426</v>
      </c>
      <c r="J8734" s="1436" t="s">
        <v>3981</v>
      </c>
      <c r="K8734" s="4"/>
    </row>
    <row r="8735" spans="1:11" ht="15" x14ac:dyDescent="0.2">
      <c r="A8735">
        <v>8676</v>
      </c>
      <c r="B8735" s="19">
        <f>'CARES CRRSA ARP 28-35'!F39</f>
        <v>0</v>
      </c>
      <c r="D8735" s="4" t="s">
        <v>1500</v>
      </c>
      <c r="F8735" s="4"/>
      <c r="G8735" s="1" t="b">
        <f t="shared" ca="1" si="143"/>
        <v>1</v>
      </c>
      <c r="H8735" s="1435" cm="1">
        <f t="array" aca="1" ref="H8735" ca="1">IF(I8735&lt;&gt;"",INDIRECT("'"&amp;I8735&amp;"'!"&amp;J8735),"")</f>
        <v>0</v>
      </c>
      <c r="I8735" s="1440" t="s">
        <v>6426</v>
      </c>
      <c r="J8735" s="1436" t="s">
        <v>3823</v>
      </c>
      <c r="K8735" s="4"/>
    </row>
    <row r="8736" spans="1:11" ht="15" x14ac:dyDescent="0.2">
      <c r="A8736">
        <v>8677</v>
      </c>
      <c r="B8736" s="19">
        <f>'CARES CRRSA ARP 28-35'!F40</f>
        <v>0</v>
      </c>
      <c r="D8736" s="4" t="s">
        <v>1500</v>
      </c>
      <c r="F8736" s="4"/>
      <c r="G8736" s="1" t="b">
        <f t="shared" ref="G8736:G8799" ca="1" si="144">H8736=B8736</f>
        <v>1</v>
      </c>
      <c r="H8736" s="1435" cm="1">
        <f t="array" aca="1" ref="H8736" ca="1">IF(I8736&lt;&gt;"",INDIRECT("'"&amp;I8736&amp;"'!"&amp;J8736),"")</f>
        <v>0</v>
      </c>
      <c r="I8736" s="1440" t="s">
        <v>6426</v>
      </c>
      <c r="J8736" s="1436" t="s">
        <v>3982</v>
      </c>
      <c r="K8736" s="4"/>
    </row>
    <row r="8737" spans="1:11" ht="15" x14ac:dyDescent="0.2">
      <c r="A8737" s="5">
        <v>8678</v>
      </c>
      <c r="D8737" s="4" t="s">
        <v>1500</v>
      </c>
      <c r="E8737" s="1" t="s">
        <v>7760</v>
      </c>
      <c r="F8737" s="4" t="s">
        <v>3784</v>
      </c>
      <c r="G8737" s="1" t="b">
        <f t="shared" ca="1" si="144"/>
        <v>1</v>
      </c>
      <c r="H8737" s="1435" t="str" cm="1">
        <f t="array" aca="1" ref="H8737" ca="1">IF(I8737&lt;&gt;"",INDIRECT("'"&amp;I8737&amp;"'!"&amp;J8737),"")</f>
        <v/>
      </c>
      <c r="I8737" s="1440"/>
      <c r="J8737" s="1436"/>
      <c r="K8737" s="4"/>
    </row>
    <row r="8738" spans="1:11" ht="15" x14ac:dyDescent="0.2">
      <c r="A8738">
        <v>8679</v>
      </c>
      <c r="B8738" s="19">
        <f>'CARES CRRSA ARP 28-35'!G12</f>
        <v>0</v>
      </c>
      <c r="D8738" s="4" t="s">
        <v>1500</v>
      </c>
      <c r="F8738" s="4"/>
      <c r="G8738" s="1" t="b">
        <f t="shared" ca="1" si="144"/>
        <v>1</v>
      </c>
      <c r="H8738" s="1435" cm="1">
        <f t="array" aca="1" ref="H8738" ca="1">IF(I8738&lt;&gt;"",INDIRECT("'"&amp;I8738&amp;"'!"&amp;J8738),"")</f>
        <v>0</v>
      </c>
      <c r="I8738" s="1440" t="s">
        <v>6426</v>
      </c>
      <c r="J8738" s="1436" t="s">
        <v>3827</v>
      </c>
      <c r="K8738" s="4"/>
    </row>
    <row r="8739" spans="1:11" ht="15" x14ac:dyDescent="0.2">
      <c r="A8739" s="5">
        <v>8680</v>
      </c>
      <c r="D8739" s="4" t="s">
        <v>1500</v>
      </c>
      <c r="E8739" s="1" t="s">
        <v>7760</v>
      </c>
      <c r="F8739" s="4" t="s">
        <v>3784</v>
      </c>
      <c r="G8739" s="1" t="b">
        <f t="shared" ca="1" si="144"/>
        <v>1</v>
      </c>
      <c r="H8739" s="1435" t="str" cm="1">
        <f t="array" aca="1" ref="H8739" ca="1">IF(I8739&lt;&gt;"",INDIRECT("'"&amp;I8739&amp;"'!"&amp;J8739),"")</f>
        <v/>
      </c>
      <c r="I8739" s="1440"/>
      <c r="J8739" s="1436"/>
      <c r="K8739" s="4"/>
    </row>
    <row r="8740" spans="1:11" ht="15" x14ac:dyDescent="0.2">
      <c r="A8740" s="5">
        <v>8681</v>
      </c>
      <c r="D8740" s="4" t="s">
        <v>1500</v>
      </c>
      <c r="E8740" s="1" t="s">
        <v>1676</v>
      </c>
      <c r="F8740" s="4" t="s">
        <v>3784</v>
      </c>
      <c r="G8740" s="1" t="b">
        <f t="shared" ca="1" si="144"/>
        <v>1</v>
      </c>
      <c r="H8740" s="1435" t="str" cm="1">
        <f t="array" aca="1" ref="H8740" ca="1">IF(I8740&lt;&gt;"",INDIRECT("'"&amp;I8740&amp;"'!"&amp;J8740),"")</f>
        <v/>
      </c>
      <c r="I8740" s="1440"/>
      <c r="J8740" s="1436"/>
      <c r="K8740" s="4"/>
    </row>
    <row r="8741" spans="1:11" ht="15" x14ac:dyDescent="0.2">
      <c r="A8741">
        <v>8682</v>
      </c>
      <c r="B8741" s="19">
        <f>'CARES CRRSA ARP 28-35'!G21</f>
        <v>0</v>
      </c>
      <c r="D8741" s="4" t="s">
        <v>1500</v>
      </c>
      <c r="F8741" s="4"/>
      <c r="G8741" s="1" t="b">
        <f t="shared" ca="1" si="144"/>
        <v>1</v>
      </c>
      <c r="H8741" s="1435" cm="1">
        <f t="array" aca="1" ref="H8741" ca="1">IF(I8741&lt;&gt;"",INDIRECT("'"&amp;I8741&amp;"'!"&amp;J8741),"")</f>
        <v>0</v>
      </c>
      <c r="I8741" s="1440" t="s">
        <v>6426</v>
      </c>
      <c r="J8741" s="1436" t="s">
        <v>7768</v>
      </c>
      <c r="K8741" s="4"/>
    </row>
    <row r="8742" spans="1:11" ht="15" x14ac:dyDescent="0.2">
      <c r="A8742" s="5">
        <v>8683</v>
      </c>
      <c r="D8742" s="4" t="s">
        <v>1500</v>
      </c>
      <c r="E8742" s="1" t="s">
        <v>7760</v>
      </c>
      <c r="F8742" s="4" t="s">
        <v>3784</v>
      </c>
      <c r="G8742" s="1" t="b">
        <f t="shared" ca="1" si="144"/>
        <v>1</v>
      </c>
      <c r="H8742" s="1435" t="str" cm="1">
        <f t="array" aca="1" ref="H8742" ca="1">IF(I8742&lt;&gt;"",INDIRECT("'"&amp;I8742&amp;"'!"&amp;J8742),"")</f>
        <v/>
      </c>
      <c r="I8742" s="1440"/>
      <c r="J8742" s="1436"/>
      <c r="K8742" s="4"/>
    </row>
    <row r="8743" spans="1:11" ht="15" x14ac:dyDescent="0.2">
      <c r="A8743" s="5">
        <v>8684</v>
      </c>
      <c r="D8743" s="4" t="s">
        <v>1500</v>
      </c>
      <c r="E8743" s="1" t="s">
        <v>1676</v>
      </c>
      <c r="F8743" s="4" t="s">
        <v>3784</v>
      </c>
      <c r="G8743" s="1" t="b">
        <f t="shared" ca="1" si="144"/>
        <v>1</v>
      </c>
      <c r="H8743" s="1435" t="str" cm="1">
        <f t="array" aca="1" ref="H8743" ca="1">IF(I8743&lt;&gt;"",INDIRECT("'"&amp;I8743&amp;"'!"&amp;J8743),"")</f>
        <v/>
      </c>
      <c r="I8743" s="1440"/>
      <c r="J8743" s="1436"/>
      <c r="K8743" s="4"/>
    </row>
    <row r="8744" spans="1:11" ht="15" x14ac:dyDescent="0.2">
      <c r="A8744">
        <v>8685</v>
      </c>
      <c r="B8744" s="19">
        <f>'CARES CRRSA ARP 28-35'!G26</f>
        <v>0</v>
      </c>
      <c r="D8744" s="4" t="s">
        <v>1500</v>
      </c>
      <c r="F8744" s="4"/>
      <c r="G8744" s="1" t="b">
        <f t="shared" ca="1" si="144"/>
        <v>1</v>
      </c>
      <c r="H8744" s="1435" cm="1">
        <f t="array" aca="1" ref="H8744" ca="1">IF(I8744&lt;&gt;"",INDIRECT("'"&amp;I8744&amp;"'!"&amp;J8744),"")</f>
        <v>0</v>
      </c>
      <c r="I8744" s="1440" t="s">
        <v>6426</v>
      </c>
      <c r="J8744" s="1436" t="s">
        <v>4682</v>
      </c>
      <c r="K8744" s="4"/>
    </row>
    <row r="8745" spans="1:11" ht="15" x14ac:dyDescent="0.2">
      <c r="A8745" s="5">
        <v>8686</v>
      </c>
      <c r="D8745" s="4" t="s">
        <v>1500</v>
      </c>
      <c r="E8745" s="1" t="s">
        <v>7760</v>
      </c>
      <c r="F8745" s="4" t="s">
        <v>3784</v>
      </c>
      <c r="G8745" s="1" t="b">
        <f t="shared" ca="1" si="144"/>
        <v>1</v>
      </c>
      <c r="H8745" s="1435" t="str" cm="1">
        <f t="array" aca="1" ref="H8745" ca="1">IF(I8745&lt;&gt;"",INDIRECT("'"&amp;I8745&amp;"'!"&amp;J8745),"")</f>
        <v/>
      </c>
      <c r="I8745" s="1440"/>
      <c r="J8745" s="1436"/>
      <c r="K8745" s="4"/>
    </row>
    <row r="8746" spans="1:11" ht="15" x14ac:dyDescent="0.2">
      <c r="A8746" s="5">
        <v>8687</v>
      </c>
      <c r="D8746" s="4" t="s">
        <v>1500</v>
      </c>
      <c r="E8746" s="1" t="s">
        <v>1676</v>
      </c>
      <c r="F8746" s="4" t="s">
        <v>3784</v>
      </c>
      <c r="G8746" s="1" t="b">
        <f t="shared" ca="1" si="144"/>
        <v>1</v>
      </c>
      <c r="H8746" s="1435" t="str" cm="1">
        <f t="array" aca="1" ref="H8746" ca="1">IF(I8746&lt;&gt;"",INDIRECT("'"&amp;I8746&amp;"'!"&amp;J8746),"")</f>
        <v/>
      </c>
      <c r="I8746" s="1440"/>
      <c r="J8746" s="1436"/>
      <c r="K8746" s="4"/>
    </row>
    <row r="8747" spans="1:11" ht="15" x14ac:dyDescent="0.2">
      <c r="A8747">
        <v>8688</v>
      </c>
      <c r="B8747" s="19">
        <f>'CARES CRRSA ARP 28-35'!G35</f>
        <v>0</v>
      </c>
      <c r="D8747" s="4" t="s">
        <v>1500</v>
      </c>
      <c r="F8747" s="4"/>
      <c r="G8747" s="1" t="b">
        <f t="shared" ca="1" si="144"/>
        <v>1</v>
      </c>
      <c r="H8747" s="1435" cm="1">
        <f t="array" aca="1" ref="H8747" ca="1">IF(I8747&lt;&gt;"",INDIRECT("'"&amp;I8747&amp;"'!"&amp;J8747),"")</f>
        <v>0</v>
      </c>
      <c r="I8747" s="1440" t="s">
        <v>6426</v>
      </c>
      <c r="J8747" s="1436" t="s">
        <v>5900</v>
      </c>
      <c r="K8747" s="4"/>
    </row>
    <row r="8748" spans="1:11" ht="15" x14ac:dyDescent="0.2">
      <c r="A8748">
        <v>8689</v>
      </c>
      <c r="B8748" s="19">
        <f>'CARES CRRSA ARP 28-35'!G36</f>
        <v>0</v>
      </c>
      <c r="D8748" s="4" t="s">
        <v>1500</v>
      </c>
      <c r="F8748" s="4"/>
      <c r="G8748" s="1" t="b">
        <f t="shared" ca="1" si="144"/>
        <v>1</v>
      </c>
      <c r="H8748" s="1435" cm="1">
        <f t="array" aca="1" ref="H8748" ca="1">IF(I8748&lt;&gt;"",INDIRECT("'"&amp;I8748&amp;"'!"&amp;J8748),"")</f>
        <v>0</v>
      </c>
      <c r="I8748" s="1440" t="s">
        <v>6426</v>
      </c>
      <c r="J8748" s="1436" t="s">
        <v>4687</v>
      </c>
      <c r="K8748" s="4"/>
    </row>
    <row r="8749" spans="1:11" ht="15" x14ac:dyDescent="0.2">
      <c r="A8749">
        <v>8690</v>
      </c>
      <c r="B8749" s="19">
        <f>'CARES CRRSA ARP 28-35'!G38</f>
        <v>0</v>
      </c>
      <c r="D8749" s="4" t="s">
        <v>1500</v>
      </c>
      <c r="F8749" s="4"/>
      <c r="G8749" s="1" t="b">
        <f t="shared" ca="1" si="144"/>
        <v>1</v>
      </c>
      <c r="H8749" s="1435" cm="1">
        <f t="array" aca="1" ref="H8749" ca="1">IF(I8749&lt;&gt;"",INDIRECT("'"&amp;I8749&amp;"'!"&amp;J8749),"")</f>
        <v>0</v>
      </c>
      <c r="I8749" s="1440" t="s">
        <v>6426</v>
      </c>
      <c r="J8749" s="1436" t="s">
        <v>4017</v>
      </c>
      <c r="K8749" s="4"/>
    </row>
    <row r="8750" spans="1:11" ht="15" x14ac:dyDescent="0.2">
      <c r="A8750">
        <v>8691</v>
      </c>
      <c r="B8750" s="19">
        <f>'CARES CRRSA ARP 28-35'!G39</f>
        <v>0</v>
      </c>
      <c r="D8750" s="4" t="s">
        <v>1500</v>
      </c>
      <c r="F8750" s="4"/>
      <c r="G8750" s="1" t="b">
        <f t="shared" ca="1" si="144"/>
        <v>1</v>
      </c>
      <c r="H8750" s="1435" cm="1">
        <f t="array" aca="1" ref="H8750" ca="1">IF(I8750&lt;&gt;"",INDIRECT("'"&amp;I8750&amp;"'!"&amp;J8750),"")</f>
        <v>0</v>
      </c>
      <c r="I8750" s="1440" t="s">
        <v>6426</v>
      </c>
      <c r="J8750" s="1436" t="s">
        <v>3832</v>
      </c>
      <c r="K8750" s="4"/>
    </row>
    <row r="8751" spans="1:11" ht="15" x14ac:dyDescent="0.2">
      <c r="A8751">
        <v>8692</v>
      </c>
      <c r="B8751" s="19">
        <f>'CARES CRRSA ARP 28-35'!G40</f>
        <v>0</v>
      </c>
      <c r="D8751" s="4" t="s">
        <v>1500</v>
      </c>
      <c r="F8751" s="4"/>
      <c r="G8751" s="1" t="b">
        <f t="shared" ca="1" si="144"/>
        <v>1</v>
      </c>
      <c r="H8751" s="1435" cm="1">
        <f t="array" aca="1" ref="H8751" ca="1">IF(I8751&lt;&gt;"",INDIRECT("'"&amp;I8751&amp;"'!"&amp;J8751),"")</f>
        <v>0</v>
      </c>
      <c r="I8751" s="1440" t="s">
        <v>6426</v>
      </c>
      <c r="J8751" s="1436" t="s">
        <v>4018</v>
      </c>
      <c r="K8751" s="4"/>
    </row>
    <row r="8752" spans="1:11" ht="15" x14ac:dyDescent="0.2">
      <c r="A8752" s="5">
        <v>8693</v>
      </c>
      <c r="D8752" s="4" t="s">
        <v>1500</v>
      </c>
      <c r="E8752" s="1" t="s">
        <v>7760</v>
      </c>
      <c r="F8752" s="4" t="s">
        <v>3784</v>
      </c>
      <c r="G8752" s="1" t="b">
        <f t="shared" ca="1" si="144"/>
        <v>1</v>
      </c>
      <c r="H8752" s="1435" t="str" cm="1">
        <f t="array" aca="1" ref="H8752" ca="1">IF(I8752&lt;&gt;"",INDIRECT("'"&amp;I8752&amp;"'!"&amp;J8752),"")</f>
        <v/>
      </c>
      <c r="I8752" s="1440"/>
      <c r="J8752" s="1436"/>
      <c r="K8752" s="4"/>
    </row>
    <row r="8753" spans="1:11" ht="15" x14ac:dyDescent="0.2">
      <c r="A8753">
        <v>8694</v>
      </c>
      <c r="B8753" s="19">
        <f>'CARES CRRSA ARP 28-35'!H12</f>
        <v>0</v>
      </c>
      <c r="D8753" s="4" t="s">
        <v>1500</v>
      </c>
      <c r="F8753" s="4"/>
      <c r="G8753" s="1" t="b">
        <f t="shared" ca="1" si="144"/>
        <v>1</v>
      </c>
      <c r="H8753" s="1435" cm="1">
        <f t="array" aca="1" ref="H8753" ca="1">IF(I8753&lt;&gt;"",INDIRECT("'"&amp;I8753&amp;"'!"&amp;J8753),"")</f>
        <v>0</v>
      </c>
      <c r="I8753" s="1440" t="s">
        <v>6426</v>
      </c>
      <c r="J8753" s="1436" t="s">
        <v>3836</v>
      </c>
      <c r="K8753" s="4"/>
    </row>
    <row r="8754" spans="1:11" ht="15" x14ac:dyDescent="0.2">
      <c r="A8754" s="5">
        <v>8695</v>
      </c>
      <c r="D8754" s="4" t="s">
        <v>1500</v>
      </c>
      <c r="E8754" s="1" t="s">
        <v>7760</v>
      </c>
      <c r="F8754" s="4" t="s">
        <v>3784</v>
      </c>
      <c r="G8754" s="1" t="b">
        <f t="shared" ca="1" si="144"/>
        <v>1</v>
      </c>
      <c r="H8754" s="1435" t="str" cm="1">
        <f t="array" aca="1" ref="H8754" ca="1">IF(I8754&lt;&gt;"",INDIRECT("'"&amp;I8754&amp;"'!"&amp;J8754),"")</f>
        <v/>
      </c>
      <c r="I8754" s="1440"/>
      <c r="J8754" s="1436"/>
      <c r="K8754" s="4"/>
    </row>
    <row r="8755" spans="1:11" ht="15" x14ac:dyDescent="0.2">
      <c r="A8755" s="5">
        <v>8696</v>
      </c>
      <c r="D8755" s="4" t="s">
        <v>1500</v>
      </c>
      <c r="E8755" s="1" t="s">
        <v>1676</v>
      </c>
      <c r="F8755" s="4" t="s">
        <v>3784</v>
      </c>
      <c r="G8755" s="1" t="b">
        <f t="shared" ca="1" si="144"/>
        <v>1</v>
      </c>
      <c r="H8755" s="1435" t="str" cm="1">
        <f t="array" aca="1" ref="H8755" ca="1">IF(I8755&lt;&gt;"",INDIRECT("'"&amp;I8755&amp;"'!"&amp;J8755),"")</f>
        <v/>
      </c>
      <c r="I8755" s="1440"/>
      <c r="J8755" s="1436"/>
      <c r="K8755" s="4"/>
    </row>
    <row r="8756" spans="1:11" ht="15" x14ac:dyDescent="0.2">
      <c r="A8756" s="5">
        <v>8697</v>
      </c>
      <c r="D8756" s="4" t="s">
        <v>1500</v>
      </c>
      <c r="E8756" s="1" t="s">
        <v>7760</v>
      </c>
      <c r="F8756" s="4" t="s">
        <v>3784</v>
      </c>
      <c r="G8756" s="1" t="b">
        <f t="shared" ca="1" si="144"/>
        <v>1</v>
      </c>
      <c r="H8756" s="1435" t="str" cm="1">
        <f t="array" aca="1" ref="H8756" ca="1">IF(I8756&lt;&gt;"",INDIRECT("'"&amp;I8756&amp;"'!"&amp;J8756),"")</f>
        <v/>
      </c>
      <c r="I8756" s="1440"/>
      <c r="J8756" s="1436"/>
      <c r="K8756" s="4"/>
    </row>
    <row r="8757" spans="1:11" ht="15" x14ac:dyDescent="0.2">
      <c r="A8757" s="5">
        <v>8698</v>
      </c>
      <c r="D8757" s="4" t="s">
        <v>1500</v>
      </c>
      <c r="E8757" s="1" t="s">
        <v>1676</v>
      </c>
      <c r="F8757" s="4" t="s">
        <v>3784</v>
      </c>
      <c r="G8757" s="1" t="b">
        <f t="shared" ca="1" si="144"/>
        <v>1</v>
      </c>
      <c r="H8757" s="1435" t="str" cm="1">
        <f t="array" aca="1" ref="H8757" ca="1">IF(I8757&lt;&gt;"",INDIRECT("'"&amp;I8757&amp;"'!"&amp;J8757),"")</f>
        <v/>
      </c>
      <c r="I8757" s="1440"/>
      <c r="J8757" s="1436"/>
      <c r="K8757" s="4"/>
    </row>
    <row r="8758" spans="1:11" ht="15" x14ac:dyDescent="0.2">
      <c r="A8758">
        <v>8699</v>
      </c>
      <c r="B8758" s="19">
        <f>'CARES CRRSA ARP 28-35'!H26</f>
        <v>0</v>
      </c>
      <c r="D8758" s="4" t="s">
        <v>1500</v>
      </c>
      <c r="F8758" s="4"/>
      <c r="G8758" s="1" t="b">
        <f t="shared" ca="1" si="144"/>
        <v>1</v>
      </c>
      <c r="H8758" s="1435" cm="1">
        <f t="array" aca="1" ref="H8758" ca="1">IF(I8758&lt;&gt;"",INDIRECT("'"&amp;I8758&amp;"'!"&amp;J8758),"")</f>
        <v>0</v>
      </c>
      <c r="I8758" s="1440" t="s">
        <v>6426</v>
      </c>
      <c r="J8758" s="1436" t="s">
        <v>4683</v>
      </c>
      <c r="K8758" s="4"/>
    </row>
    <row r="8759" spans="1:11" ht="15" x14ac:dyDescent="0.2">
      <c r="A8759" s="5">
        <v>8700</v>
      </c>
      <c r="D8759" s="4" t="s">
        <v>1500</v>
      </c>
      <c r="E8759" s="1" t="s">
        <v>7760</v>
      </c>
      <c r="F8759" s="4" t="s">
        <v>3784</v>
      </c>
      <c r="G8759" s="1" t="b">
        <f t="shared" ca="1" si="144"/>
        <v>1</v>
      </c>
      <c r="H8759" s="1435" t="str" cm="1">
        <f t="array" aca="1" ref="H8759" ca="1">IF(I8759&lt;&gt;"",INDIRECT("'"&amp;I8759&amp;"'!"&amp;J8759),"")</f>
        <v/>
      </c>
      <c r="I8759" s="1440"/>
      <c r="J8759" s="1436"/>
      <c r="K8759" s="4"/>
    </row>
    <row r="8760" spans="1:11" ht="15" x14ac:dyDescent="0.2">
      <c r="A8760" s="5">
        <v>8701</v>
      </c>
      <c r="D8760" s="4" t="s">
        <v>1500</v>
      </c>
      <c r="E8760" s="1" t="s">
        <v>1676</v>
      </c>
      <c r="F8760" s="4" t="s">
        <v>3784</v>
      </c>
      <c r="G8760" s="1" t="b">
        <f t="shared" ca="1" si="144"/>
        <v>1</v>
      </c>
      <c r="H8760" s="1435" t="str" cm="1">
        <f t="array" aca="1" ref="H8760" ca="1">IF(I8760&lt;&gt;"",INDIRECT("'"&amp;I8760&amp;"'!"&amp;J8760),"")</f>
        <v/>
      </c>
      <c r="I8760" s="1440"/>
      <c r="J8760" s="1436"/>
      <c r="K8760" s="4"/>
    </row>
    <row r="8761" spans="1:11" ht="15" x14ac:dyDescent="0.2">
      <c r="A8761">
        <v>8702</v>
      </c>
      <c r="B8761" s="19">
        <f>'CARES CRRSA ARP 28-35'!H35</f>
        <v>0</v>
      </c>
      <c r="D8761" s="4" t="s">
        <v>1500</v>
      </c>
      <c r="F8761" s="4"/>
      <c r="G8761" s="1" t="b">
        <f t="shared" ca="1" si="144"/>
        <v>1</v>
      </c>
      <c r="H8761" s="1435" cm="1">
        <f t="array" aca="1" ref="H8761" ca="1">IF(I8761&lt;&gt;"",INDIRECT("'"&amp;I8761&amp;"'!"&amp;J8761),"")</f>
        <v>0</v>
      </c>
      <c r="I8761" s="1440" t="s">
        <v>6426</v>
      </c>
      <c r="J8761" s="1436" t="s">
        <v>3864</v>
      </c>
      <c r="K8761" s="4"/>
    </row>
    <row r="8762" spans="1:11" ht="15" x14ac:dyDescent="0.2">
      <c r="A8762">
        <v>8703</v>
      </c>
      <c r="B8762" s="19">
        <f>'CARES CRRSA ARP 28-35'!H36</f>
        <v>0</v>
      </c>
      <c r="D8762" s="4" t="s">
        <v>1500</v>
      </c>
      <c r="F8762" s="4"/>
      <c r="G8762" s="1" t="b">
        <f t="shared" ca="1" si="144"/>
        <v>1</v>
      </c>
      <c r="H8762" s="1435" cm="1">
        <f t="array" aca="1" ref="H8762" ca="1">IF(I8762&lt;&gt;"",INDIRECT("'"&amp;I8762&amp;"'!"&amp;J8762),"")</f>
        <v>0</v>
      </c>
      <c r="I8762" s="1440" t="s">
        <v>6426</v>
      </c>
      <c r="J8762" s="1436" t="s">
        <v>4688</v>
      </c>
      <c r="K8762" s="4"/>
    </row>
    <row r="8763" spans="1:11" ht="15" x14ac:dyDescent="0.2">
      <c r="A8763">
        <v>8704</v>
      </c>
      <c r="B8763" s="19">
        <f>'CARES CRRSA ARP 28-35'!H38</f>
        <v>0</v>
      </c>
      <c r="D8763" s="4" t="s">
        <v>1500</v>
      </c>
      <c r="F8763" s="4"/>
      <c r="G8763" s="1" t="b">
        <f t="shared" ca="1" si="144"/>
        <v>1</v>
      </c>
      <c r="H8763" s="1435" cm="1">
        <f t="array" aca="1" ref="H8763" ca="1">IF(I8763&lt;&gt;"",INDIRECT("'"&amp;I8763&amp;"'!"&amp;J8763),"")</f>
        <v>0</v>
      </c>
      <c r="I8763" s="1440" t="s">
        <v>6426</v>
      </c>
      <c r="J8763" s="1436" t="s">
        <v>4053</v>
      </c>
      <c r="K8763" s="4"/>
    </row>
    <row r="8764" spans="1:11" ht="15" x14ac:dyDescent="0.2">
      <c r="A8764">
        <v>8705</v>
      </c>
      <c r="B8764" s="19">
        <f>'CARES CRRSA ARP 28-35'!H39</f>
        <v>0</v>
      </c>
      <c r="D8764" s="4" t="s">
        <v>1500</v>
      </c>
      <c r="F8764" s="4"/>
      <c r="G8764" s="1" t="b">
        <f t="shared" ca="1" si="144"/>
        <v>1</v>
      </c>
      <c r="H8764" s="1435" cm="1">
        <f t="array" aca="1" ref="H8764" ca="1">IF(I8764&lt;&gt;"",INDIRECT("'"&amp;I8764&amp;"'!"&amp;J8764),"")</f>
        <v>0</v>
      </c>
      <c r="I8764" s="1440" t="s">
        <v>6426</v>
      </c>
      <c r="J8764" s="1436" t="s">
        <v>3841</v>
      </c>
      <c r="K8764" s="4"/>
    </row>
    <row r="8765" spans="1:11" ht="15" x14ac:dyDescent="0.2">
      <c r="A8765">
        <v>8706</v>
      </c>
      <c r="B8765" s="19">
        <f>'CARES CRRSA ARP 28-35'!H40</f>
        <v>0</v>
      </c>
      <c r="D8765" s="4" t="s">
        <v>1500</v>
      </c>
      <c r="F8765" s="4"/>
      <c r="G8765" s="1" t="b">
        <f t="shared" ca="1" si="144"/>
        <v>1</v>
      </c>
      <c r="H8765" s="1435" cm="1">
        <f t="array" aca="1" ref="H8765" ca="1">IF(I8765&lt;&gt;"",INDIRECT("'"&amp;I8765&amp;"'!"&amp;J8765),"")</f>
        <v>0</v>
      </c>
      <c r="I8765" s="1440" t="s">
        <v>6426</v>
      </c>
      <c r="J8765" s="1436" t="s">
        <v>4054</v>
      </c>
      <c r="K8765" s="4"/>
    </row>
    <row r="8766" spans="1:11" ht="15" x14ac:dyDescent="0.2">
      <c r="A8766" s="5">
        <v>8707</v>
      </c>
      <c r="D8766" s="4" t="s">
        <v>1500</v>
      </c>
      <c r="E8766" s="1" t="s">
        <v>7760</v>
      </c>
      <c r="F8766" s="4" t="s">
        <v>3784</v>
      </c>
      <c r="G8766" s="1" t="b">
        <f t="shared" ca="1" si="144"/>
        <v>1</v>
      </c>
      <c r="H8766" s="1435" t="str" cm="1">
        <f t="array" aca="1" ref="H8766" ca="1">IF(I8766&lt;&gt;"",INDIRECT("'"&amp;I8766&amp;"'!"&amp;J8766),"")</f>
        <v/>
      </c>
      <c r="I8766" s="1440"/>
      <c r="J8766" s="1436"/>
      <c r="K8766" s="4"/>
    </row>
    <row r="8767" spans="1:11" ht="15" x14ac:dyDescent="0.2">
      <c r="A8767">
        <v>8708</v>
      </c>
      <c r="B8767" s="19">
        <f>'CARES CRRSA ARP 28-35'!K12</f>
        <v>0</v>
      </c>
      <c r="D8767" s="4" t="s">
        <v>1500</v>
      </c>
      <c r="F8767" s="4"/>
      <c r="G8767" s="1" t="b">
        <f t="shared" ca="1" si="144"/>
        <v>1</v>
      </c>
      <c r="H8767" s="1435" cm="1">
        <f t="array" aca="1" ref="H8767" ca="1">IF(I8767&lt;&gt;"",INDIRECT("'"&amp;I8767&amp;"'!"&amp;J8767),"")</f>
        <v>0</v>
      </c>
      <c r="I8767" s="1440" t="s">
        <v>6426</v>
      </c>
      <c r="J8767" s="1436" t="s">
        <v>4093</v>
      </c>
      <c r="K8767" s="4"/>
    </row>
    <row r="8768" spans="1:11" ht="15" x14ac:dyDescent="0.2">
      <c r="A8768" s="5">
        <v>8709</v>
      </c>
      <c r="D8768" s="4" t="s">
        <v>1500</v>
      </c>
      <c r="E8768" s="1" t="s">
        <v>7760</v>
      </c>
      <c r="F8768" s="4" t="s">
        <v>3784</v>
      </c>
      <c r="G8768" s="1" t="b">
        <f t="shared" ca="1" si="144"/>
        <v>1</v>
      </c>
      <c r="H8768" s="1435" t="str" cm="1">
        <f t="array" aca="1" ref="H8768" ca="1">IF(I8768&lt;&gt;"",INDIRECT("'"&amp;I8768&amp;"'!"&amp;J8768),"")</f>
        <v/>
      </c>
      <c r="I8768" s="1440"/>
      <c r="J8768" s="1436"/>
      <c r="K8768" s="4"/>
    </row>
    <row r="8769" spans="1:11" ht="15" x14ac:dyDescent="0.2">
      <c r="A8769" s="5">
        <v>8710</v>
      </c>
      <c r="D8769" s="4" t="s">
        <v>1500</v>
      </c>
      <c r="E8769" s="1" t="s">
        <v>1676</v>
      </c>
      <c r="F8769" s="4" t="s">
        <v>3784</v>
      </c>
      <c r="G8769" s="1" t="b">
        <f t="shared" ca="1" si="144"/>
        <v>1</v>
      </c>
      <c r="H8769" s="1435" t="str" cm="1">
        <f t="array" aca="1" ref="H8769" ca="1">IF(I8769&lt;&gt;"",INDIRECT("'"&amp;I8769&amp;"'!"&amp;J8769),"")</f>
        <v/>
      </c>
      <c r="I8769" s="1440"/>
      <c r="J8769" s="1436"/>
      <c r="K8769" s="4"/>
    </row>
    <row r="8770" spans="1:11" ht="15" x14ac:dyDescent="0.2">
      <c r="A8770" s="5">
        <v>8711</v>
      </c>
      <c r="D8770" s="4" t="s">
        <v>1500</v>
      </c>
      <c r="E8770" s="1" t="s">
        <v>7760</v>
      </c>
      <c r="F8770" s="4" t="s">
        <v>3784</v>
      </c>
      <c r="G8770" s="1" t="b">
        <f t="shared" ca="1" si="144"/>
        <v>1</v>
      </c>
      <c r="H8770" s="1435" t="str" cm="1">
        <f t="array" aca="1" ref="H8770" ca="1">IF(I8770&lt;&gt;"",INDIRECT("'"&amp;I8770&amp;"'!"&amp;J8770),"")</f>
        <v/>
      </c>
      <c r="I8770" s="1440"/>
      <c r="J8770" s="1436"/>
      <c r="K8770" s="4"/>
    </row>
    <row r="8771" spans="1:11" ht="15" x14ac:dyDescent="0.2">
      <c r="A8771" s="5">
        <v>8712</v>
      </c>
      <c r="D8771" s="4" t="s">
        <v>1500</v>
      </c>
      <c r="E8771" s="1" t="s">
        <v>1676</v>
      </c>
      <c r="F8771" s="4" t="s">
        <v>3784</v>
      </c>
      <c r="G8771" s="1" t="b">
        <f t="shared" ca="1" si="144"/>
        <v>1</v>
      </c>
      <c r="H8771" s="1435" t="str" cm="1">
        <f t="array" aca="1" ref="H8771" ca="1">IF(I8771&lt;&gt;"",INDIRECT("'"&amp;I8771&amp;"'!"&amp;J8771),"")</f>
        <v/>
      </c>
      <c r="I8771" s="1440"/>
      <c r="J8771" s="1436"/>
      <c r="K8771" s="4"/>
    </row>
    <row r="8772" spans="1:11" ht="15" x14ac:dyDescent="0.2">
      <c r="A8772">
        <v>8713</v>
      </c>
      <c r="B8772" s="19">
        <f>'CARES CRRSA ARP 28-35'!K26</f>
        <v>0</v>
      </c>
      <c r="D8772" s="4" t="s">
        <v>1500</v>
      </c>
      <c r="F8772" s="4"/>
      <c r="G8772" s="1" t="b">
        <f t="shared" ca="1" si="144"/>
        <v>1</v>
      </c>
      <c r="H8772" s="1435" cm="1">
        <f t="array" aca="1" ref="H8772" ca="1">IF(I8772&lt;&gt;"",INDIRECT("'"&amp;I8772&amp;"'!"&amp;J8772),"")</f>
        <v>0</v>
      </c>
      <c r="I8772" s="1440" t="s">
        <v>6426</v>
      </c>
      <c r="J8772" s="1436" t="s">
        <v>4695</v>
      </c>
      <c r="K8772" s="4"/>
    </row>
    <row r="8773" spans="1:11" ht="15" x14ac:dyDescent="0.2">
      <c r="A8773" s="5">
        <v>8714</v>
      </c>
      <c r="D8773" s="4" t="s">
        <v>1500</v>
      </c>
      <c r="E8773" s="1" t="s">
        <v>7760</v>
      </c>
      <c r="F8773" s="4" t="s">
        <v>3784</v>
      </c>
      <c r="G8773" s="1" t="b">
        <f t="shared" ca="1" si="144"/>
        <v>1</v>
      </c>
      <c r="H8773" s="1435" t="str" cm="1">
        <f t="array" aca="1" ref="H8773" ca="1">IF(I8773&lt;&gt;"",INDIRECT("'"&amp;I8773&amp;"'!"&amp;J8773),"")</f>
        <v/>
      </c>
      <c r="I8773" s="1440"/>
      <c r="J8773" s="1436"/>
      <c r="K8773" s="4"/>
    </row>
    <row r="8774" spans="1:11" ht="15" x14ac:dyDescent="0.2">
      <c r="A8774" s="5">
        <v>8715</v>
      </c>
      <c r="D8774" s="4" t="s">
        <v>1500</v>
      </c>
      <c r="E8774" s="1" t="s">
        <v>1676</v>
      </c>
      <c r="F8774" s="4" t="s">
        <v>3784</v>
      </c>
      <c r="G8774" s="1" t="b">
        <f t="shared" ca="1" si="144"/>
        <v>1</v>
      </c>
      <c r="H8774" s="1435" t="str" cm="1">
        <f t="array" aca="1" ref="H8774" ca="1">IF(I8774&lt;&gt;"",INDIRECT("'"&amp;I8774&amp;"'!"&amp;J8774),"")</f>
        <v/>
      </c>
      <c r="I8774" s="1440"/>
      <c r="J8774" s="1436"/>
      <c r="K8774" s="4"/>
    </row>
    <row r="8775" spans="1:11" ht="15" x14ac:dyDescent="0.2">
      <c r="A8775">
        <v>8716</v>
      </c>
      <c r="B8775" s="19">
        <f>'CARES CRRSA ARP 28-35'!K35</f>
        <v>0</v>
      </c>
      <c r="D8775" s="4" t="s">
        <v>1500</v>
      </c>
      <c r="F8775" s="4"/>
      <c r="G8775" s="1" t="b">
        <f t="shared" ca="1" si="144"/>
        <v>1</v>
      </c>
      <c r="H8775" s="1435" cm="1">
        <f t="array" aca="1" ref="H8775" ca="1">IF(I8775&lt;&gt;"",INDIRECT("'"&amp;I8775&amp;"'!"&amp;J8775),"")</f>
        <v>0</v>
      </c>
      <c r="I8775" s="1440" t="s">
        <v>6426</v>
      </c>
      <c r="J8775" s="1436" t="s">
        <v>4698</v>
      </c>
      <c r="K8775" s="4"/>
    </row>
    <row r="8776" spans="1:11" ht="15" x14ac:dyDescent="0.2">
      <c r="A8776">
        <v>8717</v>
      </c>
      <c r="B8776" s="19">
        <f>'CARES CRRSA ARP 28-35'!K36</f>
        <v>0</v>
      </c>
      <c r="D8776" s="4" t="s">
        <v>1500</v>
      </c>
      <c r="F8776" s="4"/>
      <c r="G8776" s="1" t="b">
        <f t="shared" ca="1" si="144"/>
        <v>1</v>
      </c>
      <c r="H8776" s="1435" cm="1">
        <f t="array" aca="1" ref="H8776" ca="1">IF(I8776&lt;&gt;"",INDIRECT("'"&amp;I8776&amp;"'!"&amp;J8776),"")</f>
        <v>0</v>
      </c>
      <c r="I8776" s="1440" t="s">
        <v>6426</v>
      </c>
      <c r="J8776" s="1436" t="s">
        <v>4699</v>
      </c>
      <c r="K8776" s="4"/>
    </row>
    <row r="8777" spans="1:11" ht="15" x14ac:dyDescent="0.2">
      <c r="A8777">
        <v>8718</v>
      </c>
      <c r="B8777" s="19">
        <f>'CARES CRRSA ARP 28-35'!K38</f>
        <v>0</v>
      </c>
      <c r="D8777" s="4" t="s">
        <v>1500</v>
      </c>
      <c r="F8777" s="4"/>
      <c r="G8777" s="1" t="b">
        <f t="shared" ca="1" si="144"/>
        <v>1</v>
      </c>
      <c r="H8777" s="1435" cm="1">
        <f t="array" aca="1" ref="H8777" ca="1">IF(I8777&lt;&gt;"",INDIRECT("'"&amp;I8777&amp;"'!"&amp;J8777),"")</f>
        <v>0</v>
      </c>
      <c r="I8777" s="1440" t="s">
        <v>6426</v>
      </c>
      <c r="J8777" s="1436" t="s">
        <v>4098</v>
      </c>
      <c r="K8777" s="4"/>
    </row>
    <row r="8778" spans="1:11" ht="15" x14ac:dyDescent="0.2">
      <c r="A8778">
        <v>8719</v>
      </c>
      <c r="B8778" s="19">
        <f>'CARES CRRSA ARP 28-35'!K39</f>
        <v>0</v>
      </c>
      <c r="D8778" s="4" t="s">
        <v>1500</v>
      </c>
      <c r="F8778" s="4"/>
      <c r="G8778" s="1" t="b">
        <f t="shared" ca="1" si="144"/>
        <v>1</v>
      </c>
      <c r="H8778" s="1435" cm="1">
        <f t="array" aca="1" ref="H8778" ca="1">IF(I8778&lt;&gt;"",INDIRECT("'"&amp;I8778&amp;"'!"&amp;J8778),"")</f>
        <v>0</v>
      </c>
      <c r="I8778" s="1440" t="s">
        <v>6426</v>
      </c>
      <c r="J8778" s="1436" t="s">
        <v>4099</v>
      </c>
      <c r="K8778" s="4"/>
    </row>
    <row r="8779" spans="1:11" ht="15" x14ac:dyDescent="0.2">
      <c r="A8779">
        <v>8720</v>
      </c>
      <c r="B8779" s="19">
        <f>'CARES CRRSA ARP 28-35'!K40</f>
        <v>0</v>
      </c>
      <c r="D8779" s="4" t="s">
        <v>1500</v>
      </c>
      <c r="F8779" s="4"/>
      <c r="G8779" s="1" t="b">
        <f t="shared" ca="1" si="144"/>
        <v>1</v>
      </c>
      <c r="H8779" s="1435" cm="1">
        <f t="array" aca="1" ref="H8779" ca="1">IF(I8779&lt;&gt;"",INDIRECT("'"&amp;I8779&amp;"'!"&amp;J8779),"")</f>
        <v>0</v>
      </c>
      <c r="I8779" s="1440" t="s">
        <v>6426</v>
      </c>
      <c r="J8779" s="1436" t="s">
        <v>4100</v>
      </c>
      <c r="K8779" s="4"/>
    </row>
    <row r="8780" spans="1:11" ht="15" x14ac:dyDescent="0.2">
      <c r="A8780" s="5">
        <v>8721</v>
      </c>
      <c r="D8780" s="4" t="s">
        <v>1500</v>
      </c>
      <c r="E8780" s="1" t="s">
        <v>7760</v>
      </c>
      <c r="F8780" s="4" t="s">
        <v>3784</v>
      </c>
      <c r="G8780" s="1" t="b">
        <f t="shared" ca="1" si="144"/>
        <v>1</v>
      </c>
      <c r="H8780" s="1435" t="str" cm="1">
        <f t="array" aca="1" ref="H8780" ca="1">IF(I8780&lt;&gt;"",INDIRECT("'"&amp;I8780&amp;"'!"&amp;J8780),"")</f>
        <v/>
      </c>
      <c r="I8780" s="1440"/>
      <c r="J8780" s="1436"/>
      <c r="K8780" s="4"/>
    </row>
    <row r="8781" spans="1:11" ht="15" x14ac:dyDescent="0.2">
      <c r="A8781">
        <v>8722</v>
      </c>
      <c r="B8781" s="19">
        <f>'CARES CRRSA ARP 28-35'!L12</f>
        <v>5660</v>
      </c>
      <c r="D8781" s="4" t="s">
        <v>1500</v>
      </c>
      <c r="F8781" s="4"/>
      <c r="G8781" s="1" t="b">
        <f t="shared" ca="1" si="144"/>
        <v>1</v>
      </c>
      <c r="H8781" s="1435" cm="1">
        <f t="array" aca="1" ref="H8781" ca="1">IF(I8781&lt;&gt;"",INDIRECT("'"&amp;I8781&amp;"'!"&amp;J8781),"")</f>
        <v>5660</v>
      </c>
      <c r="I8781" s="1440" t="s">
        <v>6426</v>
      </c>
      <c r="J8781" s="1436" t="s">
        <v>4490</v>
      </c>
      <c r="K8781" s="4"/>
    </row>
    <row r="8782" spans="1:11" ht="15" x14ac:dyDescent="0.2">
      <c r="A8782" s="5">
        <v>8723</v>
      </c>
      <c r="D8782" s="4" t="s">
        <v>1500</v>
      </c>
      <c r="E8782" s="1" t="s">
        <v>7760</v>
      </c>
      <c r="F8782" s="4" t="s">
        <v>3784</v>
      </c>
      <c r="G8782" s="1" t="b">
        <f t="shared" ca="1" si="144"/>
        <v>1</v>
      </c>
      <c r="H8782" s="1435" t="str" cm="1">
        <f t="array" aca="1" ref="H8782" ca="1">IF(I8782&lt;&gt;"",INDIRECT("'"&amp;I8782&amp;"'!"&amp;J8782),"")</f>
        <v/>
      </c>
      <c r="I8782" s="1440"/>
      <c r="J8782" s="1436"/>
      <c r="K8782" s="4"/>
    </row>
    <row r="8783" spans="1:11" ht="15" x14ac:dyDescent="0.2">
      <c r="A8783" s="5">
        <v>8724</v>
      </c>
      <c r="D8783" s="4" t="s">
        <v>1500</v>
      </c>
      <c r="E8783" s="1" t="s">
        <v>1676</v>
      </c>
      <c r="F8783" s="4" t="s">
        <v>3784</v>
      </c>
      <c r="G8783" s="1" t="b">
        <f t="shared" ca="1" si="144"/>
        <v>1</v>
      </c>
      <c r="H8783" s="1435" t="str" cm="1">
        <f t="array" aca="1" ref="H8783" ca="1">IF(I8783&lt;&gt;"",INDIRECT("'"&amp;I8783&amp;"'!"&amp;J8783),"")</f>
        <v/>
      </c>
      <c r="I8783" s="1440"/>
      <c r="J8783" s="1436"/>
      <c r="K8783" s="4"/>
    </row>
    <row r="8784" spans="1:11" ht="15" x14ac:dyDescent="0.2">
      <c r="A8784">
        <v>8725</v>
      </c>
      <c r="B8784" s="19">
        <f>'CARES CRRSA ARP 28-35'!L21</f>
        <v>10643</v>
      </c>
      <c r="D8784" s="4" t="s">
        <v>1500</v>
      </c>
      <c r="F8784" s="4"/>
      <c r="G8784" s="1" t="b">
        <f t="shared" ca="1" si="144"/>
        <v>1</v>
      </c>
      <c r="H8784" s="1435" cm="1">
        <f t="array" aca="1" ref="H8784" ca="1">IF(I8784&lt;&gt;"",INDIRECT("'"&amp;I8784&amp;"'!"&amp;J8784),"")</f>
        <v>10643</v>
      </c>
      <c r="I8784" s="1440" t="s">
        <v>6426</v>
      </c>
      <c r="J8784" s="1436" t="s">
        <v>7769</v>
      </c>
      <c r="K8784" s="4"/>
    </row>
    <row r="8785" spans="1:11" ht="15" x14ac:dyDescent="0.2">
      <c r="A8785" s="5">
        <v>8726</v>
      </c>
      <c r="D8785" s="4" t="s">
        <v>1500</v>
      </c>
      <c r="E8785" s="1" t="s">
        <v>7760</v>
      </c>
      <c r="F8785" s="4" t="s">
        <v>3784</v>
      </c>
      <c r="G8785" s="1" t="b">
        <f t="shared" ca="1" si="144"/>
        <v>1</v>
      </c>
      <c r="H8785" s="1435" t="str" cm="1">
        <f t="array" aca="1" ref="H8785" ca="1">IF(I8785&lt;&gt;"",INDIRECT("'"&amp;I8785&amp;"'!"&amp;J8785),"")</f>
        <v/>
      </c>
      <c r="I8785" s="1440"/>
      <c r="J8785" s="1436"/>
      <c r="K8785" s="4"/>
    </row>
    <row r="8786" spans="1:11" ht="15" x14ac:dyDescent="0.2">
      <c r="A8786" s="5">
        <v>8727</v>
      </c>
      <c r="D8786" s="4" t="s">
        <v>1500</v>
      </c>
      <c r="E8786" s="1" t="s">
        <v>1676</v>
      </c>
      <c r="F8786" s="4" t="s">
        <v>3784</v>
      </c>
      <c r="G8786" s="1" t="b">
        <f t="shared" ca="1" si="144"/>
        <v>1</v>
      </c>
      <c r="H8786" s="1435" t="str" cm="1">
        <f t="array" aca="1" ref="H8786" ca="1">IF(I8786&lt;&gt;"",INDIRECT("'"&amp;I8786&amp;"'!"&amp;J8786),"")</f>
        <v/>
      </c>
      <c r="I8786" s="1440"/>
      <c r="J8786" s="1436"/>
      <c r="K8786" s="4"/>
    </row>
    <row r="8787" spans="1:11" ht="15" x14ac:dyDescent="0.2">
      <c r="A8787">
        <v>8728</v>
      </c>
      <c r="B8787" s="19">
        <f>'CARES CRRSA ARP 28-35'!L26</f>
        <v>22029</v>
      </c>
      <c r="D8787" s="4" t="s">
        <v>1500</v>
      </c>
      <c r="F8787" s="4"/>
      <c r="G8787" s="1" t="b">
        <f t="shared" ca="1" si="144"/>
        <v>1</v>
      </c>
      <c r="H8787" s="1435" cm="1">
        <f t="array" aca="1" ref="H8787" ca="1">IF(I8787&lt;&gt;"",INDIRECT("'"&amp;I8787&amp;"'!"&amp;J8787),"")</f>
        <v>22029</v>
      </c>
      <c r="I8787" s="1440" t="s">
        <v>6426</v>
      </c>
      <c r="J8787" s="1436" t="s">
        <v>6428</v>
      </c>
      <c r="K8787" s="4"/>
    </row>
    <row r="8788" spans="1:11" ht="15" x14ac:dyDescent="0.2">
      <c r="A8788" s="5">
        <v>8729</v>
      </c>
      <c r="D8788" s="4" t="s">
        <v>1500</v>
      </c>
      <c r="E8788" s="1" t="s">
        <v>7760</v>
      </c>
      <c r="F8788" s="4" t="s">
        <v>3784</v>
      </c>
      <c r="G8788" s="1" t="b">
        <f t="shared" ca="1" si="144"/>
        <v>1</v>
      </c>
      <c r="H8788" s="1435" t="str" cm="1">
        <f t="array" aca="1" ref="H8788" ca="1">IF(I8788&lt;&gt;"",INDIRECT("'"&amp;I8788&amp;"'!"&amp;J8788),"")</f>
        <v/>
      </c>
      <c r="I8788" s="1440"/>
      <c r="J8788" s="1436"/>
      <c r="K8788" s="4"/>
    </row>
    <row r="8789" spans="1:11" ht="15" x14ac:dyDescent="0.2">
      <c r="A8789" s="5">
        <v>8730</v>
      </c>
      <c r="D8789" s="4" t="s">
        <v>1500</v>
      </c>
      <c r="E8789" s="1" t="s">
        <v>1676</v>
      </c>
      <c r="F8789" s="4" t="s">
        <v>3784</v>
      </c>
      <c r="G8789" s="1" t="b">
        <f t="shared" ca="1" si="144"/>
        <v>1</v>
      </c>
      <c r="H8789" s="1435" t="str" cm="1">
        <f t="array" aca="1" ref="H8789" ca="1">IF(I8789&lt;&gt;"",INDIRECT("'"&amp;I8789&amp;"'!"&amp;J8789),"")</f>
        <v/>
      </c>
      <c r="I8789" s="1440"/>
      <c r="J8789" s="1436"/>
      <c r="K8789" s="4"/>
    </row>
    <row r="8790" spans="1:11" ht="15" x14ac:dyDescent="0.2">
      <c r="A8790">
        <v>8731</v>
      </c>
      <c r="B8790" s="19">
        <f>'CARES CRRSA ARP 28-35'!L35</f>
        <v>0</v>
      </c>
      <c r="D8790" s="4" t="s">
        <v>1500</v>
      </c>
      <c r="F8790" s="4"/>
      <c r="G8790" s="1" t="b">
        <f t="shared" ca="1" si="144"/>
        <v>1</v>
      </c>
      <c r="H8790" s="1435" cm="1">
        <f t="array" aca="1" ref="H8790" ca="1">IF(I8790&lt;&gt;"",INDIRECT("'"&amp;I8790&amp;"'!"&amp;J8790),"")</f>
        <v>0</v>
      </c>
      <c r="I8790" s="1440" t="s">
        <v>6426</v>
      </c>
      <c r="J8790" s="1436" t="s">
        <v>6511</v>
      </c>
      <c r="K8790" s="4"/>
    </row>
    <row r="8791" spans="1:11" ht="15" x14ac:dyDescent="0.2">
      <c r="A8791">
        <v>8732</v>
      </c>
      <c r="B8791" s="19">
        <f>'CARES CRRSA ARP 28-35'!L36</f>
        <v>138167</v>
      </c>
      <c r="D8791" s="4" t="s">
        <v>1500</v>
      </c>
      <c r="F8791" s="4"/>
      <c r="G8791" s="1" t="b">
        <f t="shared" ca="1" si="144"/>
        <v>1</v>
      </c>
      <c r="H8791" s="1435" cm="1">
        <f t="array" aca="1" ref="H8791" ca="1">IF(I8791&lt;&gt;"",INDIRECT("'"&amp;I8791&amp;"'!"&amp;J8791),"")</f>
        <v>138167</v>
      </c>
      <c r="I8791" s="1440" t="s">
        <v>6426</v>
      </c>
      <c r="J8791" s="1436" t="s">
        <v>6512</v>
      </c>
      <c r="K8791" s="4"/>
    </row>
    <row r="8792" spans="1:11" ht="15" x14ac:dyDescent="0.2">
      <c r="A8792">
        <v>8733</v>
      </c>
      <c r="B8792" s="19">
        <f>'CARES CRRSA ARP 28-35'!L38</f>
        <v>148810</v>
      </c>
      <c r="D8792" s="4" t="s">
        <v>1500</v>
      </c>
      <c r="F8792" s="4"/>
      <c r="G8792" s="1" t="b">
        <f t="shared" ca="1" si="144"/>
        <v>1</v>
      </c>
      <c r="H8792" s="1435" cm="1">
        <f t="array" aca="1" ref="H8792" ca="1">IF(I8792&lt;&gt;"",INDIRECT("'"&amp;I8792&amp;"'!"&amp;J8792),"")</f>
        <v>148810</v>
      </c>
      <c r="I8792" s="1440" t="s">
        <v>6426</v>
      </c>
      <c r="J8792" s="1436" t="s">
        <v>4637</v>
      </c>
      <c r="K8792" s="4"/>
    </row>
    <row r="8793" spans="1:11" ht="15" x14ac:dyDescent="0.2">
      <c r="A8793">
        <v>8734</v>
      </c>
      <c r="B8793" s="19">
        <f>'CARES CRRSA ARP 28-35'!L39</f>
        <v>148810</v>
      </c>
      <c r="D8793" s="4" t="s">
        <v>1500</v>
      </c>
      <c r="F8793" s="4"/>
      <c r="G8793" s="1" t="b">
        <f t="shared" ca="1" si="144"/>
        <v>1</v>
      </c>
      <c r="H8793" s="1435" cm="1">
        <f t="array" aca="1" ref="H8793" ca="1">IF(I8793&lt;&gt;"",INDIRECT("'"&amp;I8793&amp;"'!"&amp;J8793),"")</f>
        <v>148810</v>
      </c>
      <c r="I8793" s="1440" t="s">
        <v>6426</v>
      </c>
      <c r="J8793" s="1436" t="s">
        <v>4638</v>
      </c>
      <c r="K8793" s="4"/>
    </row>
    <row r="8794" spans="1:11" ht="15" x14ac:dyDescent="0.2">
      <c r="A8794">
        <v>8735</v>
      </c>
      <c r="B8794" s="19">
        <f>'CARES CRRSA ARP 28-35'!L40</f>
        <v>0</v>
      </c>
      <c r="D8794" s="4" t="s">
        <v>1500</v>
      </c>
      <c r="F8794" s="4"/>
      <c r="G8794" s="1" t="b">
        <f t="shared" ca="1" si="144"/>
        <v>1</v>
      </c>
      <c r="H8794" s="1435" cm="1">
        <f t="array" aca="1" ref="H8794" ca="1">IF(I8794&lt;&gt;"",INDIRECT("'"&amp;I8794&amp;"'!"&amp;J8794),"")</f>
        <v>0</v>
      </c>
      <c r="I8794" s="1440" t="s">
        <v>6426</v>
      </c>
      <c r="J8794" s="1436" t="s">
        <v>7770</v>
      </c>
      <c r="K8794" s="4"/>
    </row>
    <row r="8795" spans="1:11" ht="15" x14ac:dyDescent="0.2">
      <c r="A8795" s="5">
        <v>8736</v>
      </c>
      <c r="D8795" s="4" t="s">
        <v>1500</v>
      </c>
      <c r="E8795" s="1" t="s">
        <v>7760</v>
      </c>
      <c r="F8795" s="4" t="s">
        <v>3784</v>
      </c>
      <c r="G8795" s="1" t="b">
        <f t="shared" ca="1" si="144"/>
        <v>1</v>
      </c>
      <c r="H8795" s="1435" t="str" cm="1">
        <f t="array" aca="1" ref="H8795" ca="1">IF(I8795&lt;&gt;"",INDIRECT("'"&amp;I8795&amp;"'!"&amp;J8795),"")</f>
        <v/>
      </c>
      <c r="I8795" s="1440"/>
      <c r="J8795" s="1436"/>
      <c r="K8795" s="4"/>
    </row>
    <row r="8796" spans="1:11" ht="15" x14ac:dyDescent="0.2">
      <c r="A8796">
        <v>8737</v>
      </c>
      <c r="B8796" s="19">
        <f>'CARES CRRSA ARP 28-35'!H21</f>
        <v>0</v>
      </c>
      <c r="D8796" s="4" t="s">
        <v>1500</v>
      </c>
      <c r="F8796" s="4"/>
      <c r="G8796" s="1" t="b">
        <f t="shared" ca="1" si="144"/>
        <v>1</v>
      </c>
      <c r="H8796" s="1435" cm="1">
        <f t="array" aca="1" ref="H8796" ca="1">IF(I8796&lt;&gt;"",INDIRECT("'"&amp;I8796&amp;"'!"&amp;J8796),"")</f>
        <v>0</v>
      </c>
      <c r="I8796" s="1440" t="s">
        <v>6426</v>
      </c>
      <c r="J8796" s="1436" t="s">
        <v>5501</v>
      </c>
      <c r="K8796" s="4"/>
    </row>
    <row r="8797" spans="1:11" ht="15" x14ac:dyDescent="0.2">
      <c r="A8797">
        <v>8738</v>
      </c>
      <c r="B8797" s="19">
        <f>'CARES CRRSA ARP 28-35'!K21</f>
        <v>0</v>
      </c>
      <c r="D8797" s="4" t="s">
        <v>1500</v>
      </c>
      <c r="F8797" s="4"/>
      <c r="G8797" s="1" t="b">
        <f t="shared" ca="1" si="144"/>
        <v>1</v>
      </c>
      <c r="H8797" s="1435" cm="1">
        <f t="array" aca="1" ref="H8797" ca="1">IF(I8797&lt;&gt;"",INDIRECT("'"&amp;I8797&amp;"'!"&amp;J8797),"")</f>
        <v>0</v>
      </c>
      <c r="I8797" s="1440" t="s">
        <v>6426</v>
      </c>
      <c r="J8797" s="1436" t="s">
        <v>5502</v>
      </c>
      <c r="K8797" s="4"/>
    </row>
    <row r="8798" spans="1:11" ht="15" x14ac:dyDescent="0.2">
      <c r="A8798">
        <v>8739</v>
      </c>
      <c r="B8798" s="19">
        <f>'CARES CRRSA ARP 28-35'!D51</f>
        <v>0</v>
      </c>
      <c r="D8798" s="4" t="s">
        <v>1500</v>
      </c>
      <c r="F8798" s="4"/>
      <c r="G8798" s="1" t="b">
        <f t="shared" ca="1" si="144"/>
        <v>1</v>
      </c>
      <c r="H8798" s="1435" cm="1">
        <f t="array" aca="1" ref="H8798" ca="1">IF(I8798&lt;&gt;"",INDIRECT("'"&amp;I8798&amp;"'!"&amp;J8798),"")</f>
        <v>0</v>
      </c>
      <c r="I8798" s="1440" t="s">
        <v>6426</v>
      </c>
      <c r="J8798" s="1436" t="s">
        <v>3918</v>
      </c>
      <c r="K8798" s="4"/>
    </row>
    <row r="8799" spans="1:11" ht="15" x14ac:dyDescent="0.2">
      <c r="A8799">
        <v>8740</v>
      </c>
      <c r="B8799" s="19">
        <f>'CARES CRRSA ARP 28-35'!E51</f>
        <v>0</v>
      </c>
      <c r="D8799" s="4" t="s">
        <v>1500</v>
      </c>
      <c r="F8799" s="4"/>
      <c r="G8799" s="1" t="b">
        <f t="shared" ca="1" si="144"/>
        <v>1</v>
      </c>
      <c r="H8799" s="1435" cm="1">
        <f t="array" aca="1" ref="H8799" ca="1">IF(I8799&lt;&gt;"",INDIRECT("'"&amp;I8799&amp;"'!"&amp;J8799),"")</f>
        <v>0</v>
      </c>
      <c r="I8799" s="1440" t="s">
        <v>6426</v>
      </c>
      <c r="J8799" s="1436" t="s">
        <v>3954</v>
      </c>
      <c r="K8799" s="4"/>
    </row>
    <row r="8800" spans="1:11" ht="15" x14ac:dyDescent="0.2">
      <c r="A8800">
        <v>8741</v>
      </c>
      <c r="B8800" s="19">
        <f>'CARES CRRSA ARP 28-35'!F51</f>
        <v>0</v>
      </c>
      <c r="D8800" s="4" t="s">
        <v>1500</v>
      </c>
      <c r="F8800" s="4"/>
      <c r="G8800" s="1" t="b">
        <f t="shared" ref="G8800:G8863" ca="1" si="145">H8800=B8800</f>
        <v>1</v>
      </c>
      <c r="H8800" s="1435" cm="1">
        <f t="array" aca="1" ref="H8800" ca="1">IF(I8800&lt;&gt;"",INDIRECT("'"&amp;I8800&amp;"'!"&amp;J8800),"")</f>
        <v>0</v>
      </c>
      <c r="I8800" s="1440" t="s">
        <v>6426</v>
      </c>
      <c r="J8800" s="1436" t="s">
        <v>3990</v>
      </c>
      <c r="K8800" s="4"/>
    </row>
    <row r="8801" spans="1:11" ht="15" x14ac:dyDescent="0.2">
      <c r="A8801">
        <v>8742</v>
      </c>
      <c r="B8801" s="19">
        <f>'CARES CRRSA ARP 28-35'!G51</f>
        <v>0</v>
      </c>
      <c r="D8801" s="4" t="s">
        <v>1500</v>
      </c>
      <c r="F8801" s="4"/>
      <c r="G8801" s="1" t="b">
        <f t="shared" ca="1" si="145"/>
        <v>1</v>
      </c>
      <c r="H8801" s="1435" cm="1">
        <f t="array" aca="1" ref="H8801" ca="1">IF(I8801&lt;&gt;"",INDIRECT("'"&amp;I8801&amp;"'!"&amp;J8801),"")</f>
        <v>0</v>
      </c>
      <c r="I8801" s="1440" t="s">
        <v>6426</v>
      </c>
      <c r="J8801" s="1436" t="s">
        <v>4026</v>
      </c>
      <c r="K8801" s="4"/>
    </row>
    <row r="8802" spans="1:11" ht="15" x14ac:dyDescent="0.2">
      <c r="A8802">
        <v>8743</v>
      </c>
      <c r="B8802" s="19">
        <f>'CARES CRRSA ARP 28-35'!H51</f>
        <v>0</v>
      </c>
      <c r="D8802" s="4" t="s">
        <v>1500</v>
      </c>
      <c r="F8802" s="4"/>
      <c r="G8802" s="1" t="b">
        <f t="shared" ca="1" si="145"/>
        <v>1</v>
      </c>
      <c r="H8802" s="1435" cm="1">
        <f t="array" aca="1" ref="H8802" ca="1">IF(I8802&lt;&gt;"",INDIRECT("'"&amp;I8802&amp;"'!"&amp;J8802),"")</f>
        <v>0</v>
      </c>
      <c r="I8802" s="1440" t="s">
        <v>6426</v>
      </c>
      <c r="J8802" s="1436" t="s">
        <v>4062</v>
      </c>
      <c r="K8802" s="4"/>
    </row>
    <row r="8803" spans="1:11" ht="15" x14ac:dyDescent="0.2">
      <c r="A8803">
        <v>8744</v>
      </c>
      <c r="B8803" s="19">
        <f>'CARES CRRSA ARP 28-35'!I51</f>
        <v>0</v>
      </c>
      <c r="D8803" s="4" t="s">
        <v>1500</v>
      </c>
      <c r="F8803" s="4"/>
      <c r="G8803" s="1" t="b">
        <f t="shared" ca="1" si="145"/>
        <v>1</v>
      </c>
      <c r="H8803" s="1435" cm="1">
        <f t="array" aca="1" ref="H8803" ca="1">IF(I8803&lt;&gt;"",INDIRECT("'"&amp;I8803&amp;"'!"&amp;J8803),"")</f>
        <v>0</v>
      </c>
      <c r="I8803" s="1440" t="s">
        <v>6426</v>
      </c>
      <c r="J8803" s="1436" t="s">
        <v>5516</v>
      </c>
      <c r="K8803" s="4"/>
    </row>
    <row r="8804" spans="1:11" ht="15" x14ac:dyDescent="0.2">
      <c r="A8804">
        <v>8745</v>
      </c>
      <c r="B8804" s="19">
        <f>'CARES CRRSA ARP 28-35'!J51</f>
        <v>0</v>
      </c>
      <c r="D8804" s="4" t="s">
        <v>1500</v>
      </c>
      <c r="F8804" s="4"/>
      <c r="G8804" s="1" t="b">
        <f t="shared" ca="1" si="145"/>
        <v>1</v>
      </c>
      <c r="H8804" s="1435" cm="1">
        <f t="array" aca="1" ref="H8804" ca="1">IF(I8804&lt;&gt;"",INDIRECT("'"&amp;I8804&amp;"'!"&amp;J8804),"")</f>
        <v>0</v>
      </c>
      <c r="I8804" s="1440" t="s">
        <v>6426</v>
      </c>
      <c r="J8804" s="1436" t="s">
        <v>5517</v>
      </c>
      <c r="K8804" s="4"/>
    </row>
    <row r="8805" spans="1:11" ht="15" x14ac:dyDescent="0.2">
      <c r="A8805">
        <v>8746</v>
      </c>
      <c r="B8805" s="19">
        <f>'CARES CRRSA ARP 28-35'!L51</f>
        <v>0</v>
      </c>
      <c r="D8805" s="4" t="s">
        <v>1500</v>
      </c>
      <c r="F8805" s="4"/>
      <c r="G8805" s="1" t="b">
        <f t="shared" ca="1" si="145"/>
        <v>1</v>
      </c>
      <c r="H8805" s="1435" cm="1">
        <f t="array" aca="1" ref="H8805" ca="1">IF(I8805&lt;&gt;"",INDIRECT("'"&amp;I8805&amp;"'!"&amp;J8805),"")</f>
        <v>0</v>
      </c>
      <c r="I8805" s="1440" t="s">
        <v>6426</v>
      </c>
      <c r="J8805" s="1436" t="s">
        <v>7771</v>
      </c>
      <c r="K8805" s="4"/>
    </row>
    <row r="8806" spans="1:11" ht="15" x14ac:dyDescent="0.2">
      <c r="A8806">
        <v>8747</v>
      </c>
      <c r="B8806" s="19">
        <f>'CARES CRRSA ARP 28-35'!D52</f>
        <v>0</v>
      </c>
      <c r="D8806" s="4" t="s">
        <v>1500</v>
      </c>
      <c r="F8806" s="4"/>
      <c r="G8806" s="1" t="b">
        <f t="shared" ca="1" si="145"/>
        <v>1</v>
      </c>
      <c r="H8806" s="1435" cm="1">
        <f t="array" aca="1" ref="H8806" ca="1">IF(I8806&lt;&gt;"",INDIRECT("'"&amp;I8806&amp;"'!"&amp;J8806),"")</f>
        <v>0</v>
      </c>
      <c r="I8806" s="1440" t="s">
        <v>6426</v>
      </c>
      <c r="J8806" s="1436" t="s">
        <v>3919</v>
      </c>
      <c r="K8806" s="4"/>
    </row>
    <row r="8807" spans="1:11" ht="15" x14ac:dyDescent="0.2">
      <c r="A8807">
        <v>8748</v>
      </c>
      <c r="B8807" s="19">
        <f>'CARES CRRSA ARP 28-35'!E52</f>
        <v>0</v>
      </c>
      <c r="D8807" s="4" t="s">
        <v>1500</v>
      </c>
      <c r="F8807" s="4"/>
      <c r="G8807" s="1" t="b">
        <f t="shared" ca="1" si="145"/>
        <v>1</v>
      </c>
      <c r="H8807" s="1435" cm="1">
        <f t="array" aca="1" ref="H8807" ca="1">IF(I8807&lt;&gt;"",INDIRECT("'"&amp;I8807&amp;"'!"&amp;J8807),"")</f>
        <v>0</v>
      </c>
      <c r="I8807" s="1440" t="s">
        <v>6426</v>
      </c>
      <c r="J8807" s="1436" t="s">
        <v>3955</v>
      </c>
      <c r="K8807" s="4"/>
    </row>
    <row r="8808" spans="1:11" ht="15" x14ac:dyDescent="0.2">
      <c r="A8808">
        <v>8749</v>
      </c>
      <c r="B8808" s="19">
        <f>'CARES CRRSA ARP 28-35'!F52</f>
        <v>0</v>
      </c>
      <c r="D8808" s="4" t="s">
        <v>1500</v>
      </c>
      <c r="F8808" s="4"/>
      <c r="G8808" s="1" t="b">
        <f t="shared" ca="1" si="145"/>
        <v>1</v>
      </c>
      <c r="H8808" s="1435" cm="1">
        <f t="array" aca="1" ref="H8808" ca="1">IF(I8808&lt;&gt;"",INDIRECT("'"&amp;I8808&amp;"'!"&amp;J8808),"")</f>
        <v>0</v>
      </c>
      <c r="I8808" s="1440" t="s">
        <v>6426</v>
      </c>
      <c r="J8808" s="1436" t="s">
        <v>3991</v>
      </c>
      <c r="K8808" s="4"/>
    </row>
    <row r="8809" spans="1:11" ht="15" x14ac:dyDescent="0.2">
      <c r="A8809">
        <v>8750</v>
      </c>
      <c r="B8809" s="19">
        <f>'CARES CRRSA ARP 28-35'!G52</f>
        <v>0</v>
      </c>
      <c r="D8809" s="4" t="s">
        <v>1500</v>
      </c>
      <c r="F8809" s="4"/>
      <c r="G8809" s="1" t="b">
        <f t="shared" ca="1" si="145"/>
        <v>1</v>
      </c>
      <c r="H8809" s="1435" cm="1">
        <f t="array" aca="1" ref="H8809" ca="1">IF(I8809&lt;&gt;"",INDIRECT("'"&amp;I8809&amp;"'!"&amp;J8809),"")</f>
        <v>0</v>
      </c>
      <c r="I8809" s="1440" t="s">
        <v>6426</v>
      </c>
      <c r="J8809" s="1436" t="s">
        <v>4027</v>
      </c>
      <c r="K8809" s="4"/>
    </row>
    <row r="8810" spans="1:11" ht="15" x14ac:dyDescent="0.2">
      <c r="A8810">
        <v>8751</v>
      </c>
      <c r="B8810" s="19">
        <f>'CARES CRRSA ARP 28-35'!H52</f>
        <v>0</v>
      </c>
      <c r="D8810" s="4" t="s">
        <v>1500</v>
      </c>
      <c r="F8810" s="4"/>
      <c r="G8810" s="1" t="b">
        <f t="shared" ca="1" si="145"/>
        <v>1</v>
      </c>
      <c r="H8810" s="1435" cm="1">
        <f t="array" aca="1" ref="H8810" ca="1">IF(I8810&lt;&gt;"",INDIRECT("'"&amp;I8810&amp;"'!"&amp;J8810),"")</f>
        <v>0</v>
      </c>
      <c r="I8810" s="1440" t="s">
        <v>6426</v>
      </c>
      <c r="J8810" s="1436" t="s">
        <v>4063</v>
      </c>
      <c r="K8810" s="4"/>
    </row>
    <row r="8811" spans="1:11" ht="15" x14ac:dyDescent="0.2">
      <c r="A8811">
        <v>8752</v>
      </c>
      <c r="B8811" s="19">
        <f>'CARES CRRSA ARP 28-35'!I52</f>
        <v>0</v>
      </c>
      <c r="D8811" s="4" t="s">
        <v>1500</v>
      </c>
      <c r="F8811" s="4"/>
      <c r="G8811" s="1" t="b">
        <f t="shared" ca="1" si="145"/>
        <v>1</v>
      </c>
      <c r="H8811" s="1435" cm="1">
        <f t="array" aca="1" ref="H8811" ca="1">IF(I8811&lt;&gt;"",INDIRECT("'"&amp;I8811&amp;"'!"&amp;J8811),"")</f>
        <v>0</v>
      </c>
      <c r="I8811" s="1440" t="s">
        <v>6426</v>
      </c>
      <c r="J8811" s="1436" t="s">
        <v>5518</v>
      </c>
      <c r="K8811" s="4"/>
    </row>
    <row r="8812" spans="1:11" ht="15" x14ac:dyDescent="0.2">
      <c r="A8812">
        <v>8753</v>
      </c>
      <c r="B8812" s="19">
        <f>'CARES CRRSA ARP 28-35'!J52</f>
        <v>0</v>
      </c>
      <c r="D8812" s="4" t="s">
        <v>1500</v>
      </c>
      <c r="F8812" s="4"/>
      <c r="G8812" s="1" t="b">
        <f t="shared" ca="1" si="145"/>
        <v>1</v>
      </c>
      <c r="H8812" s="1435" cm="1">
        <f t="array" aca="1" ref="H8812" ca="1">IF(I8812&lt;&gt;"",INDIRECT("'"&amp;I8812&amp;"'!"&amp;J8812),"")</f>
        <v>0</v>
      </c>
      <c r="I8812" s="1440" t="s">
        <v>6426</v>
      </c>
      <c r="J8812" s="1436" t="s">
        <v>5519</v>
      </c>
      <c r="K8812" s="4"/>
    </row>
    <row r="8813" spans="1:11" ht="15" x14ac:dyDescent="0.2">
      <c r="A8813">
        <v>8754</v>
      </c>
      <c r="B8813" s="19">
        <f>'CARES CRRSA ARP 28-35'!L52</f>
        <v>0</v>
      </c>
      <c r="D8813" s="4" t="s">
        <v>1500</v>
      </c>
      <c r="F8813" s="4"/>
      <c r="G8813" s="1" t="b">
        <f t="shared" ca="1" si="145"/>
        <v>1</v>
      </c>
      <c r="H8813" s="1435" cm="1">
        <f t="array" aca="1" ref="H8813" ca="1">IF(I8813&lt;&gt;"",INDIRECT("'"&amp;I8813&amp;"'!"&amp;J8813),"")</f>
        <v>0</v>
      </c>
      <c r="I8813" s="1440" t="s">
        <v>6426</v>
      </c>
      <c r="J8813" s="1436" t="s">
        <v>7772</v>
      </c>
      <c r="K8813" s="4"/>
    </row>
    <row r="8814" spans="1:11" ht="15" x14ac:dyDescent="0.2">
      <c r="A8814">
        <v>8755</v>
      </c>
      <c r="B8814" s="19">
        <f>'CARES CRRSA ARP 28-35'!D55</f>
        <v>0</v>
      </c>
      <c r="D8814" s="4" t="s">
        <v>1500</v>
      </c>
      <c r="F8814" s="4"/>
      <c r="G8814" s="1" t="b">
        <f t="shared" ca="1" si="145"/>
        <v>1</v>
      </c>
      <c r="H8814" s="1435" cm="1">
        <f t="array" aca="1" ref="H8814" ca="1">IF(I8814&lt;&gt;"",INDIRECT("'"&amp;I8814&amp;"'!"&amp;J8814),"")</f>
        <v>0</v>
      </c>
      <c r="I8814" s="1440" t="s">
        <v>6426</v>
      </c>
      <c r="J8814" s="1436" t="s">
        <v>3920</v>
      </c>
      <c r="K8814" s="4"/>
    </row>
    <row r="8815" spans="1:11" ht="15" x14ac:dyDescent="0.2">
      <c r="A8815">
        <v>8756</v>
      </c>
      <c r="B8815" s="19">
        <f>'CARES CRRSA ARP 28-35'!E55</f>
        <v>0</v>
      </c>
      <c r="D8815" s="4" t="s">
        <v>1500</v>
      </c>
      <c r="F8815" s="4"/>
      <c r="G8815" s="1" t="b">
        <f t="shared" ca="1" si="145"/>
        <v>1</v>
      </c>
      <c r="H8815" s="1435" cm="1">
        <f t="array" aca="1" ref="H8815" ca="1">IF(I8815&lt;&gt;"",INDIRECT("'"&amp;I8815&amp;"'!"&amp;J8815),"")</f>
        <v>0</v>
      </c>
      <c r="I8815" s="1440" t="s">
        <v>6426</v>
      </c>
      <c r="J8815" s="1436" t="s">
        <v>3956</v>
      </c>
      <c r="K8815" s="4"/>
    </row>
    <row r="8816" spans="1:11" ht="15" x14ac:dyDescent="0.2">
      <c r="A8816">
        <v>8757</v>
      </c>
      <c r="B8816" s="19">
        <f>'CARES CRRSA ARP 28-35'!F55</f>
        <v>0</v>
      </c>
      <c r="D8816" s="4" t="s">
        <v>1500</v>
      </c>
      <c r="F8816" s="4"/>
      <c r="G8816" s="1" t="b">
        <f t="shared" ca="1" si="145"/>
        <v>1</v>
      </c>
      <c r="H8816" s="1435" cm="1">
        <f t="array" aca="1" ref="H8816" ca="1">IF(I8816&lt;&gt;"",INDIRECT("'"&amp;I8816&amp;"'!"&amp;J8816),"")</f>
        <v>0</v>
      </c>
      <c r="I8816" s="1440" t="s">
        <v>6426</v>
      </c>
      <c r="J8816" s="1436" t="s">
        <v>3992</v>
      </c>
      <c r="K8816" s="4"/>
    </row>
    <row r="8817" spans="1:11" ht="15" x14ac:dyDescent="0.2">
      <c r="A8817">
        <v>8758</v>
      </c>
      <c r="B8817" s="19">
        <f>'CARES CRRSA ARP 28-35'!G55</f>
        <v>0</v>
      </c>
      <c r="D8817" s="4" t="s">
        <v>1500</v>
      </c>
      <c r="F8817" s="4"/>
      <c r="G8817" s="1" t="b">
        <f t="shared" ca="1" si="145"/>
        <v>1</v>
      </c>
      <c r="H8817" s="1435" cm="1">
        <f t="array" aca="1" ref="H8817" ca="1">IF(I8817&lt;&gt;"",INDIRECT("'"&amp;I8817&amp;"'!"&amp;J8817),"")</f>
        <v>0</v>
      </c>
      <c r="I8817" s="1440" t="s">
        <v>6426</v>
      </c>
      <c r="J8817" s="1436" t="s">
        <v>4028</v>
      </c>
      <c r="K8817" s="4"/>
    </row>
    <row r="8818" spans="1:11" ht="15" x14ac:dyDescent="0.2">
      <c r="A8818">
        <v>8759</v>
      </c>
      <c r="B8818" s="19">
        <f>'CARES CRRSA ARP 28-35'!H55</f>
        <v>0</v>
      </c>
      <c r="D8818" s="4" t="s">
        <v>1500</v>
      </c>
      <c r="F8818" s="4"/>
      <c r="G8818" s="1" t="b">
        <f t="shared" ca="1" si="145"/>
        <v>1</v>
      </c>
      <c r="H8818" s="1435" cm="1">
        <f t="array" aca="1" ref="H8818" ca="1">IF(I8818&lt;&gt;"",INDIRECT("'"&amp;I8818&amp;"'!"&amp;J8818),"")</f>
        <v>0</v>
      </c>
      <c r="I8818" s="1440" t="s">
        <v>6426</v>
      </c>
      <c r="J8818" s="1436" t="s">
        <v>4064</v>
      </c>
      <c r="K8818" s="4"/>
    </row>
    <row r="8819" spans="1:11" ht="15" x14ac:dyDescent="0.2">
      <c r="A8819">
        <v>8760</v>
      </c>
      <c r="B8819" s="19">
        <f>'CARES CRRSA ARP 28-35'!I55</f>
        <v>0</v>
      </c>
      <c r="D8819" s="4" t="s">
        <v>1500</v>
      </c>
      <c r="F8819" s="4"/>
      <c r="G8819" s="1" t="b">
        <f t="shared" ca="1" si="145"/>
        <v>1</v>
      </c>
      <c r="H8819" s="1435" cm="1">
        <f t="array" aca="1" ref="H8819" ca="1">IF(I8819&lt;&gt;"",INDIRECT("'"&amp;I8819&amp;"'!"&amp;J8819),"")</f>
        <v>0</v>
      </c>
      <c r="I8819" s="1440" t="s">
        <v>6426</v>
      </c>
      <c r="J8819" s="1436" t="s">
        <v>5527</v>
      </c>
      <c r="K8819" s="4"/>
    </row>
    <row r="8820" spans="1:11" ht="15" x14ac:dyDescent="0.2">
      <c r="A8820">
        <v>8761</v>
      </c>
      <c r="B8820" s="19">
        <f>'CARES CRRSA ARP 28-35'!J55</f>
        <v>0</v>
      </c>
      <c r="D8820" s="4" t="s">
        <v>1500</v>
      </c>
      <c r="F8820" s="4"/>
      <c r="G8820" s="1" t="b">
        <f t="shared" ca="1" si="145"/>
        <v>1</v>
      </c>
      <c r="H8820" s="1435" cm="1">
        <f t="array" aca="1" ref="H8820" ca="1">IF(I8820&lt;&gt;"",INDIRECT("'"&amp;I8820&amp;"'!"&amp;J8820),"")</f>
        <v>0</v>
      </c>
      <c r="I8820" s="1440" t="s">
        <v>6426</v>
      </c>
      <c r="J8820" s="1436" t="s">
        <v>5528</v>
      </c>
      <c r="K8820" s="4"/>
    </row>
    <row r="8821" spans="1:11" ht="15" x14ac:dyDescent="0.2">
      <c r="A8821">
        <v>8762</v>
      </c>
      <c r="B8821" s="19">
        <f>'CARES CRRSA ARP 28-35'!L55</f>
        <v>0</v>
      </c>
      <c r="D8821" s="4" t="s">
        <v>1500</v>
      </c>
      <c r="F8821" s="4"/>
      <c r="G8821" s="1" t="b">
        <f t="shared" ca="1" si="145"/>
        <v>1</v>
      </c>
      <c r="H8821" s="1435" cm="1">
        <f t="array" aca="1" ref="H8821" ca="1">IF(I8821&lt;&gt;"",INDIRECT("'"&amp;I8821&amp;"'!"&amp;J8821),"")</f>
        <v>0</v>
      </c>
      <c r="I8821" s="1440" t="s">
        <v>6426</v>
      </c>
      <c r="J8821" s="1436" t="s">
        <v>6430</v>
      </c>
      <c r="K8821" s="4"/>
    </row>
    <row r="8822" spans="1:11" ht="15" x14ac:dyDescent="0.2">
      <c r="A8822">
        <v>8763</v>
      </c>
      <c r="B8822" s="19">
        <f>'CARES CRRSA ARP 28-35'!D56</f>
        <v>0</v>
      </c>
      <c r="D8822" s="4" t="s">
        <v>1500</v>
      </c>
      <c r="F8822" s="4"/>
      <c r="G8822" s="1" t="b">
        <f t="shared" ca="1" si="145"/>
        <v>1</v>
      </c>
      <c r="H8822" s="1435" cm="1">
        <f t="array" aca="1" ref="H8822" ca="1">IF(I8822&lt;&gt;"",INDIRECT("'"&amp;I8822&amp;"'!"&amp;J8822),"")</f>
        <v>0</v>
      </c>
      <c r="I8822" s="1440" t="s">
        <v>6426</v>
      </c>
      <c r="J8822" s="1436" t="s">
        <v>5723</v>
      </c>
      <c r="K8822" s="4"/>
    </row>
    <row r="8823" spans="1:11" ht="15" x14ac:dyDescent="0.2">
      <c r="A8823">
        <v>8764</v>
      </c>
      <c r="B8823" s="19">
        <f>'CARES CRRSA ARP 28-35'!E56</f>
        <v>0</v>
      </c>
      <c r="D8823" s="4" t="s">
        <v>1500</v>
      </c>
      <c r="F8823" s="4"/>
      <c r="G8823" s="1" t="b">
        <f t="shared" ca="1" si="145"/>
        <v>1</v>
      </c>
      <c r="H8823" s="1435" cm="1">
        <f t="array" aca="1" ref="H8823" ca="1">IF(I8823&lt;&gt;"",INDIRECT("'"&amp;I8823&amp;"'!"&amp;J8823),"")</f>
        <v>0</v>
      </c>
      <c r="I8823" s="1440" t="s">
        <v>6426</v>
      </c>
      <c r="J8823" s="1436" t="s">
        <v>5817</v>
      </c>
      <c r="K8823" s="4"/>
    </row>
    <row r="8824" spans="1:11" ht="15" x14ac:dyDescent="0.2">
      <c r="A8824">
        <v>8765</v>
      </c>
      <c r="B8824" s="19">
        <f>'CARES CRRSA ARP 28-35'!F56</f>
        <v>0</v>
      </c>
      <c r="D8824" s="4" t="s">
        <v>1500</v>
      </c>
      <c r="F8824" s="4"/>
      <c r="G8824" s="1" t="b">
        <f t="shared" ca="1" si="145"/>
        <v>1</v>
      </c>
      <c r="H8824" s="1435" cm="1">
        <f t="array" aca="1" ref="H8824" ca="1">IF(I8824&lt;&gt;"",INDIRECT("'"&amp;I8824&amp;"'!"&amp;J8824),"")</f>
        <v>0</v>
      </c>
      <c r="I8824" s="1440" t="s">
        <v>6426</v>
      </c>
      <c r="J8824" s="1436" t="s">
        <v>5053</v>
      </c>
      <c r="K8824" s="4"/>
    </row>
    <row r="8825" spans="1:11" ht="15" x14ac:dyDescent="0.2">
      <c r="A8825">
        <v>8766</v>
      </c>
      <c r="B8825" s="19">
        <f>'CARES CRRSA ARP 28-35'!G56</f>
        <v>0</v>
      </c>
      <c r="D8825" s="4" t="s">
        <v>1500</v>
      </c>
      <c r="F8825" s="4"/>
      <c r="G8825" s="1" t="b">
        <f t="shared" ca="1" si="145"/>
        <v>1</v>
      </c>
      <c r="H8825" s="1435" cm="1">
        <f t="array" aca="1" ref="H8825" ca="1">IF(I8825&lt;&gt;"",INDIRECT("'"&amp;I8825&amp;"'!"&amp;J8825),"")</f>
        <v>0</v>
      </c>
      <c r="I8825" s="1440" t="s">
        <v>6426</v>
      </c>
      <c r="J8825" s="1436" t="s">
        <v>5818</v>
      </c>
      <c r="K8825" s="4"/>
    </row>
    <row r="8826" spans="1:11" ht="15" x14ac:dyDescent="0.2">
      <c r="A8826">
        <v>8767</v>
      </c>
      <c r="B8826" s="19">
        <f>'CARES CRRSA ARP 28-35'!H56</f>
        <v>0</v>
      </c>
      <c r="D8826" s="4" t="s">
        <v>1500</v>
      </c>
      <c r="F8826" s="4"/>
      <c r="G8826" s="1" t="b">
        <f t="shared" ca="1" si="145"/>
        <v>1</v>
      </c>
      <c r="H8826" s="1435" cm="1">
        <f t="array" aca="1" ref="H8826" ca="1">IF(I8826&lt;&gt;"",INDIRECT("'"&amp;I8826&amp;"'!"&amp;J8826),"")</f>
        <v>0</v>
      </c>
      <c r="I8826" s="1440" t="s">
        <v>6426</v>
      </c>
      <c r="J8826" s="1436" t="s">
        <v>5724</v>
      </c>
      <c r="K8826" s="4"/>
    </row>
    <row r="8827" spans="1:11" ht="15" x14ac:dyDescent="0.2">
      <c r="A8827">
        <v>8768</v>
      </c>
      <c r="B8827" s="19">
        <f>'CARES CRRSA ARP 28-35'!I56</f>
        <v>0</v>
      </c>
      <c r="D8827" s="4" t="s">
        <v>1500</v>
      </c>
      <c r="F8827" s="4"/>
      <c r="G8827" s="1" t="b">
        <f t="shared" ca="1" si="145"/>
        <v>1</v>
      </c>
      <c r="H8827" s="1435" cm="1">
        <f t="array" aca="1" ref="H8827" ca="1">IF(I8827&lt;&gt;"",INDIRECT("'"&amp;I8827&amp;"'!"&amp;J8827),"")</f>
        <v>0</v>
      </c>
      <c r="I8827" s="1440" t="s">
        <v>6426</v>
      </c>
      <c r="J8827" s="1436" t="s">
        <v>5819</v>
      </c>
      <c r="K8827" s="4"/>
    </row>
    <row r="8828" spans="1:11" ht="15" x14ac:dyDescent="0.2">
      <c r="A8828">
        <v>8769</v>
      </c>
      <c r="B8828" s="19">
        <f>'CARES CRRSA ARP 28-35'!J56</f>
        <v>0</v>
      </c>
      <c r="D8828" s="4" t="s">
        <v>1500</v>
      </c>
      <c r="F8828" s="4"/>
      <c r="G8828" s="1" t="b">
        <f t="shared" ca="1" si="145"/>
        <v>1</v>
      </c>
      <c r="H8828" s="1435" cm="1">
        <f t="array" aca="1" ref="H8828" ca="1">IF(I8828&lt;&gt;"",INDIRECT("'"&amp;I8828&amp;"'!"&amp;J8828),"")</f>
        <v>0</v>
      </c>
      <c r="I8828" s="1440" t="s">
        <v>6426</v>
      </c>
      <c r="J8828" s="1436" t="s">
        <v>5820</v>
      </c>
      <c r="K8828" s="4"/>
    </row>
    <row r="8829" spans="1:11" ht="15" x14ac:dyDescent="0.2">
      <c r="A8829">
        <v>8770</v>
      </c>
      <c r="B8829" s="19">
        <f>'CARES CRRSA ARP 28-35'!L56</f>
        <v>0</v>
      </c>
      <c r="D8829" s="4" t="s">
        <v>1500</v>
      </c>
      <c r="F8829" s="4"/>
      <c r="G8829" s="1" t="b">
        <f t="shared" ca="1" si="145"/>
        <v>1</v>
      </c>
      <c r="H8829" s="1435" cm="1">
        <f t="array" aca="1" ref="H8829" ca="1">IF(I8829&lt;&gt;"",INDIRECT("'"&amp;I8829&amp;"'!"&amp;J8829),"")</f>
        <v>0</v>
      </c>
      <c r="I8829" s="1440" t="s">
        <v>6426</v>
      </c>
      <c r="J8829" s="1436" t="s">
        <v>5822</v>
      </c>
      <c r="K8829" s="4"/>
    </row>
    <row r="8830" spans="1:11" ht="15" x14ac:dyDescent="0.2">
      <c r="A8830">
        <v>8771</v>
      </c>
      <c r="B8830" s="19">
        <f>'CARES CRRSA ARP 28-35'!D57</f>
        <v>0</v>
      </c>
      <c r="D8830" s="4" t="s">
        <v>1500</v>
      </c>
      <c r="F8830" s="4"/>
      <c r="G8830" s="1" t="b">
        <f t="shared" ca="1" si="145"/>
        <v>1</v>
      </c>
      <c r="H8830" s="1435" cm="1">
        <f t="array" aca="1" ref="H8830" ca="1">IF(I8830&lt;&gt;"",INDIRECT("'"&amp;I8830&amp;"'!"&amp;J8830),"")</f>
        <v>0</v>
      </c>
      <c r="I8830" s="1440" t="s">
        <v>6426</v>
      </c>
      <c r="J8830" s="1436" t="s">
        <v>3921</v>
      </c>
      <c r="K8830" s="4"/>
    </row>
    <row r="8831" spans="1:11" ht="15" x14ac:dyDescent="0.2">
      <c r="A8831">
        <v>8772</v>
      </c>
      <c r="B8831" s="19">
        <f>'CARES CRRSA ARP 28-35'!E57</f>
        <v>0</v>
      </c>
      <c r="D8831" s="4" t="s">
        <v>1500</v>
      </c>
      <c r="F8831" s="4"/>
      <c r="G8831" s="1" t="b">
        <f t="shared" ca="1" si="145"/>
        <v>1</v>
      </c>
      <c r="H8831" s="1435" cm="1">
        <f t="array" aca="1" ref="H8831" ca="1">IF(I8831&lt;&gt;"",INDIRECT("'"&amp;I8831&amp;"'!"&amp;J8831),"")</f>
        <v>0</v>
      </c>
      <c r="I8831" s="1440" t="s">
        <v>6426</v>
      </c>
      <c r="J8831" s="1436" t="s">
        <v>3957</v>
      </c>
      <c r="K8831" s="4"/>
    </row>
    <row r="8832" spans="1:11" ht="15" x14ac:dyDescent="0.2">
      <c r="A8832">
        <v>8773</v>
      </c>
      <c r="B8832" s="19">
        <f>'CARES CRRSA ARP 28-35'!F57</f>
        <v>0</v>
      </c>
      <c r="D8832" s="4" t="s">
        <v>1500</v>
      </c>
      <c r="F8832" s="4"/>
      <c r="G8832" s="1" t="b">
        <f t="shared" ca="1" si="145"/>
        <v>1</v>
      </c>
      <c r="H8832" s="1435" cm="1">
        <f t="array" aca="1" ref="H8832" ca="1">IF(I8832&lt;&gt;"",INDIRECT("'"&amp;I8832&amp;"'!"&amp;J8832),"")</f>
        <v>0</v>
      </c>
      <c r="I8832" s="1440" t="s">
        <v>6426</v>
      </c>
      <c r="J8832" s="1436" t="s">
        <v>3993</v>
      </c>
      <c r="K8832" s="4"/>
    </row>
    <row r="8833" spans="1:11" ht="15" x14ac:dyDescent="0.2">
      <c r="A8833">
        <v>8774</v>
      </c>
      <c r="B8833" s="19">
        <f>'CARES CRRSA ARP 28-35'!G57</f>
        <v>0</v>
      </c>
      <c r="D8833" s="4" t="s">
        <v>1500</v>
      </c>
      <c r="F8833" s="4"/>
      <c r="G8833" s="1" t="b">
        <f t="shared" ca="1" si="145"/>
        <v>1</v>
      </c>
      <c r="H8833" s="1435" cm="1">
        <f t="array" aca="1" ref="H8833" ca="1">IF(I8833&lt;&gt;"",INDIRECT("'"&amp;I8833&amp;"'!"&amp;J8833),"")</f>
        <v>0</v>
      </c>
      <c r="I8833" s="1440" t="s">
        <v>6426</v>
      </c>
      <c r="J8833" s="1436" t="s">
        <v>4029</v>
      </c>
      <c r="K8833" s="4"/>
    </row>
    <row r="8834" spans="1:11" ht="15" x14ac:dyDescent="0.2">
      <c r="A8834">
        <v>8775</v>
      </c>
      <c r="B8834" s="19">
        <f>'CARES CRRSA ARP 28-35'!H57</f>
        <v>0</v>
      </c>
      <c r="D8834" s="4" t="s">
        <v>1500</v>
      </c>
      <c r="F8834" s="4"/>
      <c r="G8834" s="1" t="b">
        <f t="shared" ca="1" si="145"/>
        <v>1</v>
      </c>
      <c r="H8834" s="1435" cm="1">
        <f t="array" aca="1" ref="H8834" ca="1">IF(I8834&lt;&gt;"",INDIRECT("'"&amp;I8834&amp;"'!"&amp;J8834),"")</f>
        <v>0</v>
      </c>
      <c r="I8834" s="1440" t="s">
        <v>6426</v>
      </c>
      <c r="J8834" s="1436" t="s">
        <v>4065</v>
      </c>
      <c r="K8834" s="4"/>
    </row>
    <row r="8835" spans="1:11" ht="15" x14ac:dyDescent="0.2">
      <c r="A8835">
        <v>8776</v>
      </c>
      <c r="B8835" s="19">
        <f>'CARES CRRSA ARP 28-35'!I57</f>
        <v>0</v>
      </c>
      <c r="D8835" s="4" t="s">
        <v>1500</v>
      </c>
      <c r="F8835" s="4"/>
      <c r="G8835" s="1" t="b">
        <f t="shared" ca="1" si="145"/>
        <v>1</v>
      </c>
      <c r="H8835" s="1435" cm="1">
        <f t="array" aca="1" ref="H8835" ca="1">IF(I8835&lt;&gt;"",INDIRECT("'"&amp;I8835&amp;"'!"&amp;J8835),"")</f>
        <v>0</v>
      </c>
      <c r="I8835" s="1440" t="s">
        <v>6426</v>
      </c>
      <c r="J8835" s="1436" t="s">
        <v>5529</v>
      </c>
      <c r="K8835" s="4"/>
    </row>
    <row r="8836" spans="1:11" ht="15" x14ac:dyDescent="0.2">
      <c r="A8836">
        <v>8777</v>
      </c>
      <c r="B8836" s="19">
        <f>'CARES CRRSA ARP 28-35'!J57</f>
        <v>0</v>
      </c>
      <c r="D8836" s="4" t="s">
        <v>1500</v>
      </c>
      <c r="F8836" s="4"/>
      <c r="G8836" s="1" t="b">
        <f t="shared" ca="1" si="145"/>
        <v>1</v>
      </c>
      <c r="H8836" s="1435" cm="1">
        <f t="array" aca="1" ref="H8836" ca="1">IF(I8836&lt;&gt;"",INDIRECT("'"&amp;I8836&amp;"'!"&amp;J8836),"")</f>
        <v>0</v>
      </c>
      <c r="I8836" s="1440" t="s">
        <v>6426</v>
      </c>
      <c r="J8836" s="1436" t="s">
        <v>5530</v>
      </c>
      <c r="K8836" s="4"/>
    </row>
    <row r="8837" spans="1:11" ht="15" x14ac:dyDescent="0.2">
      <c r="A8837">
        <v>8778</v>
      </c>
      <c r="B8837" s="19">
        <f>'CARES CRRSA ARP 28-35'!L57</f>
        <v>0</v>
      </c>
      <c r="D8837" s="4" t="s">
        <v>1500</v>
      </c>
      <c r="F8837" s="4"/>
      <c r="G8837" s="1" t="b">
        <f t="shared" ca="1" si="145"/>
        <v>1</v>
      </c>
      <c r="H8837" s="1435" cm="1">
        <f t="array" aca="1" ref="H8837" ca="1">IF(I8837&lt;&gt;"",INDIRECT("'"&amp;I8837&amp;"'!"&amp;J8837),"")</f>
        <v>0</v>
      </c>
      <c r="I8837" s="1440" t="s">
        <v>6426</v>
      </c>
      <c r="J8837" s="1436" t="s">
        <v>7773</v>
      </c>
      <c r="K8837" s="4"/>
    </row>
    <row r="8838" spans="1:11" ht="15" x14ac:dyDescent="0.2">
      <c r="A8838">
        <v>8779</v>
      </c>
      <c r="B8838" s="19">
        <f>'CARES CRRSA ARP 28-35'!F60</f>
        <v>0</v>
      </c>
      <c r="D8838" s="4" t="s">
        <v>1500</v>
      </c>
      <c r="F8838" s="4"/>
      <c r="G8838" s="1" t="b">
        <f t="shared" ca="1" si="145"/>
        <v>1</v>
      </c>
      <c r="H8838" s="1435" cm="1">
        <f t="array" aca="1" ref="H8838" ca="1">IF(I8838&lt;&gt;"",INDIRECT("'"&amp;I8838&amp;"'!"&amp;J8838),"")</f>
        <v>0</v>
      </c>
      <c r="I8838" s="1440" t="s">
        <v>6426</v>
      </c>
      <c r="J8838" s="1436" t="s">
        <v>5054</v>
      </c>
      <c r="K8838" s="4"/>
    </row>
    <row r="8839" spans="1:11" ht="15" x14ac:dyDescent="0.2">
      <c r="A8839">
        <v>8780</v>
      </c>
      <c r="B8839" s="19">
        <f>'CARES CRRSA ARP 28-35'!G60</f>
        <v>0</v>
      </c>
      <c r="D8839" s="4" t="s">
        <v>1500</v>
      </c>
      <c r="F8839" s="4"/>
      <c r="G8839" s="1" t="b">
        <f t="shared" ca="1" si="145"/>
        <v>1</v>
      </c>
      <c r="H8839" s="1435" cm="1">
        <f t="array" aca="1" ref="H8839" ca="1">IF(I8839&lt;&gt;"",INDIRECT("'"&amp;I8839&amp;"'!"&amp;J8839),"")</f>
        <v>0</v>
      </c>
      <c r="I8839" s="1440" t="s">
        <v>6426</v>
      </c>
      <c r="J8839" s="1436" t="s">
        <v>5826</v>
      </c>
      <c r="K8839" s="4"/>
    </row>
    <row r="8840" spans="1:11" ht="15" x14ac:dyDescent="0.2">
      <c r="A8840">
        <v>8781</v>
      </c>
      <c r="B8840" s="19">
        <f>'CARES CRRSA ARP 28-35'!H60</f>
        <v>0</v>
      </c>
      <c r="D8840" s="4" t="s">
        <v>1500</v>
      </c>
      <c r="F8840" s="4"/>
      <c r="G8840" s="1" t="b">
        <f t="shared" ca="1" si="145"/>
        <v>1</v>
      </c>
      <c r="H8840" s="1435" cm="1">
        <f t="array" aca="1" ref="H8840" ca="1">IF(I8840&lt;&gt;"",INDIRECT("'"&amp;I8840&amp;"'!"&amp;J8840),"")</f>
        <v>0</v>
      </c>
      <c r="I8840" s="1440" t="s">
        <v>6426</v>
      </c>
      <c r="J8840" s="1436" t="s">
        <v>5727</v>
      </c>
      <c r="K8840" s="4"/>
    </row>
    <row r="8841" spans="1:11" ht="15" x14ac:dyDescent="0.2">
      <c r="A8841">
        <v>8782</v>
      </c>
      <c r="B8841" s="19">
        <f>'CARES CRRSA ARP 28-35'!J60</f>
        <v>0</v>
      </c>
      <c r="D8841" s="4" t="s">
        <v>1500</v>
      </c>
      <c r="F8841" s="4"/>
      <c r="G8841" s="1" t="b">
        <f t="shared" ca="1" si="145"/>
        <v>1</v>
      </c>
      <c r="H8841" s="1435" cm="1">
        <f t="array" aca="1" ref="H8841" ca="1">IF(I8841&lt;&gt;"",INDIRECT("'"&amp;I8841&amp;"'!"&amp;J8841),"")</f>
        <v>0</v>
      </c>
      <c r="I8841" s="1440" t="s">
        <v>6426</v>
      </c>
      <c r="J8841" s="1436" t="s">
        <v>5828</v>
      </c>
      <c r="K8841" s="4"/>
    </row>
    <row r="8842" spans="1:11" ht="15" x14ac:dyDescent="0.2">
      <c r="A8842">
        <v>8783</v>
      </c>
      <c r="B8842" s="19">
        <f>'CARES CRRSA ARP 28-35'!L60</f>
        <v>0</v>
      </c>
      <c r="D8842" s="4" t="s">
        <v>1500</v>
      </c>
      <c r="F8842" s="4"/>
      <c r="G8842" s="1" t="b">
        <f t="shared" ca="1" si="145"/>
        <v>1</v>
      </c>
      <c r="H8842" s="1435" cm="1">
        <f t="array" aca="1" ref="H8842" ca="1">IF(I8842&lt;&gt;"",INDIRECT("'"&amp;I8842&amp;"'!"&amp;J8842),"")</f>
        <v>0</v>
      </c>
      <c r="I8842" s="1440" t="s">
        <v>6426</v>
      </c>
      <c r="J8842" s="1436" t="s">
        <v>5830</v>
      </c>
      <c r="K8842" s="4"/>
    </row>
    <row r="8843" spans="1:11" ht="15" x14ac:dyDescent="0.2">
      <c r="A8843">
        <v>8784</v>
      </c>
      <c r="B8843" s="19">
        <f>'CARES CRRSA ARP 28-35'!F61</f>
        <v>0</v>
      </c>
      <c r="D8843" s="4" t="s">
        <v>1500</v>
      </c>
      <c r="F8843" s="4"/>
      <c r="G8843" s="1" t="b">
        <f t="shared" ca="1" si="145"/>
        <v>1</v>
      </c>
      <c r="H8843" s="1435" cm="1">
        <f t="array" aca="1" ref="H8843" ca="1">IF(I8843&lt;&gt;"",INDIRECT("'"&amp;I8843&amp;"'!"&amp;J8843),"")</f>
        <v>0</v>
      </c>
      <c r="I8843" s="1440" t="s">
        <v>6426</v>
      </c>
      <c r="J8843" s="1436" t="s">
        <v>3996</v>
      </c>
      <c r="K8843" s="4"/>
    </row>
    <row r="8844" spans="1:11" ht="15" x14ac:dyDescent="0.2">
      <c r="A8844">
        <v>8785</v>
      </c>
      <c r="B8844" s="19">
        <f>'CARES CRRSA ARP 28-35'!G61</f>
        <v>0</v>
      </c>
      <c r="D8844" s="4" t="s">
        <v>1500</v>
      </c>
      <c r="F8844" s="4"/>
      <c r="G8844" s="1" t="b">
        <f t="shared" ca="1" si="145"/>
        <v>1</v>
      </c>
      <c r="H8844" s="1435" cm="1">
        <f t="array" aca="1" ref="H8844" ca="1">IF(I8844&lt;&gt;"",INDIRECT("'"&amp;I8844&amp;"'!"&amp;J8844),"")</f>
        <v>0</v>
      </c>
      <c r="I8844" s="1440" t="s">
        <v>6426</v>
      </c>
      <c r="J8844" s="1436" t="s">
        <v>4032</v>
      </c>
      <c r="K8844" s="4"/>
    </row>
    <row r="8845" spans="1:11" ht="15" x14ac:dyDescent="0.2">
      <c r="A8845">
        <v>8786</v>
      </c>
      <c r="B8845" s="19">
        <f>'CARES CRRSA ARP 28-35'!H61</f>
        <v>0</v>
      </c>
      <c r="D8845" s="4" t="s">
        <v>1500</v>
      </c>
      <c r="F8845" s="4"/>
      <c r="G8845" s="1" t="b">
        <f t="shared" ca="1" si="145"/>
        <v>1</v>
      </c>
      <c r="H8845" s="1435" cm="1">
        <f t="array" aca="1" ref="H8845" ca="1">IF(I8845&lt;&gt;"",INDIRECT("'"&amp;I8845&amp;"'!"&amp;J8845),"")</f>
        <v>0</v>
      </c>
      <c r="I8845" s="1440" t="s">
        <v>6426</v>
      </c>
      <c r="J8845" s="1436" t="s">
        <v>4068</v>
      </c>
      <c r="K8845" s="4"/>
    </row>
    <row r="8846" spans="1:11" ht="15" x14ac:dyDescent="0.2">
      <c r="A8846">
        <v>8787</v>
      </c>
      <c r="B8846" s="19">
        <f>'CARES CRRSA ARP 28-35'!J61</f>
        <v>0</v>
      </c>
      <c r="D8846" s="4" t="s">
        <v>1500</v>
      </c>
      <c r="F8846" s="4"/>
      <c r="G8846" s="1" t="b">
        <f t="shared" ca="1" si="145"/>
        <v>1</v>
      </c>
      <c r="H8846" s="1435" cm="1">
        <f t="array" aca="1" ref="H8846" ca="1">IF(I8846&lt;&gt;"",INDIRECT("'"&amp;I8846&amp;"'!"&amp;J8846),"")</f>
        <v>0</v>
      </c>
      <c r="I8846" s="1440" t="s">
        <v>6426</v>
      </c>
      <c r="J8846" s="1436" t="s">
        <v>5536</v>
      </c>
      <c r="K8846" s="4"/>
    </row>
    <row r="8847" spans="1:11" ht="15" x14ac:dyDescent="0.2">
      <c r="A8847">
        <v>8788</v>
      </c>
      <c r="B8847" s="19">
        <f>'CARES CRRSA ARP 28-35'!L61</f>
        <v>0</v>
      </c>
      <c r="D8847" s="4" t="s">
        <v>1500</v>
      </c>
      <c r="F8847" s="4"/>
      <c r="G8847" s="1" t="b">
        <f t="shared" ca="1" si="145"/>
        <v>1</v>
      </c>
      <c r="H8847" s="1435" cm="1">
        <f t="array" aca="1" ref="H8847" ca="1">IF(I8847&lt;&gt;"",INDIRECT("'"&amp;I8847&amp;"'!"&amp;J8847),"")</f>
        <v>0</v>
      </c>
      <c r="I8847" s="1440" t="s">
        <v>6426</v>
      </c>
      <c r="J8847" s="1436" t="s">
        <v>7774</v>
      </c>
      <c r="K8847" s="4"/>
    </row>
    <row r="8848" spans="1:11" ht="15" x14ac:dyDescent="0.2">
      <c r="A8848">
        <v>8789</v>
      </c>
      <c r="B8848" s="19">
        <f>'CARES CRRSA ARP 28-35'!F62</f>
        <v>0</v>
      </c>
      <c r="D8848" s="4" t="s">
        <v>1500</v>
      </c>
      <c r="F8848" s="4"/>
      <c r="G8848" s="1" t="b">
        <f t="shared" ca="1" si="145"/>
        <v>1</v>
      </c>
      <c r="H8848" s="1435" cm="1">
        <f t="array" aca="1" ref="H8848" ca="1">IF(I8848&lt;&gt;"",INDIRECT("'"&amp;I8848&amp;"'!"&amp;J8848),"")</f>
        <v>0</v>
      </c>
      <c r="I8848" s="1440" t="s">
        <v>6426</v>
      </c>
      <c r="J8848" s="1436" t="s">
        <v>3997</v>
      </c>
      <c r="K8848" s="4"/>
    </row>
    <row r="8849" spans="1:11" ht="15" x14ac:dyDescent="0.2">
      <c r="A8849">
        <v>8790</v>
      </c>
      <c r="B8849" s="19">
        <f>'CARES CRRSA ARP 28-35'!G62</f>
        <v>0</v>
      </c>
      <c r="D8849" s="4" t="s">
        <v>1500</v>
      </c>
      <c r="F8849" s="4"/>
      <c r="G8849" s="1" t="b">
        <f t="shared" ca="1" si="145"/>
        <v>1</v>
      </c>
      <c r="H8849" s="1435" cm="1">
        <f t="array" aca="1" ref="H8849" ca="1">IF(I8849&lt;&gt;"",INDIRECT("'"&amp;I8849&amp;"'!"&amp;J8849),"")</f>
        <v>0</v>
      </c>
      <c r="I8849" s="1440" t="s">
        <v>6426</v>
      </c>
      <c r="J8849" s="1436" t="s">
        <v>4033</v>
      </c>
      <c r="K8849" s="4"/>
    </row>
    <row r="8850" spans="1:11" ht="15" x14ac:dyDescent="0.2">
      <c r="A8850">
        <v>8791</v>
      </c>
      <c r="B8850" s="19">
        <f>'CARES CRRSA ARP 28-35'!H62</f>
        <v>0</v>
      </c>
      <c r="D8850" s="4" t="s">
        <v>1500</v>
      </c>
      <c r="F8850" s="4"/>
      <c r="G8850" s="1" t="b">
        <f t="shared" ca="1" si="145"/>
        <v>1</v>
      </c>
      <c r="H8850" s="1435" cm="1">
        <f t="array" aca="1" ref="H8850" ca="1">IF(I8850&lt;&gt;"",INDIRECT("'"&amp;I8850&amp;"'!"&amp;J8850),"")</f>
        <v>0</v>
      </c>
      <c r="I8850" s="1440" t="s">
        <v>6426</v>
      </c>
      <c r="J8850" s="1436" t="s">
        <v>4069</v>
      </c>
      <c r="K8850" s="4"/>
    </row>
    <row r="8851" spans="1:11" ht="15" x14ac:dyDescent="0.2">
      <c r="A8851">
        <v>8792</v>
      </c>
      <c r="B8851" s="19">
        <f>'CARES CRRSA ARP 28-35'!J62</f>
        <v>0</v>
      </c>
      <c r="D8851" s="4" t="s">
        <v>1500</v>
      </c>
      <c r="F8851" s="4"/>
      <c r="G8851" s="1" t="b">
        <f t="shared" ca="1" si="145"/>
        <v>1</v>
      </c>
      <c r="H8851" s="1435" cm="1">
        <f t="array" aca="1" ref="H8851" ca="1">IF(I8851&lt;&gt;"",INDIRECT("'"&amp;I8851&amp;"'!"&amp;J8851),"")</f>
        <v>0</v>
      </c>
      <c r="I8851" s="1440" t="s">
        <v>6426</v>
      </c>
      <c r="J8851" s="1436" t="s">
        <v>5538</v>
      </c>
      <c r="K8851" s="4"/>
    </row>
    <row r="8852" spans="1:11" ht="15" x14ac:dyDescent="0.2">
      <c r="A8852">
        <v>8793</v>
      </c>
      <c r="B8852" s="19">
        <f>'CARES CRRSA ARP 28-35'!L62</f>
        <v>0</v>
      </c>
      <c r="D8852" s="4" t="s">
        <v>1500</v>
      </c>
      <c r="F8852" s="4"/>
      <c r="G8852" s="1" t="b">
        <f t="shared" ca="1" si="145"/>
        <v>1</v>
      </c>
      <c r="H8852" s="1435" cm="1">
        <f t="array" aca="1" ref="H8852" ca="1">IF(I8852&lt;&gt;"",INDIRECT("'"&amp;I8852&amp;"'!"&amp;J8852),"")</f>
        <v>0</v>
      </c>
      <c r="I8852" s="1440" t="s">
        <v>6426</v>
      </c>
      <c r="J8852" s="1436" t="s">
        <v>5831</v>
      </c>
      <c r="K8852" s="4"/>
    </row>
    <row r="8853" spans="1:11" ht="15" x14ac:dyDescent="0.2">
      <c r="A8853" s="5">
        <v>8794</v>
      </c>
      <c r="D8853" s="4" t="s">
        <v>1500</v>
      </c>
      <c r="E8853" s="1" t="s">
        <v>1676</v>
      </c>
      <c r="F8853" s="4" t="s">
        <v>3784</v>
      </c>
      <c r="G8853" s="1" t="b">
        <f t="shared" ca="1" si="145"/>
        <v>1</v>
      </c>
      <c r="H8853" s="1435" t="str" cm="1">
        <f t="array" aca="1" ref="H8853" ca="1">IF(I8853&lt;&gt;"",INDIRECT("'"&amp;I8853&amp;"'!"&amp;J8853),"")</f>
        <v/>
      </c>
      <c r="I8853" s="1440"/>
      <c r="J8853" s="1436"/>
      <c r="K8853" s="4"/>
    </row>
    <row r="8854" spans="1:11" ht="15" x14ac:dyDescent="0.2">
      <c r="A8854" s="5">
        <v>8795</v>
      </c>
      <c r="D8854" s="4" t="s">
        <v>1500</v>
      </c>
      <c r="E8854" s="1" t="s">
        <v>1676</v>
      </c>
      <c r="F8854" s="4" t="s">
        <v>3784</v>
      </c>
      <c r="G8854" s="1" t="b">
        <f t="shared" ca="1" si="145"/>
        <v>1</v>
      </c>
      <c r="H8854" s="1435" t="str" cm="1">
        <f t="array" aca="1" ref="H8854" ca="1">IF(I8854&lt;&gt;"",INDIRECT("'"&amp;I8854&amp;"'!"&amp;J8854),"")</f>
        <v/>
      </c>
      <c r="I8854" s="1440"/>
      <c r="J8854" s="1436"/>
      <c r="K8854" s="4"/>
    </row>
    <row r="8855" spans="1:11" ht="15" x14ac:dyDescent="0.2">
      <c r="A8855" s="5">
        <v>8796</v>
      </c>
      <c r="D8855" s="4" t="s">
        <v>1500</v>
      </c>
      <c r="E8855" s="1" t="s">
        <v>1676</v>
      </c>
      <c r="F8855" s="4" t="s">
        <v>3784</v>
      </c>
      <c r="G8855" s="1" t="b">
        <f t="shared" ca="1" si="145"/>
        <v>1</v>
      </c>
      <c r="H8855" s="1435" t="str" cm="1">
        <f t="array" aca="1" ref="H8855" ca="1">IF(I8855&lt;&gt;"",INDIRECT("'"&amp;I8855&amp;"'!"&amp;J8855),"")</f>
        <v/>
      </c>
      <c r="I8855" s="1440"/>
      <c r="J8855" s="1436"/>
      <c r="K8855" s="4"/>
    </row>
    <row r="8856" spans="1:11" ht="15" x14ac:dyDescent="0.2">
      <c r="A8856" s="5">
        <v>8797</v>
      </c>
      <c r="D8856" s="4" t="s">
        <v>1500</v>
      </c>
      <c r="E8856" s="1" t="s">
        <v>1676</v>
      </c>
      <c r="F8856" s="4" t="s">
        <v>3784</v>
      </c>
      <c r="G8856" s="1" t="b">
        <f t="shared" ca="1" si="145"/>
        <v>1</v>
      </c>
      <c r="H8856" s="1435" t="str" cm="1">
        <f t="array" aca="1" ref="H8856" ca="1">IF(I8856&lt;&gt;"",INDIRECT("'"&amp;I8856&amp;"'!"&amp;J8856),"")</f>
        <v/>
      </c>
      <c r="I8856" s="1440"/>
      <c r="J8856" s="1436"/>
      <c r="K8856" s="4"/>
    </row>
    <row r="8857" spans="1:11" ht="15" x14ac:dyDescent="0.2">
      <c r="A8857" s="5">
        <v>8798</v>
      </c>
      <c r="D8857" s="4" t="s">
        <v>1500</v>
      </c>
      <c r="E8857" s="1" t="s">
        <v>1676</v>
      </c>
      <c r="F8857" s="4" t="s">
        <v>3784</v>
      </c>
      <c r="G8857" s="1" t="b">
        <f t="shared" ca="1" si="145"/>
        <v>1</v>
      </c>
      <c r="H8857" s="1435" t="str" cm="1">
        <f t="array" aca="1" ref="H8857" ca="1">IF(I8857&lt;&gt;"",INDIRECT("'"&amp;I8857&amp;"'!"&amp;J8857),"")</f>
        <v/>
      </c>
      <c r="I8857" s="1440"/>
      <c r="J8857" s="1436"/>
      <c r="K8857" s="4"/>
    </row>
    <row r="8858" spans="1:11" ht="15" x14ac:dyDescent="0.2">
      <c r="A8858" s="5">
        <v>8799</v>
      </c>
      <c r="D8858" s="4" t="s">
        <v>1500</v>
      </c>
      <c r="E8858" s="1" t="s">
        <v>1676</v>
      </c>
      <c r="F8858" s="4" t="s">
        <v>3784</v>
      </c>
      <c r="G8858" s="1" t="b">
        <f t="shared" ca="1" si="145"/>
        <v>1</v>
      </c>
      <c r="H8858" s="1435" t="str" cm="1">
        <f t="array" aca="1" ref="H8858" ca="1">IF(I8858&lt;&gt;"",INDIRECT("'"&amp;I8858&amp;"'!"&amp;J8858),"")</f>
        <v/>
      </c>
      <c r="I8858" s="1440"/>
      <c r="J8858" s="1436"/>
      <c r="K8858" s="4"/>
    </row>
    <row r="8859" spans="1:11" ht="15" x14ac:dyDescent="0.2">
      <c r="A8859" s="5">
        <v>8800</v>
      </c>
      <c r="D8859" s="4" t="s">
        <v>1500</v>
      </c>
      <c r="E8859" s="1" t="s">
        <v>1676</v>
      </c>
      <c r="F8859" s="4" t="s">
        <v>3784</v>
      </c>
      <c r="G8859" s="1" t="b">
        <f t="shared" ca="1" si="145"/>
        <v>1</v>
      </c>
      <c r="H8859" s="1435" t="str" cm="1">
        <f t="array" aca="1" ref="H8859" ca="1">IF(I8859&lt;&gt;"",INDIRECT("'"&amp;I8859&amp;"'!"&amp;J8859),"")</f>
        <v/>
      </c>
      <c r="I8859" s="1440"/>
      <c r="J8859" s="1436"/>
      <c r="K8859" s="4"/>
    </row>
    <row r="8860" spans="1:11" ht="15" x14ac:dyDescent="0.2">
      <c r="A8860" s="5">
        <v>8801</v>
      </c>
      <c r="D8860" s="4" t="s">
        <v>1500</v>
      </c>
      <c r="E8860" s="1" t="s">
        <v>1676</v>
      </c>
      <c r="F8860" s="4" t="s">
        <v>3784</v>
      </c>
      <c r="G8860" s="1" t="b">
        <f t="shared" ca="1" si="145"/>
        <v>1</v>
      </c>
      <c r="H8860" s="1435" t="str" cm="1">
        <f t="array" aca="1" ref="H8860" ca="1">IF(I8860&lt;&gt;"",INDIRECT("'"&amp;I8860&amp;"'!"&amp;J8860),"")</f>
        <v/>
      </c>
      <c r="I8860" s="1440"/>
      <c r="J8860" s="1436"/>
      <c r="K8860" s="4"/>
    </row>
    <row r="8861" spans="1:11" ht="15" x14ac:dyDescent="0.2">
      <c r="A8861" s="5">
        <v>8802</v>
      </c>
      <c r="D8861" s="4" t="s">
        <v>1500</v>
      </c>
      <c r="E8861" s="1" t="s">
        <v>1676</v>
      </c>
      <c r="F8861" s="4" t="s">
        <v>3784</v>
      </c>
      <c r="G8861" s="1" t="b">
        <f t="shared" ca="1" si="145"/>
        <v>1</v>
      </c>
      <c r="H8861" s="1435" t="str" cm="1">
        <f t="array" aca="1" ref="H8861" ca="1">IF(I8861&lt;&gt;"",INDIRECT("'"&amp;I8861&amp;"'!"&amp;J8861),"")</f>
        <v/>
      </c>
      <c r="I8861" s="1440"/>
      <c r="J8861" s="1436"/>
      <c r="K8861" s="4"/>
    </row>
    <row r="8862" spans="1:11" ht="15" x14ac:dyDescent="0.2">
      <c r="A8862" s="5">
        <v>8803</v>
      </c>
      <c r="D8862" s="4" t="s">
        <v>1500</v>
      </c>
      <c r="E8862" s="1" t="s">
        <v>1676</v>
      </c>
      <c r="F8862" s="4" t="s">
        <v>3784</v>
      </c>
      <c r="G8862" s="1" t="b">
        <f t="shared" ca="1" si="145"/>
        <v>1</v>
      </c>
      <c r="H8862" s="1435" t="str" cm="1">
        <f t="array" aca="1" ref="H8862" ca="1">IF(I8862&lt;&gt;"",INDIRECT("'"&amp;I8862&amp;"'!"&amp;J8862),"")</f>
        <v/>
      </c>
      <c r="I8862" s="1440"/>
      <c r="J8862" s="1436"/>
      <c r="K8862" s="4"/>
    </row>
    <row r="8863" spans="1:11" ht="15" x14ac:dyDescent="0.2">
      <c r="A8863" s="5">
        <v>8804</v>
      </c>
      <c r="D8863" s="4" t="s">
        <v>1500</v>
      </c>
      <c r="E8863" s="1" t="s">
        <v>1676</v>
      </c>
      <c r="F8863" s="4" t="s">
        <v>3784</v>
      </c>
      <c r="G8863" s="1" t="b">
        <f t="shared" ca="1" si="145"/>
        <v>1</v>
      </c>
      <c r="H8863" s="1435" t="str" cm="1">
        <f t="array" aca="1" ref="H8863" ca="1">IF(I8863&lt;&gt;"",INDIRECT("'"&amp;I8863&amp;"'!"&amp;J8863),"")</f>
        <v/>
      </c>
      <c r="I8863" s="1440"/>
      <c r="J8863" s="1436"/>
      <c r="K8863" s="4"/>
    </row>
    <row r="8864" spans="1:11" ht="15" x14ac:dyDescent="0.2">
      <c r="A8864" s="5">
        <v>8805</v>
      </c>
      <c r="D8864" s="4" t="s">
        <v>1500</v>
      </c>
      <c r="E8864" s="1" t="s">
        <v>1676</v>
      </c>
      <c r="F8864" s="4" t="s">
        <v>3784</v>
      </c>
      <c r="G8864" s="1" t="b">
        <f t="shared" ref="G8864:G8927" ca="1" si="146">H8864=B8864</f>
        <v>1</v>
      </c>
      <c r="H8864" s="1435" t="str" cm="1">
        <f t="array" aca="1" ref="H8864" ca="1">IF(I8864&lt;&gt;"",INDIRECT("'"&amp;I8864&amp;"'!"&amp;J8864),"")</f>
        <v/>
      </c>
      <c r="I8864" s="1440"/>
      <c r="J8864" s="1436"/>
      <c r="K8864" s="4"/>
    </row>
    <row r="8865" spans="1:11" ht="15" x14ac:dyDescent="0.2">
      <c r="A8865" s="5">
        <v>8806</v>
      </c>
      <c r="D8865" s="4" t="s">
        <v>1500</v>
      </c>
      <c r="E8865" s="1" t="s">
        <v>1676</v>
      </c>
      <c r="F8865" s="4" t="s">
        <v>3784</v>
      </c>
      <c r="G8865" s="1" t="b">
        <f t="shared" ca="1" si="146"/>
        <v>1</v>
      </c>
      <c r="H8865" s="1435" t="str" cm="1">
        <f t="array" aca="1" ref="H8865" ca="1">IF(I8865&lt;&gt;"",INDIRECT("'"&amp;I8865&amp;"'!"&amp;J8865),"")</f>
        <v/>
      </c>
      <c r="I8865" s="1440"/>
      <c r="J8865" s="1436"/>
      <c r="K8865" s="4"/>
    </row>
    <row r="8866" spans="1:11" ht="15" x14ac:dyDescent="0.2">
      <c r="A8866" s="5">
        <v>8807</v>
      </c>
      <c r="D8866" s="4" t="s">
        <v>1500</v>
      </c>
      <c r="E8866" s="1" t="s">
        <v>1676</v>
      </c>
      <c r="F8866" s="4" t="s">
        <v>3784</v>
      </c>
      <c r="G8866" s="1" t="b">
        <f t="shared" ca="1" si="146"/>
        <v>1</v>
      </c>
      <c r="H8866" s="1435" t="str" cm="1">
        <f t="array" aca="1" ref="H8866" ca="1">IF(I8866&lt;&gt;"",INDIRECT("'"&amp;I8866&amp;"'!"&amp;J8866),"")</f>
        <v/>
      </c>
      <c r="I8866" s="1440"/>
      <c r="J8866" s="1436"/>
      <c r="K8866" s="4"/>
    </row>
    <row r="8867" spans="1:11" ht="15" x14ac:dyDescent="0.2">
      <c r="A8867" s="5">
        <v>8808</v>
      </c>
      <c r="D8867" s="4" t="s">
        <v>1500</v>
      </c>
      <c r="E8867" s="1" t="s">
        <v>1676</v>
      </c>
      <c r="F8867" s="4" t="s">
        <v>3784</v>
      </c>
      <c r="G8867" s="1" t="b">
        <f t="shared" ca="1" si="146"/>
        <v>1</v>
      </c>
      <c r="H8867" s="1435" t="str" cm="1">
        <f t="array" aca="1" ref="H8867" ca="1">IF(I8867&lt;&gt;"",INDIRECT("'"&amp;I8867&amp;"'!"&amp;J8867),"")</f>
        <v/>
      </c>
      <c r="I8867" s="1440"/>
      <c r="J8867" s="1436"/>
      <c r="K8867" s="4"/>
    </row>
    <row r="8868" spans="1:11" ht="15" x14ac:dyDescent="0.2">
      <c r="A8868" s="5">
        <v>8809</v>
      </c>
      <c r="D8868" s="4" t="s">
        <v>1500</v>
      </c>
      <c r="E8868" s="1" t="s">
        <v>1676</v>
      </c>
      <c r="F8868" s="4" t="s">
        <v>3784</v>
      </c>
      <c r="G8868" s="1" t="b">
        <f t="shared" ca="1" si="146"/>
        <v>1</v>
      </c>
      <c r="H8868" s="1435" t="str" cm="1">
        <f t="array" aca="1" ref="H8868" ca="1">IF(I8868&lt;&gt;"",INDIRECT("'"&amp;I8868&amp;"'!"&amp;J8868),"")</f>
        <v/>
      </c>
      <c r="I8868" s="1440"/>
      <c r="J8868" s="1436"/>
      <c r="K8868" s="4"/>
    </row>
    <row r="8869" spans="1:11" ht="15" x14ac:dyDescent="0.2">
      <c r="A8869" s="5">
        <v>8810</v>
      </c>
      <c r="D8869" s="4" t="s">
        <v>1500</v>
      </c>
      <c r="E8869" s="1" t="s">
        <v>1676</v>
      </c>
      <c r="F8869" s="4" t="s">
        <v>3784</v>
      </c>
      <c r="G8869" s="1" t="b">
        <f t="shared" ca="1" si="146"/>
        <v>1</v>
      </c>
      <c r="H8869" s="1435" t="str" cm="1">
        <f t="array" aca="1" ref="H8869" ca="1">IF(I8869&lt;&gt;"",INDIRECT("'"&amp;I8869&amp;"'!"&amp;J8869),"")</f>
        <v/>
      </c>
      <c r="I8869" s="1440"/>
      <c r="J8869" s="1436"/>
      <c r="K8869" s="4"/>
    </row>
    <row r="8870" spans="1:11" ht="15" x14ac:dyDescent="0.2">
      <c r="A8870" s="5">
        <v>8811</v>
      </c>
      <c r="D8870" s="4" t="s">
        <v>1500</v>
      </c>
      <c r="E8870" s="1" t="s">
        <v>1676</v>
      </c>
      <c r="F8870" s="4" t="s">
        <v>3784</v>
      </c>
      <c r="G8870" s="1" t="b">
        <f t="shared" ca="1" si="146"/>
        <v>1</v>
      </c>
      <c r="H8870" s="1435" t="str" cm="1">
        <f t="array" aca="1" ref="H8870" ca="1">IF(I8870&lt;&gt;"",INDIRECT("'"&amp;I8870&amp;"'!"&amp;J8870),"")</f>
        <v/>
      </c>
      <c r="I8870" s="1440"/>
      <c r="J8870" s="1436"/>
      <c r="K8870" s="4"/>
    </row>
    <row r="8871" spans="1:11" ht="15" x14ac:dyDescent="0.2">
      <c r="A8871" s="5">
        <v>8812</v>
      </c>
      <c r="D8871" s="4" t="s">
        <v>1500</v>
      </c>
      <c r="E8871" s="1" t="s">
        <v>1676</v>
      </c>
      <c r="F8871" s="4" t="s">
        <v>3784</v>
      </c>
      <c r="G8871" s="1" t="b">
        <f t="shared" ca="1" si="146"/>
        <v>1</v>
      </c>
      <c r="H8871" s="1435" t="str" cm="1">
        <f t="array" aca="1" ref="H8871" ca="1">IF(I8871&lt;&gt;"",INDIRECT("'"&amp;I8871&amp;"'!"&amp;J8871),"")</f>
        <v/>
      </c>
      <c r="I8871" s="1440"/>
      <c r="J8871" s="1436"/>
      <c r="K8871" s="4"/>
    </row>
    <row r="8872" spans="1:11" ht="15" x14ac:dyDescent="0.2">
      <c r="A8872" s="5">
        <v>8813</v>
      </c>
      <c r="D8872" s="4" t="s">
        <v>1500</v>
      </c>
      <c r="E8872" s="1" t="s">
        <v>1676</v>
      </c>
      <c r="F8872" s="4" t="s">
        <v>3784</v>
      </c>
      <c r="G8872" s="1" t="b">
        <f t="shared" ca="1" si="146"/>
        <v>1</v>
      </c>
      <c r="H8872" s="1435" t="str" cm="1">
        <f t="array" aca="1" ref="H8872" ca="1">IF(I8872&lt;&gt;"",INDIRECT("'"&amp;I8872&amp;"'!"&amp;J8872),"")</f>
        <v/>
      </c>
      <c r="I8872" s="1440"/>
      <c r="J8872" s="1436"/>
      <c r="K8872" s="4"/>
    </row>
    <row r="8873" spans="1:11" ht="15" x14ac:dyDescent="0.2">
      <c r="A8873" s="5">
        <v>8814</v>
      </c>
      <c r="D8873" s="4" t="s">
        <v>1500</v>
      </c>
      <c r="E8873" s="1" t="s">
        <v>1676</v>
      </c>
      <c r="F8873" s="4" t="s">
        <v>3784</v>
      </c>
      <c r="G8873" s="1" t="b">
        <f t="shared" ca="1" si="146"/>
        <v>1</v>
      </c>
      <c r="H8873" s="1435" t="str" cm="1">
        <f t="array" aca="1" ref="H8873" ca="1">IF(I8873&lt;&gt;"",INDIRECT("'"&amp;I8873&amp;"'!"&amp;J8873),"")</f>
        <v/>
      </c>
      <c r="I8873" s="1440"/>
      <c r="J8873" s="1436"/>
      <c r="K8873" s="4"/>
    </row>
    <row r="8874" spans="1:11" ht="15" x14ac:dyDescent="0.2">
      <c r="A8874" s="5">
        <v>8815</v>
      </c>
      <c r="D8874" s="4" t="s">
        <v>1500</v>
      </c>
      <c r="E8874" s="1" t="s">
        <v>1676</v>
      </c>
      <c r="F8874" s="4" t="s">
        <v>3784</v>
      </c>
      <c r="G8874" s="1" t="b">
        <f t="shared" ca="1" si="146"/>
        <v>1</v>
      </c>
      <c r="H8874" s="1435" t="str" cm="1">
        <f t="array" aca="1" ref="H8874" ca="1">IF(I8874&lt;&gt;"",INDIRECT("'"&amp;I8874&amp;"'!"&amp;J8874),"")</f>
        <v/>
      </c>
      <c r="I8874" s="1440"/>
      <c r="J8874" s="1436"/>
      <c r="K8874" s="4"/>
    </row>
    <row r="8875" spans="1:11" ht="15" x14ac:dyDescent="0.2">
      <c r="A8875" s="5">
        <v>8816</v>
      </c>
      <c r="D8875" s="4" t="s">
        <v>1500</v>
      </c>
      <c r="E8875" s="1" t="s">
        <v>1676</v>
      </c>
      <c r="F8875" s="4" t="s">
        <v>3784</v>
      </c>
      <c r="G8875" s="1" t="b">
        <f t="shared" ca="1" si="146"/>
        <v>1</v>
      </c>
      <c r="H8875" s="1435" t="str" cm="1">
        <f t="array" aca="1" ref="H8875" ca="1">IF(I8875&lt;&gt;"",INDIRECT("'"&amp;I8875&amp;"'!"&amp;J8875),"")</f>
        <v/>
      </c>
      <c r="I8875" s="1440"/>
      <c r="J8875" s="1436"/>
      <c r="K8875" s="4"/>
    </row>
    <row r="8876" spans="1:11" ht="15" x14ac:dyDescent="0.2">
      <c r="A8876" s="5">
        <v>8817</v>
      </c>
      <c r="D8876" s="4" t="s">
        <v>1500</v>
      </c>
      <c r="E8876" s="1" t="s">
        <v>1676</v>
      </c>
      <c r="F8876" s="4" t="s">
        <v>3784</v>
      </c>
      <c r="G8876" s="1" t="b">
        <f t="shared" ca="1" si="146"/>
        <v>1</v>
      </c>
      <c r="H8876" s="1435" t="str" cm="1">
        <f t="array" aca="1" ref="H8876" ca="1">IF(I8876&lt;&gt;"",INDIRECT("'"&amp;I8876&amp;"'!"&amp;J8876),"")</f>
        <v/>
      </c>
      <c r="I8876" s="1440"/>
      <c r="J8876" s="1436"/>
      <c r="K8876" s="4"/>
    </row>
    <row r="8877" spans="1:11" ht="15" x14ac:dyDescent="0.2">
      <c r="A8877" s="5">
        <v>8818</v>
      </c>
      <c r="D8877" s="4" t="s">
        <v>1500</v>
      </c>
      <c r="E8877" s="1" t="s">
        <v>1676</v>
      </c>
      <c r="F8877" s="4" t="s">
        <v>3784</v>
      </c>
      <c r="G8877" s="1" t="b">
        <f t="shared" ca="1" si="146"/>
        <v>1</v>
      </c>
      <c r="H8877" s="1435" t="str" cm="1">
        <f t="array" aca="1" ref="H8877" ca="1">IF(I8877&lt;&gt;"",INDIRECT("'"&amp;I8877&amp;"'!"&amp;J8877),"")</f>
        <v/>
      </c>
      <c r="I8877" s="1440"/>
      <c r="J8877" s="1436"/>
      <c r="K8877" s="4"/>
    </row>
    <row r="8878" spans="1:11" ht="15" x14ac:dyDescent="0.2">
      <c r="A8878" s="5">
        <v>8819</v>
      </c>
      <c r="D8878" s="4" t="s">
        <v>1500</v>
      </c>
      <c r="E8878" s="1" t="s">
        <v>1676</v>
      </c>
      <c r="F8878" s="4" t="s">
        <v>3784</v>
      </c>
      <c r="G8878" s="1" t="b">
        <f t="shared" ca="1" si="146"/>
        <v>1</v>
      </c>
      <c r="H8878" s="1435" t="str" cm="1">
        <f t="array" aca="1" ref="H8878" ca="1">IF(I8878&lt;&gt;"",INDIRECT("'"&amp;I8878&amp;"'!"&amp;J8878),"")</f>
        <v/>
      </c>
      <c r="I8878" s="1440"/>
      <c r="J8878" s="1436"/>
      <c r="K8878" s="4"/>
    </row>
    <row r="8879" spans="1:11" ht="15" x14ac:dyDescent="0.2">
      <c r="A8879" s="5">
        <v>8820</v>
      </c>
      <c r="D8879" s="4" t="s">
        <v>1500</v>
      </c>
      <c r="E8879" s="1" t="s">
        <v>1676</v>
      </c>
      <c r="F8879" s="4" t="s">
        <v>3784</v>
      </c>
      <c r="G8879" s="1" t="b">
        <f t="shared" ca="1" si="146"/>
        <v>1</v>
      </c>
      <c r="H8879" s="1435" t="str" cm="1">
        <f t="array" aca="1" ref="H8879" ca="1">IF(I8879&lt;&gt;"",INDIRECT("'"&amp;I8879&amp;"'!"&amp;J8879),"")</f>
        <v/>
      </c>
      <c r="I8879" s="1440"/>
      <c r="J8879" s="1436"/>
      <c r="K8879" s="4"/>
    </row>
    <row r="8880" spans="1:11" ht="15" x14ac:dyDescent="0.2">
      <c r="A8880" s="5">
        <v>8821</v>
      </c>
      <c r="D8880" s="4" t="s">
        <v>1500</v>
      </c>
      <c r="E8880" s="1" t="s">
        <v>1676</v>
      </c>
      <c r="F8880" s="4" t="s">
        <v>3784</v>
      </c>
      <c r="G8880" s="1" t="b">
        <f t="shared" ca="1" si="146"/>
        <v>1</v>
      </c>
      <c r="H8880" s="1435" t="str" cm="1">
        <f t="array" aca="1" ref="H8880" ca="1">IF(I8880&lt;&gt;"",INDIRECT("'"&amp;I8880&amp;"'!"&amp;J8880),"")</f>
        <v/>
      </c>
      <c r="I8880" s="1440"/>
      <c r="J8880" s="1436"/>
      <c r="K8880" s="4"/>
    </row>
    <row r="8881" spans="1:11" ht="15" x14ac:dyDescent="0.2">
      <c r="A8881" s="5">
        <v>8822</v>
      </c>
      <c r="D8881" s="4" t="s">
        <v>1500</v>
      </c>
      <c r="E8881" s="1" t="s">
        <v>1676</v>
      </c>
      <c r="F8881" s="4" t="s">
        <v>3784</v>
      </c>
      <c r="G8881" s="1" t="b">
        <f t="shared" ca="1" si="146"/>
        <v>1</v>
      </c>
      <c r="H8881" s="1435" t="str" cm="1">
        <f t="array" aca="1" ref="H8881" ca="1">IF(I8881&lt;&gt;"",INDIRECT("'"&amp;I8881&amp;"'!"&amp;J8881),"")</f>
        <v/>
      </c>
      <c r="I8881" s="1440"/>
      <c r="J8881" s="1436"/>
      <c r="K8881" s="4"/>
    </row>
    <row r="8882" spans="1:11" ht="15" x14ac:dyDescent="0.2">
      <c r="A8882" s="5">
        <v>8823</v>
      </c>
      <c r="D8882" s="4" t="s">
        <v>1500</v>
      </c>
      <c r="E8882" s="1" t="s">
        <v>1676</v>
      </c>
      <c r="F8882" s="4" t="s">
        <v>3784</v>
      </c>
      <c r="G8882" s="1" t="b">
        <f t="shared" ca="1" si="146"/>
        <v>1</v>
      </c>
      <c r="H8882" s="1435" t="str" cm="1">
        <f t="array" aca="1" ref="H8882" ca="1">IF(I8882&lt;&gt;"",INDIRECT("'"&amp;I8882&amp;"'!"&amp;J8882),"")</f>
        <v/>
      </c>
      <c r="I8882" s="1440"/>
      <c r="J8882" s="1436"/>
      <c r="K8882" s="4"/>
    </row>
    <row r="8883" spans="1:11" ht="15" x14ac:dyDescent="0.2">
      <c r="A8883" s="5">
        <v>8824</v>
      </c>
      <c r="D8883" s="4" t="s">
        <v>1500</v>
      </c>
      <c r="E8883" s="1" t="s">
        <v>1676</v>
      </c>
      <c r="F8883" s="4" t="s">
        <v>3784</v>
      </c>
      <c r="G8883" s="1" t="b">
        <f t="shared" ca="1" si="146"/>
        <v>1</v>
      </c>
      <c r="H8883" s="1435" t="str" cm="1">
        <f t="array" aca="1" ref="H8883" ca="1">IF(I8883&lt;&gt;"",INDIRECT("'"&amp;I8883&amp;"'!"&amp;J8883),"")</f>
        <v/>
      </c>
      <c r="I8883" s="1440"/>
      <c r="J8883" s="1436"/>
      <c r="K8883" s="4"/>
    </row>
    <row r="8884" spans="1:11" ht="15" x14ac:dyDescent="0.2">
      <c r="A8884" s="5">
        <v>8825</v>
      </c>
      <c r="D8884" s="4" t="s">
        <v>1500</v>
      </c>
      <c r="E8884" s="1" t="s">
        <v>1676</v>
      </c>
      <c r="F8884" s="4" t="s">
        <v>3784</v>
      </c>
      <c r="G8884" s="1" t="b">
        <f t="shared" ca="1" si="146"/>
        <v>1</v>
      </c>
      <c r="H8884" s="1435" t="str" cm="1">
        <f t="array" aca="1" ref="H8884" ca="1">IF(I8884&lt;&gt;"",INDIRECT("'"&amp;I8884&amp;"'!"&amp;J8884),"")</f>
        <v/>
      </c>
      <c r="I8884" s="1440"/>
      <c r="J8884" s="1436"/>
      <c r="K8884" s="4"/>
    </row>
    <row r="8885" spans="1:11" ht="15" x14ac:dyDescent="0.2">
      <c r="A8885" s="5">
        <v>8826</v>
      </c>
      <c r="D8885" s="4" t="s">
        <v>1500</v>
      </c>
      <c r="E8885" s="1" t="s">
        <v>1676</v>
      </c>
      <c r="F8885" s="4" t="s">
        <v>3784</v>
      </c>
      <c r="G8885" s="1" t="b">
        <f t="shared" ca="1" si="146"/>
        <v>1</v>
      </c>
      <c r="H8885" s="1435" t="str" cm="1">
        <f t="array" aca="1" ref="H8885" ca="1">IF(I8885&lt;&gt;"",INDIRECT("'"&amp;I8885&amp;"'!"&amp;J8885),"")</f>
        <v/>
      </c>
      <c r="I8885" s="1440"/>
      <c r="J8885" s="1436"/>
      <c r="K8885" s="4"/>
    </row>
    <row r="8886" spans="1:11" ht="15" x14ac:dyDescent="0.2">
      <c r="A8886" s="5">
        <v>8827</v>
      </c>
      <c r="D8886" s="4" t="s">
        <v>1500</v>
      </c>
      <c r="E8886" s="1" t="s">
        <v>1676</v>
      </c>
      <c r="F8886" s="4" t="s">
        <v>3784</v>
      </c>
      <c r="G8886" s="1" t="b">
        <f t="shared" ca="1" si="146"/>
        <v>1</v>
      </c>
      <c r="H8886" s="1435" t="str" cm="1">
        <f t="array" aca="1" ref="H8886" ca="1">IF(I8886&lt;&gt;"",INDIRECT("'"&amp;I8886&amp;"'!"&amp;J8886),"")</f>
        <v/>
      </c>
      <c r="I8886" s="1440"/>
      <c r="J8886" s="1436"/>
      <c r="K8886" s="4"/>
    </row>
    <row r="8887" spans="1:11" ht="15" x14ac:dyDescent="0.2">
      <c r="A8887" s="5">
        <v>8828</v>
      </c>
      <c r="D8887" s="4" t="s">
        <v>1500</v>
      </c>
      <c r="E8887" s="1" t="s">
        <v>1676</v>
      </c>
      <c r="F8887" s="4" t="s">
        <v>3784</v>
      </c>
      <c r="G8887" s="1" t="b">
        <f t="shared" ca="1" si="146"/>
        <v>1</v>
      </c>
      <c r="H8887" s="1435" t="str" cm="1">
        <f t="array" aca="1" ref="H8887" ca="1">IF(I8887&lt;&gt;"",INDIRECT("'"&amp;I8887&amp;"'!"&amp;J8887),"")</f>
        <v/>
      </c>
      <c r="I8887" s="1440"/>
      <c r="J8887" s="1436"/>
      <c r="K8887" s="4"/>
    </row>
    <row r="8888" spans="1:11" ht="15" x14ac:dyDescent="0.2">
      <c r="A8888" s="5">
        <v>8829</v>
      </c>
      <c r="D8888" s="4" t="s">
        <v>1500</v>
      </c>
      <c r="E8888" s="1" t="s">
        <v>1676</v>
      </c>
      <c r="F8888" s="4" t="s">
        <v>3784</v>
      </c>
      <c r="G8888" s="1" t="b">
        <f t="shared" ca="1" si="146"/>
        <v>1</v>
      </c>
      <c r="H8888" s="1435" t="str" cm="1">
        <f t="array" aca="1" ref="H8888" ca="1">IF(I8888&lt;&gt;"",INDIRECT("'"&amp;I8888&amp;"'!"&amp;J8888),"")</f>
        <v/>
      </c>
      <c r="I8888" s="1440"/>
      <c r="J8888" s="1436"/>
      <c r="K8888" s="4"/>
    </row>
    <row r="8889" spans="1:11" ht="15" x14ac:dyDescent="0.2">
      <c r="A8889" s="5">
        <v>8830</v>
      </c>
      <c r="D8889" s="4" t="s">
        <v>1500</v>
      </c>
      <c r="E8889" s="1" t="s">
        <v>1676</v>
      </c>
      <c r="F8889" s="4" t="s">
        <v>3784</v>
      </c>
      <c r="G8889" s="1" t="b">
        <f t="shared" ca="1" si="146"/>
        <v>1</v>
      </c>
      <c r="H8889" s="1435" t="str" cm="1">
        <f t="array" aca="1" ref="H8889" ca="1">IF(I8889&lt;&gt;"",INDIRECT("'"&amp;I8889&amp;"'!"&amp;J8889),"")</f>
        <v/>
      </c>
      <c r="I8889" s="1440"/>
      <c r="J8889" s="1436"/>
      <c r="K8889" s="4"/>
    </row>
    <row r="8890" spans="1:11" ht="15" x14ac:dyDescent="0.2">
      <c r="A8890" s="5">
        <v>8831</v>
      </c>
      <c r="D8890" s="4" t="s">
        <v>1500</v>
      </c>
      <c r="E8890" s="1" t="s">
        <v>1676</v>
      </c>
      <c r="F8890" s="4" t="s">
        <v>3784</v>
      </c>
      <c r="G8890" s="1" t="b">
        <f t="shared" ca="1" si="146"/>
        <v>1</v>
      </c>
      <c r="H8890" s="1435" t="str" cm="1">
        <f t="array" aca="1" ref="H8890" ca="1">IF(I8890&lt;&gt;"",INDIRECT("'"&amp;I8890&amp;"'!"&amp;J8890),"")</f>
        <v/>
      </c>
      <c r="I8890" s="1440"/>
      <c r="J8890" s="1436"/>
      <c r="K8890" s="4"/>
    </row>
    <row r="8891" spans="1:11" ht="15" x14ac:dyDescent="0.2">
      <c r="A8891" s="5">
        <v>8832</v>
      </c>
      <c r="D8891" s="4" t="s">
        <v>1500</v>
      </c>
      <c r="E8891" s="1" t="s">
        <v>1676</v>
      </c>
      <c r="F8891" s="4" t="s">
        <v>3784</v>
      </c>
      <c r="G8891" s="1" t="b">
        <f t="shared" ca="1" si="146"/>
        <v>1</v>
      </c>
      <c r="H8891" s="1435" t="str" cm="1">
        <f t="array" aca="1" ref="H8891" ca="1">IF(I8891&lt;&gt;"",INDIRECT("'"&amp;I8891&amp;"'!"&amp;J8891),"")</f>
        <v/>
      </c>
      <c r="I8891" s="1440"/>
      <c r="J8891" s="1436"/>
      <c r="K8891" s="4"/>
    </row>
    <row r="8892" spans="1:11" ht="15" x14ac:dyDescent="0.2">
      <c r="A8892" s="5">
        <v>8833</v>
      </c>
      <c r="D8892" s="4" t="s">
        <v>1500</v>
      </c>
      <c r="E8892" s="1" t="s">
        <v>1676</v>
      </c>
      <c r="F8892" s="4" t="s">
        <v>3784</v>
      </c>
      <c r="G8892" s="1" t="b">
        <f t="shared" ca="1" si="146"/>
        <v>1</v>
      </c>
      <c r="H8892" s="1435" t="str" cm="1">
        <f t="array" aca="1" ref="H8892" ca="1">IF(I8892&lt;&gt;"",INDIRECT("'"&amp;I8892&amp;"'!"&amp;J8892),"")</f>
        <v/>
      </c>
      <c r="I8892" s="1440"/>
      <c r="J8892" s="1436"/>
      <c r="K8892" s="4"/>
    </row>
    <row r="8893" spans="1:11" ht="15" x14ac:dyDescent="0.2">
      <c r="A8893" s="5">
        <v>8834</v>
      </c>
      <c r="D8893" s="4" t="s">
        <v>1500</v>
      </c>
      <c r="E8893" s="1" t="s">
        <v>1676</v>
      </c>
      <c r="F8893" s="4" t="s">
        <v>3784</v>
      </c>
      <c r="G8893" s="1" t="b">
        <f t="shared" ca="1" si="146"/>
        <v>1</v>
      </c>
      <c r="H8893" s="1435" t="str" cm="1">
        <f t="array" aca="1" ref="H8893" ca="1">IF(I8893&lt;&gt;"",INDIRECT("'"&amp;I8893&amp;"'!"&amp;J8893),"")</f>
        <v/>
      </c>
      <c r="I8893" s="1440"/>
      <c r="J8893" s="1436"/>
      <c r="K8893" s="4"/>
    </row>
    <row r="8894" spans="1:11" ht="15" x14ac:dyDescent="0.2">
      <c r="A8894" s="5">
        <v>8835</v>
      </c>
      <c r="D8894" s="4" t="s">
        <v>1500</v>
      </c>
      <c r="E8894" s="1" t="s">
        <v>1676</v>
      </c>
      <c r="F8894" s="4" t="s">
        <v>3784</v>
      </c>
      <c r="G8894" s="1" t="b">
        <f t="shared" ca="1" si="146"/>
        <v>1</v>
      </c>
      <c r="H8894" s="1435" t="str" cm="1">
        <f t="array" aca="1" ref="H8894" ca="1">IF(I8894&lt;&gt;"",INDIRECT("'"&amp;I8894&amp;"'!"&amp;J8894),"")</f>
        <v/>
      </c>
      <c r="I8894" s="1440"/>
      <c r="J8894" s="1436"/>
      <c r="K8894" s="4"/>
    </row>
    <row r="8895" spans="1:11" ht="15" x14ac:dyDescent="0.2">
      <c r="A8895" s="5">
        <v>8836</v>
      </c>
      <c r="D8895" s="4" t="s">
        <v>1500</v>
      </c>
      <c r="E8895" s="1" t="s">
        <v>1676</v>
      </c>
      <c r="F8895" s="4" t="s">
        <v>3784</v>
      </c>
      <c r="G8895" s="1" t="b">
        <f t="shared" ca="1" si="146"/>
        <v>1</v>
      </c>
      <c r="H8895" s="1435" t="str" cm="1">
        <f t="array" aca="1" ref="H8895" ca="1">IF(I8895&lt;&gt;"",INDIRECT("'"&amp;I8895&amp;"'!"&amp;J8895),"")</f>
        <v/>
      </c>
      <c r="I8895" s="1440"/>
      <c r="J8895" s="1436"/>
      <c r="K8895" s="4"/>
    </row>
    <row r="8896" spans="1:11" ht="15" x14ac:dyDescent="0.2">
      <c r="A8896" s="5">
        <v>8837</v>
      </c>
      <c r="D8896" s="4" t="s">
        <v>1500</v>
      </c>
      <c r="E8896" s="1" t="s">
        <v>1676</v>
      </c>
      <c r="F8896" s="4" t="s">
        <v>3784</v>
      </c>
      <c r="G8896" s="1" t="b">
        <f t="shared" ca="1" si="146"/>
        <v>1</v>
      </c>
      <c r="H8896" s="1435" t="str" cm="1">
        <f t="array" aca="1" ref="H8896" ca="1">IF(I8896&lt;&gt;"",INDIRECT("'"&amp;I8896&amp;"'!"&amp;J8896),"")</f>
        <v/>
      </c>
      <c r="I8896" s="1440"/>
      <c r="J8896" s="1436"/>
      <c r="K8896" s="4"/>
    </row>
    <row r="8897" spans="1:11" ht="15" x14ac:dyDescent="0.2">
      <c r="A8897" s="5">
        <v>8838</v>
      </c>
      <c r="D8897" s="4" t="s">
        <v>1500</v>
      </c>
      <c r="E8897" s="1" t="s">
        <v>1676</v>
      </c>
      <c r="F8897" s="4" t="s">
        <v>3784</v>
      </c>
      <c r="G8897" s="1" t="b">
        <f t="shared" ca="1" si="146"/>
        <v>1</v>
      </c>
      <c r="H8897" s="1435" t="str" cm="1">
        <f t="array" aca="1" ref="H8897" ca="1">IF(I8897&lt;&gt;"",INDIRECT("'"&amp;I8897&amp;"'!"&amp;J8897),"")</f>
        <v/>
      </c>
      <c r="I8897" s="1440"/>
      <c r="J8897" s="1436"/>
      <c r="K8897" s="4"/>
    </row>
    <row r="8898" spans="1:11" ht="15" x14ac:dyDescent="0.2">
      <c r="A8898" s="5">
        <v>8839</v>
      </c>
      <c r="D8898" s="4" t="s">
        <v>1500</v>
      </c>
      <c r="E8898" s="1" t="s">
        <v>1676</v>
      </c>
      <c r="F8898" s="4" t="s">
        <v>3784</v>
      </c>
      <c r="G8898" s="1" t="b">
        <f t="shared" ca="1" si="146"/>
        <v>1</v>
      </c>
      <c r="H8898" s="1435" t="str" cm="1">
        <f t="array" aca="1" ref="H8898" ca="1">IF(I8898&lt;&gt;"",INDIRECT("'"&amp;I8898&amp;"'!"&amp;J8898),"")</f>
        <v/>
      </c>
      <c r="I8898" s="1440"/>
      <c r="J8898" s="1436"/>
      <c r="K8898" s="4"/>
    </row>
    <row r="8899" spans="1:11" ht="15" x14ac:dyDescent="0.2">
      <c r="A8899" s="5">
        <v>8840</v>
      </c>
      <c r="D8899" s="4" t="s">
        <v>1500</v>
      </c>
      <c r="E8899" s="1" t="s">
        <v>1676</v>
      </c>
      <c r="F8899" s="4" t="s">
        <v>3784</v>
      </c>
      <c r="G8899" s="1" t="b">
        <f t="shared" ca="1" si="146"/>
        <v>1</v>
      </c>
      <c r="H8899" s="1435" t="str" cm="1">
        <f t="array" aca="1" ref="H8899" ca="1">IF(I8899&lt;&gt;"",INDIRECT("'"&amp;I8899&amp;"'!"&amp;J8899),"")</f>
        <v/>
      </c>
      <c r="I8899" s="1440"/>
      <c r="J8899" s="1436"/>
      <c r="K8899" s="4"/>
    </row>
    <row r="8900" spans="1:11" ht="15" x14ac:dyDescent="0.2">
      <c r="A8900" s="5">
        <v>8841</v>
      </c>
      <c r="D8900" s="4" t="s">
        <v>1500</v>
      </c>
      <c r="E8900" s="1" t="s">
        <v>1676</v>
      </c>
      <c r="F8900" s="4" t="s">
        <v>3784</v>
      </c>
      <c r="G8900" s="1" t="b">
        <f t="shared" ca="1" si="146"/>
        <v>1</v>
      </c>
      <c r="H8900" s="1435" t="str" cm="1">
        <f t="array" aca="1" ref="H8900" ca="1">IF(I8900&lt;&gt;"",INDIRECT("'"&amp;I8900&amp;"'!"&amp;J8900),"")</f>
        <v/>
      </c>
      <c r="I8900" s="1440"/>
      <c r="J8900" s="1436"/>
      <c r="K8900" s="4"/>
    </row>
    <row r="8901" spans="1:11" ht="15" x14ac:dyDescent="0.2">
      <c r="A8901" s="5">
        <v>8842</v>
      </c>
      <c r="D8901" s="4" t="s">
        <v>1500</v>
      </c>
      <c r="E8901" s="1" t="s">
        <v>1676</v>
      </c>
      <c r="F8901" s="4" t="s">
        <v>3784</v>
      </c>
      <c r="G8901" s="1" t="b">
        <f t="shared" ca="1" si="146"/>
        <v>1</v>
      </c>
      <c r="H8901" s="1435" t="str" cm="1">
        <f t="array" aca="1" ref="H8901" ca="1">IF(I8901&lt;&gt;"",INDIRECT("'"&amp;I8901&amp;"'!"&amp;J8901),"")</f>
        <v/>
      </c>
      <c r="I8901" s="1440"/>
      <c r="J8901" s="1436"/>
      <c r="K8901" s="4"/>
    </row>
    <row r="8902" spans="1:11" ht="15" x14ac:dyDescent="0.2">
      <c r="A8902" s="5">
        <v>8843</v>
      </c>
      <c r="D8902" s="4" t="s">
        <v>1500</v>
      </c>
      <c r="E8902" s="1" t="s">
        <v>1676</v>
      </c>
      <c r="F8902" s="4" t="s">
        <v>3784</v>
      </c>
      <c r="G8902" s="1" t="b">
        <f t="shared" ca="1" si="146"/>
        <v>1</v>
      </c>
      <c r="H8902" s="1435" t="str" cm="1">
        <f t="array" aca="1" ref="H8902" ca="1">IF(I8902&lt;&gt;"",INDIRECT("'"&amp;I8902&amp;"'!"&amp;J8902),"")</f>
        <v/>
      </c>
      <c r="I8902" s="1440"/>
      <c r="J8902" s="1436"/>
      <c r="K8902" s="4"/>
    </row>
    <row r="8903" spans="1:11" ht="15" x14ac:dyDescent="0.2">
      <c r="A8903" s="5">
        <v>8844</v>
      </c>
      <c r="D8903" s="4" t="s">
        <v>1500</v>
      </c>
      <c r="E8903" s="1" t="s">
        <v>1676</v>
      </c>
      <c r="F8903" s="4" t="s">
        <v>3784</v>
      </c>
      <c r="G8903" s="1" t="b">
        <f t="shared" ca="1" si="146"/>
        <v>1</v>
      </c>
      <c r="H8903" s="1435" t="str" cm="1">
        <f t="array" aca="1" ref="H8903" ca="1">IF(I8903&lt;&gt;"",INDIRECT("'"&amp;I8903&amp;"'!"&amp;J8903),"")</f>
        <v/>
      </c>
      <c r="I8903" s="1440"/>
      <c r="J8903" s="1436"/>
      <c r="K8903" s="4"/>
    </row>
    <row r="8904" spans="1:11" ht="15" x14ac:dyDescent="0.2">
      <c r="A8904" s="5">
        <v>8845</v>
      </c>
      <c r="D8904" s="4" t="s">
        <v>1500</v>
      </c>
      <c r="E8904" s="1" t="s">
        <v>1676</v>
      </c>
      <c r="F8904" s="4" t="s">
        <v>3784</v>
      </c>
      <c r="G8904" s="1" t="b">
        <f t="shared" ca="1" si="146"/>
        <v>1</v>
      </c>
      <c r="H8904" s="1435" t="str" cm="1">
        <f t="array" aca="1" ref="H8904" ca="1">IF(I8904&lt;&gt;"",INDIRECT("'"&amp;I8904&amp;"'!"&amp;J8904),"")</f>
        <v/>
      </c>
      <c r="I8904" s="1440"/>
      <c r="J8904" s="1436"/>
      <c r="K8904" s="4"/>
    </row>
    <row r="8905" spans="1:11" ht="15" x14ac:dyDescent="0.2">
      <c r="A8905" s="5">
        <v>8846</v>
      </c>
      <c r="D8905" s="4" t="s">
        <v>1500</v>
      </c>
      <c r="E8905" s="1" t="s">
        <v>1676</v>
      </c>
      <c r="F8905" s="4" t="s">
        <v>3784</v>
      </c>
      <c r="G8905" s="1" t="b">
        <f t="shared" ca="1" si="146"/>
        <v>1</v>
      </c>
      <c r="H8905" s="1435" t="str" cm="1">
        <f t="array" aca="1" ref="H8905" ca="1">IF(I8905&lt;&gt;"",INDIRECT("'"&amp;I8905&amp;"'!"&amp;J8905),"")</f>
        <v/>
      </c>
      <c r="I8905" s="1440"/>
      <c r="J8905" s="1436"/>
      <c r="K8905" s="4"/>
    </row>
    <row r="8906" spans="1:11" ht="15" x14ac:dyDescent="0.2">
      <c r="A8906" s="5">
        <v>8847</v>
      </c>
      <c r="D8906" s="4" t="s">
        <v>1500</v>
      </c>
      <c r="E8906" s="1" t="s">
        <v>1676</v>
      </c>
      <c r="F8906" s="4" t="s">
        <v>3784</v>
      </c>
      <c r="G8906" s="1" t="b">
        <f t="shared" ca="1" si="146"/>
        <v>1</v>
      </c>
      <c r="H8906" s="1435" t="str" cm="1">
        <f t="array" aca="1" ref="H8906" ca="1">IF(I8906&lt;&gt;"",INDIRECT("'"&amp;I8906&amp;"'!"&amp;J8906),"")</f>
        <v/>
      </c>
      <c r="I8906" s="1440"/>
      <c r="J8906" s="1436"/>
      <c r="K8906" s="4"/>
    </row>
    <row r="8907" spans="1:11" ht="15" x14ac:dyDescent="0.2">
      <c r="A8907" s="5">
        <v>8848</v>
      </c>
      <c r="D8907" s="4" t="s">
        <v>1500</v>
      </c>
      <c r="E8907" s="1" t="s">
        <v>1676</v>
      </c>
      <c r="F8907" s="4" t="s">
        <v>3784</v>
      </c>
      <c r="G8907" s="1" t="b">
        <f t="shared" ca="1" si="146"/>
        <v>1</v>
      </c>
      <c r="H8907" s="1435" t="str" cm="1">
        <f t="array" aca="1" ref="H8907" ca="1">IF(I8907&lt;&gt;"",INDIRECT("'"&amp;I8907&amp;"'!"&amp;J8907),"")</f>
        <v/>
      </c>
      <c r="I8907" s="1440"/>
      <c r="J8907" s="1436"/>
      <c r="K8907" s="4"/>
    </row>
    <row r="8908" spans="1:11" ht="15" x14ac:dyDescent="0.2">
      <c r="A8908">
        <v>8849</v>
      </c>
      <c r="B8908" s="19">
        <f>'CARES CRRSA ARP 28-35'!D69</f>
        <v>5660</v>
      </c>
      <c r="D8908" s="4" t="s">
        <v>1500</v>
      </c>
      <c r="F8908" s="4"/>
      <c r="G8908" s="1" t="b">
        <f t="shared" ca="1" si="146"/>
        <v>1</v>
      </c>
      <c r="H8908" s="1435" cm="1">
        <f t="array" aca="1" ref="H8908" ca="1">IF(I8908&lt;&gt;"",INDIRECT("'"&amp;I8908&amp;"'!"&amp;J8908),"")</f>
        <v>5660</v>
      </c>
      <c r="I8908" s="1440" t="s">
        <v>6426</v>
      </c>
      <c r="J8908" s="1436" t="s">
        <v>3931</v>
      </c>
      <c r="K8908" s="4"/>
    </row>
    <row r="8909" spans="1:11" ht="15" x14ac:dyDescent="0.2">
      <c r="A8909">
        <v>8850</v>
      </c>
      <c r="B8909" s="19">
        <f>'CARES CRRSA ARP 28-35'!E69</f>
        <v>0</v>
      </c>
      <c r="D8909" s="4" t="s">
        <v>1500</v>
      </c>
      <c r="F8909" s="4"/>
      <c r="G8909" s="1" t="b">
        <f t="shared" ca="1" si="146"/>
        <v>1</v>
      </c>
      <c r="H8909" s="1435" cm="1">
        <f t="array" aca="1" ref="H8909" ca="1">IF(I8909&lt;&gt;"",INDIRECT("'"&amp;I8909&amp;"'!"&amp;J8909),"")</f>
        <v>0</v>
      </c>
      <c r="I8909" s="1440" t="s">
        <v>6426</v>
      </c>
      <c r="J8909" s="1436" t="s">
        <v>3967</v>
      </c>
      <c r="K8909" s="4"/>
    </row>
    <row r="8910" spans="1:11" ht="15" x14ac:dyDescent="0.2">
      <c r="A8910">
        <v>8851</v>
      </c>
      <c r="B8910" s="19">
        <f>'CARES CRRSA ARP 28-35'!F69</f>
        <v>0</v>
      </c>
      <c r="D8910" s="4" t="s">
        <v>1500</v>
      </c>
      <c r="F8910" s="4"/>
      <c r="G8910" s="1" t="b">
        <f t="shared" ca="1" si="146"/>
        <v>1</v>
      </c>
      <c r="H8910" s="1435" cm="1">
        <f t="array" aca="1" ref="H8910" ca="1">IF(I8910&lt;&gt;"",INDIRECT("'"&amp;I8910&amp;"'!"&amp;J8910),"")</f>
        <v>0</v>
      </c>
      <c r="I8910" s="1440" t="s">
        <v>6426</v>
      </c>
      <c r="J8910" s="1436" t="s">
        <v>4003</v>
      </c>
      <c r="K8910" s="4"/>
    </row>
    <row r="8911" spans="1:11" ht="15" x14ac:dyDescent="0.2">
      <c r="A8911">
        <v>8852</v>
      </c>
      <c r="B8911" s="19">
        <f>'CARES CRRSA ARP 28-35'!G69</f>
        <v>0</v>
      </c>
      <c r="D8911" s="4" t="s">
        <v>1500</v>
      </c>
      <c r="F8911" s="4"/>
      <c r="G8911" s="1" t="b">
        <f t="shared" ca="1" si="146"/>
        <v>1</v>
      </c>
      <c r="H8911" s="1435" cm="1">
        <f t="array" aca="1" ref="H8911" ca="1">IF(I8911&lt;&gt;"",INDIRECT("'"&amp;I8911&amp;"'!"&amp;J8911),"")</f>
        <v>0</v>
      </c>
      <c r="I8911" s="1440" t="s">
        <v>6426</v>
      </c>
      <c r="J8911" s="1436" t="s">
        <v>4039</v>
      </c>
      <c r="K8911" s="4"/>
    </row>
    <row r="8912" spans="1:11" ht="15" x14ac:dyDescent="0.2">
      <c r="A8912">
        <v>8853</v>
      </c>
      <c r="B8912" s="19">
        <f>'CARES CRRSA ARP 28-35'!H69</f>
        <v>0</v>
      </c>
      <c r="D8912" s="4" t="s">
        <v>1500</v>
      </c>
      <c r="F8912" s="4"/>
      <c r="G8912" s="1" t="b">
        <f t="shared" ca="1" si="146"/>
        <v>1</v>
      </c>
      <c r="H8912" s="1435" cm="1">
        <f t="array" aca="1" ref="H8912" ca="1">IF(I8912&lt;&gt;"",INDIRECT("'"&amp;I8912&amp;"'!"&amp;J8912),"")</f>
        <v>0</v>
      </c>
      <c r="I8912" s="1440" t="s">
        <v>6426</v>
      </c>
      <c r="J8912" s="1436" t="s">
        <v>4075</v>
      </c>
      <c r="K8912" s="4"/>
    </row>
    <row r="8913" spans="1:11" ht="15" x14ac:dyDescent="0.2">
      <c r="A8913">
        <v>8854</v>
      </c>
      <c r="B8913" s="19">
        <f>'CARES CRRSA ARP 28-35'!I69</f>
        <v>0</v>
      </c>
      <c r="D8913" s="4" t="s">
        <v>1500</v>
      </c>
      <c r="F8913" s="4"/>
      <c r="G8913" s="1" t="b">
        <f t="shared" ca="1" si="146"/>
        <v>1</v>
      </c>
      <c r="H8913" s="1435" cm="1">
        <f t="array" aca="1" ref="H8913" ca="1">IF(I8913&lt;&gt;"",INDIRECT("'"&amp;I8913&amp;"'!"&amp;J8913),"")</f>
        <v>0</v>
      </c>
      <c r="I8913" s="1440" t="s">
        <v>6426</v>
      </c>
      <c r="J8913" s="1436" t="s">
        <v>5541</v>
      </c>
      <c r="K8913" s="4"/>
    </row>
    <row r="8914" spans="1:11" ht="15" x14ac:dyDescent="0.2">
      <c r="A8914">
        <v>8855</v>
      </c>
      <c r="B8914" s="19">
        <f>'CARES CRRSA ARP 28-35'!J69</f>
        <v>0</v>
      </c>
      <c r="D8914" s="4" t="s">
        <v>1500</v>
      </c>
      <c r="F8914" s="4"/>
      <c r="G8914" s="1" t="b">
        <f t="shared" ca="1" si="146"/>
        <v>1</v>
      </c>
      <c r="H8914" s="1435" cm="1">
        <f t="array" aca="1" ref="H8914" ca="1">IF(I8914&lt;&gt;"",INDIRECT("'"&amp;I8914&amp;"'!"&amp;J8914),"")</f>
        <v>0</v>
      </c>
      <c r="I8914" s="1440" t="s">
        <v>6426</v>
      </c>
      <c r="J8914" s="1436" t="s">
        <v>5542</v>
      </c>
      <c r="K8914" s="4"/>
    </row>
    <row r="8915" spans="1:11" ht="15" x14ac:dyDescent="0.2">
      <c r="A8915">
        <v>8856</v>
      </c>
      <c r="B8915" s="19">
        <f>'CARES CRRSA ARP 28-35'!L69</f>
        <v>5660</v>
      </c>
      <c r="D8915" s="4" t="s">
        <v>1500</v>
      </c>
      <c r="F8915" s="4"/>
      <c r="G8915" s="1" t="b">
        <f t="shared" ca="1" si="146"/>
        <v>1</v>
      </c>
      <c r="H8915" s="1435" cm="1">
        <f t="array" aca="1" ref="H8915" ca="1">IF(I8915&lt;&gt;"",INDIRECT("'"&amp;I8915&amp;"'!"&amp;J8915),"")</f>
        <v>5660</v>
      </c>
      <c r="I8915" s="1440" t="s">
        <v>6426</v>
      </c>
      <c r="J8915" s="1436" t="s">
        <v>7775</v>
      </c>
      <c r="K8915" s="4"/>
    </row>
    <row r="8916" spans="1:11" ht="15" x14ac:dyDescent="0.2">
      <c r="A8916">
        <v>8857</v>
      </c>
      <c r="B8916" s="19">
        <f>'CARES CRRSA ARP 28-35'!D70</f>
        <v>0</v>
      </c>
      <c r="D8916" s="4" t="s">
        <v>1500</v>
      </c>
      <c r="F8916" s="4"/>
      <c r="G8916" s="1" t="b">
        <f t="shared" ca="1" si="146"/>
        <v>1</v>
      </c>
      <c r="H8916" s="1435" cm="1">
        <f t="array" aca="1" ref="H8916" ca="1">IF(I8916&lt;&gt;"",INDIRECT("'"&amp;I8916&amp;"'!"&amp;J8916),"")</f>
        <v>0</v>
      </c>
      <c r="I8916" s="1440" t="s">
        <v>6426</v>
      </c>
      <c r="J8916" s="1436" t="s">
        <v>3932</v>
      </c>
      <c r="K8916" s="4"/>
    </row>
    <row r="8917" spans="1:11" ht="15" x14ac:dyDescent="0.2">
      <c r="A8917">
        <v>8858</v>
      </c>
      <c r="B8917" s="19">
        <f>'CARES CRRSA ARP 28-35'!E70</f>
        <v>0</v>
      </c>
      <c r="D8917" s="4" t="s">
        <v>1500</v>
      </c>
      <c r="F8917" s="4"/>
      <c r="G8917" s="1" t="b">
        <f t="shared" ca="1" si="146"/>
        <v>1</v>
      </c>
      <c r="H8917" s="1435" cm="1">
        <f t="array" aca="1" ref="H8917" ca="1">IF(I8917&lt;&gt;"",INDIRECT("'"&amp;I8917&amp;"'!"&amp;J8917),"")</f>
        <v>0</v>
      </c>
      <c r="I8917" s="1440" t="s">
        <v>6426</v>
      </c>
      <c r="J8917" s="1436" t="s">
        <v>3968</v>
      </c>
      <c r="K8917" s="4"/>
    </row>
    <row r="8918" spans="1:11" ht="15" x14ac:dyDescent="0.2">
      <c r="A8918">
        <v>8859</v>
      </c>
      <c r="B8918" s="19">
        <f>'CARES CRRSA ARP 28-35'!F70</f>
        <v>0</v>
      </c>
      <c r="D8918" s="4" t="s">
        <v>1500</v>
      </c>
      <c r="F8918" s="4"/>
      <c r="G8918" s="1" t="b">
        <f t="shared" ca="1" si="146"/>
        <v>1</v>
      </c>
      <c r="H8918" s="1435" cm="1">
        <f t="array" aca="1" ref="H8918" ca="1">IF(I8918&lt;&gt;"",INDIRECT("'"&amp;I8918&amp;"'!"&amp;J8918),"")</f>
        <v>0</v>
      </c>
      <c r="I8918" s="1440" t="s">
        <v>6426</v>
      </c>
      <c r="J8918" s="1436" t="s">
        <v>4004</v>
      </c>
      <c r="K8918" s="4"/>
    </row>
    <row r="8919" spans="1:11" ht="15" x14ac:dyDescent="0.2">
      <c r="A8919">
        <v>8860</v>
      </c>
      <c r="B8919" s="19">
        <f>'CARES CRRSA ARP 28-35'!G70</f>
        <v>0</v>
      </c>
      <c r="D8919" s="4" t="s">
        <v>1500</v>
      </c>
      <c r="F8919" s="4"/>
      <c r="G8919" s="1" t="b">
        <f t="shared" ca="1" si="146"/>
        <v>1</v>
      </c>
      <c r="H8919" s="1435" cm="1">
        <f t="array" aca="1" ref="H8919" ca="1">IF(I8919&lt;&gt;"",INDIRECT("'"&amp;I8919&amp;"'!"&amp;J8919),"")</f>
        <v>0</v>
      </c>
      <c r="I8919" s="1440" t="s">
        <v>6426</v>
      </c>
      <c r="J8919" s="1436" t="s">
        <v>4040</v>
      </c>
      <c r="K8919" s="4"/>
    </row>
    <row r="8920" spans="1:11" ht="15" x14ac:dyDescent="0.2">
      <c r="A8920">
        <v>8861</v>
      </c>
      <c r="B8920" s="19">
        <f>'CARES CRRSA ARP 28-35'!H70</f>
        <v>0</v>
      </c>
      <c r="D8920" s="4" t="s">
        <v>1500</v>
      </c>
      <c r="F8920" s="4"/>
      <c r="G8920" s="1" t="b">
        <f t="shared" ca="1" si="146"/>
        <v>1</v>
      </c>
      <c r="H8920" s="1435" cm="1">
        <f t="array" aca="1" ref="H8920" ca="1">IF(I8920&lt;&gt;"",INDIRECT("'"&amp;I8920&amp;"'!"&amp;J8920),"")</f>
        <v>0</v>
      </c>
      <c r="I8920" s="1440" t="s">
        <v>6426</v>
      </c>
      <c r="J8920" s="1436" t="s">
        <v>4076</v>
      </c>
      <c r="K8920" s="4"/>
    </row>
    <row r="8921" spans="1:11" ht="15" x14ac:dyDescent="0.2">
      <c r="A8921">
        <v>8862</v>
      </c>
      <c r="B8921" s="19">
        <f>'CARES CRRSA ARP 28-35'!I70</f>
        <v>0</v>
      </c>
      <c r="D8921" s="4" t="s">
        <v>1500</v>
      </c>
      <c r="F8921" s="4"/>
      <c r="G8921" s="1" t="b">
        <f t="shared" ca="1" si="146"/>
        <v>1</v>
      </c>
      <c r="H8921" s="1435" cm="1">
        <f t="array" aca="1" ref="H8921" ca="1">IF(I8921&lt;&gt;"",INDIRECT("'"&amp;I8921&amp;"'!"&amp;J8921),"")</f>
        <v>0</v>
      </c>
      <c r="I8921" s="1440" t="s">
        <v>6426</v>
      </c>
      <c r="J8921" s="1436" t="s">
        <v>5543</v>
      </c>
      <c r="K8921" s="4"/>
    </row>
    <row r="8922" spans="1:11" ht="15" x14ac:dyDescent="0.2">
      <c r="A8922">
        <v>8863</v>
      </c>
      <c r="B8922" s="19">
        <f>'CARES CRRSA ARP 28-35'!J70</f>
        <v>0</v>
      </c>
      <c r="D8922" s="4" t="s">
        <v>1500</v>
      </c>
      <c r="F8922" s="4"/>
      <c r="G8922" s="1" t="b">
        <f t="shared" ca="1" si="146"/>
        <v>1</v>
      </c>
      <c r="H8922" s="1435" cm="1">
        <f t="array" aca="1" ref="H8922" ca="1">IF(I8922&lt;&gt;"",INDIRECT("'"&amp;I8922&amp;"'!"&amp;J8922),"")</f>
        <v>0</v>
      </c>
      <c r="I8922" s="1440" t="s">
        <v>6426</v>
      </c>
      <c r="J8922" s="1436" t="s">
        <v>5544</v>
      </c>
      <c r="K8922" s="4"/>
    </row>
    <row r="8923" spans="1:11" ht="15" x14ac:dyDescent="0.2">
      <c r="A8923">
        <v>8864</v>
      </c>
      <c r="B8923" s="19">
        <f>'CARES CRRSA ARP 28-35'!L70</f>
        <v>0</v>
      </c>
      <c r="D8923" s="4" t="s">
        <v>1500</v>
      </c>
      <c r="F8923" s="4"/>
      <c r="G8923" s="1" t="b">
        <f t="shared" ca="1" si="146"/>
        <v>1</v>
      </c>
      <c r="H8923" s="1435" cm="1">
        <f t="array" aca="1" ref="H8923" ca="1">IF(I8923&lt;&gt;"",INDIRECT("'"&amp;I8923&amp;"'!"&amp;J8923),"")</f>
        <v>0</v>
      </c>
      <c r="I8923" s="1440" t="s">
        <v>6426</v>
      </c>
      <c r="J8923" s="1436" t="s">
        <v>7776</v>
      </c>
      <c r="K8923" s="4"/>
    </row>
    <row r="8924" spans="1:11" ht="15" x14ac:dyDescent="0.2">
      <c r="A8924">
        <v>8865</v>
      </c>
      <c r="B8924" s="19">
        <f>'CARES CRRSA ARP 28-35'!D73</f>
        <v>0</v>
      </c>
      <c r="D8924" s="4" t="s">
        <v>1500</v>
      </c>
      <c r="F8924" s="4"/>
      <c r="G8924" s="1" t="b">
        <f t="shared" ca="1" si="146"/>
        <v>1</v>
      </c>
      <c r="H8924" s="1435" cm="1">
        <f t="array" aca="1" ref="H8924" ca="1">IF(I8924&lt;&gt;"",INDIRECT("'"&amp;I8924&amp;"'!"&amp;J8924),"")</f>
        <v>0</v>
      </c>
      <c r="I8924" s="1440" t="s">
        <v>6426</v>
      </c>
      <c r="J8924" s="1436" t="s">
        <v>3935</v>
      </c>
      <c r="K8924" s="4"/>
    </row>
    <row r="8925" spans="1:11" ht="15" x14ac:dyDescent="0.2">
      <c r="A8925">
        <v>8866</v>
      </c>
      <c r="B8925" s="19">
        <f>'CARES CRRSA ARP 28-35'!E73</f>
        <v>0</v>
      </c>
      <c r="D8925" s="4" t="s">
        <v>1500</v>
      </c>
      <c r="F8925" s="4"/>
      <c r="G8925" s="1" t="b">
        <f t="shared" ca="1" si="146"/>
        <v>1</v>
      </c>
      <c r="H8925" s="1435" cm="1">
        <f t="array" aca="1" ref="H8925" ca="1">IF(I8925&lt;&gt;"",INDIRECT("'"&amp;I8925&amp;"'!"&amp;J8925),"")</f>
        <v>0</v>
      </c>
      <c r="I8925" s="1440" t="s">
        <v>6426</v>
      </c>
      <c r="J8925" s="1436" t="s">
        <v>3971</v>
      </c>
      <c r="K8925" s="4"/>
    </row>
    <row r="8926" spans="1:11" ht="15" x14ac:dyDescent="0.2">
      <c r="A8926">
        <v>8867</v>
      </c>
      <c r="B8926" s="19">
        <f>'CARES CRRSA ARP 28-35'!F73</f>
        <v>0</v>
      </c>
      <c r="D8926" s="4" t="s">
        <v>1500</v>
      </c>
      <c r="F8926" s="4"/>
      <c r="G8926" s="1" t="b">
        <f t="shared" ca="1" si="146"/>
        <v>1</v>
      </c>
      <c r="H8926" s="1435" cm="1">
        <f t="array" aca="1" ref="H8926" ca="1">IF(I8926&lt;&gt;"",INDIRECT("'"&amp;I8926&amp;"'!"&amp;J8926),"")</f>
        <v>0</v>
      </c>
      <c r="I8926" s="1440" t="s">
        <v>6426</v>
      </c>
      <c r="J8926" s="1436" t="s">
        <v>4007</v>
      </c>
      <c r="K8926" s="4"/>
    </row>
    <row r="8927" spans="1:11" ht="15" x14ac:dyDescent="0.2">
      <c r="A8927">
        <v>8868</v>
      </c>
      <c r="B8927" s="19">
        <f>'CARES CRRSA ARP 28-35'!G73</f>
        <v>0</v>
      </c>
      <c r="D8927" s="4" t="s">
        <v>1500</v>
      </c>
      <c r="F8927" s="4"/>
      <c r="G8927" s="1" t="b">
        <f t="shared" ca="1" si="146"/>
        <v>1</v>
      </c>
      <c r="H8927" s="1435" cm="1">
        <f t="array" aca="1" ref="H8927" ca="1">IF(I8927&lt;&gt;"",INDIRECT("'"&amp;I8927&amp;"'!"&amp;J8927),"")</f>
        <v>0</v>
      </c>
      <c r="I8927" s="1440" t="s">
        <v>6426</v>
      </c>
      <c r="J8927" s="1436" t="s">
        <v>4043</v>
      </c>
      <c r="K8927" s="4"/>
    </row>
    <row r="8928" spans="1:11" ht="15" x14ac:dyDescent="0.2">
      <c r="A8928">
        <v>8869</v>
      </c>
      <c r="B8928" s="19">
        <f>'CARES CRRSA ARP 28-35'!H73</f>
        <v>0</v>
      </c>
      <c r="D8928" s="4" t="s">
        <v>1500</v>
      </c>
      <c r="F8928" s="4"/>
      <c r="G8928" s="1" t="b">
        <f t="shared" ref="G8928:G8991" ca="1" si="147">H8928=B8928</f>
        <v>1</v>
      </c>
      <c r="H8928" s="1435" cm="1">
        <f t="array" aca="1" ref="H8928" ca="1">IF(I8928&lt;&gt;"",INDIRECT("'"&amp;I8928&amp;"'!"&amp;J8928),"")</f>
        <v>0</v>
      </c>
      <c r="I8928" s="1440" t="s">
        <v>6426</v>
      </c>
      <c r="J8928" s="1436" t="s">
        <v>4079</v>
      </c>
      <c r="K8928" s="4"/>
    </row>
    <row r="8929" spans="1:11" ht="15" x14ac:dyDescent="0.2">
      <c r="A8929">
        <v>8870</v>
      </c>
      <c r="B8929" s="19">
        <f>'CARES CRRSA ARP 28-35'!I73</f>
        <v>0</v>
      </c>
      <c r="D8929" s="4" t="s">
        <v>1500</v>
      </c>
      <c r="F8929" s="4"/>
      <c r="G8929" s="1" t="b">
        <f t="shared" ca="1" si="147"/>
        <v>1</v>
      </c>
      <c r="H8929" s="1435" cm="1">
        <f t="array" aca="1" ref="H8929" ca="1">IF(I8929&lt;&gt;"",INDIRECT("'"&amp;I8929&amp;"'!"&amp;J8929),"")</f>
        <v>0</v>
      </c>
      <c r="I8929" s="1440" t="s">
        <v>6426</v>
      </c>
      <c r="J8929" s="1436" t="s">
        <v>5549</v>
      </c>
      <c r="K8929" s="4"/>
    </row>
    <row r="8930" spans="1:11" ht="15" x14ac:dyDescent="0.2">
      <c r="A8930">
        <v>8871</v>
      </c>
      <c r="B8930" s="19">
        <f>'CARES CRRSA ARP 28-35'!J73</f>
        <v>0</v>
      </c>
      <c r="D8930" s="4" t="s">
        <v>1500</v>
      </c>
      <c r="F8930" s="4"/>
      <c r="G8930" s="1" t="b">
        <f t="shared" ca="1" si="147"/>
        <v>1</v>
      </c>
      <c r="H8930" s="1435" cm="1">
        <f t="array" aca="1" ref="H8930" ca="1">IF(I8930&lt;&gt;"",INDIRECT("'"&amp;I8930&amp;"'!"&amp;J8930),"")</f>
        <v>0</v>
      </c>
      <c r="I8930" s="1440" t="s">
        <v>6426</v>
      </c>
      <c r="J8930" s="1436" t="s">
        <v>5550</v>
      </c>
      <c r="K8930" s="4"/>
    </row>
    <row r="8931" spans="1:11" ht="15" x14ac:dyDescent="0.2">
      <c r="A8931">
        <v>8872</v>
      </c>
      <c r="B8931" s="19">
        <f>'CARES CRRSA ARP 28-35'!L73</f>
        <v>0</v>
      </c>
      <c r="D8931" s="4" t="s">
        <v>1500</v>
      </c>
      <c r="F8931" s="4"/>
      <c r="G8931" s="1" t="b">
        <f t="shared" ca="1" si="147"/>
        <v>1</v>
      </c>
      <c r="H8931" s="1435" cm="1">
        <f t="array" aca="1" ref="H8931" ca="1">IF(I8931&lt;&gt;"",INDIRECT("'"&amp;I8931&amp;"'!"&amp;J8931),"")</f>
        <v>0</v>
      </c>
      <c r="I8931" s="1440" t="s">
        <v>6426</v>
      </c>
      <c r="J8931" s="1436" t="s">
        <v>6431</v>
      </c>
      <c r="K8931" s="4"/>
    </row>
    <row r="8932" spans="1:11" ht="15" x14ac:dyDescent="0.2">
      <c r="A8932">
        <v>8873</v>
      </c>
      <c r="B8932" s="19">
        <f>'CARES CRRSA ARP 28-35'!D74</f>
        <v>0</v>
      </c>
      <c r="D8932" s="4" t="s">
        <v>1500</v>
      </c>
      <c r="F8932" s="4"/>
      <c r="G8932" s="1" t="b">
        <f t="shared" ca="1" si="147"/>
        <v>1</v>
      </c>
      <c r="H8932" s="1435" cm="1">
        <f t="array" aca="1" ref="H8932" ca="1">IF(I8932&lt;&gt;"",INDIRECT("'"&amp;I8932&amp;"'!"&amp;J8932),"")</f>
        <v>0</v>
      </c>
      <c r="I8932" s="1440" t="s">
        <v>6426</v>
      </c>
      <c r="J8932" s="1436" t="s">
        <v>3936</v>
      </c>
      <c r="K8932" s="4"/>
    </row>
    <row r="8933" spans="1:11" ht="15" x14ac:dyDescent="0.2">
      <c r="A8933">
        <v>8874</v>
      </c>
      <c r="B8933" s="19">
        <f>'CARES CRRSA ARP 28-35'!E74</f>
        <v>0</v>
      </c>
      <c r="D8933" s="4" t="s">
        <v>1500</v>
      </c>
      <c r="F8933" s="4"/>
      <c r="G8933" s="1" t="b">
        <f t="shared" ca="1" si="147"/>
        <v>1</v>
      </c>
      <c r="H8933" s="1435" cm="1">
        <f t="array" aca="1" ref="H8933" ca="1">IF(I8933&lt;&gt;"",INDIRECT("'"&amp;I8933&amp;"'!"&amp;J8933),"")</f>
        <v>0</v>
      </c>
      <c r="I8933" s="1440" t="s">
        <v>6426</v>
      </c>
      <c r="J8933" s="1436" t="s">
        <v>3972</v>
      </c>
      <c r="K8933" s="4"/>
    </row>
    <row r="8934" spans="1:11" ht="15" x14ac:dyDescent="0.2">
      <c r="A8934">
        <v>8875</v>
      </c>
      <c r="B8934" s="19">
        <f>'CARES CRRSA ARP 28-35'!F74</f>
        <v>0</v>
      </c>
      <c r="D8934" s="4" t="s">
        <v>1500</v>
      </c>
      <c r="F8934" s="4"/>
      <c r="G8934" s="1" t="b">
        <f t="shared" ca="1" si="147"/>
        <v>1</v>
      </c>
      <c r="H8934" s="1435" cm="1">
        <f t="array" aca="1" ref="H8934" ca="1">IF(I8934&lt;&gt;"",INDIRECT("'"&amp;I8934&amp;"'!"&amp;J8934),"")</f>
        <v>0</v>
      </c>
      <c r="I8934" s="1440" t="s">
        <v>6426</v>
      </c>
      <c r="J8934" s="1436" t="s">
        <v>4008</v>
      </c>
      <c r="K8934" s="4"/>
    </row>
    <row r="8935" spans="1:11" ht="15" x14ac:dyDescent="0.2">
      <c r="A8935">
        <v>8876</v>
      </c>
      <c r="B8935" s="19">
        <f>'CARES CRRSA ARP 28-35'!G74</f>
        <v>0</v>
      </c>
      <c r="D8935" s="4" t="s">
        <v>1500</v>
      </c>
      <c r="F8935" s="4"/>
      <c r="G8935" s="1" t="b">
        <f t="shared" ca="1" si="147"/>
        <v>1</v>
      </c>
      <c r="H8935" s="1435" cm="1">
        <f t="array" aca="1" ref="H8935" ca="1">IF(I8935&lt;&gt;"",INDIRECT("'"&amp;I8935&amp;"'!"&amp;J8935),"")</f>
        <v>0</v>
      </c>
      <c r="I8935" s="1440" t="s">
        <v>6426</v>
      </c>
      <c r="J8935" s="1436" t="s">
        <v>4044</v>
      </c>
      <c r="K8935" s="4"/>
    </row>
    <row r="8936" spans="1:11" ht="15" x14ac:dyDescent="0.2">
      <c r="A8936">
        <v>8877</v>
      </c>
      <c r="B8936" s="19">
        <f>'CARES CRRSA ARP 28-35'!H74</f>
        <v>0</v>
      </c>
      <c r="D8936" s="4" t="s">
        <v>1500</v>
      </c>
      <c r="F8936" s="4"/>
      <c r="G8936" s="1" t="b">
        <f t="shared" ca="1" si="147"/>
        <v>1</v>
      </c>
      <c r="H8936" s="1435" cm="1">
        <f t="array" aca="1" ref="H8936" ca="1">IF(I8936&lt;&gt;"",INDIRECT("'"&amp;I8936&amp;"'!"&amp;J8936),"")</f>
        <v>0</v>
      </c>
      <c r="I8936" s="1440" t="s">
        <v>6426</v>
      </c>
      <c r="J8936" s="1436" t="s">
        <v>4080</v>
      </c>
      <c r="K8936" s="4"/>
    </row>
    <row r="8937" spans="1:11" ht="15" x14ac:dyDescent="0.2">
      <c r="A8937">
        <v>8878</v>
      </c>
      <c r="B8937" s="19">
        <f>'CARES CRRSA ARP 28-35'!I74</f>
        <v>0</v>
      </c>
      <c r="D8937" s="4" t="s">
        <v>1500</v>
      </c>
      <c r="F8937" s="4"/>
      <c r="G8937" s="1" t="b">
        <f t="shared" ca="1" si="147"/>
        <v>1</v>
      </c>
      <c r="H8937" s="1435" cm="1">
        <f t="array" aca="1" ref="H8937" ca="1">IF(I8937&lt;&gt;"",INDIRECT("'"&amp;I8937&amp;"'!"&amp;J8937),"")</f>
        <v>0</v>
      </c>
      <c r="I8937" s="1440" t="s">
        <v>6426</v>
      </c>
      <c r="J8937" s="1436" t="s">
        <v>5551</v>
      </c>
      <c r="K8937" s="4"/>
    </row>
    <row r="8938" spans="1:11" ht="15" x14ac:dyDescent="0.2">
      <c r="A8938">
        <v>8879</v>
      </c>
      <c r="B8938" s="19">
        <f>'CARES CRRSA ARP 28-35'!J74</f>
        <v>0</v>
      </c>
      <c r="D8938" s="4" t="s">
        <v>1500</v>
      </c>
      <c r="F8938" s="4"/>
      <c r="G8938" s="1" t="b">
        <f t="shared" ca="1" si="147"/>
        <v>1</v>
      </c>
      <c r="H8938" s="1435" cm="1">
        <f t="array" aca="1" ref="H8938" ca="1">IF(I8938&lt;&gt;"",INDIRECT("'"&amp;I8938&amp;"'!"&amp;J8938),"")</f>
        <v>0</v>
      </c>
      <c r="I8938" s="1440" t="s">
        <v>6426</v>
      </c>
      <c r="J8938" s="1436" t="s">
        <v>5552</v>
      </c>
      <c r="K8938" s="4"/>
    </row>
    <row r="8939" spans="1:11" ht="15" x14ac:dyDescent="0.2">
      <c r="A8939">
        <v>8880</v>
      </c>
      <c r="B8939" s="19">
        <f>'CARES CRRSA ARP 28-35'!L74</f>
        <v>0</v>
      </c>
      <c r="D8939" s="4" t="s">
        <v>1500</v>
      </c>
      <c r="F8939" s="4"/>
      <c r="G8939" s="1" t="b">
        <f t="shared" ca="1" si="147"/>
        <v>1</v>
      </c>
      <c r="H8939" s="1435" cm="1">
        <f t="array" aca="1" ref="H8939" ca="1">IF(I8939&lt;&gt;"",INDIRECT("'"&amp;I8939&amp;"'!"&amp;J8939),"")</f>
        <v>0</v>
      </c>
      <c r="I8939" s="1440" t="s">
        <v>6426</v>
      </c>
      <c r="J8939" s="1436" t="s">
        <v>7777</v>
      </c>
      <c r="K8939" s="4"/>
    </row>
    <row r="8940" spans="1:11" ht="15" x14ac:dyDescent="0.2">
      <c r="A8940">
        <v>8881</v>
      </c>
      <c r="B8940" s="19">
        <f>'CARES CRRSA ARP 28-35'!D75</f>
        <v>0</v>
      </c>
      <c r="D8940" s="4" t="s">
        <v>1500</v>
      </c>
      <c r="F8940" s="4"/>
      <c r="G8940" s="1" t="b">
        <f t="shared" ca="1" si="147"/>
        <v>1</v>
      </c>
      <c r="H8940" s="1435" cm="1">
        <f t="array" aca="1" ref="H8940" ca="1">IF(I8940&lt;&gt;"",INDIRECT("'"&amp;I8940&amp;"'!"&amp;J8940),"")</f>
        <v>0</v>
      </c>
      <c r="I8940" s="1440" t="s">
        <v>6426</v>
      </c>
      <c r="J8940" s="1436" t="s">
        <v>3937</v>
      </c>
      <c r="K8940" s="4"/>
    </row>
    <row r="8941" spans="1:11" ht="15" x14ac:dyDescent="0.2">
      <c r="A8941">
        <v>8882</v>
      </c>
      <c r="B8941" s="19">
        <f>'CARES CRRSA ARP 28-35'!E75</f>
        <v>0</v>
      </c>
      <c r="D8941" s="4" t="s">
        <v>1500</v>
      </c>
      <c r="F8941" s="4"/>
      <c r="G8941" s="1" t="b">
        <f t="shared" ca="1" si="147"/>
        <v>1</v>
      </c>
      <c r="H8941" s="1435" cm="1">
        <f t="array" aca="1" ref="H8941" ca="1">IF(I8941&lt;&gt;"",INDIRECT("'"&amp;I8941&amp;"'!"&amp;J8941),"")</f>
        <v>0</v>
      </c>
      <c r="I8941" s="1440" t="s">
        <v>6426</v>
      </c>
      <c r="J8941" s="1436" t="s">
        <v>3973</v>
      </c>
      <c r="K8941" s="4"/>
    </row>
    <row r="8942" spans="1:11" ht="15" x14ac:dyDescent="0.2">
      <c r="A8942">
        <v>8883</v>
      </c>
      <c r="B8942" s="19">
        <f>'CARES CRRSA ARP 28-35'!F75</f>
        <v>0</v>
      </c>
      <c r="D8942" s="4" t="s">
        <v>1500</v>
      </c>
      <c r="F8942" s="4"/>
      <c r="G8942" s="1" t="b">
        <f t="shared" ca="1" si="147"/>
        <v>1</v>
      </c>
      <c r="H8942" s="1435" cm="1">
        <f t="array" aca="1" ref="H8942" ca="1">IF(I8942&lt;&gt;"",INDIRECT("'"&amp;I8942&amp;"'!"&amp;J8942),"")</f>
        <v>0</v>
      </c>
      <c r="I8942" s="1440" t="s">
        <v>6426</v>
      </c>
      <c r="J8942" s="1436" t="s">
        <v>4009</v>
      </c>
      <c r="K8942" s="4"/>
    </row>
    <row r="8943" spans="1:11" ht="15" x14ac:dyDescent="0.2">
      <c r="A8943">
        <v>8884</v>
      </c>
      <c r="B8943" s="19">
        <f>'CARES CRRSA ARP 28-35'!G75</f>
        <v>0</v>
      </c>
      <c r="D8943" s="4" t="s">
        <v>1500</v>
      </c>
      <c r="F8943" s="4"/>
      <c r="G8943" s="1" t="b">
        <f t="shared" ca="1" si="147"/>
        <v>1</v>
      </c>
      <c r="H8943" s="1435" cm="1">
        <f t="array" aca="1" ref="H8943" ca="1">IF(I8943&lt;&gt;"",INDIRECT("'"&amp;I8943&amp;"'!"&amp;J8943),"")</f>
        <v>0</v>
      </c>
      <c r="I8943" s="1440" t="s">
        <v>6426</v>
      </c>
      <c r="J8943" s="1436" t="s">
        <v>4045</v>
      </c>
      <c r="K8943" s="4"/>
    </row>
    <row r="8944" spans="1:11" ht="15" x14ac:dyDescent="0.2">
      <c r="A8944">
        <v>8885</v>
      </c>
      <c r="B8944" s="19">
        <f>'CARES CRRSA ARP 28-35'!H75</f>
        <v>0</v>
      </c>
      <c r="D8944" s="4" t="s">
        <v>1500</v>
      </c>
      <c r="F8944" s="4"/>
      <c r="G8944" s="1" t="b">
        <f t="shared" ca="1" si="147"/>
        <v>1</v>
      </c>
      <c r="H8944" s="1435" cm="1">
        <f t="array" aca="1" ref="H8944" ca="1">IF(I8944&lt;&gt;"",INDIRECT("'"&amp;I8944&amp;"'!"&amp;J8944),"")</f>
        <v>0</v>
      </c>
      <c r="I8944" s="1440" t="s">
        <v>6426</v>
      </c>
      <c r="J8944" s="1436" t="s">
        <v>4081</v>
      </c>
      <c r="K8944" s="4"/>
    </row>
    <row r="8945" spans="1:11" ht="15" x14ac:dyDescent="0.2">
      <c r="A8945">
        <v>8886</v>
      </c>
      <c r="B8945" s="19">
        <f>'CARES CRRSA ARP 28-35'!I75</f>
        <v>0</v>
      </c>
      <c r="D8945" s="4" t="s">
        <v>1500</v>
      </c>
      <c r="F8945" s="4"/>
      <c r="G8945" s="1" t="b">
        <f t="shared" ca="1" si="147"/>
        <v>1</v>
      </c>
      <c r="H8945" s="1435" cm="1">
        <f t="array" aca="1" ref="H8945" ca="1">IF(I8945&lt;&gt;"",INDIRECT("'"&amp;I8945&amp;"'!"&amp;J8945),"")</f>
        <v>0</v>
      </c>
      <c r="I8945" s="1440" t="s">
        <v>6426</v>
      </c>
      <c r="J8945" s="1436" t="s">
        <v>5217</v>
      </c>
      <c r="K8945" s="4"/>
    </row>
    <row r="8946" spans="1:11" ht="15" x14ac:dyDescent="0.2">
      <c r="A8946">
        <v>8887</v>
      </c>
      <c r="B8946" s="19">
        <f>'CARES CRRSA ARP 28-35'!J75</f>
        <v>0</v>
      </c>
      <c r="D8946" s="4" t="s">
        <v>1500</v>
      </c>
      <c r="F8946" s="4"/>
      <c r="G8946" s="1" t="b">
        <f t="shared" ca="1" si="147"/>
        <v>1</v>
      </c>
      <c r="H8946" s="1435" cm="1">
        <f t="array" aca="1" ref="H8946" ca="1">IF(I8946&lt;&gt;"",INDIRECT("'"&amp;I8946&amp;"'!"&amp;J8946),"")</f>
        <v>0</v>
      </c>
      <c r="I8946" s="1440" t="s">
        <v>6426</v>
      </c>
      <c r="J8946" s="1436" t="s">
        <v>5218</v>
      </c>
      <c r="K8946" s="4"/>
    </row>
    <row r="8947" spans="1:11" ht="15" x14ac:dyDescent="0.2">
      <c r="A8947">
        <v>8888</v>
      </c>
      <c r="B8947" s="19">
        <f>'CARES CRRSA ARP 28-35'!L75</f>
        <v>0</v>
      </c>
      <c r="D8947" s="4" t="s">
        <v>1500</v>
      </c>
      <c r="F8947" s="4"/>
      <c r="G8947" s="1" t="b">
        <f t="shared" ca="1" si="147"/>
        <v>1</v>
      </c>
      <c r="H8947" s="1435" cm="1">
        <f t="array" aca="1" ref="H8947" ca="1">IF(I8947&lt;&gt;"",INDIRECT("'"&amp;I8947&amp;"'!"&amp;J8947),"")</f>
        <v>0</v>
      </c>
      <c r="I8947" s="1440" t="s">
        <v>6426</v>
      </c>
      <c r="J8947" s="1436" t="s">
        <v>7778</v>
      </c>
      <c r="K8947" s="4"/>
    </row>
    <row r="8948" spans="1:11" ht="15" x14ac:dyDescent="0.2">
      <c r="A8948">
        <v>8889</v>
      </c>
      <c r="B8948" s="19">
        <f>'CARES CRRSA ARP 28-35'!F78</f>
        <v>0</v>
      </c>
      <c r="D8948" s="4" t="s">
        <v>1500</v>
      </c>
      <c r="F8948" s="4"/>
      <c r="G8948" s="1" t="b">
        <f t="shared" ca="1" si="147"/>
        <v>1</v>
      </c>
      <c r="H8948" s="1435" cm="1">
        <f t="array" aca="1" ref="H8948" ca="1">IF(I8948&lt;&gt;"",INDIRECT("'"&amp;I8948&amp;"'!"&amp;J8948),"")</f>
        <v>0</v>
      </c>
      <c r="I8948" s="1440" t="s">
        <v>6426</v>
      </c>
      <c r="J8948" s="1436" t="s">
        <v>4649</v>
      </c>
      <c r="K8948" s="4"/>
    </row>
    <row r="8949" spans="1:11" ht="15" x14ac:dyDescent="0.2">
      <c r="A8949">
        <v>8890</v>
      </c>
      <c r="B8949" s="19">
        <f>'CARES CRRSA ARP 28-35'!G78</f>
        <v>0</v>
      </c>
      <c r="D8949" s="4" t="s">
        <v>1500</v>
      </c>
      <c r="F8949" s="4"/>
      <c r="G8949" s="1" t="b">
        <f t="shared" ca="1" si="147"/>
        <v>1</v>
      </c>
      <c r="H8949" s="1435" cm="1">
        <f t="array" aca="1" ref="H8949" ca="1">IF(I8949&lt;&gt;"",INDIRECT("'"&amp;I8949&amp;"'!"&amp;J8949),"")</f>
        <v>0</v>
      </c>
      <c r="I8949" s="1440" t="s">
        <v>6426</v>
      </c>
      <c r="J8949" s="1436" t="s">
        <v>4651</v>
      </c>
      <c r="K8949" s="4"/>
    </row>
    <row r="8950" spans="1:11" ht="15" x14ac:dyDescent="0.2">
      <c r="A8950">
        <v>8891</v>
      </c>
      <c r="B8950" s="19">
        <f>'CARES CRRSA ARP 28-35'!H78</f>
        <v>0</v>
      </c>
      <c r="D8950" s="4" t="s">
        <v>1500</v>
      </c>
      <c r="F8950" s="4"/>
      <c r="G8950" s="1" t="b">
        <f t="shared" ca="1" si="147"/>
        <v>1</v>
      </c>
      <c r="H8950" s="1435" cm="1">
        <f t="array" aca="1" ref="H8950" ca="1">IF(I8950&lt;&gt;"",INDIRECT("'"&amp;I8950&amp;"'!"&amp;J8950),"")</f>
        <v>0</v>
      </c>
      <c r="I8950" s="1440" t="s">
        <v>6426</v>
      </c>
      <c r="J8950" s="1436" t="s">
        <v>4653</v>
      </c>
      <c r="K8950" s="4"/>
    </row>
    <row r="8951" spans="1:11" ht="15" x14ac:dyDescent="0.2">
      <c r="A8951">
        <v>8892</v>
      </c>
      <c r="B8951" s="19">
        <f>'CARES CRRSA ARP 28-35'!J78</f>
        <v>0</v>
      </c>
      <c r="D8951" s="4" t="s">
        <v>1500</v>
      </c>
      <c r="F8951" s="4"/>
      <c r="G8951" s="1" t="b">
        <f t="shared" ca="1" si="147"/>
        <v>1</v>
      </c>
      <c r="H8951" s="1435" cm="1">
        <f t="array" aca="1" ref="H8951" ca="1">IF(I8951&lt;&gt;"",INDIRECT("'"&amp;I8951&amp;"'!"&amp;J8951),"")</f>
        <v>0</v>
      </c>
      <c r="I8951" s="1440" t="s">
        <v>6426</v>
      </c>
      <c r="J8951" s="1436" t="s">
        <v>5221</v>
      </c>
      <c r="K8951" s="4"/>
    </row>
    <row r="8952" spans="1:11" ht="15" x14ac:dyDescent="0.2">
      <c r="A8952">
        <v>8893</v>
      </c>
      <c r="B8952" s="19">
        <f>'CARES CRRSA ARP 28-35'!L78</f>
        <v>0</v>
      </c>
      <c r="D8952" s="4" t="s">
        <v>1500</v>
      </c>
      <c r="F8952" s="4"/>
      <c r="G8952" s="1" t="b">
        <f t="shared" ca="1" si="147"/>
        <v>1</v>
      </c>
      <c r="H8952" s="1435" cm="1">
        <f t="array" aca="1" ref="H8952" ca="1">IF(I8952&lt;&gt;"",INDIRECT("'"&amp;I8952&amp;"'!"&amp;J8952),"")</f>
        <v>0</v>
      </c>
      <c r="I8952" s="1440" t="s">
        <v>6426</v>
      </c>
      <c r="J8952" s="1436" t="s">
        <v>6432</v>
      </c>
      <c r="K8952" s="4"/>
    </row>
    <row r="8953" spans="1:11" ht="15" x14ac:dyDescent="0.2">
      <c r="A8953">
        <v>8894</v>
      </c>
      <c r="B8953" s="19">
        <f>'CARES CRRSA ARP 28-35'!F79</f>
        <v>0</v>
      </c>
      <c r="D8953" s="4" t="s">
        <v>1500</v>
      </c>
      <c r="F8953" s="4"/>
      <c r="G8953" s="1" t="b">
        <f t="shared" ca="1" si="147"/>
        <v>1</v>
      </c>
      <c r="H8953" s="1435" cm="1">
        <f t="array" aca="1" ref="H8953" ca="1">IF(I8953&lt;&gt;"",INDIRECT("'"&amp;I8953&amp;"'!"&amp;J8953),"")</f>
        <v>0</v>
      </c>
      <c r="I8953" s="1440" t="s">
        <v>6426</v>
      </c>
      <c r="J8953" s="1436" t="s">
        <v>4391</v>
      </c>
      <c r="K8953" s="4"/>
    </row>
    <row r="8954" spans="1:11" ht="15" x14ac:dyDescent="0.2">
      <c r="A8954">
        <v>8895</v>
      </c>
      <c r="B8954" s="19">
        <f>'CARES CRRSA ARP 28-35'!G79</f>
        <v>0</v>
      </c>
      <c r="D8954" s="4" t="s">
        <v>1500</v>
      </c>
      <c r="F8954" s="4"/>
      <c r="G8954" s="1" t="b">
        <f t="shared" ca="1" si="147"/>
        <v>1</v>
      </c>
      <c r="H8954" s="1435" cm="1">
        <f t="array" aca="1" ref="H8954" ca="1">IF(I8954&lt;&gt;"",INDIRECT("'"&amp;I8954&amp;"'!"&amp;J8954),"")</f>
        <v>0</v>
      </c>
      <c r="I8954" s="1440" t="s">
        <v>6426</v>
      </c>
      <c r="J8954" s="1436" t="s">
        <v>4393</v>
      </c>
      <c r="K8954" s="4"/>
    </row>
    <row r="8955" spans="1:11" ht="15" x14ac:dyDescent="0.2">
      <c r="A8955">
        <v>8896</v>
      </c>
      <c r="B8955" s="19">
        <f>'CARES CRRSA ARP 28-35'!H79</f>
        <v>0</v>
      </c>
      <c r="D8955" s="4" t="s">
        <v>1500</v>
      </c>
      <c r="F8955" s="4"/>
      <c r="G8955" s="1" t="b">
        <f t="shared" ca="1" si="147"/>
        <v>1</v>
      </c>
      <c r="H8955" s="1435" cm="1">
        <f t="array" aca="1" ref="H8955" ca="1">IF(I8955&lt;&gt;"",INDIRECT("'"&amp;I8955&amp;"'!"&amp;J8955),"")</f>
        <v>0</v>
      </c>
      <c r="I8955" s="1440" t="s">
        <v>6426</v>
      </c>
      <c r="J8955" s="1436" t="s">
        <v>4395</v>
      </c>
      <c r="K8955" s="4"/>
    </row>
    <row r="8956" spans="1:11" ht="15" x14ac:dyDescent="0.2">
      <c r="A8956">
        <v>8897</v>
      </c>
      <c r="B8956" s="19">
        <f>'CARES CRRSA ARP 28-35'!J79</f>
        <v>0</v>
      </c>
      <c r="D8956" s="4" t="s">
        <v>1500</v>
      </c>
      <c r="F8956" s="4"/>
      <c r="G8956" s="1" t="b">
        <f t="shared" ca="1" si="147"/>
        <v>1</v>
      </c>
      <c r="H8956" s="1435" cm="1">
        <f t="array" aca="1" ref="H8956" ca="1">IF(I8956&lt;&gt;"",INDIRECT("'"&amp;I8956&amp;"'!"&amp;J8956),"")</f>
        <v>0</v>
      </c>
      <c r="I8956" s="1440" t="s">
        <v>6426</v>
      </c>
      <c r="J8956" s="1436" t="s">
        <v>5222</v>
      </c>
      <c r="K8956" s="4"/>
    </row>
    <row r="8957" spans="1:11" ht="15" x14ac:dyDescent="0.2">
      <c r="A8957">
        <v>8898</v>
      </c>
      <c r="B8957" s="19">
        <f>'CARES CRRSA ARP 28-35'!L79</f>
        <v>0</v>
      </c>
      <c r="D8957" s="4" t="s">
        <v>1500</v>
      </c>
      <c r="F8957" s="4"/>
      <c r="G8957" s="1" t="b">
        <f t="shared" ca="1" si="147"/>
        <v>1</v>
      </c>
      <c r="H8957" s="1435" cm="1">
        <f t="array" aca="1" ref="H8957" ca="1">IF(I8957&lt;&gt;"",INDIRECT("'"&amp;I8957&amp;"'!"&amp;J8957),"")</f>
        <v>0</v>
      </c>
      <c r="I8957" s="1440" t="s">
        <v>6426</v>
      </c>
      <c r="J8957" s="1436" t="s">
        <v>7779</v>
      </c>
      <c r="K8957" s="4"/>
    </row>
    <row r="8958" spans="1:11" ht="15" x14ac:dyDescent="0.2">
      <c r="A8958">
        <v>8899</v>
      </c>
      <c r="B8958" s="19">
        <f>'CARES CRRSA ARP 28-35'!F80</f>
        <v>0</v>
      </c>
      <c r="D8958" s="4" t="s">
        <v>1500</v>
      </c>
      <c r="F8958" s="4"/>
      <c r="G8958" s="1" t="b">
        <f t="shared" ca="1" si="147"/>
        <v>1</v>
      </c>
      <c r="H8958" s="1435" cm="1">
        <f t="array" aca="1" ref="H8958" ca="1">IF(I8958&lt;&gt;"",INDIRECT("'"&amp;I8958&amp;"'!"&amp;J8958),"")</f>
        <v>0</v>
      </c>
      <c r="I8958" s="1440" t="s">
        <v>6426</v>
      </c>
      <c r="J8958" s="1436" t="s">
        <v>4506</v>
      </c>
      <c r="K8958" s="4"/>
    </row>
    <row r="8959" spans="1:11" ht="15" x14ac:dyDescent="0.2">
      <c r="A8959">
        <v>8900</v>
      </c>
      <c r="B8959" s="19">
        <f>'CARES CRRSA ARP 28-35'!G80</f>
        <v>0</v>
      </c>
      <c r="D8959" s="4" t="s">
        <v>1500</v>
      </c>
      <c r="F8959" s="4"/>
      <c r="G8959" s="1" t="b">
        <f t="shared" ca="1" si="147"/>
        <v>1</v>
      </c>
      <c r="H8959" s="1435" cm="1">
        <f t="array" aca="1" ref="H8959" ca="1">IF(I8959&lt;&gt;"",INDIRECT("'"&amp;I8959&amp;"'!"&amp;J8959),"")</f>
        <v>0</v>
      </c>
      <c r="I8959" s="1440" t="s">
        <v>6426</v>
      </c>
      <c r="J8959" s="1436" t="s">
        <v>4511</v>
      </c>
      <c r="K8959" s="4"/>
    </row>
    <row r="8960" spans="1:11" ht="15" x14ac:dyDescent="0.2">
      <c r="A8960">
        <v>8901</v>
      </c>
      <c r="B8960" s="19">
        <f>'CARES CRRSA ARP 28-35'!H80</f>
        <v>0</v>
      </c>
      <c r="D8960" s="4" t="s">
        <v>1500</v>
      </c>
      <c r="F8960" s="4"/>
      <c r="G8960" s="1" t="b">
        <f t="shared" ca="1" si="147"/>
        <v>1</v>
      </c>
      <c r="H8960" s="1435" cm="1">
        <f t="array" aca="1" ref="H8960" ca="1">IF(I8960&lt;&gt;"",INDIRECT("'"&amp;I8960&amp;"'!"&amp;J8960),"")</f>
        <v>0</v>
      </c>
      <c r="I8960" s="1440" t="s">
        <v>6426</v>
      </c>
      <c r="J8960" s="1436" t="s">
        <v>4517</v>
      </c>
      <c r="K8960" s="4"/>
    </row>
    <row r="8961" spans="1:11" ht="15" x14ac:dyDescent="0.2">
      <c r="A8961">
        <v>8902</v>
      </c>
      <c r="B8961" s="19">
        <f>'CARES CRRSA ARP 28-35'!J80</f>
        <v>0</v>
      </c>
      <c r="D8961" s="4" t="s">
        <v>1500</v>
      </c>
      <c r="F8961" s="4"/>
      <c r="G8961" s="1" t="b">
        <f t="shared" ca="1" si="147"/>
        <v>1</v>
      </c>
      <c r="H8961" s="1435" cm="1">
        <f t="array" aca="1" ref="H8961" ca="1">IF(I8961&lt;&gt;"",INDIRECT("'"&amp;I8961&amp;"'!"&amp;J8961),"")</f>
        <v>0</v>
      </c>
      <c r="I8961" s="1440" t="s">
        <v>6426</v>
      </c>
      <c r="J8961" s="1436" t="s">
        <v>5223</v>
      </c>
      <c r="K8961" s="4"/>
    </row>
    <row r="8962" spans="1:11" ht="15" x14ac:dyDescent="0.2">
      <c r="A8962">
        <v>8903</v>
      </c>
      <c r="B8962" s="19">
        <f>'CARES CRRSA ARP 28-35'!L80</f>
        <v>0</v>
      </c>
      <c r="D8962" s="4" t="s">
        <v>1500</v>
      </c>
      <c r="F8962" s="4"/>
      <c r="G8962" s="1" t="b">
        <f t="shared" ca="1" si="147"/>
        <v>1</v>
      </c>
      <c r="H8962" s="1435" cm="1">
        <f t="array" aca="1" ref="H8962" ca="1">IF(I8962&lt;&gt;"",INDIRECT("'"&amp;I8962&amp;"'!"&amp;J8962),"")</f>
        <v>0</v>
      </c>
      <c r="I8962" s="1440" t="s">
        <v>6426</v>
      </c>
      <c r="J8962" s="1436" t="s">
        <v>7780</v>
      </c>
      <c r="K8962" s="4"/>
    </row>
    <row r="8963" spans="1:11" ht="15" x14ac:dyDescent="0.2">
      <c r="A8963">
        <v>8904</v>
      </c>
      <c r="B8963" s="19">
        <f>'CARES CRRSA ARP 28-35'!D87</f>
        <v>0</v>
      </c>
      <c r="D8963" s="4" t="s">
        <v>1500</v>
      </c>
      <c r="F8963" s="4"/>
      <c r="G8963" s="1" t="b">
        <f t="shared" ca="1" si="147"/>
        <v>1</v>
      </c>
      <c r="H8963" s="1435" cm="1">
        <f t="array" aca="1" ref="H8963" ca="1">IF(I8963&lt;&gt;"",INDIRECT("'"&amp;I8963&amp;"'!"&amp;J8963),"")</f>
        <v>0</v>
      </c>
      <c r="I8963" s="1440" t="s">
        <v>6426</v>
      </c>
      <c r="J8963" s="1436" t="s">
        <v>7781</v>
      </c>
      <c r="K8963" s="4"/>
    </row>
    <row r="8964" spans="1:11" ht="15" x14ac:dyDescent="0.2">
      <c r="A8964">
        <v>8905</v>
      </c>
      <c r="B8964" s="19">
        <f>'CARES CRRSA ARP 28-35'!E87</f>
        <v>0</v>
      </c>
      <c r="D8964" s="4" t="s">
        <v>1500</v>
      </c>
      <c r="F8964" s="4"/>
      <c r="G8964" s="1" t="b">
        <f t="shared" ca="1" si="147"/>
        <v>1</v>
      </c>
      <c r="H8964" s="1435" cm="1">
        <f t="array" aca="1" ref="H8964" ca="1">IF(I8964&lt;&gt;"",INDIRECT("'"&amp;I8964&amp;"'!"&amp;J8964),"")</f>
        <v>0</v>
      </c>
      <c r="I8964" s="1440" t="s">
        <v>6426</v>
      </c>
      <c r="J8964" s="1436" t="s">
        <v>7782</v>
      </c>
      <c r="K8964" s="4"/>
    </row>
    <row r="8965" spans="1:11" ht="15" x14ac:dyDescent="0.2">
      <c r="A8965">
        <v>8906</v>
      </c>
      <c r="B8965" s="19">
        <f>'CARES CRRSA ARP 28-35'!F87</f>
        <v>0</v>
      </c>
      <c r="D8965" s="4" t="s">
        <v>1500</v>
      </c>
      <c r="F8965" s="4"/>
      <c r="G8965" s="1" t="b">
        <f t="shared" ca="1" si="147"/>
        <v>1</v>
      </c>
      <c r="H8965" s="1435" cm="1">
        <f t="array" aca="1" ref="H8965" ca="1">IF(I8965&lt;&gt;"",INDIRECT("'"&amp;I8965&amp;"'!"&amp;J8965),"")</f>
        <v>0</v>
      </c>
      <c r="I8965" s="1440" t="s">
        <v>6426</v>
      </c>
      <c r="J8965" s="1436" t="s">
        <v>6418</v>
      </c>
      <c r="K8965" s="4"/>
    </row>
    <row r="8966" spans="1:11" ht="15" x14ac:dyDescent="0.2">
      <c r="A8966">
        <v>8907</v>
      </c>
      <c r="B8966" s="19">
        <f>'CARES CRRSA ARP 28-35'!G87</f>
        <v>0</v>
      </c>
      <c r="D8966" s="4" t="s">
        <v>1500</v>
      </c>
      <c r="F8966" s="4"/>
      <c r="G8966" s="1" t="b">
        <f t="shared" ca="1" si="147"/>
        <v>1</v>
      </c>
      <c r="H8966" s="1435" cm="1">
        <f t="array" aca="1" ref="H8966" ca="1">IF(I8966&lt;&gt;"",INDIRECT("'"&amp;I8966&amp;"'!"&amp;J8966),"")</f>
        <v>0</v>
      </c>
      <c r="I8966" s="1440" t="s">
        <v>6426</v>
      </c>
      <c r="J8966" s="1436" t="s">
        <v>7783</v>
      </c>
      <c r="K8966" s="4"/>
    </row>
    <row r="8967" spans="1:11" ht="15" x14ac:dyDescent="0.2">
      <c r="A8967">
        <v>8908</v>
      </c>
      <c r="B8967" s="19">
        <f>'CARES CRRSA ARP 28-35'!H87</f>
        <v>0</v>
      </c>
      <c r="D8967" s="4" t="s">
        <v>1500</v>
      </c>
      <c r="F8967" s="4"/>
      <c r="G8967" s="1" t="b">
        <f t="shared" ca="1" si="147"/>
        <v>1</v>
      </c>
      <c r="H8967" s="1435" cm="1">
        <f t="array" aca="1" ref="H8967" ca="1">IF(I8967&lt;&gt;"",INDIRECT("'"&amp;I8967&amp;"'!"&amp;J8967),"")</f>
        <v>0</v>
      </c>
      <c r="I8967" s="1440" t="s">
        <v>6426</v>
      </c>
      <c r="J8967" s="1436" t="s">
        <v>5553</v>
      </c>
      <c r="K8967" s="4"/>
    </row>
    <row r="8968" spans="1:11" ht="15" x14ac:dyDescent="0.2">
      <c r="A8968">
        <v>8909</v>
      </c>
      <c r="B8968" s="19">
        <f>'CARES CRRSA ARP 28-35'!I87</f>
        <v>0</v>
      </c>
      <c r="D8968" s="4" t="s">
        <v>1500</v>
      </c>
      <c r="F8968" s="4"/>
      <c r="G8968" s="1" t="b">
        <f t="shared" ca="1" si="147"/>
        <v>1</v>
      </c>
      <c r="H8968" s="1435" cm="1">
        <f t="array" aca="1" ref="H8968" ca="1">IF(I8968&lt;&gt;"",INDIRECT("'"&amp;I8968&amp;"'!"&amp;J8968),"")</f>
        <v>0</v>
      </c>
      <c r="I8968" s="1440" t="s">
        <v>6426</v>
      </c>
      <c r="J8968" s="1436" t="s">
        <v>7784</v>
      </c>
      <c r="K8968" s="4"/>
    </row>
    <row r="8969" spans="1:11" ht="15" x14ac:dyDescent="0.2">
      <c r="A8969">
        <v>8910</v>
      </c>
      <c r="B8969" s="19">
        <f>'CARES CRRSA ARP 28-35'!J87</f>
        <v>0</v>
      </c>
      <c r="D8969" s="4" t="s">
        <v>1500</v>
      </c>
      <c r="F8969" s="4"/>
      <c r="G8969" s="1" t="b">
        <f t="shared" ca="1" si="147"/>
        <v>1</v>
      </c>
      <c r="H8969" s="1435" cm="1">
        <f t="array" aca="1" ref="H8969" ca="1">IF(I8969&lt;&gt;"",INDIRECT("'"&amp;I8969&amp;"'!"&amp;J8969),"")</f>
        <v>0</v>
      </c>
      <c r="I8969" s="1440" t="s">
        <v>6426</v>
      </c>
      <c r="J8969" s="1436" t="s">
        <v>7785</v>
      </c>
      <c r="K8969" s="4"/>
    </row>
    <row r="8970" spans="1:11" ht="15" x14ac:dyDescent="0.2">
      <c r="A8970">
        <v>8911</v>
      </c>
      <c r="B8970" s="19">
        <f>'CARES CRRSA ARP 28-35'!L87</f>
        <v>0</v>
      </c>
      <c r="D8970" s="4" t="s">
        <v>1500</v>
      </c>
      <c r="F8970" s="4"/>
      <c r="G8970" s="1" t="b">
        <f t="shared" ca="1" si="147"/>
        <v>1</v>
      </c>
      <c r="H8970" s="1435" cm="1">
        <f t="array" aca="1" ref="H8970" ca="1">IF(I8970&lt;&gt;"",INDIRECT("'"&amp;I8970&amp;"'!"&amp;J8970),"")</f>
        <v>0</v>
      </c>
      <c r="I8970" s="1440" t="s">
        <v>6426</v>
      </c>
      <c r="J8970" s="1436" t="s">
        <v>7786</v>
      </c>
      <c r="K8970" s="4"/>
    </row>
    <row r="8971" spans="1:11" ht="15" x14ac:dyDescent="0.2">
      <c r="A8971">
        <v>8912</v>
      </c>
      <c r="B8971" s="19">
        <f>'CARES CRRSA ARP 28-35'!D88</f>
        <v>0</v>
      </c>
      <c r="D8971" s="4" t="s">
        <v>1500</v>
      </c>
      <c r="F8971" s="4"/>
      <c r="G8971" s="1" t="b">
        <f t="shared" ca="1" si="147"/>
        <v>1</v>
      </c>
      <c r="H8971" s="1435" cm="1">
        <f t="array" aca="1" ref="H8971" ca="1">IF(I8971&lt;&gt;"",INDIRECT("'"&amp;I8971&amp;"'!"&amp;J8971),"")</f>
        <v>0</v>
      </c>
      <c r="I8971" s="1440" t="s">
        <v>6426</v>
      </c>
      <c r="J8971" s="1436" t="s">
        <v>7787</v>
      </c>
      <c r="K8971" s="4"/>
    </row>
    <row r="8972" spans="1:11" ht="15" x14ac:dyDescent="0.2">
      <c r="A8972">
        <v>8913</v>
      </c>
      <c r="B8972" s="19">
        <f>'CARES CRRSA ARP 28-35'!E88</f>
        <v>0</v>
      </c>
      <c r="D8972" s="4" t="s">
        <v>1500</v>
      </c>
      <c r="F8972" s="4"/>
      <c r="G8972" s="1" t="b">
        <f t="shared" ca="1" si="147"/>
        <v>1</v>
      </c>
      <c r="H8972" s="1435" cm="1">
        <f t="array" aca="1" ref="H8972" ca="1">IF(I8972&lt;&gt;"",INDIRECT("'"&amp;I8972&amp;"'!"&amp;J8972),"")</f>
        <v>0</v>
      </c>
      <c r="I8972" s="1440" t="s">
        <v>6426</v>
      </c>
      <c r="J8972" s="1436" t="s">
        <v>7788</v>
      </c>
      <c r="K8972" s="4"/>
    </row>
    <row r="8973" spans="1:11" ht="15" x14ac:dyDescent="0.2">
      <c r="A8973">
        <v>8914</v>
      </c>
      <c r="B8973" s="19">
        <f>'CARES CRRSA ARP 28-35'!F88</f>
        <v>0</v>
      </c>
      <c r="D8973" s="4" t="s">
        <v>1500</v>
      </c>
      <c r="F8973" s="4"/>
      <c r="G8973" s="1" t="b">
        <f t="shared" ca="1" si="147"/>
        <v>1</v>
      </c>
      <c r="H8973" s="1435" cm="1">
        <f t="array" aca="1" ref="H8973" ca="1">IF(I8973&lt;&gt;"",INDIRECT("'"&amp;I8973&amp;"'!"&amp;J8973),"")</f>
        <v>0</v>
      </c>
      <c r="I8973" s="1440" t="s">
        <v>6426</v>
      </c>
      <c r="J8973" s="1436" t="s">
        <v>6419</v>
      </c>
      <c r="K8973" s="4"/>
    </row>
    <row r="8974" spans="1:11" ht="15" x14ac:dyDescent="0.2">
      <c r="A8974">
        <v>8915</v>
      </c>
      <c r="B8974" s="19">
        <f>'CARES CRRSA ARP 28-35'!G88</f>
        <v>0</v>
      </c>
      <c r="D8974" s="4" t="s">
        <v>1500</v>
      </c>
      <c r="F8974" s="4"/>
      <c r="G8974" s="1" t="b">
        <f t="shared" ca="1" si="147"/>
        <v>1</v>
      </c>
      <c r="H8974" s="1435" cm="1">
        <f t="array" aca="1" ref="H8974" ca="1">IF(I8974&lt;&gt;"",INDIRECT("'"&amp;I8974&amp;"'!"&amp;J8974),"")</f>
        <v>0</v>
      </c>
      <c r="I8974" s="1440" t="s">
        <v>6426</v>
      </c>
      <c r="J8974" s="1436" t="s">
        <v>7789</v>
      </c>
      <c r="K8974" s="4"/>
    </row>
    <row r="8975" spans="1:11" ht="15" x14ac:dyDescent="0.2">
      <c r="A8975">
        <v>8916</v>
      </c>
      <c r="B8975" s="19">
        <f>'CARES CRRSA ARP 28-35'!H88</f>
        <v>0</v>
      </c>
      <c r="D8975" s="4" t="s">
        <v>1500</v>
      </c>
      <c r="F8975" s="4"/>
      <c r="G8975" s="1" t="b">
        <f t="shared" ca="1" si="147"/>
        <v>1</v>
      </c>
      <c r="H8975" s="1435" cm="1">
        <f t="array" aca="1" ref="H8975" ca="1">IF(I8975&lt;&gt;"",INDIRECT("'"&amp;I8975&amp;"'!"&amp;J8975),"")</f>
        <v>0</v>
      </c>
      <c r="I8975" s="1440" t="s">
        <v>6426</v>
      </c>
      <c r="J8975" s="1436" t="s">
        <v>5555</v>
      </c>
      <c r="K8975" s="4"/>
    </row>
    <row r="8976" spans="1:11" ht="15" x14ac:dyDescent="0.2">
      <c r="A8976">
        <v>8917</v>
      </c>
      <c r="B8976" s="19">
        <f>'CARES CRRSA ARP 28-35'!I88</f>
        <v>0</v>
      </c>
      <c r="D8976" s="4" t="s">
        <v>1500</v>
      </c>
      <c r="F8976" s="4"/>
      <c r="G8976" s="1" t="b">
        <f t="shared" ca="1" si="147"/>
        <v>1</v>
      </c>
      <c r="H8976" s="1435" cm="1">
        <f t="array" aca="1" ref="H8976" ca="1">IF(I8976&lt;&gt;"",INDIRECT("'"&amp;I8976&amp;"'!"&amp;J8976),"")</f>
        <v>0</v>
      </c>
      <c r="I8976" s="1440" t="s">
        <v>6426</v>
      </c>
      <c r="J8976" s="1436" t="s">
        <v>7790</v>
      </c>
      <c r="K8976" s="4"/>
    </row>
    <row r="8977" spans="1:11" ht="15" x14ac:dyDescent="0.2">
      <c r="A8977">
        <v>8918</v>
      </c>
      <c r="B8977" s="19">
        <f>'CARES CRRSA ARP 28-35'!J88</f>
        <v>0</v>
      </c>
      <c r="D8977" s="4" t="s">
        <v>1500</v>
      </c>
      <c r="F8977" s="4"/>
      <c r="G8977" s="1" t="b">
        <f t="shared" ca="1" si="147"/>
        <v>1</v>
      </c>
      <c r="H8977" s="1435" cm="1">
        <f t="array" aca="1" ref="H8977" ca="1">IF(I8977&lt;&gt;"",INDIRECT("'"&amp;I8977&amp;"'!"&amp;J8977),"")</f>
        <v>0</v>
      </c>
      <c r="I8977" s="1440" t="s">
        <v>6426</v>
      </c>
      <c r="J8977" s="1436" t="s">
        <v>6629</v>
      </c>
      <c r="K8977" s="4"/>
    </row>
    <row r="8978" spans="1:11" ht="15" x14ac:dyDescent="0.2">
      <c r="A8978">
        <v>8919</v>
      </c>
      <c r="B8978" s="19">
        <f>'CARES CRRSA ARP 28-35'!L88</f>
        <v>0</v>
      </c>
      <c r="D8978" s="4" t="s">
        <v>1500</v>
      </c>
      <c r="F8978" s="4"/>
      <c r="G8978" s="1" t="b">
        <f t="shared" ca="1" si="147"/>
        <v>1</v>
      </c>
      <c r="H8978" s="1435" cm="1">
        <f t="array" aca="1" ref="H8978" ca="1">IF(I8978&lt;&gt;"",INDIRECT("'"&amp;I8978&amp;"'!"&amp;J8978),"")</f>
        <v>0</v>
      </c>
      <c r="I8978" s="1440" t="s">
        <v>6426</v>
      </c>
      <c r="J8978" s="1436" t="s">
        <v>7791</v>
      </c>
      <c r="K8978" s="4"/>
    </row>
    <row r="8979" spans="1:11" ht="15" x14ac:dyDescent="0.2">
      <c r="A8979">
        <v>8920</v>
      </c>
      <c r="B8979" s="19">
        <f>'CARES CRRSA ARP 28-35'!D91</f>
        <v>0</v>
      </c>
      <c r="D8979" s="4" t="s">
        <v>1500</v>
      </c>
      <c r="F8979" s="4"/>
      <c r="G8979" s="1" t="b">
        <f t="shared" ca="1" si="147"/>
        <v>1</v>
      </c>
      <c r="H8979" s="1435" cm="1">
        <f t="array" aca="1" ref="H8979" ca="1">IF(I8979&lt;&gt;"",INDIRECT("'"&amp;I8979&amp;"'!"&amp;J8979),"")</f>
        <v>0</v>
      </c>
      <c r="I8979" s="1440" t="s">
        <v>6426</v>
      </c>
      <c r="J8979" s="1436" t="s">
        <v>6436</v>
      </c>
      <c r="K8979" s="4"/>
    </row>
    <row r="8980" spans="1:11" ht="15" x14ac:dyDescent="0.2">
      <c r="A8980">
        <v>8921</v>
      </c>
      <c r="B8980" s="19">
        <f>'CARES CRRSA ARP 28-35'!E91</f>
        <v>0</v>
      </c>
      <c r="D8980" s="4" t="s">
        <v>1500</v>
      </c>
      <c r="F8980" s="4"/>
      <c r="G8980" s="1" t="b">
        <f t="shared" ca="1" si="147"/>
        <v>1</v>
      </c>
      <c r="H8980" s="1435" cm="1">
        <f t="array" aca="1" ref="H8980" ca="1">IF(I8980&lt;&gt;"",INDIRECT("'"&amp;I8980&amp;"'!"&amp;J8980),"")</f>
        <v>0</v>
      </c>
      <c r="I8980" s="1440" t="s">
        <v>6426</v>
      </c>
      <c r="J8980" s="1436" t="s">
        <v>6437</v>
      </c>
      <c r="K8980" s="4"/>
    </row>
    <row r="8981" spans="1:11" ht="15" x14ac:dyDescent="0.2">
      <c r="A8981">
        <v>8922</v>
      </c>
      <c r="B8981" s="19">
        <f>'CARES CRRSA ARP 28-35'!F91</f>
        <v>0</v>
      </c>
      <c r="D8981" s="4" t="s">
        <v>1500</v>
      </c>
      <c r="F8981" s="4"/>
      <c r="G8981" s="1" t="b">
        <f t="shared" ca="1" si="147"/>
        <v>1</v>
      </c>
      <c r="H8981" s="1435" cm="1">
        <f t="array" aca="1" ref="H8981" ca="1">IF(I8981&lt;&gt;"",INDIRECT("'"&amp;I8981&amp;"'!"&amp;J8981),"")</f>
        <v>0</v>
      </c>
      <c r="I8981" s="1440" t="s">
        <v>6426</v>
      </c>
      <c r="J8981" s="1436" t="s">
        <v>6422</v>
      </c>
      <c r="K8981" s="4"/>
    </row>
    <row r="8982" spans="1:11" ht="15" x14ac:dyDescent="0.2">
      <c r="A8982">
        <v>8923</v>
      </c>
      <c r="B8982" s="19">
        <f>'CARES CRRSA ARP 28-35'!G91</f>
        <v>0</v>
      </c>
      <c r="D8982" s="4" t="s">
        <v>1500</v>
      </c>
      <c r="F8982" s="4"/>
      <c r="G8982" s="1" t="b">
        <f t="shared" ca="1" si="147"/>
        <v>1</v>
      </c>
      <c r="H8982" s="1435" cm="1">
        <f t="array" aca="1" ref="H8982" ca="1">IF(I8982&lt;&gt;"",INDIRECT("'"&amp;I8982&amp;"'!"&amp;J8982),"")</f>
        <v>0</v>
      </c>
      <c r="I8982" s="1440" t="s">
        <v>6426</v>
      </c>
      <c r="J8982" s="1436" t="s">
        <v>6438</v>
      </c>
      <c r="K8982" s="4"/>
    </row>
    <row r="8983" spans="1:11" ht="15" x14ac:dyDescent="0.2">
      <c r="A8983">
        <v>8924</v>
      </c>
      <c r="B8983" s="19">
        <f>'CARES CRRSA ARP 28-35'!H91</f>
        <v>0</v>
      </c>
      <c r="D8983" s="4" t="s">
        <v>1500</v>
      </c>
      <c r="F8983" s="4"/>
      <c r="G8983" s="1" t="b">
        <f t="shared" ca="1" si="147"/>
        <v>1</v>
      </c>
      <c r="H8983" s="1435" cm="1">
        <f t="array" aca="1" ref="H8983" ca="1">IF(I8983&lt;&gt;"",INDIRECT("'"&amp;I8983&amp;"'!"&amp;J8983),"")</f>
        <v>0</v>
      </c>
      <c r="I8983" s="1440" t="s">
        <v>6426</v>
      </c>
      <c r="J8983" s="1436" t="s">
        <v>5561</v>
      </c>
      <c r="K8983" s="4"/>
    </row>
    <row r="8984" spans="1:11" ht="15" x14ac:dyDescent="0.2">
      <c r="A8984">
        <v>8925</v>
      </c>
      <c r="B8984" s="19">
        <f>'CARES CRRSA ARP 28-35'!I91</f>
        <v>0</v>
      </c>
      <c r="D8984" s="4" t="s">
        <v>1500</v>
      </c>
      <c r="F8984" s="4"/>
      <c r="G8984" s="1" t="b">
        <f t="shared" ca="1" si="147"/>
        <v>1</v>
      </c>
      <c r="H8984" s="1435" cm="1">
        <f t="array" aca="1" ref="H8984" ca="1">IF(I8984&lt;&gt;"",INDIRECT("'"&amp;I8984&amp;"'!"&amp;J8984),"")</f>
        <v>0</v>
      </c>
      <c r="I8984" s="1440" t="s">
        <v>6426</v>
      </c>
      <c r="J8984" s="1436" t="s">
        <v>6439</v>
      </c>
      <c r="K8984" s="4"/>
    </row>
    <row r="8985" spans="1:11" ht="15" x14ac:dyDescent="0.2">
      <c r="A8985">
        <v>8926</v>
      </c>
      <c r="B8985" s="19">
        <f>'CARES CRRSA ARP 28-35'!J91</f>
        <v>0</v>
      </c>
      <c r="D8985" s="4" t="s">
        <v>1500</v>
      </c>
      <c r="F8985" s="4"/>
      <c r="G8985" s="1" t="b">
        <f t="shared" ca="1" si="147"/>
        <v>1</v>
      </c>
      <c r="H8985" s="1435" cm="1">
        <f t="array" aca="1" ref="H8985" ca="1">IF(I8985&lt;&gt;"",INDIRECT("'"&amp;I8985&amp;"'!"&amp;J8985),"")</f>
        <v>0</v>
      </c>
      <c r="I8985" s="1440" t="s">
        <v>6426</v>
      </c>
      <c r="J8985" s="1436" t="s">
        <v>6440</v>
      </c>
      <c r="K8985" s="4"/>
    </row>
    <row r="8986" spans="1:11" ht="15" x14ac:dyDescent="0.2">
      <c r="A8986">
        <v>8927</v>
      </c>
      <c r="B8986" s="19">
        <f>'CARES CRRSA ARP 28-35'!L91</f>
        <v>0</v>
      </c>
      <c r="D8986" s="4" t="s">
        <v>1500</v>
      </c>
      <c r="F8986" s="4"/>
      <c r="G8986" s="1" t="b">
        <f t="shared" ca="1" si="147"/>
        <v>1</v>
      </c>
      <c r="H8986" s="1435" cm="1">
        <f t="array" aca="1" ref="H8986" ca="1">IF(I8986&lt;&gt;"",INDIRECT("'"&amp;I8986&amp;"'!"&amp;J8986),"")</f>
        <v>0</v>
      </c>
      <c r="I8986" s="1440" t="s">
        <v>6426</v>
      </c>
      <c r="J8986" s="1436" t="s">
        <v>6441</v>
      </c>
      <c r="K8986" s="4"/>
    </row>
    <row r="8987" spans="1:11" ht="15" x14ac:dyDescent="0.2">
      <c r="A8987">
        <v>8928</v>
      </c>
      <c r="B8987" s="19">
        <f>'CARES CRRSA ARP 28-35'!D92</f>
        <v>0</v>
      </c>
      <c r="D8987" s="4" t="s">
        <v>1500</v>
      </c>
      <c r="F8987" s="4"/>
      <c r="G8987" s="1" t="b">
        <f t="shared" ca="1" si="147"/>
        <v>1</v>
      </c>
      <c r="H8987" s="1435" cm="1">
        <f t="array" aca="1" ref="H8987" ca="1">IF(I8987&lt;&gt;"",INDIRECT("'"&amp;I8987&amp;"'!"&amp;J8987),"")</f>
        <v>0</v>
      </c>
      <c r="I8987" s="1440" t="s">
        <v>6426</v>
      </c>
      <c r="J8987" s="1436" t="s">
        <v>7792</v>
      </c>
      <c r="K8987" s="4"/>
    </row>
    <row r="8988" spans="1:11" ht="15" x14ac:dyDescent="0.2">
      <c r="A8988">
        <v>8929</v>
      </c>
      <c r="B8988" s="19">
        <f>'CARES CRRSA ARP 28-35'!L92</f>
        <v>0</v>
      </c>
      <c r="D8988" s="4" t="s">
        <v>1500</v>
      </c>
      <c r="F8988" s="4"/>
      <c r="G8988" s="1" t="b">
        <f t="shared" ca="1" si="147"/>
        <v>1</v>
      </c>
      <c r="H8988" s="1435" cm="1">
        <f t="array" aca="1" ref="H8988" ca="1">IF(I8988&lt;&gt;"",INDIRECT("'"&amp;I8988&amp;"'!"&amp;J8988),"")</f>
        <v>0</v>
      </c>
      <c r="I8988" s="1440" t="s">
        <v>6426</v>
      </c>
      <c r="J8988" s="1436" t="s">
        <v>7793</v>
      </c>
      <c r="K8988" s="4"/>
    </row>
    <row r="8989" spans="1:11" ht="15" x14ac:dyDescent="0.2">
      <c r="A8989">
        <v>8930</v>
      </c>
      <c r="B8989" s="19">
        <f>'CARES CRRSA ARP 28-35'!D93</f>
        <v>0</v>
      </c>
      <c r="D8989" s="4" t="s">
        <v>1500</v>
      </c>
      <c r="F8989" s="4"/>
      <c r="G8989" s="1" t="b">
        <f t="shared" ca="1" si="147"/>
        <v>1</v>
      </c>
      <c r="H8989" s="1435" cm="1">
        <f t="array" aca="1" ref="H8989" ca="1">IF(I8989&lt;&gt;"",INDIRECT("'"&amp;I8989&amp;"'!"&amp;J8989),"")</f>
        <v>0</v>
      </c>
      <c r="I8989" s="1440" t="s">
        <v>6426</v>
      </c>
      <c r="J8989" s="1436" t="s">
        <v>7794</v>
      </c>
      <c r="K8989" s="4"/>
    </row>
    <row r="8990" spans="1:11" ht="15" x14ac:dyDescent="0.2">
      <c r="A8990">
        <v>8931</v>
      </c>
      <c r="B8990" s="19">
        <f>'CARES CRRSA ARP 28-35'!E93</f>
        <v>0</v>
      </c>
      <c r="D8990" s="4" t="s">
        <v>1500</v>
      </c>
      <c r="F8990" s="4"/>
      <c r="G8990" s="1" t="b">
        <f t="shared" ca="1" si="147"/>
        <v>1</v>
      </c>
      <c r="H8990" s="1435" cm="1">
        <f t="array" aca="1" ref="H8990" ca="1">IF(I8990&lt;&gt;"",INDIRECT("'"&amp;I8990&amp;"'!"&amp;J8990),"")</f>
        <v>0</v>
      </c>
      <c r="I8990" s="1440" t="s">
        <v>6426</v>
      </c>
      <c r="J8990" s="1436" t="s">
        <v>7795</v>
      </c>
      <c r="K8990" s="4"/>
    </row>
    <row r="8991" spans="1:11" ht="15" x14ac:dyDescent="0.2">
      <c r="A8991">
        <v>8932</v>
      </c>
      <c r="B8991" s="19">
        <f>'CARES CRRSA ARP 28-35'!F93</f>
        <v>0</v>
      </c>
      <c r="D8991" s="4" t="s">
        <v>1500</v>
      </c>
      <c r="F8991" s="4"/>
      <c r="G8991" s="1" t="b">
        <f t="shared" ca="1" si="147"/>
        <v>1</v>
      </c>
      <c r="H8991" s="1435" cm="1">
        <f t="array" aca="1" ref="H8991" ca="1">IF(I8991&lt;&gt;"",INDIRECT("'"&amp;I8991&amp;"'!"&amp;J8991),"")</f>
        <v>0</v>
      </c>
      <c r="I8991" s="1440" t="s">
        <v>6426</v>
      </c>
      <c r="J8991" s="1436" t="s">
        <v>7796</v>
      </c>
      <c r="K8991" s="4"/>
    </row>
    <row r="8992" spans="1:11" ht="15" x14ac:dyDescent="0.2">
      <c r="A8992">
        <v>8933</v>
      </c>
      <c r="B8992" s="19">
        <f>'CARES CRRSA ARP 28-35'!G93</f>
        <v>0</v>
      </c>
      <c r="D8992" s="4" t="s">
        <v>1500</v>
      </c>
      <c r="F8992" s="4"/>
      <c r="G8992" s="1" t="b">
        <f t="shared" ref="G8992:G9055" ca="1" si="148">H8992=B8992</f>
        <v>1</v>
      </c>
      <c r="H8992" s="1435" cm="1">
        <f t="array" aca="1" ref="H8992" ca="1">IF(I8992&lt;&gt;"",INDIRECT("'"&amp;I8992&amp;"'!"&amp;J8992),"")</f>
        <v>0</v>
      </c>
      <c r="I8992" s="1440" t="s">
        <v>6426</v>
      </c>
      <c r="J8992" s="1436" t="s">
        <v>7797</v>
      </c>
      <c r="K8992" s="4"/>
    </row>
    <row r="8993" spans="1:11" ht="15" x14ac:dyDescent="0.2">
      <c r="A8993">
        <v>8934</v>
      </c>
      <c r="B8993" s="19">
        <f>'CARES CRRSA ARP 28-35'!H93</f>
        <v>0</v>
      </c>
      <c r="D8993" s="4" t="s">
        <v>1500</v>
      </c>
      <c r="F8993" s="4"/>
      <c r="G8993" s="1" t="b">
        <f t="shared" ca="1" si="148"/>
        <v>1</v>
      </c>
      <c r="H8993" s="1435" cm="1">
        <f t="array" aca="1" ref="H8993" ca="1">IF(I8993&lt;&gt;"",INDIRECT("'"&amp;I8993&amp;"'!"&amp;J8993),"")</f>
        <v>0</v>
      </c>
      <c r="I8993" s="1440" t="s">
        <v>6426</v>
      </c>
      <c r="J8993" s="1436" t="s">
        <v>5565</v>
      </c>
      <c r="K8993" s="4"/>
    </row>
    <row r="8994" spans="1:11" ht="15" x14ac:dyDescent="0.2">
      <c r="A8994">
        <v>8935</v>
      </c>
      <c r="B8994" s="19">
        <f>'CARES CRRSA ARP 28-35'!I93</f>
        <v>0</v>
      </c>
      <c r="D8994" s="4" t="s">
        <v>1500</v>
      </c>
      <c r="F8994" s="4"/>
      <c r="G8994" s="1" t="b">
        <f t="shared" ca="1" si="148"/>
        <v>1</v>
      </c>
      <c r="H8994" s="1435" cm="1">
        <f t="array" aca="1" ref="H8994" ca="1">IF(I8994&lt;&gt;"",INDIRECT("'"&amp;I8994&amp;"'!"&amp;J8994),"")</f>
        <v>0</v>
      </c>
      <c r="I8994" s="1440" t="s">
        <v>6426</v>
      </c>
      <c r="J8994" s="1436" t="s">
        <v>7798</v>
      </c>
      <c r="K8994" s="4"/>
    </row>
    <row r="8995" spans="1:11" ht="15" x14ac:dyDescent="0.2">
      <c r="A8995">
        <v>8936</v>
      </c>
      <c r="B8995" s="19">
        <f>'CARES CRRSA ARP 28-35'!J93</f>
        <v>0</v>
      </c>
      <c r="D8995" s="4" t="s">
        <v>1500</v>
      </c>
      <c r="F8995" s="4"/>
      <c r="G8995" s="1" t="b">
        <f t="shared" ca="1" si="148"/>
        <v>1</v>
      </c>
      <c r="H8995" s="1435" cm="1">
        <f t="array" aca="1" ref="H8995" ca="1">IF(I8995&lt;&gt;"",INDIRECT("'"&amp;I8995&amp;"'!"&amp;J8995),"")</f>
        <v>0</v>
      </c>
      <c r="I8995" s="1440" t="s">
        <v>6426</v>
      </c>
      <c r="J8995" s="1436" t="s">
        <v>7799</v>
      </c>
      <c r="K8995" s="4"/>
    </row>
    <row r="8996" spans="1:11" ht="15" x14ac:dyDescent="0.2">
      <c r="A8996">
        <v>8937</v>
      </c>
      <c r="B8996" s="19">
        <f>'CARES CRRSA ARP 28-35'!L93</f>
        <v>0</v>
      </c>
      <c r="D8996" s="4" t="s">
        <v>1500</v>
      </c>
      <c r="F8996" s="4"/>
      <c r="G8996" s="1" t="b">
        <f t="shared" ca="1" si="148"/>
        <v>1</v>
      </c>
      <c r="H8996" s="1435" cm="1">
        <f t="array" aca="1" ref="H8996" ca="1">IF(I8996&lt;&gt;"",INDIRECT("'"&amp;I8996&amp;"'!"&amp;J8996),"")</f>
        <v>0</v>
      </c>
      <c r="I8996" s="1440" t="s">
        <v>6426</v>
      </c>
      <c r="J8996" s="1436" t="s">
        <v>7800</v>
      </c>
      <c r="K8996" s="4"/>
    </row>
    <row r="8997" spans="1:11" ht="15" x14ac:dyDescent="0.2">
      <c r="A8997">
        <v>8938</v>
      </c>
      <c r="B8997" s="19">
        <f>'CARES CRRSA ARP 28-35'!F96</f>
        <v>0</v>
      </c>
      <c r="D8997" s="4" t="s">
        <v>1500</v>
      </c>
      <c r="F8997" s="4"/>
      <c r="G8997" s="1" t="b">
        <f t="shared" ca="1" si="148"/>
        <v>1</v>
      </c>
      <c r="H8997" s="1435" cm="1">
        <f t="array" aca="1" ref="H8997" ca="1">IF(I8997&lt;&gt;"",INDIRECT("'"&amp;I8997&amp;"'!"&amp;J8997),"")</f>
        <v>0</v>
      </c>
      <c r="I8997" s="1440" t="s">
        <v>6426</v>
      </c>
      <c r="J8997" s="1436" t="s">
        <v>5784</v>
      </c>
      <c r="K8997" s="4"/>
    </row>
    <row r="8998" spans="1:11" ht="15" x14ac:dyDescent="0.2">
      <c r="A8998">
        <v>8939</v>
      </c>
      <c r="B8998" s="19">
        <f>'CARES CRRSA ARP 28-35'!G96</f>
        <v>0</v>
      </c>
      <c r="D8998" s="4" t="s">
        <v>1500</v>
      </c>
      <c r="F8998" s="4"/>
      <c r="G8998" s="1" t="b">
        <f t="shared" ca="1" si="148"/>
        <v>1</v>
      </c>
      <c r="H8998" s="1435" cm="1">
        <f t="array" aca="1" ref="H8998" ca="1">IF(I8998&lt;&gt;"",INDIRECT("'"&amp;I8998&amp;"'!"&amp;J8998),"")</f>
        <v>0</v>
      </c>
      <c r="I8998" s="1440" t="s">
        <v>6426</v>
      </c>
      <c r="J8998" s="1436" t="s">
        <v>5859</v>
      </c>
      <c r="K8998" s="4"/>
    </row>
    <row r="8999" spans="1:11" ht="15" x14ac:dyDescent="0.2">
      <c r="A8999">
        <v>8940</v>
      </c>
      <c r="B8999" s="19">
        <f>'CARES CRRSA ARP 28-35'!H96</f>
        <v>0</v>
      </c>
      <c r="D8999" s="4" t="s">
        <v>1500</v>
      </c>
      <c r="F8999" s="4"/>
      <c r="G8999" s="1" t="b">
        <f t="shared" ca="1" si="148"/>
        <v>1</v>
      </c>
      <c r="H8999" s="1435" cm="1">
        <f t="array" aca="1" ref="H8999" ca="1">IF(I8999&lt;&gt;"",INDIRECT("'"&amp;I8999&amp;"'!"&amp;J8999),"")</f>
        <v>0</v>
      </c>
      <c r="I8999" s="1440" t="s">
        <v>6426</v>
      </c>
      <c r="J8999" s="1436" t="s">
        <v>5570</v>
      </c>
      <c r="K8999" s="4"/>
    </row>
    <row r="9000" spans="1:11" ht="15" x14ac:dyDescent="0.2">
      <c r="A9000">
        <v>8941</v>
      </c>
      <c r="B9000" s="19">
        <f>'CARES CRRSA ARP 28-35'!J96</f>
        <v>0</v>
      </c>
      <c r="D9000" s="4" t="s">
        <v>1500</v>
      </c>
      <c r="F9000" s="4"/>
      <c r="G9000" s="1" t="b">
        <f t="shared" ca="1" si="148"/>
        <v>1</v>
      </c>
      <c r="H9000" s="1435" cm="1">
        <f t="array" aca="1" ref="H9000" ca="1">IF(I9000&lt;&gt;"",INDIRECT("'"&amp;I9000&amp;"'!"&amp;J9000),"")</f>
        <v>0</v>
      </c>
      <c r="I9000" s="1440" t="s">
        <v>6426</v>
      </c>
      <c r="J9000" s="1436" t="s">
        <v>5876</v>
      </c>
      <c r="K9000" s="4"/>
    </row>
    <row r="9001" spans="1:11" ht="15" x14ac:dyDescent="0.2">
      <c r="A9001">
        <v>8942</v>
      </c>
      <c r="B9001" s="19">
        <f>'CARES CRRSA ARP 28-35'!L96</f>
        <v>0</v>
      </c>
      <c r="D9001" s="4" t="s">
        <v>1500</v>
      </c>
      <c r="F9001" s="4"/>
      <c r="G9001" s="1" t="b">
        <f t="shared" ca="1" si="148"/>
        <v>1</v>
      </c>
      <c r="H9001" s="1435" cm="1">
        <f t="array" aca="1" ref="H9001" ca="1">IF(I9001&lt;&gt;"",INDIRECT("'"&amp;I9001&amp;"'!"&amp;J9001),"")</f>
        <v>0</v>
      </c>
      <c r="I9001" s="1440" t="s">
        <v>6426</v>
      </c>
      <c r="J9001" s="1436" t="s">
        <v>6442</v>
      </c>
      <c r="K9001" s="4"/>
    </row>
    <row r="9002" spans="1:11" ht="15" x14ac:dyDescent="0.2">
      <c r="A9002">
        <v>8943</v>
      </c>
      <c r="B9002" s="19">
        <f>'CARES CRRSA ARP 28-35'!F97</f>
        <v>0</v>
      </c>
      <c r="D9002" s="4" t="s">
        <v>1500</v>
      </c>
      <c r="F9002" s="4"/>
      <c r="G9002" s="1" t="b">
        <f t="shared" ca="1" si="148"/>
        <v>1</v>
      </c>
      <c r="H9002" s="1435" cm="1">
        <f t="array" aca="1" ref="H9002" ca="1">IF(I9002&lt;&gt;"",INDIRECT("'"&amp;I9002&amp;"'!"&amp;J9002),"")</f>
        <v>0</v>
      </c>
      <c r="I9002" s="1440" t="s">
        <v>6426</v>
      </c>
      <c r="J9002" s="1436" t="s">
        <v>5785</v>
      </c>
      <c r="K9002" s="4"/>
    </row>
    <row r="9003" spans="1:11" ht="15" x14ac:dyDescent="0.2">
      <c r="A9003">
        <v>8944</v>
      </c>
      <c r="B9003" s="19">
        <f>'CARES CRRSA ARP 28-35'!G97</f>
        <v>0</v>
      </c>
      <c r="D9003" s="4" t="s">
        <v>1500</v>
      </c>
      <c r="F9003" s="4"/>
      <c r="G9003" s="1" t="b">
        <f t="shared" ca="1" si="148"/>
        <v>1</v>
      </c>
      <c r="H9003" s="1435" cm="1">
        <f t="array" aca="1" ref="H9003" ca="1">IF(I9003&lt;&gt;"",INDIRECT("'"&amp;I9003&amp;"'!"&amp;J9003),"")</f>
        <v>0</v>
      </c>
      <c r="I9003" s="1440" t="s">
        <v>6426</v>
      </c>
      <c r="J9003" s="1436" t="s">
        <v>5860</v>
      </c>
      <c r="K9003" s="4"/>
    </row>
    <row r="9004" spans="1:11" ht="15" x14ac:dyDescent="0.2">
      <c r="A9004">
        <v>8945</v>
      </c>
      <c r="B9004" s="19">
        <f>'CARES CRRSA ARP 28-35'!H97</f>
        <v>0</v>
      </c>
      <c r="D9004" s="4" t="s">
        <v>1500</v>
      </c>
      <c r="F9004" s="4"/>
      <c r="G9004" s="1" t="b">
        <f t="shared" ca="1" si="148"/>
        <v>1</v>
      </c>
      <c r="H9004" s="1435" cm="1">
        <f t="array" aca="1" ref="H9004" ca="1">IF(I9004&lt;&gt;"",INDIRECT("'"&amp;I9004&amp;"'!"&amp;J9004),"")</f>
        <v>0</v>
      </c>
      <c r="I9004" s="1440" t="s">
        <v>6426</v>
      </c>
      <c r="J9004" s="1436" t="s">
        <v>5572</v>
      </c>
      <c r="K9004" s="4"/>
    </row>
    <row r="9005" spans="1:11" ht="15" x14ac:dyDescent="0.2">
      <c r="A9005">
        <v>8946</v>
      </c>
      <c r="B9005" s="19">
        <f>'CARES CRRSA ARP 28-35'!J97</f>
        <v>0</v>
      </c>
      <c r="D9005" s="4" t="s">
        <v>1500</v>
      </c>
      <c r="F9005" s="4"/>
      <c r="G9005" s="1" t="b">
        <f t="shared" ca="1" si="148"/>
        <v>1</v>
      </c>
      <c r="H9005" s="1435" cm="1">
        <f t="array" aca="1" ref="H9005" ca="1">IF(I9005&lt;&gt;"",INDIRECT("'"&amp;I9005&amp;"'!"&amp;J9005),"")</f>
        <v>0</v>
      </c>
      <c r="I9005" s="1440" t="s">
        <v>6426</v>
      </c>
      <c r="J9005" s="1436" t="s">
        <v>5877</v>
      </c>
      <c r="K9005" s="4"/>
    </row>
    <row r="9006" spans="1:11" ht="15" x14ac:dyDescent="0.2">
      <c r="A9006">
        <v>8947</v>
      </c>
      <c r="B9006" s="19">
        <f>'CARES CRRSA ARP 28-35'!L97</f>
        <v>0</v>
      </c>
      <c r="D9006" s="4" t="s">
        <v>1500</v>
      </c>
      <c r="F9006" s="4"/>
      <c r="G9006" s="1" t="b">
        <f t="shared" ca="1" si="148"/>
        <v>1</v>
      </c>
      <c r="H9006" s="1435" cm="1">
        <f t="array" aca="1" ref="H9006" ca="1">IF(I9006&lt;&gt;"",INDIRECT("'"&amp;I9006&amp;"'!"&amp;J9006),"")</f>
        <v>0</v>
      </c>
      <c r="I9006" s="1440" t="s">
        <v>6426</v>
      </c>
      <c r="J9006" s="1436" t="s">
        <v>7801</v>
      </c>
      <c r="K9006" s="4"/>
    </row>
    <row r="9007" spans="1:11" ht="15" x14ac:dyDescent="0.2">
      <c r="A9007">
        <v>8948</v>
      </c>
      <c r="B9007" s="19">
        <f>'CARES CRRSA ARP 28-35'!F98</f>
        <v>0</v>
      </c>
      <c r="D9007" s="4" t="s">
        <v>1500</v>
      </c>
      <c r="F9007" s="4"/>
      <c r="G9007" s="1" t="b">
        <f t="shared" ca="1" si="148"/>
        <v>1</v>
      </c>
      <c r="H9007" s="1435" cm="1">
        <f t="array" aca="1" ref="H9007" ca="1">IF(I9007&lt;&gt;"",INDIRECT("'"&amp;I9007&amp;"'!"&amp;J9007),"")</f>
        <v>0</v>
      </c>
      <c r="I9007" s="1440" t="s">
        <v>6426</v>
      </c>
      <c r="J9007" s="1436" t="s">
        <v>5055</v>
      </c>
      <c r="K9007" s="4"/>
    </row>
    <row r="9008" spans="1:11" ht="15" x14ac:dyDescent="0.2">
      <c r="A9008">
        <v>8949</v>
      </c>
      <c r="B9008" s="19">
        <f>'CARES CRRSA ARP 28-35'!G98</f>
        <v>0</v>
      </c>
      <c r="D9008" s="4" t="s">
        <v>1500</v>
      </c>
      <c r="F9008" s="4"/>
      <c r="G9008" s="1" t="b">
        <f t="shared" ca="1" si="148"/>
        <v>1</v>
      </c>
      <c r="H9008" s="1435" cm="1">
        <f t="array" aca="1" ref="H9008" ca="1">IF(I9008&lt;&gt;"",INDIRECT("'"&amp;I9008&amp;"'!"&amp;J9008),"")</f>
        <v>0</v>
      </c>
      <c r="I9008" s="1440" t="s">
        <v>6426</v>
      </c>
      <c r="J9008" s="1436" t="s">
        <v>5093</v>
      </c>
      <c r="K9008" s="4"/>
    </row>
    <row r="9009" spans="1:11" ht="15" x14ac:dyDescent="0.2">
      <c r="A9009">
        <v>8950</v>
      </c>
      <c r="B9009" s="19">
        <f>'CARES CRRSA ARP 28-35'!H98</f>
        <v>0</v>
      </c>
      <c r="D9009" s="4" t="s">
        <v>1500</v>
      </c>
      <c r="F9009" s="4"/>
      <c r="G9009" s="1" t="b">
        <f t="shared" ca="1" si="148"/>
        <v>1</v>
      </c>
      <c r="H9009" s="1435" cm="1">
        <f t="array" aca="1" ref="H9009" ca="1">IF(I9009&lt;&gt;"",INDIRECT("'"&amp;I9009&amp;"'!"&amp;J9009),"")</f>
        <v>0</v>
      </c>
      <c r="I9009" s="1440" t="s">
        <v>6426</v>
      </c>
      <c r="J9009" s="1436" t="s">
        <v>5134</v>
      </c>
      <c r="K9009" s="4"/>
    </row>
    <row r="9010" spans="1:11" ht="15" x14ac:dyDescent="0.2">
      <c r="A9010">
        <v>8951</v>
      </c>
      <c r="B9010" s="19">
        <f>'CARES CRRSA ARP 28-35'!J98</f>
        <v>0</v>
      </c>
      <c r="D9010" s="4" t="s">
        <v>1500</v>
      </c>
      <c r="F9010" s="4"/>
      <c r="G9010" s="1" t="b">
        <f t="shared" ca="1" si="148"/>
        <v>1</v>
      </c>
      <c r="H9010" s="1435" cm="1">
        <f t="array" aca="1" ref="H9010" ca="1">IF(I9010&lt;&gt;"",INDIRECT("'"&amp;I9010&amp;"'!"&amp;J9010),"")</f>
        <v>0</v>
      </c>
      <c r="I9010" s="1440" t="s">
        <v>6426</v>
      </c>
      <c r="J9010" s="1436" t="s">
        <v>5233</v>
      </c>
      <c r="K9010" s="4"/>
    </row>
    <row r="9011" spans="1:11" ht="15" x14ac:dyDescent="0.2">
      <c r="A9011">
        <v>8952</v>
      </c>
      <c r="B9011" s="19">
        <f>'CARES CRRSA ARP 28-35'!L98</f>
        <v>0</v>
      </c>
      <c r="D9011" s="4" t="s">
        <v>1500</v>
      </c>
      <c r="F9011" s="4"/>
      <c r="G9011" s="1" t="b">
        <f t="shared" ca="1" si="148"/>
        <v>1</v>
      </c>
      <c r="H9011" s="1435" cm="1">
        <f t="array" aca="1" ref="H9011" ca="1">IF(I9011&lt;&gt;"",INDIRECT("'"&amp;I9011&amp;"'!"&amp;J9011),"")</f>
        <v>0</v>
      </c>
      <c r="I9011" s="1440" t="s">
        <v>6426</v>
      </c>
      <c r="J9011" s="1436" t="s">
        <v>7802</v>
      </c>
      <c r="K9011" s="4"/>
    </row>
    <row r="9012" spans="1:11" ht="15" x14ac:dyDescent="0.2">
      <c r="A9012" s="5">
        <v>8953</v>
      </c>
      <c r="D9012" s="4" t="s">
        <v>1500</v>
      </c>
      <c r="E9012" s="1" t="s">
        <v>1676</v>
      </c>
      <c r="F9012" s="4" t="s">
        <v>3784</v>
      </c>
      <c r="G9012" s="1" t="b">
        <f t="shared" ca="1" si="148"/>
        <v>1</v>
      </c>
      <c r="H9012" s="1435" t="str" cm="1">
        <f t="array" aca="1" ref="H9012" ca="1">IF(I9012&lt;&gt;"",INDIRECT("'"&amp;I9012&amp;"'!"&amp;J9012),"")</f>
        <v/>
      </c>
      <c r="I9012" s="1440"/>
      <c r="J9012" s="1436"/>
      <c r="K9012" s="4"/>
    </row>
    <row r="9013" spans="1:11" ht="15" x14ac:dyDescent="0.2">
      <c r="A9013" s="5">
        <v>8954</v>
      </c>
      <c r="D9013" s="4" t="s">
        <v>1500</v>
      </c>
      <c r="E9013" s="1" t="s">
        <v>1676</v>
      </c>
      <c r="F9013" s="4" t="s">
        <v>3784</v>
      </c>
      <c r="G9013" s="1" t="b">
        <f t="shared" ca="1" si="148"/>
        <v>1</v>
      </c>
      <c r="H9013" s="1435" t="str" cm="1">
        <f t="array" aca="1" ref="H9013" ca="1">IF(I9013&lt;&gt;"",INDIRECT("'"&amp;I9013&amp;"'!"&amp;J9013),"")</f>
        <v/>
      </c>
      <c r="I9013" s="1440"/>
      <c r="J9013" s="1436"/>
      <c r="K9013" s="4"/>
    </row>
    <row r="9014" spans="1:11" ht="15" x14ac:dyDescent="0.2">
      <c r="A9014" s="5">
        <v>8955</v>
      </c>
      <c r="D9014" s="4" t="s">
        <v>1500</v>
      </c>
      <c r="E9014" s="1" t="s">
        <v>1676</v>
      </c>
      <c r="F9014" s="4" t="s">
        <v>3784</v>
      </c>
      <c r="G9014" s="1" t="b">
        <f t="shared" ca="1" si="148"/>
        <v>1</v>
      </c>
      <c r="H9014" s="1435" t="str" cm="1">
        <f t="array" aca="1" ref="H9014" ca="1">IF(I9014&lt;&gt;"",INDIRECT("'"&amp;I9014&amp;"'!"&amp;J9014),"")</f>
        <v/>
      </c>
      <c r="I9014" s="1440"/>
      <c r="J9014" s="1436"/>
      <c r="K9014" s="4"/>
    </row>
    <row r="9015" spans="1:11" ht="15" x14ac:dyDescent="0.2">
      <c r="A9015" s="5">
        <v>8956</v>
      </c>
      <c r="D9015" s="4" t="s">
        <v>1500</v>
      </c>
      <c r="E9015" s="1" t="s">
        <v>1676</v>
      </c>
      <c r="F9015" s="4" t="s">
        <v>3784</v>
      </c>
      <c r="G9015" s="1" t="b">
        <f t="shared" ca="1" si="148"/>
        <v>1</v>
      </c>
      <c r="H9015" s="1435" t="str" cm="1">
        <f t="array" aca="1" ref="H9015" ca="1">IF(I9015&lt;&gt;"",INDIRECT("'"&amp;I9015&amp;"'!"&amp;J9015),"")</f>
        <v/>
      </c>
      <c r="I9015" s="1440"/>
      <c r="J9015" s="1436"/>
      <c r="K9015" s="4"/>
    </row>
    <row r="9016" spans="1:11" ht="15" x14ac:dyDescent="0.2">
      <c r="A9016" s="5">
        <v>8957</v>
      </c>
      <c r="D9016" s="4" t="s">
        <v>1500</v>
      </c>
      <c r="E9016" s="1" t="s">
        <v>1676</v>
      </c>
      <c r="F9016" s="4" t="s">
        <v>3784</v>
      </c>
      <c r="G9016" s="1" t="b">
        <f t="shared" ca="1" si="148"/>
        <v>1</v>
      </c>
      <c r="H9016" s="1435" t="str" cm="1">
        <f t="array" aca="1" ref="H9016" ca="1">IF(I9016&lt;&gt;"",INDIRECT("'"&amp;I9016&amp;"'!"&amp;J9016),"")</f>
        <v/>
      </c>
      <c r="I9016" s="1440"/>
      <c r="J9016" s="1436"/>
      <c r="K9016" s="4"/>
    </row>
    <row r="9017" spans="1:11" ht="15" x14ac:dyDescent="0.2">
      <c r="A9017" s="5">
        <v>8958</v>
      </c>
      <c r="D9017" s="4" t="s">
        <v>1500</v>
      </c>
      <c r="E9017" s="1" t="s">
        <v>1676</v>
      </c>
      <c r="F9017" s="4" t="s">
        <v>3784</v>
      </c>
      <c r="G9017" s="1" t="b">
        <f t="shared" ca="1" si="148"/>
        <v>1</v>
      </c>
      <c r="H9017" s="1435" t="str" cm="1">
        <f t="array" aca="1" ref="H9017" ca="1">IF(I9017&lt;&gt;"",INDIRECT("'"&amp;I9017&amp;"'!"&amp;J9017),"")</f>
        <v/>
      </c>
      <c r="I9017" s="1440"/>
      <c r="J9017" s="1436"/>
      <c r="K9017" s="4"/>
    </row>
    <row r="9018" spans="1:11" ht="15" x14ac:dyDescent="0.2">
      <c r="A9018" s="5">
        <v>8959</v>
      </c>
      <c r="D9018" s="4" t="s">
        <v>1500</v>
      </c>
      <c r="E9018" s="1" t="s">
        <v>1676</v>
      </c>
      <c r="F9018" s="4" t="s">
        <v>3784</v>
      </c>
      <c r="G9018" s="1" t="b">
        <f t="shared" ca="1" si="148"/>
        <v>1</v>
      </c>
      <c r="H9018" s="1435" t="str" cm="1">
        <f t="array" aca="1" ref="H9018" ca="1">IF(I9018&lt;&gt;"",INDIRECT("'"&amp;I9018&amp;"'!"&amp;J9018),"")</f>
        <v/>
      </c>
      <c r="I9018" s="1440"/>
      <c r="J9018" s="1436"/>
      <c r="K9018" s="4"/>
    </row>
    <row r="9019" spans="1:11" ht="15" x14ac:dyDescent="0.2">
      <c r="A9019" s="5">
        <v>8960</v>
      </c>
      <c r="D9019" s="4" t="s">
        <v>1500</v>
      </c>
      <c r="E9019" s="1" t="s">
        <v>1676</v>
      </c>
      <c r="F9019" s="4" t="s">
        <v>3784</v>
      </c>
      <c r="G9019" s="1" t="b">
        <f t="shared" ca="1" si="148"/>
        <v>1</v>
      </c>
      <c r="H9019" s="1435" t="str" cm="1">
        <f t="array" aca="1" ref="H9019" ca="1">IF(I9019&lt;&gt;"",INDIRECT("'"&amp;I9019&amp;"'!"&amp;J9019),"")</f>
        <v/>
      </c>
      <c r="I9019" s="1440"/>
      <c r="J9019" s="1436"/>
      <c r="K9019" s="4"/>
    </row>
    <row r="9020" spans="1:11" ht="15" x14ac:dyDescent="0.2">
      <c r="A9020" s="5">
        <v>8961</v>
      </c>
      <c r="D9020" s="4" t="s">
        <v>1500</v>
      </c>
      <c r="E9020" s="1" t="s">
        <v>1676</v>
      </c>
      <c r="F9020" s="4" t="s">
        <v>3784</v>
      </c>
      <c r="G9020" s="1" t="b">
        <f t="shared" ca="1" si="148"/>
        <v>1</v>
      </c>
      <c r="H9020" s="1435" t="str" cm="1">
        <f t="array" aca="1" ref="H9020" ca="1">IF(I9020&lt;&gt;"",INDIRECT("'"&amp;I9020&amp;"'!"&amp;J9020),"")</f>
        <v/>
      </c>
      <c r="I9020" s="1440"/>
      <c r="J9020" s="1436"/>
      <c r="K9020" s="4"/>
    </row>
    <row r="9021" spans="1:11" ht="15" x14ac:dyDescent="0.2">
      <c r="A9021" s="5">
        <v>8962</v>
      </c>
      <c r="D9021" s="4" t="s">
        <v>1500</v>
      </c>
      <c r="E9021" s="1" t="s">
        <v>1676</v>
      </c>
      <c r="F9021" s="4" t="s">
        <v>3784</v>
      </c>
      <c r="G9021" s="1" t="b">
        <f t="shared" ca="1" si="148"/>
        <v>1</v>
      </c>
      <c r="H9021" s="1435" t="str" cm="1">
        <f t="array" aca="1" ref="H9021" ca="1">IF(I9021&lt;&gt;"",INDIRECT("'"&amp;I9021&amp;"'!"&amp;J9021),"")</f>
        <v/>
      </c>
      <c r="I9021" s="1440"/>
      <c r="J9021" s="1436"/>
      <c r="K9021" s="4"/>
    </row>
    <row r="9022" spans="1:11" ht="15" x14ac:dyDescent="0.2">
      <c r="A9022" s="5">
        <v>8963</v>
      </c>
      <c r="D9022" s="4" t="s">
        <v>1500</v>
      </c>
      <c r="E9022" s="1" t="s">
        <v>1676</v>
      </c>
      <c r="F9022" s="4" t="s">
        <v>3784</v>
      </c>
      <c r="G9022" s="1" t="b">
        <f t="shared" ca="1" si="148"/>
        <v>1</v>
      </c>
      <c r="H9022" s="1435" t="str" cm="1">
        <f t="array" aca="1" ref="H9022" ca="1">IF(I9022&lt;&gt;"",INDIRECT("'"&amp;I9022&amp;"'!"&amp;J9022),"")</f>
        <v/>
      </c>
      <c r="I9022" s="1440"/>
      <c r="J9022" s="1436"/>
      <c r="K9022" s="4"/>
    </row>
    <row r="9023" spans="1:11" ht="15" x14ac:dyDescent="0.2">
      <c r="A9023" s="5">
        <v>8964</v>
      </c>
      <c r="D9023" s="4" t="s">
        <v>1500</v>
      </c>
      <c r="E9023" s="1" t="s">
        <v>1676</v>
      </c>
      <c r="F9023" s="4" t="s">
        <v>3784</v>
      </c>
      <c r="G9023" s="1" t="b">
        <f t="shared" ca="1" si="148"/>
        <v>1</v>
      </c>
      <c r="H9023" s="1435" t="str" cm="1">
        <f t="array" aca="1" ref="H9023" ca="1">IF(I9023&lt;&gt;"",INDIRECT("'"&amp;I9023&amp;"'!"&amp;J9023),"")</f>
        <v/>
      </c>
      <c r="I9023" s="1440"/>
      <c r="J9023" s="1436"/>
      <c r="K9023" s="4"/>
    </row>
    <row r="9024" spans="1:11" ht="15" x14ac:dyDescent="0.2">
      <c r="A9024" s="5">
        <v>8965</v>
      </c>
      <c r="D9024" s="4" t="s">
        <v>1500</v>
      </c>
      <c r="E9024" s="1" t="s">
        <v>1676</v>
      </c>
      <c r="F9024" s="4" t="s">
        <v>3784</v>
      </c>
      <c r="G9024" s="1" t="b">
        <f t="shared" ca="1" si="148"/>
        <v>1</v>
      </c>
      <c r="H9024" s="1435" t="str" cm="1">
        <f t="array" aca="1" ref="H9024" ca="1">IF(I9024&lt;&gt;"",INDIRECT("'"&amp;I9024&amp;"'!"&amp;J9024),"")</f>
        <v/>
      </c>
      <c r="I9024" s="1440"/>
      <c r="J9024" s="1436"/>
      <c r="K9024" s="4"/>
    </row>
    <row r="9025" spans="1:11" ht="15" x14ac:dyDescent="0.2">
      <c r="A9025" s="5">
        <v>8966</v>
      </c>
      <c r="D9025" s="4" t="s">
        <v>1500</v>
      </c>
      <c r="E9025" s="1" t="s">
        <v>1676</v>
      </c>
      <c r="F9025" s="4" t="s">
        <v>3784</v>
      </c>
      <c r="G9025" s="1" t="b">
        <f t="shared" ca="1" si="148"/>
        <v>1</v>
      </c>
      <c r="H9025" s="1435" t="str" cm="1">
        <f t="array" aca="1" ref="H9025" ca="1">IF(I9025&lt;&gt;"",INDIRECT("'"&amp;I9025&amp;"'!"&amp;J9025),"")</f>
        <v/>
      </c>
      <c r="I9025" s="1440"/>
      <c r="J9025" s="1436"/>
      <c r="K9025" s="4"/>
    </row>
    <row r="9026" spans="1:11" ht="15" x14ac:dyDescent="0.2">
      <c r="A9026" s="5">
        <v>8967</v>
      </c>
      <c r="D9026" s="4" t="s">
        <v>1500</v>
      </c>
      <c r="E9026" s="1" t="s">
        <v>1676</v>
      </c>
      <c r="F9026" s="4" t="s">
        <v>3784</v>
      </c>
      <c r="G9026" s="1" t="b">
        <f t="shared" ca="1" si="148"/>
        <v>1</v>
      </c>
      <c r="H9026" s="1435" t="str" cm="1">
        <f t="array" aca="1" ref="H9026" ca="1">IF(I9026&lt;&gt;"",INDIRECT("'"&amp;I9026&amp;"'!"&amp;J9026),"")</f>
        <v/>
      </c>
      <c r="I9026" s="1440"/>
      <c r="J9026" s="1436"/>
      <c r="K9026" s="4"/>
    </row>
    <row r="9027" spans="1:11" ht="15" x14ac:dyDescent="0.2">
      <c r="A9027" s="5">
        <v>8968</v>
      </c>
      <c r="D9027" s="4" t="s">
        <v>1500</v>
      </c>
      <c r="E9027" s="1" t="s">
        <v>1676</v>
      </c>
      <c r="F9027" s="4" t="s">
        <v>3784</v>
      </c>
      <c r="G9027" s="1" t="b">
        <f t="shared" ca="1" si="148"/>
        <v>1</v>
      </c>
      <c r="H9027" s="1435" t="str" cm="1">
        <f t="array" aca="1" ref="H9027" ca="1">IF(I9027&lt;&gt;"",INDIRECT("'"&amp;I9027&amp;"'!"&amp;J9027),"")</f>
        <v/>
      </c>
      <c r="I9027" s="1440"/>
      <c r="J9027" s="1436"/>
      <c r="K9027" s="4"/>
    </row>
    <row r="9028" spans="1:11" ht="15" x14ac:dyDescent="0.2">
      <c r="A9028" s="5">
        <v>8969</v>
      </c>
      <c r="D9028" s="4" t="s">
        <v>1500</v>
      </c>
      <c r="E9028" s="1" t="s">
        <v>1676</v>
      </c>
      <c r="F9028" s="4" t="s">
        <v>3784</v>
      </c>
      <c r="G9028" s="1" t="b">
        <f t="shared" ca="1" si="148"/>
        <v>1</v>
      </c>
      <c r="H9028" s="1435" t="str" cm="1">
        <f t="array" aca="1" ref="H9028" ca="1">IF(I9028&lt;&gt;"",INDIRECT("'"&amp;I9028&amp;"'!"&amp;J9028),"")</f>
        <v/>
      </c>
      <c r="I9028" s="1440"/>
      <c r="J9028" s="1436"/>
      <c r="K9028" s="4"/>
    </row>
    <row r="9029" spans="1:11" ht="15" x14ac:dyDescent="0.2">
      <c r="A9029" s="5">
        <v>8970</v>
      </c>
      <c r="D9029" s="4" t="s">
        <v>1500</v>
      </c>
      <c r="E9029" s="1" t="s">
        <v>1676</v>
      </c>
      <c r="F9029" s="4" t="s">
        <v>3784</v>
      </c>
      <c r="G9029" s="1" t="b">
        <f t="shared" ca="1" si="148"/>
        <v>1</v>
      </c>
      <c r="H9029" s="1435" t="str" cm="1">
        <f t="array" aca="1" ref="H9029" ca="1">IF(I9029&lt;&gt;"",INDIRECT("'"&amp;I9029&amp;"'!"&amp;J9029),"")</f>
        <v/>
      </c>
      <c r="I9029" s="1440"/>
      <c r="J9029" s="1436"/>
      <c r="K9029" s="4"/>
    </row>
    <row r="9030" spans="1:11" ht="15" x14ac:dyDescent="0.2">
      <c r="A9030" s="5">
        <v>8971</v>
      </c>
      <c r="D9030" s="4" t="s">
        <v>1500</v>
      </c>
      <c r="E9030" s="1" t="s">
        <v>1676</v>
      </c>
      <c r="F9030" s="4" t="s">
        <v>3784</v>
      </c>
      <c r="G9030" s="1" t="b">
        <f t="shared" ca="1" si="148"/>
        <v>1</v>
      </c>
      <c r="H9030" s="1435" t="str" cm="1">
        <f t="array" aca="1" ref="H9030" ca="1">IF(I9030&lt;&gt;"",INDIRECT("'"&amp;I9030&amp;"'!"&amp;J9030),"")</f>
        <v/>
      </c>
      <c r="I9030" s="1440"/>
      <c r="J9030" s="1436"/>
      <c r="K9030" s="4"/>
    </row>
    <row r="9031" spans="1:11" ht="15" x14ac:dyDescent="0.2">
      <c r="A9031" s="5">
        <v>8972</v>
      </c>
      <c r="D9031" s="4" t="s">
        <v>1500</v>
      </c>
      <c r="E9031" s="1" t="s">
        <v>1676</v>
      </c>
      <c r="F9031" s="4" t="s">
        <v>3784</v>
      </c>
      <c r="G9031" s="1" t="b">
        <f t="shared" ca="1" si="148"/>
        <v>1</v>
      </c>
      <c r="H9031" s="1435" t="str" cm="1">
        <f t="array" aca="1" ref="H9031" ca="1">IF(I9031&lt;&gt;"",INDIRECT("'"&amp;I9031&amp;"'!"&amp;J9031),"")</f>
        <v/>
      </c>
      <c r="I9031" s="1440"/>
      <c r="J9031" s="1436"/>
      <c r="K9031" s="4"/>
    </row>
    <row r="9032" spans="1:11" ht="15" x14ac:dyDescent="0.2">
      <c r="A9032" s="5">
        <v>8973</v>
      </c>
      <c r="D9032" s="4" t="s">
        <v>1500</v>
      </c>
      <c r="E9032" s="1" t="s">
        <v>1676</v>
      </c>
      <c r="F9032" s="4" t="s">
        <v>3784</v>
      </c>
      <c r="G9032" s="1" t="b">
        <f t="shared" ca="1" si="148"/>
        <v>1</v>
      </c>
      <c r="H9032" s="1435" t="str" cm="1">
        <f t="array" aca="1" ref="H9032" ca="1">IF(I9032&lt;&gt;"",INDIRECT("'"&amp;I9032&amp;"'!"&amp;J9032),"")</f>
        <v/>
      </c>
      <c r="I9032" s="1440"/>
      <c r="J9032" s="1436"/>
      <c r="K9032" s="4"/>
    </row>
    <row r="9033" spans="1:11" ht="15" x14ac:dyDescent="0.2">
      <c r="A9033" s="5">
        <v>8974</v>
      </c>
      <c r="D9033" s="4" t="s">
        <v>1500</v>
      </c>
      <c r="E9033" s="1" t="s">
        <v>1676</v>
      </c>
      <c r="F9033" s="4" t="s">
        <v>3784</v>
      </c>
      <c r="G9033" s="1" t="b">
        <f t="shared" ca="1" si="148"/>
        <v>1</v>
      </c>
      <c r="H9033" s="1435" t="str" cm="1">
        <f t="array" aca="1" ref="H9033" ca="1">IF(I9033&lt;&gt;"",INDIRECT("'"&amp;I9033&amp;"'!"&amp;J9033),"")</f>
        <v/>
      </c>
      <c r="I9033" s="1440"/>
      <c r="J9033" s="1436"/>
      <c r="K9033" s="4"/>
    </row>
    <row r="9034" spans="1:11" ht="15" x14ac:dyDescent="0.2">
      <c r="A9034" s="5">
        <v>8975</v>
      </c>
      <c r="D9034" s="4" t="s">
        <v>1500</v>
      </c>
      <c r="E9034" s="1" t="s">
        <v>1676</v>
      </c>
      <c r="F9034" s="4" t="s">
        <v>3784</v>
      </c>
      <c r="G9034" s="1" t="b">
        <f t="shared" ca="1" si="148"/>
        <v>1</v>
      </c>
      <c r="H9034" s="1435" t="str" cm="1">
        <f t="array" aca="1" ref="H9034" ca="1">IF(I9034&lt;&gt;"",INDIRECT("'"&amp;I9034&amp;"'!"&amp;J9034),"")</f>
        <v/>
      </c>
      <c r="I9034" s="1440"/>
      <c r="J9034" s="1436"/>
      <c r="K9034" s="4"/>
    </row>
    <row r="9035" spans="1:11" ht="15" x14ac:dyDescent="0.2">
      <c r="A9035" s="5">
        <v>8976</v>
      </c>
      <c r="D9035" s="4" t="s">
        <v>1500</v>
      </c>
      <c r="E9035" s="1" t="s">
        <v>1676</v>
      </c>
      <c r="F9035" s="4" t="s">
        <v>3784</v>
      </c>
      <c r="G9035" s="1" t="b">
        <f t="shared" ca="1" si="148"/>
        <v>1</v>
      </c>
      <c r="H9035" s="1435" t="str" cm="1">
        <f t="array" aca="1" ref="H9035" ca="1">IF(I9035&lt;&gt;"",INDIRECT("'"&amp;I9035&amp;"'!"&amp;J9035),"")</f>
        <v/>
      </c>
      <c r="I9035" s="1440"/>
      <c r="J9035" s="1436"/>
      <c r="K9035" s="4"/>
    </row>
    <row r="9036" spans="1:11" ht="15" x14ac:dyDescent="0.2">
      <c r="A9036" s="5">
        <v>8977</v>
      </c>
      <c r="D9036" s="4" t="s">
        <v>1500</v>
      </c>
      <c r="E9036" s="1" t="s">
        <v>1676</v>
      </c>
      <c r="F9036" s="4" t="s">
        <v>3784</v>
      </c>
      <c r="G9036" s="1" t="b">
        <f t="shared" ca="1" si="148"/>
        <v>1</v>
      </c>
      <c r="H9036" s="1435" t="str" cm="1">
        <f t="array" aca="1" ref="H9036" ca="1">IF(I9036&lt;&gt;"",INDIRECT("'"&amp;I9036&amp;"'!"&amp;J9036),"")</f>
        <v/>
      </c>
      <c r="I9036" s="1440"/>
      <c r="J9036" s="1436"/>
      <c r="K9036" s="4"/>
    </row>
    <row r="9037" spans="1:11" ht="15" x14ac:dyDescent="0.2">
      <c r="A9037" s="5">
        <v>8978</v>
      </c>
      <c r="D9037" s="4" t="s">
        <v>1500</v>
      </c>
      <c r="E9037" s="1" t="s">
        <v>1676</v>
      </c>
      <c r="F9037" s="4" t="s">
        <v>3784</v>
      </c>
      <c r="G9037" s="1" t="b">
        <f t="shared" ca="1" si="148"/>
        <v>1</v>
      </c>
      <c r="H9037" s="1435" t="str" cm="1">
        <f t="array" aca="1" ref="H9037" ca="1">IF(I9037&lt;&gt;"",INDIRECT("'"&amp;I9037&amp;"'!"&amp;J9037),"")</f>
        <v/>
      </c>
      <c r="I9037" s="1440"/>
      <c r="J9037" s="1436"/>
      <c r="K9037" s="4"/>
    </row>
    <row r="9038" spans="1:11" ht="15" x14ac:dyDescent="0.2">
      <c r="A9038" s="5">
        <v>8979</v>
      </c>
      <c r="D9038" s="4" t="s">
        <v>1500</v>
      </c>
      <c r="E9038" s="1" t="s">
        <v>1676</v>
      </c>
      <c r="F9038" s="4" t="s">
        <v>3784</v>
      </c>
      <c r="G9038" s="1" t="b">
        <f t="shared" ca="1" si="148"/>
        <v>1</v>
      </c>
      <c r="H9038" s="1435" t="str" cm="1">
        <f t="array" aca="1" ref="H9038" ca="1">IF(I9038&lt;&gt;"",INDIRECT("'"&amp;I9038&amp;"'!"&amp;J9038),"")</f>
        <v/>
      </c>
      <c r="I9038" s="1440"/>
      <c r="J9038" s="1436"/>
      <c r="K9038" s="4"/>
    </row>
    <row r="9039" spans="1:11" ht="15" x14ac:dyDescent="0.2">
      <c r="A9039" s="5">
        <v>8980</v>
      </c>
      <c r="D9039" s="4" t="s">
        <v>1500</v>
      </c>
      <c r="E9039" s="1" t="s">
        <v>1676</v>
      </c>
      <c r="F9039" s="4" t="s">
        <v>3784</v>
      </c>
      <c r="G9039" s="1" t="b">
        <f t="shared" ca="1" si="148"/>
        <v>1</v>
      </c>
      <c r="H9039" s="1435" t="str" cm="1">
        <f t="array" aca="1" ref="H9039" ca="1">IF(I9039&lt;&gt;"",INDIRECT("'"&amp;I9039&amp;"'!"&amp;J9039),"")</f>
        <v/>
      </c>
      <c r="I9039" s="1440"/>
      <c r="J9039" s="1436"/>
      <c r="K9039" s="4"/>
    </row>
    <row r="9040" spans="1:11" ht="15" x14ac:dyDescent="0.2">
      <c r="A9040" s="5">
        <v>8981</v>
      </c>
      <c r="D9040" s="4" t="s">
        <v>1500</v>
      </c>
      <c r="E9040" s="1" t="s">
        <v>1676</v>
      </c>
      <c r="F9040" s="4" t="s">
        <v>3784</v>
      </c>
      <c r="G9040" s="1" t="b">
        <f t="shared" ca="1" si="148"/>
        <v>1</v>
      </c>
      <c r="H9040" s="1435" t="str" cm="1">
        <f t="array" aca="1" ref="H9040" ca="1">IF(I9040&lt;&gt;"",INDIRECT("'"&amp;I9040&amp;"'!"&amp;J9040),"")</f>
        <v/>
      </c>
      <c r="I9040" s="1440"/>
      <c r="J9040" s="1436"/>
      <c r="K9040" s="4"/>
    </row>
    <row r="9041" spans="1:11" ht="15" x14ac:dyDescent="0.2">
      <c r="A9041" s="5">
        <v>8982</v>
      </c>
      <c r="D9041" s="4" t="s">
        <v>1500</v>
      </c>
      <c r="E9041" s="1" t="s">
        <v>1676</v>
      </c>
      <c r="F9041" s="4" t="s">
        <v>3784</v>
      </c>
      <c r="G9041" s="1" t="b">
        <f t="shared" ca="1" si="148"/>
        <v>1</v>
      </c>
      <c r="H9041" s="1435" t="str" cm="1">
        <f t="array" aca="1" ref="H9041" ca="1">IF(I9041&lt;&gt;"",INDIRECT("'"&amp;I9041&amp;"'!"&amp;J9041),"")</f>
        <v/>
      </c>
      <c r="I9041" s="1440"/>
      <c r="J9041" s="1436"/>
      <c r="K9041" s="4"/>
    </row>
    <row r="9042" spans="1:11" ht="15" x14ac:dyDescent="0.2">
      <c r="A9042" s="5">
        <v>8983</v>
      </c>
      <c r="D9042" s="4" t="s">
        <v>1500</v>
      </c>
      <c r="E9042" s="1" t="s">
        <v>1676</v>
      </c>
      <c r="F9042" s="4" t="s">
        <v>3784</v>
      </c>
      <c r="G9042" s="1" t="b">
        <f t="shared" ca="1" si="148"/>
        <v>1</v>
      </c>
      <c r="H9042" s="1435" t="str" cm="1">
        <f t="array" aca="1" ref="H9042" ca="1">IF(I9042&lt;&gt;"",INDIRECT("'"&amp;I9042&amp;"'!"&amp;J9042),"")</f>
        <v/>
      </c>
      <c r="I9042" s="1440"/>
      <c r="J9042" s="1436"/>
      <c r="K9042" s="4"/>
    </row>
    <row r="9043" spans="1:11" ht="15" x14ac:dyDescent="0.2">
      <c r="A9043" s="5">
        <v>8984</v>
      </c>
      <c r="D9043" s="4" t="s">
        <v>1500</v>
      </c>
      <c r="E9043" s="1" t="s">
        <v>1676</v>
      </c>
      <c r="F9043" s="4" t="s">
        <v>3784</v>
      </c>
      <c r="G9043" s="1" t="b">
        <f t="shared" ca="1" si="148"/>
        <v>1</v>
      </c>
      <c r="H9043" s="1435" t="str" cm="1">
        <f t="array" aca="1" ref="H9043" ca="1">IF(I9043&lt;&gt;"",INDIRECT("'"&amp;I9043&amp;"'!"&amp;J9043),"")</f>
        <v/>
      </c>
      <c r="I9043" s="1440"/>
      <c r="J9043" s="1436"/>
      <c r="K9043" s="4"/>
    </row>
    <row r="9044" spans="1:11" ht="15" x14ac:dyDescent="0.2">
      <c r="A9044" s="5">
        <v>8985</v>
      </c>
      <c r="D9044" s="4" t="s">
        <v>1500</v>
      </c>
      <c r="E9044" s="1" t="s">
        <v>1676</v>
      </c>
      <c r="F9044" s="4" t="s">
        <v>3784</v>
      </c>
      <c r="G9044" s="1" t="b">
        <f t="shared" ca="1" si="148"/>
        <v>1</v>
      </c>
      <c r="H9044" s="1435" t="str" cm="1">
        <f t="array" aca="1" ref="H9044" ca="1">IF(I9044&lt;&gt;"",INDIRECT("'"&amp;I9044&amp;"'!"&amp;J9044),"")</f>
        <v/>
      </c>
      <c r="I9044" s="1440"/>
      <c r="J9044" s="1436"/>
      <c r="K9044" s="4"/>
    </row>
    <row r="9045" spans="1:11" ht="15" x14ac:dyDescent="0.2">
      <c r="A9045" s="5">
        <v>8986</v>
      </c>
      <c r="D9045" s="4" t="s">
        <v>1500</v>
      </c>
      <c r="E9045" s="1" t="s">
        <v>1676</v>
      </c>
      <c r="F9045" s="4" t="s">
        <v>3784</v>
      </c>
      <c r="G9045" s="1" t="b">
        <f t="shared" ca="1" si="148"/>
        <v>1</v>
      </c>
      <c r="H9045" s="1435" t="str" cm="1">
        <f t="array" aca="1" ref="H9045" ca="1">IF(I9045&lt;&gt;"",INDIRECT("'"&amp;I9045&amp;"'!"&amp;J9045),"")</f>
        <v/>
      </c>
      <c r="I9045" s="1440"/>
      <c r="J9045" s="1436"/>
      <c r="K9045" s="4"/>
    </row>
    <row r="9046" spans="1:11" ht="15" x14ac:dyDescent="0.2">
      <c r="A9046" s="5">
        <v>8987</v>
      </c>
      <c r="D9046" s="4" t="s">
        <v>1500</v>
      </c>
      <c r="E9046" s="1" t="s">
        <v>1676</v>
      </c>
      <c r="F9046" s="4" t="s">
        <v>3784</v>
      </c>
      <c r="G9046" s="1" t="b">
        <f t="shared" ca="1" si="148"/>
        <v>1</v>
      </c>
      <c r="H9046" s="1435" t="str" cm="1">
        <f t="array" aca="1" ref="H9046" ca="1">IF(I9046&lt;&gt;"",INDIRECT("'"&amp;I9046&amp;"'!"&amp;J9046),"")</f>
        <v/>
      </c>
      <c r="I9046" s="1440"/>
      <c r="J9046" s="1436"/>
      <c r="K9046" s="4"/>
    </row>
    <row r="9047" spans="1:11" ht="15" x14ac:dyDescent="0.2">
      <c r="A9047" s="5">
        <v>8988</v>
      </c>
      <c r="D9047" s="4" t="s">
        <v>1500</v>
      </c>
      <c r="E9047" s="1" t="s">
        <v>1676</v>
      </c>
      <c r="F9047" s="4" t="s">
        <v>3784</v>
      </c>
      <c r="G9047" s="1" t="b">
        <f t="shared" ca="1" si="148"/>
        <v>1</v>
      </c>
      <c r="H9047" s="1435" t="str" cm="1">
        <f t="array" aca="1" ref="H9047" ca="1">IF(I9047&lt;&gt;"",INDIRECT("'"&amp;I9047&amp;"'!"&amp;J9047),"")</f>
        <v/>
      </c>
      <c r="I9047" s="1440"/>
      <c r="J9047" s="1436"/>
      <c r="K9047" s="4"/>
    </row>
    <row r="9048" spans="1:11" ht="15" x14ac:dyDescent="0.2">
      <c r="A9048" s="5">
        <v>8989</v>
      </c>
      <c r="D9048" s="4" t="s">
        <v>1500</v>
      </c>
      <c r="E9048" s="1" t="s">
        <v>1676</v>
      </c>
      <c r="F9048" s="4" t="s">
        <v>3784</v>
      </c>
      <c r="G9048" s="1" t="b">
        <f t="shared" ca="1" si="148"/>
        <v>1</v>
      </c>
      <c r="H9048" s="1435" t="str" cm="1">
        <f t="array" aca="1" ref="H9048" ca="1">IF(I9048&lt;&gt;"",INDIRECT("'"&amp;I9048&amp;"'!"&amp;J9048),"")</f>
        <v/>
      </c>
      <c r="I9048" s="1440"/>
      <c r="J9048" s="1436"/>
      <c r="K9048" s="4"/>
    </row>
    <row r="9049" spans="1:11" ht="15" x14ac:dyDescent="0.2">
      <c r="A9049" s="5">
        <v>8990</v>
      </c>
      <c r="D9049" s="4" t="s">
        <v>1500</v>
      </c>
      <c r="E9049" s="1" t="s">
        <v>1676</v>
      </c>
      <c r="F9049" s="4" t="s">
        <v>3784</v>
      </c>
      <c r="G9049" s="1" t="b">
        <f t="shared" ca="1" si="148"/>
        <v>1</v>
      </c>
      <c r="H9049" s="1435" t="str" cm="1">
        <f t="array" aca="1" ref="H9049" ca="1">IF(I9049&lt;&gt;"",INDIRECT("'"&amp;I9049&amp;"'!"&amp;J9049),"")</f>
        <v/>
      </c>
      <c r="I9049" s="1440"/>
      <c r="J9049" s="1436"/>
      <c r="K9049" s="4"/>
    </row>
    <row r="9050" spans="1:11" ht="15" x14ac:dyDescent="0.2">
      <c r="A9050" s="5">
        <v>8991</v>
      </c>
      <c r="D9050" s="4" t="s">
        <v>1500</v>
      </c>
      <c r="E9050" s="1" t="s">
        <v>1676</v>
      </c>
      <c r="F9050" s="4" t="s">
        <v>3784</v>
      </c>
      <c r="G9050" s="1" t="b">
        <f t="shared" ca="1" si="148"/>
        <v>1</v>
      </c>
      <c r="H9050" s="1435" t="str" cm="1">
        <f t="array" aca="1" ref="H9050" ca="1">IF(I9050&lt;&gt;"",INDIRECT("'"&amp;I9050&amp;"'!"&amp;J9050),"")</f>
        <v/>
      </c>
      <c r="I9050" s="1440"/>
      <c r="J9050" s="1436"/>
      <c r="K9050" s="4"/>
    </row>
    <row r="9051" spans="1:11" ht="15" x14ac:dyDescent="0.2">
      <c r="A9051" s="5">
        <v>8992</v>
      </c>
      <c r="D9051" s="4" t="s">
        <v>1500</v>
      </c>
      <c r="E9051" s="1" t="s">
        <v>1676</v>
      </c>
      <c r="F9051" s="4" t="s">
        <v>3784</v>
      </c>
      <c r="G9051" s="1" t="b">
        <f t="shared" ca="1" si="148"/>
        <v>1</v>
      </c>
      <c r="H9051" s="1435" t="str" cm="1">
        <f t="array" aca="1" ref="H9051" ca="1">IF(I9051&lt;&gt;"",INDIRECT("'"&amp;I9051&amp;"'!"&amp;J9051),"")</f>
        <v/>
      </c>
      <c r="I9051" s="1440"/>
      <c r="J9051" s="1436"/>
      <c r="K9051" s="4"/>
    </row>
    <row r="9052" spans="1:11" ht="15" x14ac:dyDescent="0.2">
      <c r="A9052" s="5">
        <v>8993</v>
      </c>
      <c r="D9052" s="4" t="s">
        <v>1500</v>
      </c>
      <c r="E9052" s="1" t="s">
        <v>1676</v>
      </c>
      <c r="F9052" s="4" t="s">
        <v>3784</v>
      </c>
      <c r="G9052" s="1" t="b">
        <f t="shared" ca="1" si="148"/>
        <v>1</v>
      </c>
      <c r="H9052" s="1435" t="str" cm="1">
        <f t="array" aca="1" ref="H9052" ca="1">IF(I9052&lt;&gt;"",INDIRECT("'"&amp;I9052&amp;"'!"&amp;J9052),"")</f>
        <v/>
      </c>
      <c r="I9052" s="1440"/>
      <c r="J9052" s="1436"/>
      <c r="K9052" s="4"/>
    </row>
    <row r="9053" spans="1:11" ht="15" x14ac:dyDescent="0.2">
      <c r="A9053" s="5">
        <v>8994</v>
      </c>
      <c r="D9053" s="4" t="s">
        <v>1500</v>
      </c>
      <c r="E9053" s="1" t="s">
        <v>1676</v>
      </c>
      <c r="F9053" s="4" t="s">
        <v>3784</v>
      </c>
      <c r="G9053" s="1" t="b">
        <f t="shared" ca="1" si="148"/>
        <v>1</v>
      </c>
      <c r="H9053" s="1435" t="str" cm="1">
        <f t="array" aca="1" ref="H9053" ca="1">IF(I9053&lt;&gt;"",INDIRECT("'"&amp;I9053&amp;"'!"&amp;J9053),"")</f>
        <v/>
      </c>
      <c r="I9053" s="1440"/>
      <c r="J9053" s="1436"/>
      <c r="K9053" s="4"/>
    </row>
    <row r="9054" spans="1:11" ht="15" x14ac:dyDescent="0.2">
      <c r="A9054" s="5">
        <v>8995</v>
      </c>
      <c r="D9054" s="4" t="s">
        <v>1500</v>
      </c>
      <c r="E9054" s="1" t="s">
        <v>1676</v>
      </c>
      <c r="F9054" s="4" t="s">
        <v>3784</v>
      </c>
      <c r="G9054" s="1" t="b">
        <f t="shared" ca="1" si="148"/>
        <v>1</v>
      </c>
      <c r="H9054" s="1435" t="str" cm="1">
        <f t="array" aca="1" ref="H9054" ca="1">IF(I9054&lt;&gt;"",INDIRECT("'"&amp;I9054&amp;"'!"&amp;J9054),"")</f>
        <v/>
      </c>
      <c r="I9054" s="1440"/>
      <c r="J9054" s="1436"/>
      <c r="K9054" s="4"/>
    </row>
    <row r="9055" spans="1:11" ht="15" x14ac:dyDescent="0.2">
      <c r="A9055" s="5">
        <v>8996</v>
      </c>
      <c r="D9055" s="4" t="s">
        <v>1500</v>
      </c>
      <c r="E9055" s="1" t="s">
        <v>1676</v>
      </c>
      <c r="F9055" s="4" t="s">
        <v>3784</v>
      </c>
      <c r="G9055" s="1" t="b">
        <f t="shared" ca="1" si="148"/>
        <v>1</v>
      </c>
      <c r="H9055" s="1435" t="str" cm="1">
        <f t="array" aca="1" ref="H9055" ca="1">IF(I9055&lt;&gt;"",INDIRECT("'"&amp;I9055&amp;"'!"&amp;J9055),"")</f>
        <v/>
      </c>
      <c r="I9055" s="1440"/>
      <c r="J9055" s="1436"/>
      <c r="K9055" s="4"/>
    </row>
    <row r="9056" spans="1:11" ht="15" x14ac:dyDescent="0.2">
      <c r="A9056" s="5">
        <v>8997</v>
      </c>
      <c r="D9056" s="4" t="s">
        <v>1500</v>
      </c>
      <c r="E9056" s="1" t="s">
        <v>1676</v>
      </c>
      <c r="F9056" s="4" t="s">
        <v>3784</v>
      </c>
      <c r="G9056" s="1" t="b">
        <f t="shared" ref="G9056:G9119" ca="1" si="149">H9056=B9056</f>
        <v>1</v>
      </c>
      <c r="H9056" s="1435" t="str" cm="1">
        <f t="array" aca="1" ref="H9056" ca="1">IF(I9056&lt;&gt;"",INDIRECT("'"&amp;I9056&amp;"'!"&amp;J9056),"")</f>
        <v/>
      </c>
      <c r="I9056" s="1440"/>
      <c r="J9056" s="1436"/>
      <c r="K9056" s="4"/>
    </row>
    <row r="9057" spans="1:11" ht="15" x14ac:dyDescent="0.2">
      <c r="A9057" s="5">
        <v>8998</v>
      </c>
      <c r="D9057" s="4" t="s">
        <v>1500</v>
      </c>
      <c r="E9057" s="1" t="s">
        <v>1676</v>
      </c>
      <c r="F9057" s="4" t="s">
        <v>3784</v>
      </c>
      <c r="G9057" s="1" t="b">
        <f t="shared" ca="1" si="149"/>
        <v>1</v>
      </c>
      <c r="H9057" s="1435" t="str" cm="1">
        <f t="array" aca="1" ref="H9057" ca="1">IF(I9057&lt;&gt;"",INDIRECT("'"&amp;I9057&amp;"'!"&amp;J9057),"")</f>
        <v/>
      </c>
      <c r="I9057" s="1440"/>
      <c r="J9057" s="1436"/>
      <c r="K9057" s="4"/>
    </row>
    <row r="9058" spans="1:11" ht="15" x14ac:dyDescent="0.2">
      <c r="A9058" s="5">
        <v>8999</v>
      </c>
      <c r="D9058" s="4" t="s">
        <v>1500</v>
      </c>
      <c r="E9058" s="1" t="s">
        <v>1676</v>
      </c>
      <c r="F9058" s="4" t="s">
        <v>3784</v>
      </c>
      <c r="G9058" s="1" t="b">
        <f t="shared" ca="1" si="149"/>
        <v>1</v>
      </c>
      <c r="H9058" s="1435" t="str" cm="1">
        <f t="array" aca="1" ref="H9058" ca="1">IF(I9058&lt;&gt;"",INDIRECT("'"&amp;I9058&amp;"'!"&amp;J9058),"")</f>
        <v/>
      </c>
      <c r="I9058" s="1440"/>
      <c r="J9058" s="1436"/>
      <c r="K9058" s="4"/>
    </row>
    <row r="9059" spans="1:11" ht="15" x14ac:dyDescent="0.2">
      <c r="A9059" s="5">
        <v>9000</v>
      </c>
      <c r="D9059" s="4" t="s">
        <v>1500</v>
      </c>
      <c r="E9059" s="1" t="s">
        <v>1676</v>
      </c>
      <c r="F9059" s="4" t="s">
        <v>3784</v>
      </c>
      <c r="G9059" s="1" t="b">
        <f t="shared" ca="1" si="149"/>
        <v>1</v>
      </c>
      <c r="H9059" s="1435" t="str" cm="1">
        <f t="array" aca="1" ref="H9059" ca="1">IF(I9059&lt;&gt;"",INDIRECT("'"&amp;I9059&amp;"'!"&amp;J9059),"")</f>
        <v/>
      </c>
      <c r="I9059" s="1440"/>
      <c r="J9059" s="1436"/>
      <c r="K9059" s="4"/>
    </row>
    <row r="9060" spans="1:11" ht="15" x14ac:dyDescent="0.2">
      <c r="A9060" s="5">
        <v>9001</v>
      </c>
      <c r="D9060" s="4" t="s">
        <v>1500</v>
      </c>
      <c r="E9060" s="1" t="s">
        <v>1676</v>
      </c>
      <c r="F9060" s="4" t="s">
        <v>3784</v>
      </c>
      <c r="G9060" s="1" t="b">
        <f t="shared" ca="1" si="149"/>
        <v>1</v>
      </c>
      <c r="H9060" s="1435" t="str" cm="1">
        <f t="array" aca="1" ref="H9060" ca="1">IF(I9060&lt;&gt;"",INDIRECT("'"&amp;I9060&amp;"'!"&amp;J9060),"")</f>
        <v/>
      </c>
      <c r="I9060" s="1440"/>
      <c r="J9060" s="1436"/>
      <c r="K9060" s="4"/>
    </row>
    <row r="9061" spans="1:11" ht="15" x14ac:dyDescent="0.2">
      <c r="A9061" s="5">
        <v>9002</v>
      </c>
      <c r="D9061" s="4" t="s">
        <v>1500</v>
      </c>
      <c r="E9061" s="1" t="s">
        <v>1676</v>
      </c>
      <c r="F9061" s="4" t="s">
        <v>3784</v>
      </c>
      <c r="G9061" s="1" t="b">
        <f t="shared" ca="1" si="149"/>
        <v>1</v>
      </c>
      <c r="H9061" s="1435" t="str" cm="1">
        <f t="array" aca="1" ref="H9061" ca="1">IF(I9061&lt;&gt;"",INDIRECT("'"&amp;I9061&amp;"'!"&amp;J9061),"")</f>
        <v/>
      </c>
      <c r="I9061" s="1440"/>
      <c r="J9061" s="1436"/>
      <c r="K9061" s="4"/>
    </row>
    <row r="9062" spans="1:11" ht="15" x14ac:dyDescent="0.2">
      <c r="A9062" s="5">
        <v>9003</v>
      </c>
      <c r="D9062" s="4" t="s">
        <v>1500</v>
      </c>
      <c r="E9062" s="1" t="s">
        <v>1676</v>
      </c>
      <c r="F9062" s="4" t="s">
        <v>3784</v>
      </c>
      <c r="G9062" s="1" t="b">
        <f t="shared" ca="1" si="149"/>
        <v>1</v>
      </c>
      <c r="H9062" s="1435" t="str" cm="1">
        <f t="array" aca="1" ref="H9062" ca="1">IF(I9062&lt;&gt;"",INDIRECT("'"&amp;I9062&amp;"'!"&amp;J9062),"")</f>
        <v/>
      </c>
      <c r="I9062" s="1440"/>
      <c r="J9062" s="1436"/>
      <c r="K9062" s="4"/>
    </row>
    <row r="9063" spans="1:11" ht="15" x14ac:dyDescent="0.2">
      <c r="A9063" s="5">
        <v>9004</v>
      </c>
      <c r="D9063" s="4" t="s">
        <v>1500</v>
      </c>
      <c r="E9063" s="1" t="s">
        <v>1676</v>
      </c>
      <c r="F9063" s="4" t="s">
        <v>3784</v>
      </c>
      <c r="G9063" s="1" t="b">
        <f t="shared" ca="1" si="149"/>
        <v>1</v>
      </c>
      <c r="H9063" s="1435" t="str" cm="1">
        <f t="array" aca="1" ref="H9063" ca="1">IF(I9063&lt;&gt;"",INDIRECT("'"&amp;I9063&amp;"'!"&amp;J9063),"")</f>
        <v/>
      </c>
      <c r="I9063" s="1440"/>
      <c r="J9063" s="1436"/>
      <c r="K9063" s="4"/>
    </row>
    <row r="9064" spans="1:11" ht="15" x14ac:dyDescent="0.2">
      <c r="A9064" s="5">
        <v>9005</v>
      </c>
      <c r="D9064" s="4" t="s">
        <v>1500</v>
      </c>
      <c r="E9064" s="1" t="s">
        <v>1676</v>
      </c>
      <c r="F9064" s="4" t="s">
        <v>3784</v>
      </c>
      <c r="G9064" s="1" t="b">
        <f t="shared" ca="1" si="149"/>
        <v>1</v>
      </c>
      <c r="H9064" s="1435" t="str" cm="1">
        <f t="array" aca="1" ref="H9064" ca="1">IF(I9064&lt;&gt;"",INDIRECT("'"&amp;I9064&amp;"'!"&amp;J9064),"")</f>
        <v/>
      </c>
      <c r="I9064" s="1440"/>
      <c r="J9064" s="1436"/>
      <c r="K9064" s="4"/>
    </row>
    <row r="9065" spans="1:11" ht="15" x14ac:dyDescent="0.2">
      <c r="A9065" s="5">
        <v>9006</v>
      </c>
      <c r="D9065" s="4" t="s">
        <v>1500</v>
      </c>
      <c r="E9065" s="1" t="s">
        <v>1676</v>
      </c>
      <c r="F9065" s="4" t="s">
        <v>3784</v>
      </c>
      <c r="G9065" s="1" t="b">
        <f t="shared" ca="1" si="149"/>
        <v>1</v>
      </c>
      <c r="H9065" s="1435" t="str" cm="1">
        <f t="array" aca="1" ref="H9065" ca="1">IF(I9065&lt;&gt;"",INDIRECT("'"&amp;I9065&amp;"'!"&amp;J9065),"")</f>
        <v/>
      </c>
      <c r="I9065" s="1440"/>
      <c r="J9065" s="1436"/>
      <c r="K9065" s="4"/>
    </row>
    <row r="9066" spans="1:11" ht="15" x14ac:dyDescent="0.2">
      <c r="A9066" s="5">
        <v>9007</v>
      </c>
      <c r="D9066" s="4" t="s">
        <v>1500</v>
      </c>
      <c r="E9066" s="1" t="s">
        <v>1676</v>
      </c>
      <c r="F9066" s="4" t="s">
        <v>3784</v>
      </c>
      <c r="G9066" s="1" t="b">
        <f t="shared" ca="1" si="149"/>
        <v>1</v>
      </c>
      <c r="H9066" s="1435" t="str" cm="1">
        <f t="array" aca="1" ref="H9066" ca="1">IF(I9066&lt;&gt;"",INDIRECT("'"&amp;I9066&amp;"'!"&amp;J9066),"")</f>
        <v/>
      </c>
      <c r="I9066" s="1440"/>
      <c r="J9066" s="1436"/>
      <c r="K9066" s="4"/>
    </row>
    <row r="9067" spans="1:11" ht="15" x14ac:dyDescent="0.2">
      <c r="A9067">
        <v>9008</v>
      </c>
      <c r="B9067" s="19">
        <f>'CARES CRRSA ARP 28-35'!D285</f>
        <v>96608</v>
      </c>
      <c r="D9067" s="4" t="s">
        <v>1500</v>
      </c>
      <c r="F9067" s="4"/>
      <c r="G9067" s="1" t="b">
        <f t="shared" ca="1" si="149"/>
        <v>1</v>
      </c>
      <c r="H9067" s="1435" cm="1">
        <f t="array" aca="1" ref="H9067" ca="1">IF(I9067&lt;&gt;"",INDIRECT("'"&amp;I9067&amp;"'!"&amp;J9067),"")</f>
        <v>96608</v>
      </c>
      <c r="I9067" s="1440" t="s">
        <v>6426</v>
      </c>
      <c r="J9067" s="1436" t="s">
        <v>7803</v>
      </c>
      <c r="K9067" s="4"/>
    </row>
    <row r="9068" spans="1:11" ht="15" x14ac:dyDescent="0.2">
      <c r="A9068">
        <v>9009</v>
      </c>
      <c r="B9068" s="19">
        <f>'CARES CRRSA ARP 28-35'!E285</f>
        <v>14935</v>
      </c>
      <c r="D9068" s="4" t="s">
        <v>1500</v>
      </c>
      <c r="F9068" s="4"/>
      <c r="G9068" s="1" t="b">
        <f t="shared" ca="1" si="149"/>
        <v>1</v>
      </c>
      <c r="H9068" s="1435" cm="1">
        <f t="array" aca="1" ref="H9068" ca="1">IF(I9068&lt;&gt;"",INDIRECT("'"&amp;I9068&amp;"'!"&amp;J9068),"")</f>
        <v>14935</v>
      </c>
      <c r="I9068" s="1440" t="s">
        <v>6426</v>
      </c>
      <c r="J9068" s="1436" t="s">
        <v>7804</v>
      </c>
      <c r="K9068" s="4"/>
    </row>
    <row r="9069" spans="1:11" ht="15" x14ac:dyDescent="0.2">
      <c r="A9069">
        <v>9010</v>
      </c>
      <c r="B9069" s="19">
        <f>'CARES CRRSA ARP 28-35'!F285</f>
        <v>0</v>
      </c>
      <c r="D9069" s="4" t="s">
        <v>1500</v>
      </c>
      <c r="F9069" s="4"/>
      <c r="G9069" s="1" t="b">
        <f t="shared" ca="1" si="149"/>
        <v>1</v>
      </c>
      <c r="H9069" s="1435" cm="1">
        <f t="array" aca="1" ref="H9069" ca="1">IF(I9069&lt;&gt;"",INDIRECT("'"&amp;I9069&amp;"'!"&amp;J9069),"")</f>
        <v>0</v>
      </c>
      <c r="I9069" s="1440" t="s">
        <v>6426</v>
      </c>
      <c r="J9069" s="1436" t="s">
        <v>7805</v>
      </c>
      <c r="K9069" s="4"/>
    </row>
    <row r="9070" spans="1:11" ht="15" x14ac:dyDescent="0.2">
      <c r="A9070">
        <v>9011</v>
      </c>
      <c r="D9070" s="4" t="s">
        <v>1500</v>
      </c>
      <c r="F9070" s="4"/>
      <c r="G9070" s="1" t="b">
        <f t="shared" ca="1" si="149"/>
        <v>1</v>
      </c>
      <c r="H9070" s="1435" t="str" cm="1">
        <f t="array" aca="1" ref="H9070" ca="1">IF(I9070&lt;&gt;"",INDIRECT("'"&amp;I9070&amp;"'!"&amp;J9070),"")</f>
        <v/>
      </c>
      <c r="I9070" s="1440"/>
      <c r="J9070" s="1436"/>
      <c r="K9070" s="4"/>
    </row>
    <row r="9071" spans="1:11" ht="15" x14ac:dyDescent="0.2">
      <c r="A9071">
        <v>9012</v>
      </c>
      <c r="B9071" s="19">
        <f>'CARES CRRSA ARP 28-35'!G285</f>
        <v>0</v>
      </c>
      <c r="D9071" s="4" t="s">
        <v>1500</v>
      </c>
      <c r="F9071" s="4"/>
      <c r="G9071" s="1" t="b">
        <f t="shared" ca="1" si="149"/>
        <v>1</v>
      </c>
      <c r="H9071" s="1435" cm="1">
        <f t="array" aca="1" ref="H9071" ca="1">IF(I9071&lt;&gt;"",INDIRECT("'"&amp;I9071&amp;"'!"&amp;J9071),"")</f>
        <v>0</v>
      </c>
      <c r="I9071" s="1440" t="s">
        <v>6426</v>
      </c>
      <c r="J9071" s="1436" t="s">
        <v>7806</v>
      </c>
      <c r="K9071" s="4"/>
    </row>
    <row r="9072" spans="1:11" ht="15" x14ac:dyDescent="0.2">
      <c r="A9072">
        <v>9013</v>
      </c>
      <c r="B9072" s="19">
        <f>'CARES CRRSA ARP 28-35'!H285</f>
        <v>0</v>
      </c>
      <c r="D9072" s="4" t="s">
        <v>1500</v>
      </c>
      <c r="F9072" s="4"/>
      <c r="G9072" s="1" t="b">
        <f t="shared" ca="1" si="149"/>
        <v>1</v>
      </c>
      <c r="H9072" s="1435" cm="1">
        <f t="array" aca="1" ref="H9072" ca="1">IF(I9072&lt;&gt;"",INDIRECT("'"&amp;I9072&amp;"'!"&amp;J9072),"")</f>
        <v>0</v>
      </c>
      <c r="I9072" s="1440" t="s">
        <v>6426</v>
      </c>
      <c r="J9072" s="1436" t="s">
        <v>4304</v>
      </c>
      <c r="K9072" s="4"/>
    </row>
    <row r="9073" spans="1:11" ht="15" x14ac:dyDescent="0.2">
      <c r="A9073">
        <v>9014</v>
      </c>
      <c r="B9073" s="19">
        <f>'CARES CRRSA ARP 28-35'!I285</f>
        <v>0</v>
      </c>
      <c r="D9073" s="4" t="s">
        <v>1500</v>
      </c>
      <c r="F9073" s="4"/>
      <c r="G9073" s="1" t="b">
        <f t="shared" ca="1" si="149"/>
        <v>1</v>
      </c>
      <c r="H9073" s="1435" cm="1">
        <f t="array" aca="1" ref="H9073" ca="1">IF(I9073&lt;&gt;"",INDIRECT("'"&amp;I9073&amp;"'!"&amp;J9073),"")</f>
        <v>0</v>
      </c>
      <c r="I9073" s="1440" t="s">
        <v>6426</v>
      </c>
      <c r="J9073" s="1436" t="s">
        <v>7807</v>
      </c>
      <c r="K9073" s="4"/>
    </row>
    <row r="9074" spans="1:11" ht="15" x14ac:dyDescent="0.2">
      <c r="A9074">
        <v>9015</v>
      </c>
      <c r="B9074" s="19">
        <f>'CARES CRRSA ARP 28-35'!J285</f>
        <v>0</v>
      </c>
      <c r="D9074" s="4" t="s">
        <v>1500</v>
      </c>
      <c r="F9074" s="4"/>
      <c r="G9074" s="1" t="b">
        <f t="shared" ca="1" si="149"/>
        <v>1</v>
      </c>
      <c r="H9074" s="1435" cm="1">
        <f t="array" aca="1" ref="H9074" ca="1">IF(I9074&lt;&gt;"",INDIRECT("'"&amp;I9074&amp;"'!"&amp;J9074),"")</f>
        <v>0</v>
      </c>
      <c r="I9074" s="1440" t="s">
        <v>6426</v>
      </c>
      <c r="J9074" s="1436" t="s">
        <v>7808</v>
      </c>
      <c r="K9074" s="4"/>
    </row>
    <row r="9075" spans="1:11" ht="15" x14ac:dyDescent="0.2">
      <c r="A9075">
        <v>9016</v>
      </c>
      <c r="B9075" s="19">
        <f>'CARES CRRSA ARP 28-35'!L285</f>
        <v>111543</v>
      </c>
      <c r="D9075" s="4" t="s">
        <v>1500</v>
      </c>
      <c r="F9075" s="4"/>
      <c r="G9075" s="1" t="b">
        <f t="shared" ca="1" si="149"/>
        <v>1</v>
      </c>
      <c r="H9075" s="1435" cm="1">
        <f t="array" aca="1" ref="H9075" ca="1">IF(I9075&lt;&gt;"",INDIRECT("'"&amp;I9075&amp;"'!"&amp;J9075),"")</f>
        <v>111543</v>
      </c>
      <c r="I9075" s="1440" t="s">
        <v>6426</v>
      </c>
      <c r="J9075" s="1436" t="s">
        <v>7809</v>
      </c>
      <c r="K9075" s="4"/>
    </row>
    <row r="9076" spans="1:11" ht="15" x14ac:dyDescent="0.2">
      <c r="A9076">
        <v>9017</v>
      </c>
      <c r="B9076" s="19">
        <f>'CARES CRRSA ARP 28-35'!D286</f>
        <v>0</v>
      </c>
      <c r="D9076" s="4" t="s">
        <v>1500</v>
      </c>
      <c r="F9076" s="4"/>
      <c r="G9076" s="1" t="b">
        <f t="shared" ca="1" si="149"/>
        <v>1</v>
      </c>
      <c r="H9076" s="1435" cm="1">
        <f t="array" aca="1" ref="H9076" ca="1">IF(I9076&lt;&gt;"",INDIRECT("'"&amp;I9076&amp;"'!"&amp;J9076),"")</f>
        <v>0</v>
      </c>
      <c r="I9076" s="1440" t="s">
        <v>6426</v>
      </c>
      <c r="J9076" s="1436" t="s">
        <v>7810</v>
      </c>
      <c r="K9076" s="4"/>
    </row>
    <row r="9077" spans="1:11" ht="15" x14ac:dyDescent="0.2">
      <c r="A9077">
        <v>9018</v>
      </c>
      <c r="B9077" s="19">
        <f>'CARES CRRSA ARP 28-35'!E286</f>
        <v>0</v>
      </c>
      <c r="D9077" s="4" t="s">
        <v>1500</v>
      </c>
      <c r="F9077" s="4"/>
      <c r="G9077" s="1" t="b">
        <f t="shared" ca="1" si="149"/>
        <v>1</v>
      </c>
      <c r="H9077" s="1435" cm="1">
        <f t="array" aca="1" ref="H9077" ca="1">IF(I9077&lt;&gt;"",INDIRECT("'"&amp;I9077&amp;"'!"&amp;J9077),"")</f>
        <v>0</v>
      </c>
      <c r="I9077" s="1440" t="s">
        <v>6426</v>
      </c>
      <c r="J9077" s="1436" t="s">
        <v>7811</v>
      </c>
      <c r="K9077" s="4"/>
    </row>
    <row r="9078" spans="1:11" ht="15" x14ac:dyDescent="0.2">
      <c r="A9078">
        <v>9019</v>
      </c>
      <c r="B9078" s="19">
        <f>'CARES CRRSA ARP 28-35'!F286</f>
        <v>0</v>
      </c>
      <c r="D9078" s="4" t="s">
        <v>1500</v>
      </c>
      <c r="F9078" s="4"/>
      <c r="G9078" s="1" t="b">
        <f t="shared" ca="1" si="149"/>
        <v>1</v>
      </c>
      <c r="H9078" s="1435" cm="1">
        <f t="array" aca="1" ref="H9078" ca="1">IF(I9078&lt;&gt;"",INDIRECT("'"&amp;I9078&amp;"'!"&amp;J9078),"")</f>
        <v>0</v>
      </c>
      <c r="I9078" s="1440" t="s">
        <v>6426</v>
      </c>
      <c r="J9078" s="1436" t="s">
        <v>7812</v>
      </c>
      <c r="K9078" s="4"/>
    </row>
    <row r="9079" spans="1:11" ht="15" x14ac:dyDescent="0.2">
      <c r="A9079">
        <v>9020</v>
      </c>
      <c r="B9079" s="19">
        <f>'CARES CRRSA ARP 28-35'!G286</f>
        <v>0</v>
      </c>
      <c r="D9079" s="4" t="s">
        <v>1500</v>
      </c>
      <c r="F9079" s="4"/>
      <c r="G9079" s="1" t="b">
        <f t="shared" ca="1" si="149"/>
        <v>1</v>
      </c>
      <c r="H9079" s="1435" cm="1">
        <f t="array" aca="1" ref="H9079" ca="1">IF(I9079&lt;&gt;"",INDIRECT("'"&amp;I9079&amp;"'!"&amp;J9079),"")</f>
        <v>0</v>
      </c>
      <c r="I9079" s="1440" t="s">
        <v>6426</v>
      </c>
      <c r="J9079" s="1436" t="s">
        <v>7813</v>
      </c>
      <c r="K9079" s="4"/>
    </row>
    <row r="9080" spans="1:11" ht="15" x14ac:dyDescent="0.2">
      <c r="A9080">
        <v>9021</v>
      </c>
      <c r="B9080" s="19">
        <f>'CARES CRRSA ARP 28-35'!H286</f>
        <v>0</v>
      </c>
      <c r="D9080" s="4" t="s">
        <v>1500</v>
      </c>
      <c r="F9080" s="4"/>
      <c r="G9080" s="1" t="b">
        <f t="shared" ca="1" si="149"/>
        <v>1</v>
      </c>
      <c r="H9080" s="1435" cm="1">
        <f t="array" aca="1" ref="H9080" ca="1">IF(I9080&lt;&gt;"",INDIRECT("'"&amp;I9080&amp;"'!"&amp;J9080),"")</f>
        <v>0</v>
      </c>
      <c r="I9080" s="1440" t="s">
        <v>6426</v>
      </c>
      <c r="J9080" s="1436" t="s">
        <v>4305</v>
      </c>
      <c r="K9080" s="4"/>
    </row>
    <row r="9081" spans="1:11" ht="15" x14ac:dyDescent="0.2">
      <c r="A9081">
        <v>9022</v>
      </c>
      <c r="B9081" s="19">
        <f>'CARES CRRSA ARP 28-35'!I286</f>
        <v>0</v>
      </c>
      <c r="D9081" s="4" t="s">
        <v>1500</v>
      </c>
      <c r="F9081" s="4"/>
      <c r="G9081" s="1" t="b">
        <f t="shared" ca="1" si="149"/>
        <v>1</v>
      </c>
      <c r="H9081" s="1435" cm="1">
        <f t="array" aca="1" ref="H9081" ca="1">IF(I9081&lt;&gt;"",INDIRECT("'"&amp;I9081&amp;"'!"&amp;J9081),"")</f>
        <v>0</v>
      </c>
      <c r="I9081" s="1440" t="s">
        <v>6426</v>
      </c>
      <c r="J9081" s="1436" t="s">
        <v>7814</v>
      </c>
      <c r="K9081" s="4"/>
    </row>
    <row r="9082" spans="1:11" ht="15" x14ac:dyDescent="0.2">
      <c r="A9082">
        <v>9023</v>
      </c>
      <c r="B9082" s="19">
        <f>'CARES CRRSA ARP 28-35'!J286</f>
        <v>0</v>
      </c>
      <c r="D9082" s="4" t="s">
        <v>1500</v>
      </c>
      <c r="F9082" s="4"/>
      <c r="G9082" s="1" t="b">
        <f t="shared" ca="1" si="149"/>
        <v>1</v>
      </c>
      <c r="H9082" s="1435" cm="1">
        <f t="array" aca="1" ref="H9082" ca="1">IF(I9082&lt;&gt;"",INDIRECT("'"&amp;I9082&amp;"'!"&amp;J9082),"")</f>
        <v>0</v>
      </c>
      <c r="I9082" s="1440" t="s">
        <v>6426</v>
      </c>
      <c r="J9082" s="1436" t="s">
        <v>7815</v>
      </c>
      <c r="K9082" s="4"/>
    </row>
    <row r="9083" spans="1:11" ht="15" x14ac:dyDescent="0.2">
      <c r="A9083">
        <v>9024</v>
      </c>
      <c r="B9083" s="19">
        <f>'CARES CRRSA ARP 28-35'!L286</f>
        <v>0</v>
      </c>
      <c r="D9083" s="4" t="s">
        <v>1500</v>
      </c>
      <c r="F9083" s="4"/>
      <c r="G9083" s="1" t="b">
        <f t="shared" ca="1" si="149"/>
        <v>1</v>
      </c>
      <c r="H9083" s="1435" cm="1">
        <f t="array" aca="1" ref="H9083" ca="1">IF(I9083&lt;&gt;"",INDIRECT("'"&amp;I9083&amp;"'!"&amp;J9083),"")</f>
        <v>0</v>
      </c>
      <c r="I9083" s="1440" t="s">
        <v>6426</v>
      </c>
      <c r="J9083" s="1436" t="s">
        <v>7816</v>
      </c>
      <c r="K9083" s="4"/>
    </row>
    <row r="9084" spans="1:11" ht="15" x14ac:dyDescent="0.2">
      <c r="A9084">
        <v>9025</v>
      </c>
      <c r="B9084" s="19">
        <f>'CARES CRRSA ARP 28-35'!L290</f>
        <v>111543</v>
      </c>
      <c r="D9084" s="4" t="s">
        <v>1500</v>
      </c>
      <c r="F9084" s="4"/>
      <c r="G9084" s="1" t="b">
        <f t="shared" ca="1" si="149"/>
        <v>1</v>
      </c>
      <c r="H9084" s="1435" cm="1">
        <f t="array" aca="1" ref="H9084" ca="1">IF(I9084&lt;&gt;"",INDIRECT("'"&amp;I9084&amp;"'!"&amp;J9084),"")</f>
        <v>111543</v>
      </c>
      <c r="I9084" s="1440" t="s">
        <v>6426</v>
      </c>
      <c r="J9084" s="1436" t="s">
        <v>6521</v>
      </c>
      <c r="K9084" s="4"/>
    </row>
    <row r="9085" spans="1:11" ht="15" x14ac:dyDescent="0.2">
      <c r="A9085">
        <v>9026</v>
      </c>
      <c r="B9085" s="19">
        <f>'CARES CRRSA ARP 28-35'!F297</f>
        <v>0</v>
      </c>
      <c r="D9085" s="4" t="s">
        <v>1500</v>
      </c>
      <c r="F9085" s="4"/>
      <c r="G9085" s="1" t="b">
        <f t="shared" ca="1" si="149"/>
        <v>1</v>
      </c>
      <c r="H9085" s="1435" cm="1">
        <f t="array" aca="1" ref="H9085" ca="1">IF(I9085&lt;&gt;"",INDIRECT("'"&amp;I9085&amp;"'!"&amp;J9085),"")</f>
        <v>0</v>
      </c>
      <c r="I9085" s="1440" t="s">
        <v>6426</v>
      </c>
      <c r="J9085" s="1436" t="s">
        <v>7817</v>
      </c>
      <c r="K9085" s="4"/>
    </row>
    <row r="9086" spans="1:11" ht="15" x14ac:dyDescent="0.2">
      <c r="A9086">
        <v>9027</v>
      </c>
      <c r="B9086" s="19">
        <f>'CARES CRRSA ARP 28-35'!G297</f>
        <v>0</v>
      </c>
      <c r="D9086" s="4" t="s">
        <v>1500</v>
      </c>
      <c r="F9086" s="4"/>
      <c r="G9086" s="1" t="b">
        <f t="shared" ca="1" si="149"/>
        <v>1</v>
      </c>
      <c r="H9086" s="1435" cm="1">
        <f t="array" aca="1" ref="H9086" ca="1">IF(I9086&lt;&gt;"",INDIRECT("'"&amp;I9086&amp;"'!"&amp;J9086),"")</f>
        <v>0</v>
      </c>
      <c r="I9086" s="1440" t="s">
        <v>6426</v>
      </c>
      <c r="J9086" s="1436" t="s">
        <v>7818</v>
      </c>
      <c r="K9086" s="4"/>
    </row>
    <row r="9087" spans="1:11" ht="15" x14ac:dyDescent="0.2">
      <c r="A9087">
        <v>9028</v>
      </c>
      <c r="B9087" s="19">
        <f>'CARES CRRSA ARP 28-35'!H297</f>
        <v>0</v>
      </c>
      <c r="D9087" s="4" t="s">
        <v>1500</v>
      </c>
      <c r="F9087" s="4"/>
      <c r="G9087" s="1" t="b">
        <f t="shared" ca="1" si="149"/>
        <v>1</v>
      </c>
      <c r="H9087" s="1435" cm="1">
        <f t="array" aca="1" ref="H9087" ca="1">IF(I9087&lt;&gt;"",INDIRECT("'"&amp;I9087&amp;"'!"&amp;J9087),"")</f>
        <v>0</v>
      </c>
      <c r="I9087" s="1440" t="s">
        <v>6426</v>
      </c>
      <c r="J9087" s="1436" t="s">
        <v>7819</v>
      </c>
      <c r="K9087" s="4"/>
    </row>
    <row r="9088" spans="1:11" ht="15" x14ac:dyDescent="0.2">
      <c r="A9088">
        <v>9029</v>
      </c>
      <c r="B9088" s="19">
        <f>'CARES CRRSA ARP 28-35'!J297</f>
        <v>0</v>
      </c>
      <c r="D9088" s="4" t="s">
        <v>1500</v>
      </c>
      <c r="F9088" s="4"/>
      <c r="G9088" s="1" t="b">
        <f t="shared" ca="1" si="149"/>
        <v>1</v>
      </c>
      <c r="H9088" s="1435" cm="1">
        <f t="array" aca="1" ref="H9088" ca="1">IF(I9088&lt;&gt;"",INDIRECT("'"&amp;I9088&amp;"'!"&amp;J9088),"")</f>
        <v>0</v>
      </c>
      <c r="I9088" s="1440" t="s">
        <v>6426</v>
      </c>
      <c r="J9088" s="1436" t="s">
        <v>7820</v>
      </c>
      <c r="K9088" s="4"/>
    </row>
    <row r="9089" spans="1:11" ht="15" x14ac:dyDescent="0.2">
      <c r="A9089">
        <v>9030</v>
      </c>
      <c r="B9089" s="19">
        <f>'CARES CRRSA ARP 28-35'!L297</f>
        <v>0</v>
      </c>
      <c r="D9089" s="4" t="s">
        <v>1500</v>
      </c>
      <c r="F9089" s="4"/>
      <c r="G9089" s="1" t="b">
        <f t="shared" ca="1" si="149"/>
        <v>1</v>
      </c>
      <c r="H9089" s="1435" cm="1">
        <f t="array" aca="1" ref="H9089" ca="1">IF(I9089&lt;&gt;"",INDIRECT("'"&amp;I9089&amp;"'!"&amp;J9089),"")</f>
        <v>0</v>
      </c>
      <c r="I9089" s="1440" t="s">
        <v>6426</v>
      </c>
      <c r="J9089" s="1436" t="s">
        <v>7821</v>
      </c>
      <c r="K9089" s="4"/>
    </row>
    <row r="9090" spans="1:11" ht="15" x14ac:dyDescent="0.2">
      <c r="A9090">
        <v>9031</v>
      </c>
      <c r="B9090" s="19">
        <f>'CARES CRRSA ARP 28-35'!E92</f>
        <v>0</v>
      </c>
      <c r="D9090" s="4" t="s">
        <v>1500</v>
      </c>
      <c r="F9090" s="4"/>
      <c r="G9090" s="1" t="b">
        <f t="shared" ca="1" si="149"/>
        <v>1</v>
      </c>
      <c r="H9090" s="1435" cm="1">
        <f t="array" aca="1" ref="H9090" ca="1">IF(I9090&lt;&gt;"",INDIRECT("'"&amp;I9090&amp;"'!"&amp;J9090),"")</f>
        <v>0</v>
      </c>
      <c r="I9090" s="1440" t="s">
        <v>6426</v>
      </c>
      <c r="J9090" s="1436" t="s">
        <v>7822</v>
      </c>
      <c r="K9090" s="4"/>
    </row>
    <row r="9091" spans="1:11" ht="15" x14ac:dyDescent="0.2">
      <c r="A9091">
        <v>9032</v>
      </c>
      <c r="B9091" s="19">
        <f>'CARES CRRSA ARP 28-35'!F92</f>
        <v>0</v>
      </c>
      <c r="D9091" s="4" t="s">
        <v>1500</v>
      </c>
      <c r="F9091" s="4"/>
      <c r="G9091" s="1" t="b">
        <f t="shared" ca="1" si="149"/>
        <v>1</v>
      </c>
      <c r="H9091" s="1435" cm="1">
        <f t="array" aca="1" ref="H9091" ca="1">IF(I9091&lt;&gt;"",INDIRECT("'"&amp;I9091&amp;"'!"&amp;J9091),"")</f>
        <v>0</v>
      </c>
      <c r="I9091" s="1440" t="s">
        <v>6426</v>
      </c>
      <c r="J9091" s="1436" t="s">
        <v>6423</v>
      </c>
      <c r="K9091" s="4"/>
    </row>
    <row r="9092" spans="1:11" ht="15" x14ac:dyDescent="0.2">
      <c r="A9092">
        <v>9033</v>
      </c>
      <c r="B9092" s="19">
        <f>'CARES CRRSA ARP 28-35'!G92</f>
        <v>0</v>
      </c>
      <c r="D9092" s="4" t="s">
        <v>1500</v>
      </c>
      <c r="F9092" s="4"/>
      <c r="G9092" s="1" t="b">
        <f t="shared" ca="1" si="149"/>
        <v>1</v>
      </c>
      <c r="H9092" s="1435" cm="1">
        <f t="array" aca="1" ref="H9092" ca="1">IF(I9092&lt;&gt;"",INDIRECT("'"&amp;I9092&amp;"'!"&amp;J9092),"")</f>
        <v>0</v>
      </c>
      <c r="I9092" s="1440" t="s">
        <v>6426</v>
      </c>
      <c r="J9092" s="1436" t="s">
        <v>7823</v>
      </c>
      <c r="K9092" s="4"/>
    </row>
    <row r="9093" spans="1:11" ht="15" x14ac:dyDescent="0.2">
      <c r="A9093">
        <v>9034</v>
      </c>
      <c r="B9093" s="19">
        <f>'CARES CRRSA ARP 28-35'!H92</f>
        <v>0</v>
      </c>
      <c r="D9093" s="4" t="s">
        <v>1500</v>
      </c>
      <c r="F9093" s="4"/>
      <c r="G9093" s="1" t="b">
        <f t="shared" ca="1" si="149"/>
        <v>1</v>
      </c>
      <c r="H9093" s="1435" cm="1">
        <f t="array" aca="1" ref="H9093" ca="1">IF(I9093&lt;&gt;"",INDIRECT("'"&amp;I9093&amp;"'!"&amp;J9093),"")</f>
        <v>0</v>
      </c>
      <c r="I9093" s="1440" t="s">
        <v>6426</v>
      </c>
      <c r="J9093" s="1436" t="s">
        <v>5563</v>
      </c>
      <c r="K9093" s="4"/>
    </row>
    <row r="9094" spans="1:11" ht="15" x14ac:dyDescent="0.2">
      <c r="A9094">
        <v>9035</v>
      </c>
      <c r="B9094" s="19">
        <f>'CARES CRRSA ARP 28-35'!I92</f>
        <v>0</v>
      </c>
      <c r="D9094" s="4" t="s">
        <v>1500</v>
      </c>
      <c r="F9094" s="4"/>
      <c r="G9094" s="1" t="b">
        <f t="shared" ca="1" si="149"/>
        <v>1</v>
      </c>
      <c r="H9094" s="1435" cm="1">
        <f t="array" aca="1" ref="H9094" ca="1">IF(I9094&lt;&gt;"",INDIRECT("'"&amp;I9094&amp;"'!"&amp;J9094),"")</f>
        <v>0</v>
      </c>
      <c r="I9094" s="1440" t="s">
        <v>6426</v>
      </c>
      <c r="J9094" s="1436" t="s">
        <v>7824</v>
      </c>
      <c r="K9094" s="4"/>
    </row>
    <row r="9095" spans="1:11" ht="15" x14ac:dyDescent="0.2">
      <c r="A9095">
        <v>9036</v>
      </c>
      <c r="B9095" s="19">
        <f>'CARES CRRSA ARP 28-35'!J92</f>
        <v>0</v>
      </c>
      <c r="D9095" s="4" t="s">
        <v>1500</v>
      </c>
      <c r="F9095" s="4"/>
      <c r="G9095" s="1" t="b">
        <f t="shared" ca="1" si="149"/>
        <v>1</v>
      </c>
      <c r="H9095" s="1435" cm="1">
        <f t="array" aca="1" ref="H9095" ca="1">IF(I9095&lt;&gt;"",INDIRECT("'"&amp;I9095&amp;"'!"&amp;J9095),"")</f>
        <v>0</v>
      </c>
      <c r="I9095" s="1440" t="s">
        <v>6426</v>
      </c>
      <c r="J9095" s="1436" t="s">
        <v>7825</v>
      </c>
      <c r="K9095" s="4"/>
    </row>
    <row r="9096" spans="1:11" ht="15" x14ac:dyDescent="0.2">
      <c r="A9096">
        <v>9037</v>
      </c>
      <c r="B9096" s="19">
        <f>'Rest Tax Levies-Tort Im 27'!G5</f>
        <v>96885</v>
      </c>
      <c r="D9096" s="4" t="s">
        <v>1647</v>
      </c>
      <c r="F9096" s="4"/>
      <c r="G9096" s="1" t="b">
        <f t="shared" ca="1" si="149"/>
        <v>1</v>
      </c>
      <c r="H9096" s="1435" cm="1">
        <f t="array" aca="1" ref="H9096" ca="1">IF(I9096&lt;&gt;"",INDIRECT("'"&amp;I9096&amp;"'!"&amp;J9096),"")</f>
        <v>96885</v>
      </c>
      <c r="I9096" s="1440" t="s">
        <v>4452</v>
      </c>
      <c r="J9096" s="1436" t="s">
        <v>3826</v>
      </c>
      <c r="K9096" s="4"/>
    </row>
    <row r="9097" spans="1:11" ht="15" x14ac:dyDescent="0.2">
      <c r="A9097">
        <v>9038</v>
      </c>
      <c r="B9097" s="19">
        <f>'Rest Tax Levies-Tort Im 27'!G10</f>
        <v>0</v>
      </c>
      <c r="D9097" s="4" t="s">
        <v>1647</v>
      </c>
      <c r="F9097" s="4"/>
      <c r="G9097" s="1" t="b">
        <f t="shared" ca="1" si="149"/>
        <v>1</v>
      </c>
      <c r="H9097" s="1435" cm="1">
        <f t="array" aca="1" ref="H9097" ca="1">IF(I9097&lt;&gt;"",INDIRECT("'"&amp;I9097&amp;"'!"&amp;J9097),"")</f>
        <v>0</v>
      </c>
      <c r="I9097" s="1440" t="s">
        <v>4452</v>
      </c>
      <c r="J9097" s="1436" t="s">
        <v>4634</v>
      </c>
      <c r="K9097" s="4"/>
    </row>
    <row r="9098" spans="1:11" ht="15" x14ac:dyDescent="0.2">
      <c r="A9098">
        <v>9039</v>
      </c>
      <c r="B9098" s="19">
        <f>'Rest Tax Levies-Tort Im 27'!G45</f>
        <v>0</v>
      </c>
      <c r="D9098" s="4" t="s">
        <v>1647</v>
      </c>
      <c r="F9098" s="4"/>
      <c r="G9098" s="1" t="b">
        <f t="shared" ca="1" si="149"/>
        <v>1</v>
      </c>
      <c r="H9098" s="1435" cm="1">
        <f t="array" aca="1" ref="H9098" ca="1">IF(I9098&lt;&gt;"",INDIRECT("'"&amp;I9098&amp;"'!"&amp;J9098),"")</f>
        <v>0</v>
      </c>
      <c r="I9098" s="1440" t="s">
        <v>4452</v>
      </c>
      <c r="J9098" s="1436" t="s">
        <v>6457</v>
      </c>
      <c r="K9098" s="4"/>
    </row>
    <row r="9099" spans="1:11" ht="15" x14ac:dyDescent="0.2">
      <c r="A9099">
        <v>9040</v>
      </c>
      <c r="B9099" s="19">
        <f>'Rest Tax Levies-Tort Im 27'!G46</f>
        <v>0</v>
      </c>
      <c r="D9099" s="4" t="s">
        <v>1647</v>
      </c>
      <c r="F9099" s="4"/>
      <c r="G9099" s="1" t="b">
        <f t="shared" ca="1" si="149"/>
        <v>1</v>
      </c>
      <c r="H9099" s="1435" cm="1">
        <f t="array" aca="1" ref="H9099" ca="1">IF(I9099&lt;&gt;"",INDIRECT("'"&amp;I9099&amp;"'!"&amp;J9099),"")</f>
        <v>0</v>
      </c>
      <c r="I9099" s="1440" t="s">
        <v>4452</v>
      </c>
      <c r="J9099" s="1436" t="s">
        <v>4022</v>
      </c>
      <c r="K9099" s="4"/>
    </row>
    <row r="9100" spans="1:11" ht="15" x14ac:dyDescent="0.2">
      <c r="A9100">
        <v>9041</v>
      </c>
      <c r="B9100" s="19">
        <f>'Expenditures 16-24'!E391</f>
        <v>0</v>
      </c>
      <c r="D9100" s="4" t="s">
        <v>1690</v>
      </c>
      <c r="F9100" s="4"/>
      <c r="G9100" s="1" t="b">
        <f t="shared" ca="1" si="149"/>
        <v>1</v>
      </c>
      <c r="H9100" s="1435" cm="1">
        <f t="array" aca="1" ref="H9100" ca="1">IF(I9100&lt;&gt;"",INDIRECT("'"&amp;I9100&amp;"'!"&amp;J9100),"")</f>
        <v>0</v>
      </c>
      <c r="I9100" s="1440" t="s">
        <v>3868</v>
      </c>
      <c r="J9100" s="1436" t="s">
        <v>6458</v>
      </c>
      <c r="K9100" s="4"/>
    </row>
    <row r="9101" spans="1:11" ht="15" x14ac:dyDescent="0.2">
      <c r="A9101">
        <v>9042</v>
      </c>
      <c r="B9101" s="19">
        <f>'Expenditures 16-24'!E392</f>
        <v>0</v>
      </c>
      <c r="D9101" s="4" t="s">
        <v>1690</v>
      </c>
      <c r="F9101" s="4"/>
      <c r="G9101" s="1" t="b">
        <f t="shared" ca="1" si="149"/>
        <v>1</v>
      </c>
      <c r="H9101" s="1435" cm="1">
        <f t="array" aca="1" ref="H9101" ca="1">IF(I9101&lt;&gt;"",INDIRECT("'"&amp;I9101&amp;"'!"&amp;J9101),"")</f>
        <v>0</v>
      </c>
      <c r="I9101" s="1440" t="s">
        <v>3868</v>
      </c>
      <c r="J9101" s="1436" t="s">
        <v>6459</v>
      </c>
      <c r="K9101" s="4"/>
    </row>
    <row r="9102" spans="1:11" ht="15" x14ac:dyDescent="0.2">
      <c r="A9102">
        <v>9043</v>
      </c>
      <c r="B9102" s="19">
        <f>'Expenditures 16-24'!E415</f>
        <v>0</v>
      </c>
      <c r="D9102" s="4" t="s">
        <v>1690</v>
      </c>
      <c r="F9102" s="4"/>
      <c r="G9102" s="1" t="b">
        <f t="shared" ca="1" si="149"/>
        <v>1</v>
      </c>
      <c r="H9102" s="1435" cm="1">
        <f t="array" aca="1" ref="H9102" ca="1">IF(I9102&lt;&gt;"",INDIRECT("'"&amp;I9102&amp;"'!"&amp;J9102),"")</f>
        <v>0</v>
      </c>
      <c r="I9102" s="1440" t="s">
        <v>3868</v>
      </c>
      <c r="J9102" s="1436" t="s">
        <v>6460</v>
      </c>
      <c r="K9102" s="4"/>
    </row>
    <row r="9103" spans="1:11" ht="15" x14ac:dyDescent="0.2">
      <c r="A9103">
        <v>9044</v>
      </c>
      <c r="B9103" s="1221">
        <f>'CARES CRRSA ARP 28-35'!D105</f>
        <v>0</v>
      </c>
      <c r="D9103" s="4" t="s">
        <v>1694</v>
      </c>
      <c r="F9103" s="4"/>
      <c r="G9103" s="1" t="b">
        <f t="shared" ca="1" si="149"/>
        <v>1</v>
      </c>
      <c r="H9103" s="1435" cm="1">
        <f t="array" aca="1" ref="H9103" ca="1">IF(I9103&lt;&gt;"",INDIRECT("'"&amp;I9103&amp;"'!"&amp;J9103),"")</f>
        <v>0</v>
      </c>
      <c r="I9103" s="1440" t="s">
        <v>6426</v>
      </c>
      <c r="J9103" s="1436" t="s">
        <v>5842</v>
      </c>
      <c r="K9103" s="4"/>
    </row>
    <row r="9104" spans="1:11" ht="15" x14ac:dyDescent="0.2">
      <c r="A9104">
        <v>9045</v>
      </c>
      <c r="B9104" s="1221">
        <f>'CARES CRRSA ARP 28-35'!E105</f>
        <v>0</v>
      </c>
      <c r="D9104" s="4" t="s">
        <v>1694</v>
      </c>
      <c r="F9104" s="4"/>
      <c r="G9104" s="1" t="b">
        <f t="shared" ca="1" si="149"/>
        <v>1</v>
      </c>
      <c r="H9104" s="1435" cm="1">
        <f t="array" aca="1" ref="H9104" ca="1">IF(I9104&lt;&gt;"",INDIRECT("'"&amp;I9104&amp;"'!"&amp;J9104),"")</f>
        <v>0</v>
      </c>
      <c r="I9104" s="1440" t="s">
        <v>6426</v>
      </c>
      <c r="J9104" s="1436" t="s">
        <v>5732</v>
      </c>
      <c r="K9104" s="4"/>
    </row>
    <row r="9105" spans="1:11" ht="15" x14ac:dyDescent="0.2">
      <c r="A9105">
        <v>9046</v>
      </c>
      <c r="B9105" s="1221">
        <f>'CARES CRRSA ARP 28-35'!F105</f>
        <v>0</v>
      </c>
      <c r="D9105" s="4" t="s">
        <v>1694</v>
      </c>
      <c r="F9105" s="4"/>
      <c r="G9105" s="1" t="b">
        <f t="shared" ca="1" si="149"/>
        <v>1</v>
      </c>
      <c r="H9105" s="1435" cm="1">
        <f t="array" aca="1" ref="H9105" ca="1">IF(I9105&lt;&gt;"",INDIRECT("'"&amp;I9105&amp;"'!"&amp;J9105),"")</f>
        <v>0</v>
      </c>
      <c r="I9105" s="1440" t="s">
        <v>6426</v>
      </c>
      <c r="J9105" s="1436" t="s">
        <v>5854</v>
      </c>
      <c r="K9105" s="4"/>
    </row>
    <row r="9106" spans="1:11" ht="15" x14ac:dyDescent="0.2">
      <c r="A9106">
        <v>9047</v>
      </c>
      <c r="B9106" s="1221">
        <f>'CARES CRRSA ARP 28-35'!G105</f>
        <v>0</v>
      </c>
      <c r="D9106" s="4" t="s">
        <v>1694</v>
      </c>
      <c r="F9106" s="4"/>
      <c r="G9106" s="1" t="b">
        <f t="shared" ca="1" si="149"/>
        <v>1</v>
      </c>
      <c r="H9106" s="1435" cm="1">
        <f t="array" aca="1" ref="H9106" ca="1">IF(I9106&lt;&gt;"",INDIRECT("'"&amp;I9106&amp;"'!"&amp;J9106),"")</f>
        <v>0</v>
      </c>
      <c r="I9106" s="1440" t="s">
        <v>6426</v>
      </c>
      <c r="J9106" s="1436" t="s">
        <v>5863</v>
      </c>
      <c r="K9106" s="4"/>
    </row>
    <row r="9107" spans="1:11" ht="15" x14ac:dyDescent="0.2">
      <c r="A9107">
        <v>9048</v>
      </c>
      <c r="B9107" s="1221">
        <f>'CARES CRRSA ARP 28-35'!H105</f>
        <v>0</v>
      </c>
      <c r="D9107" s="4" t="s">
        <v>1694</v>
      </c>
      <c r="F9107" s="4"/>
      <c r="G9107" s="1" t="b">
        <f t="shared" ca="1" si="149"/>
        <v>1</v>
      </c>
      <c r="H9107" s="1435" cm="1">
        <f t="array" aca="1" ref="H9107" ca="1">IF(I9107&lt;&gt;"",INDIRECT("'"&amp;I9107&amp;"'!"&amp;J9107),"")</f>
        <v>0</v>
      </c>
      <c r="I9107" s="1440" t="s">
        <v>6426</v>
      </c>
      <c r="J9107" s="1436" t="s">
        <v>5734</v>
      </c>
      <c r="K9107" s="4"/>
    </row>
    <row r="9108" spans="1:11" ht="15" x14ac:dyDescent="0.2">
      <c r="A9108">
        <v>9049</v>
      </c>
      <c r="B9108" s="1221">
        <f>'CARES CRRSA ARP 28-35'!I105</f>
        <v>0</v>
      </c>
      <c r="D9108" s="4" t="s">
        <v>1694</v>
      </c>
      <c r="F9108" s="4"/>
      <c r="G9108" s="1" t="b">
        <f t="shared" ca="1" si="149"/>
        <v>1</v>
      </c>
      <c r="H9108" s="1435" cm="1">
        <f t="array" aca="1" ref="H9108" ca="1">IF(I9108&lt;&gt;"",INDIRECT("'"&amp;I9108&amp;"'!"&amp;J9108),"")</f>
        <v>0</v>
      </c>
      <c r="I9108" s="1440" t="s">
        <v>6426</v>
      </c>
      <c r="J9108" s="1436" t="s">
        <v>7826</v>
      </c>
      <c r="K9108" s="4"/>
    </row>
    <row r="9109" spans="1:11" ht="15" x14ac:dyDescent="0.2">
      <c r="A9109">
        <v>9050</v>
      </c>
      <c r="B9109" s="1221">
        <f>'CARES CRRSA ARP 28-35'!J105</f>
        <v>0</v>
      </c>
      <c r="D9109" s="4" t="s">
        <v>1694</v>
      </c>
      <c r="F9109" s="4"/>
      <c r="G9109" s="1" t="b">
        <f t="shared" ca="1" si="149"/>
        <v>1</v>
      </c>
      <c r="H9109" s="1435" cm="1">
        <f t="array" aca="1" ref="H9109" ca="1">IF(I9109&lt;&gt;"",INDIRECT("'"&amp;I9109&amp;"'!"&amp;J9109),"")</f>
        <v>0</v>
      </c>
      <c r="I9109" s="1440" t="s">
        <v>6426</v>
      </c>
      <c r="J9109" s="1436" t="s">
        <v>5880</v>
      </c>
      <c r="K9109" s="4"/>
    </row>
    <row r="9110" spans="1:11" ht="15" x14ac:dyDescent="0.2">
      <c r="A9110">
        <v>9051</v>
      </c>
      <c r="B9110" s="1221">
        <f>'CARES CRRSA ARP 28-35'!L105</f>
        <v>0</v>
      </c>
      <c r="D9110" s="4" t="s">
        <v>1694</v>
      </c>
      <c r="F9110" s="4"/>
      <c r="G9110" s="1" t="b">
        <f t="shared" ca="1" si="149"/>
        <v>1</v>
      </c>
      <c r="H9110" s="1435" cm="1">
        <f t="array" aca="1" ref="H9110" ca="1">IF(I9110&lt;&gt;"",INDIRECT("'"&amp;I9110&amp;"'!"&amp;J9110),"")</f>
        <v>0</v>
      </c>
      <c r="I9110" s="1440" t="s">
        <v>6426</v>
      </c>
      <c r="J9110" s="1436" t="s">
        <v>7827</v>
      </c>
      <c r="K9110" s="4"/>
    </row>
    <row r="9111" spans="1:11" ht="15" x14ac:dyDescent="0.2">
      <c r="A9111">
        <v>9052</v>
      </c>
      <c r="B9111" s="1221">
        <f>'CARES CRRSA ARP 28-35'!D106</f>
        <v>0</v>
      </c>
      <c r="D9111" s="4" t="s">
        <v>1694</v>
      </c>
      <c r="F9111" s="4"/>
      <c r="G9111" s="1" t="b">
        <f t="shared" ca="1" si="149"/>
        <v>1</v>
      </c>
      <c r="H9111" s="1435" cm="1">
        <f t="array" aca="1" ref="H9111" ca="1">IF(I9111&lt;&gt;"",INDIRECT("'"&amp;I9111&amp;"'!"&amp;J9111),"")</f>
        <v>0</v>
      </c>
      <c r="I9111" s="1440" t="s">
        <v>6426</v>
      </c>
      <c r="J9111" s="1436" t="s">
        <v>5004</v>
      </c>
      <c r="K9111" s="4"/>
    </row>
    <row r="9112" spans="1:11" ht="15" x14ac:dyDescent="0.2">
      <c r="A9112">
        <v>9053</v>
      </c>
      <c r="B9112" s="1221">
        <f>'CARES CRRSA ARP 28-35'!E106</f>
        <v>0</v>
      </c>
      <c r="D9112" s="4" t="s">
        <v>1694</v>
      </c>
      <c r="F9112" s="4"/>
      <c r="G9112" s="1" t="b">
        <f t="shared" ca="1" si="149"/>
        <v>1</v>
      </c>
      <c r="H9112" s="1435" cm="1">
        <f t="array" aca="1" ref="H9112" ca="1">IF(I9112&lt;&gt;"",INDIRECT("'"&amp;I9112&amp;"'!"&amp;J9112),"")</f>
        <v>0</v>
      </c>
      <c r="I9112" s="1440" t="s">
        <v>6426</v>
      </c>
      <c r="J9112" s="1436" t="s">
        <v>5043</v>
      </c>
      <c r="K9112" s="4"/>
    </row>
    <row r="9113" spans="1:11" ht="15" x14ac:dyDescent="0.2">
      <c r="A9113">
        <v>9054</v>
      </c>
      <c r="B9113" s="1221">
        <f>'CARES CRRSA ARP 28-35'!F106</f>
        <v>0</v>
      </c>
      <c r="D9113" s="4" t="s">
        <v>1694</v>
      </c>
      <c r="F9113" s="4"/>
      <c r="G9113" s="1" t="b">
        <f t="shared" ca="1" si="149"/>
        <v>1</v>
      </c>
      <c r="H9113" s="1435" cm="1">
        <f t="array" aca="1" ref="H9113" ca="1">IF(I9113&lt;&gt;"",INDIRECT("'"&amp;I9113&amp;"'!"&amp;J9113),"")</f>
        <v>0</v>
      </c>
      <c r="I9113" s="1440" t="s">
        <v>6426</v>
      </c>
      <c r="J9113" s="1436" t="s">
        <v>4915</v>
      </c>
      <c r="K9113" s="4"/>
    </row>
    <row r="9114" spans="1:11" ht="15" x14ac:dyDescent="0.2">
      <c r="A9114">
        <v>9055</v>
      </c>
      <c r="B9114" s="1221">
        <f>'CARES CRRSA ARP 28-35'!G106</f>
        <v>0</v>
      </c>
      <c r="D9114" s="4" t="s">
        <v>1694</v>
      </c>
      <c r="F9114" s="4"/>
      <c r="G9114" s="1" t="b">
        <f t="shared" ca="1" si="149"/>
        <v>1</v>
      </c>
      <c r="H9114" s="1435" cm="1">
        <f t="array" aca="1" ref="H9114" ca="1">IF(I9114&lt;&gt;"",INDIRECT("'"&amp;I9114&amp;"'!"&amp;J9114),"")</f>
        <v>0</v>
      </c>
      <c r="I9114" s="1440" t="s">
        <v>6426</v>
      </c>
      <c r="J9114" s="1436" t="s">
        <v>5260</v>
      </c>
      <c r="K9114" s="4"/>
    </row>
    <row r="9115" spans="1:11" ht="15" x14ac:dyDescent="0.2">
      <c r="A9115">
        <v>9056</v>
      </c>
      <c r="B9115" s="1221">
        <f>'CARES CRRSA ARP 28-35'!H106</f>
        <v>0</v>
      </c>
      <c r="D9115" s="4" t="s">
        <v>1694</v>
      </c>
      <c r="F9115" s="4"/>
      <c r="G9115" s="1" t="b">
        <f t="shared" ca="1" si="149"/>
        <v>1</v>
      </c>
      <c r="H9115" s="1435" cm="1">
        <f t="array" aca="1" ref="H9115" ca="1">IF(I9115&lt;&gt;"",INDIRECT("'"&amp;I9115&amp;"'!"&amp;J9115),"")</f>
        <v>0</v>
      </c>
      <c r="I9115" s="1440" t="s">
        <v>6426</v>
      </c>
      <c r="J9115" s="1436" t="s">
        <v>5136</v>
      </c>
      <c r="K9115" s="4"/>
    </row>
    <row r="9116" spans="1:11" ht="15" x14ac:dyDescent="0.2">
      <c r="A9116">
        <v>9057</v>
      </c>
      <c r="B9116" s="1221">
        <f>'CARES CRRSA ARP 28-35'!I106</f>
        <v>0</v>
      </c>
      <c r="D9116" s="4" t="s">
        <v>1694</v>
      </c>
      <c r="F9116" s="4"/>
      <c r="G9116" s="1" t="b">
        <f t="shared" ca="1" si="149"/>
        <v>1</v>
      </c>
      <c r="H9116" s="1435" cm="1">
        <f t="array" aca="1" ref="H9116" ca="1">IF(I9116&lt;&gt;"",INDIRECT("'"&amp;I9116&amp;"'!"&amp;J9116),"")</f>
        <v>0</v>
      </c>
      <c r="I9116" s="1440" t="s">
        <v>6426</v>
      </c>
      <c r="J9116" s="1436" t="s">
        <v>7828</v>
      </c>
      <c r="K9116" s="4"/>
    </row>
    <row r="9117" spans="1:11" ht="15" x14ac:dyDescent="0.2">
      <c r="A9117">
        <v>9058</v>
      </c>
      <c r="B9117" s="1221">
        <f>'CARES CRRSA ARP 28-35'!J106</f>
        <v>0</v>
      </c>
      <c r="D9117" s="4" t="s">
        <v>1694</v>
      </c>
      <c r="F9117" s="4"/>
      <c r="G9117" s="1" t="b">
        <f t="shared" ca="1" si="149"/>
        <v>1</v>
      </c>
      <c r="H9117" s="1435" cm="1">
        <f t="array" aca="1" ref="H9117" ca="1">IF(I9117&lt;&gt;"",INDIRECT("'"&amp;I9117&amp;"'!"&amp;J9117),"")</f>
        <v>0</v>
      </c>
      <c r="I9117" s="1440" t="s">
        <v>6426</v>
      </c>
      <c r="J9117" s="1436" t="s">
        <v>5881</v>
      </c>
      <c r="K9117" s="4"/>
    </row>
    <row r="9118" spans="1:11" ht="15" x14ac:dyDescent="0.2">
      <c r="A9118">
        <v>9059</v>
      </c>
      <c r="B9118" s="1221">
        <f>'CARES CRRSA ARP 28-35'!L106</f>
        <v>0</v>
      </c>
      <c r="D9118" s="4" t="s">
        <v>1694</v>
      </c>
      <c r="F9118" s="4"/>
      <c r="G9118" s="1" t="b">
        <f t="shared" ca="1" si="149"/>
        <v>1</v>
      </c>
      <c r="H9118" s="1435" cm="1">
        <f t="array" aca="1" ref="H9118" ca="1">IF(I9118&lt;&gt;"",INDIRECT("'"&amp;I9118&amp;"'!"&amp;J9118),"")</f>
        <v>0</v>
      </c>
      <c r="I9118" s="1440" t="s">
        <v>6426</v>
      </c>
      <c r="J9118" s="1436" t="s">
        <v>7829</v>
      </c>
      <c r="K9118" s="4"/>
    </row>
    <row r="9119" spans="1:11" ht="15" x14ac:dyDescent="0.2">
      <c r="A9119">
        <v>9060</v>
      </c>
      <c r="B9119" s="1221">
        <f>'CARES CRRSA ARP 28-35'!D109</f>
        <v>0</v>
      </c>
      <c r="D9119" s="4" t="s">
        <v>1694</v>
      </c>
      <c r="F9119" s="4"/>
      <c r="G9119" s="1" t="b">
        <f t="shared" ca="1" si="149"/>
        <v>1</v>
      </c>
      <c r="H9119" s="1435" cm="1">
        <f t="array" aca="1" ref="H9119" ca="1">IF(I9119&lt;&gt;"",INDIRECT("'"&amp;I9119&amp;"'!"&amp;J9119),"")</f>
        <v>0</v>
      </c>
      <c r="I9119" s="1440" t="s">
        <v>6426</v>
      </c>
      <c r="J9119" s="1436" t="s">
        <v>5005</v>
      </c>
      <c r="K9119" s="4"/>
    </row>
    <row r="9120" spans="1:11" ht="15" x14ac:dyDescent="0.2">
      <c r="A9120">
        <v>9061</v>
      </c>
      <c r="B9120" s="1221">
        <f>'CARES CRRSA ARP 28-35'!E109</f>
        <v>0</v>
      </c>
      <c r="D9120" s="4" t="s">
        <v>1694</v>
      </c>
      <c r="F9120" s="4"/>
      <c r="G9120" s="1" t="b">
        <f t="shared" ref="G9120:G9183" ca="1" si="150">H9120=B9120</f>
        <v>1</v>
      </c>
      <c r="H9120" s="1435" cm="1">
        <f t="array" aca="1" ref="H9120" ca="1">IF(I9120&lt;&gt;"",INDIRECT("'"&amp;I9120&amp;"'!"&amp;J9120),"")</f>
        <v>0</v>
      </c>
      <c r="I9120" s="1440" t="s">
        <v>6426</v>
      </c>
      <c r="J9120" s="1436" t="s">
        <v>5044</v>
      </c>
      <c r="K9120" s="4"/>
    </row>
    <row r="9121" spans="1:11" ht="15" x14ac:dyDescent="0.2">
      <c r="A9121">
        <v>9062</v>
      </c>
      <c r="B9121" s="1221">
        <f>'CARES CRRSA ARP 28-35'!F109</f>
        <v>0</v>
      </c>
      <c r="D9121" s="4" t="s">
        <v>1694</v>
      </c>
      <c r="F9121" s="4"/>
      <c r="G9121" s="1" t="b">
        <f t="shared" ca="1" si="150"/>
        <v>1</v>
      </c>
      <c r="H9121" s="1435" cm="1">
        <f t="array" aca="1" ref="H9121" ca="1">IF(I9121&lt;&gt;"",INDIRECT("'"&amp;I9121&amp;"'!"&amp;J9121),"")</f>
        <v>0</v>
      </c>
      <c r="I9121" s="1440" t="s">
        <v>6426</v>
      </c>
      <c r="J9121" s="1436" t="s">
        <v>5058</v>
      </c>
      <c r="K9121" s="4"/>
    </row>
    <row r="9122" spans="1:11" ht="15" x14ac:dyDescent="0.2">
      <c r="A9122">
        <v>9063</v>
      </c>
      <c r="B9122" s="1221">
        <f>'CARES CRRSA ARP 28-35'!G109</f>
        <v>0</v>
      </c>
      <c r="D9122" s="4" t="s">
        <v>1694</v>
      </c>
      <c r="F9122" s="4"/>
      <c r="G9122" s="1" t="b">
        <f t="shared" ca="1" si="150"/>
        <v>1</v>
      </c>
      <c r="H9122" s="1435" cm="1">
        <f t="array" aca="1" ref="H9122" ca="1">IF(I9122&lt;&gt;"",INDIRECT("'"&amp;I9122&amp;"'!"&amp;J9122),"")</f>
        <v>0</v>
      </c>
      <c r="I9122" s="1440" t="s">
        <v>6426</v>
      </c>
      <c r="J9122" s="1436" t="s">
        <v>5095</v>
      </c>
      <c r="K9122" s="4"/>
    </row>
    <row r="9123" spans="1:11" ht="15" x14ac:dyDescent="0.2">
      <c r="A9123">
        <v>9064</v>
      </c>
      <c r="B9123" s="1221">
        <f>'CARES CRRSA ARP 28-35'!H109</f>
        <v>0</v>
      </c>
      <c r="D9123" s="4" t="s">
        <v>1694</v>
      </c>
      <c r="F9123" s="4"/>
      <c r="G9123" s="1" t="b">
        <f t="shared" ca="1" si="150"/>
        <v>1</v>
      </c>
      <c r="H9123" s="1435" cm="1">
        <f t="array" aca="1" ref="H9123" ca="1">IF(I9123&lt;&gt;"",INDIRECT("'"&amp;I9123&amp;"'!"&amp;J9123),"")</f>
        <v>0</v>
      </c>
      <c r="I9123" s="1440" t="s">
        <v>6426</v>
      </c>
      <c r="J9123" s="1436" t="s">
        <v>4541</v>
      </c>
      <c r="K9123" s="4"/>
    </row>
    <row r="9124" spans="1:11" ht="15" x14ac:dyDescent="0.2">
      <c r="A9124">
        <v>9065</v>
      </c>
      <c r="B9124" s="1221">
        <f>'CARES CRRSA ARP 28-35'!I109</f>
        <v>0</v>
      </c>
      <c r="D9124" s="4" t="s">
        <v>1694</v>
      </c>
      <c r="F9124" s="4"/>
      <c r="G9124" s="1" t="b">
        <f t="shared" ca="1" si="150"/>
        <v>1</v>
      </c>
      <c r="H9124" s="1435" cm="1">
        <f t="array" aca="1" ref="H9124" ca="1">IF(I9124&lt;&gt;"",INDIRECT("'"&amp;I9124&amp;"'!"&amp;J9124),"")</f>
        <v>0</v>
      </c>
      <c r="I9124" s="1440" t="s">
        <v>6426</v>
      </c>
      <c r="J9124" s="1436" t="s">
        <v>5148</v>
      </c>
      <c r="K9124" s="4"/>
    </row>
    <row r="9125" spans="1:11" ht="15" x14ac:dyDescent="0.2">
      <c r="A9125">
        <v>9066</v>
      </c>
      <c r="B9125" s="1221">
        <f>'CARES CRRSA ARP 28-35'!J109</f>
        <v>0</v>
      </c>
      <c r="D9125" s="4" t="s">
        <v>1694</v>
      </c>
      <c r="F9125" s="4"/>
      <c r="G9125" s="1" t="b">
        <f t="shared" ca="1" si="150"/>
        <v>1</v>
      </c>
      <c r="H9125" s="1435" cm="1">
        <f t="array" aca="1" ref="H9125" ca="1">IF(I9125&lt;&gt;"",INDIRECT("'"&amp;I9125&amp;"'!"&amp;J9125),"")</f>
        <v>0</v>
      </c>
      <c r="I9125" s="1440" t="s">
        <v>6426</v>
      </c>
      <c r="J9125" s="1436" t="s">
        <v>5261</v>
      </c>
      <c r="K9125" s="4"/>
    </row>
    <row r="9126" spans="1:11" ht="15" x14ac:dyDescent="0.2">
      <c r="A9126">
        <v>9067</v>
      </c>
      <c r="B9126" s="1221">
        <f>'CARES CRRSA ARP 28-35'!L109</f>
        <v>0</v>
      </c>
      <c r="D9126" s="4" t="s">
        <v>1694</v>
      </c>
      <c r="F9126" s="4"/>
      <c r="G9126" s="1" t="b">
        <f t="shared" ca="1" si="150"/>
        <v>1</v>
      </c>
      <c r="H9126" s="1435" cm="1">
        <f t="array" aca="1" ref="H9126" ca="1">IF(I9126&lt;&gt;"",INDIRECT("'"&amp;I9126&amp;"'!"&amp;J9126),"")</f>
        <v>0</v>
      </c>
      <c r="I9126" s="1440" t="s">
        <v>6426</v>
      </c>
      <c r="J9126" s="1436" t="s">
        <v>6461</v>
      </c>
      <c r="K9126" s="4"/>
    </row>
    <row r="9127" spans="1:11" ht="15" x14ac:dyDescent="0.2">
      <c r="A9127">
        <v>9068</v>
      </c>
      <c r="B9127" s="1221">
        <f>'CARES CRRSA ARP 28-35'!D110</f>
        <v>0</v>
      </c>
      <c r="D9127" s="4" t="s">
        <v>1694</v>
      </c>
      <c r="F9127" s="4"/>
      <c r="G9127" s="1" t="b">
        <f t="shared" ca="1" si="150"/>
        <v>1</v>
      </c>
      <c r="H9127" s="1435" cm="1">
        <f t="array" aca="1" ref="H9127" ca="1">IF(I9127&lt;&gt;"",INDIRECT("'"&amp;I9127&amp;"'!"&amp;J9127),"")</f>
        <v>0</v>
      </c>
      <c r="I9127" s="1440" t="s">
        <v>6426</v>
      </c>
      <c r="J9127" s="1436" t="s">
        <v>5006</v>
      </c>
      <c r="K9127" s="4"/>
    </row>
    <row r="9128" spans="1:11" ht="15" x14ac:dyDescent="0.2">
      <c r="A9128">
        <v>9069</v>
      </c>
      <c r="B9128" s="1221">
        <f>'CARES CRRSA ARP 28-35'!E110</f>
        <v>0</v>
      </c>
      <c r="D9128" s="4" t="s">
        <v>1694</v>
      </c>
      <c r="F9128" s="4"/>
      <c r="G9128" s="1" t="b">
        <f t="shared" ca="1" si="150"/>
        <v>1</v>
      </c>
      <c r="H9128" s="1435" cm="1">
        <f t="array" aca="1" ref="H9128" ca="1">IF(I9128&lt;&gt;"",INDIRECT("'"&amp;I9128&amp;"'!"&amp;J9128),"")</f>
        <v>0</v>
      </c>
      <c r="I9128" s="1440" t="s">
        <v>6426</v>
      </c>
      <c r="J9128" s="1436" t="s">
        <v>5045</v>
      </c>
      <c r="K9128" s="4"/>
    </row>
    <row r="9129" spans="1:11" ht="15" x14ac:dyDescent="0.2">
      <c r="A9129">
        <v>9070</v>
      </c>
      <c r="B9129" s="1221">
        <f>'CARES CRRSA ARP 28-35'!F110</f>
        <v>0</v>
      </c>
      <c r="D9129" s="4" t="s">
        <v>1694</v>
      </c>
      <c r="F9129" s="4"/>
      <c r="G9129" s="1" t="b">
        <f t="shared" ca="1" si="150"/>
        <v>1</v>
      </c>
      <c r="H9129" s="1435" cm="1">
        <f t="array" aca="1" ref="H9129" ca="1">IF(I9129&lt;&gt;"",INDIRECT("'"&amp;I9129&amp;"'!"&amp;J9129),"")</f>
        <v>0</v>
      </c>
      <c r="I9129" s="1440" t="s">
        <v>6426</v>
      </c>
      <c r="J9129" s="1436" t="s">
        <v>5059</v>
      </c>
      <c r="K9129" s="4"/>
    </row>
    <row r="9130" spans="1:11" ht="15" x14ac:dyDescent="0.2">
      <c r="A9130">
        <v>9071</v>
      </c>
      <c r="B9130" s="1221">
        <f>'CARES CRRSA ARP 28-35'!G110</f>
        <v>0</v>
      </c>
      <c r="D9130" s="4" t="s">
        <v>1694</v>
      </c>
      <c r="F9130" s="4"/>
      <c r="G9130" s="1" t="b">
        <f t="shared" ca="1" si="150"/>
        <v>1</v>
      </c>
      <c r="H9130" s="1435" cm="1">
        <f t="array" aca="1" ref="H9130" ca="1">IF(I9130&lt;&gt;"",INDIRECT("'"&amp;I9130&amp;"'!"&amp;J9130),"")</f>
        <v>0</v>
      </c>
      <c r="I9130" s="1440" t="s">
        <v>6426</v>
      </c>
      <c r="J9130" s="1436" t="s">
        <v>5096</v>
      </c>
      <c r="K9130" s="4"/>
    </row>
    <row r="9131" spans="1:11" ht="15" x14ac:dyDescent="0.2">
      <c r="A9131">
        <v>9072</v>
      </c>
      <c r="B9131" s="1221">
        <f>'CARES CRRSA ARP 28-35'!H110</f>
        <v>0</v>
      </c>
      <c r="D9131" s="4" t="s">
        <v>1694</v>
      </c>
      <c r="F9131" s="4"/>
      <c r="G9131" s="1" t="b">
        <f t="shared" ca="1" si="150"/>
        <v>1</v>
      </c>
      <c r="H9131" s="1435" cm="1">
        <f t="array" aca="1" ref="H9131" ca="1">IF(I9131&lt;&gt;"",INDIRECT("'"&amp;I9131&amp;"'!"&amp;J9131),"")</f>
        <v>0</v>
      </c>
      <c r="I9131" s="1440" t="s">
        <v>6426</v>
      </c>
      <c r="J9131" s="1436" t="s">
        <v>4542</v>
      </c>
      <c r="K9131" s="4"/>
    </row>
    <row r="9132" spans="1:11" ht="15" x14ac:dyDescent="0.2">
      <c r="A9132">
        <v>9073</v>
      </c>
      <c r="B9132" s="1221">
        <f>'CARES CRRSA ARP 28-35'!I110</f>
        <v>0</v>
      </c>
      <c r="D9132" s="4" t="s">
        <v>1694</v>
      </c>
      <c r="F9132" s="4"/>
      <c r="G9132" s="1" t="b">
        <f t="shared" ca="1" si="150"/>
        <v>1</v>
      </c>
      <c r="H9132" s="1435" cm="1">
        <f t="array" aca="1" ref="H9132" ca="1">IF(I9132&lt;&gt;"",INDIRECT("'"&amp;I9132&amp;"'!"&amp;J9132),"")</f>
        <v>0</v>
      </c>
      <c r="I9132" s="1440" t="s">
        <v>6426</v>
      </c>
      <c r="J9132" s="1436" t="s">
        <v>5149</v>
      </c>
      <c r="K9132" s="4"/>
    </row>
    <row r="9133" spans="1:11" ht="15" x14ac:dyDescent="0.2">
      <c r="A9133">
        <v>9074</v>
      </c>
      <c r="B9133" s="1221">
        <f>'CARES CRRSA ARP 28-35'!J110</f>
        <v>0</v>
      </c>
      <c r="D9133" s="4" t="s">
        <v>1694</v>
      </c>
      <c r="F9133" s="4"/>
      <c r="G9133" s="1" t="b">
        <f t="shared" ca="1" si="150"/>
        <v>1</v>
      </c>
      <c r="H9133" s="1435" cm="1">
        <f t="array" aca="1" ref="H9133" ca="1">IF(I9133&lt;&gt;"",INDIRECT("'"&amp;I9133&amp;"'!"&amp;J9133),"")</f>
        <v>0</v>
      </c>
      <c r="I9133" s="1440" t="s">
        <v>6426</v>
      </c>
      <c r="J9133" s="1436" t="s">
        <v>5262</v>
      </c>
      <c r="K9133" s="4"/>
    </row>
    <row r="9134" spans="1:11" ht="15" x14ac:dyDescent="0.2">
      <c r="A9134">
        <v>9075</v>
      </c>
      <c r="B9134" s="1221">
        <f>'CARES CRRSA ARP 28-35'!L110</f>
        <v>0</v>
      </c>
      <c r="D9134" s="4" t="s">
        <v>1694</v>
      </c>
      <c r="F9134" s="4"/>
      <c r="G9134" s="1" t="b">
        <f t="shared" ca="1" si="150"/>
        <v>1</v>
      </c>
      <c r="H9134" s="1435" cm="1">
        <f t="array" aca="1" ref="H9134" ca="1">IF(I9134&lt;&gt;"",INDIRECT("'"&amp;I9134&amp;"'!"&amp;J9134),"")</f>
        <v>0</v>
      </c>
      <c r="I9134" s="1440" t="s">
        <v>6426</v>
      </c>
      <c r="J9134" s="1436" t="s">
        <v>7830</v>
      </c>
      <c r="K9134" s="4"/>
    </row>
    <row r="9135" spans="1:11" ht="15" x14ac:dyDescent="0.2">
      <c r="A9135">
        <v>9076</v>
      </c>
      <c r="B9135" s="1221">
        <f>'CARES CRRSA ARP 28-35'!D111</f>
        <v>0</v>
      </c>
      <c r="D9135" s="4" t="s">
        <v>1694</v>
      </c>
      <c r="F9135" s="4"/>
      <c r="G9135" s="1" t="b">
        <f t="shared" ca="1" si="150"/>
        <v>1</v>
      </c>
      <c r="H9135" s="1435" cm="1">
        <f t="array" aca="1" ref="H9135" ca="1">IF(I9135&lt;&gt;"",INDIRECT("'"&amp;I9135&amp;"'!"&amp;J9135),"")</f>
        <v>0</v>
      </c>
      <c r="I9135" s="1440" t="s">
        <v>6426</v>
      </c>
      <c r="J9135" s="1436" t="s">
        <v>5007</v>
      </c>
      <c r="K9135" s="4"/>
    </row>
    <row r="9136" spans="1:11" ht="15" x14ac:dyDescent="0.2">
      <c r="A9136">
        <v>9077</v>
      </c>
      <c r="B9136" s="1221">
        <f>'CARES CRRSA ARP 28-35'!E111</f>
        <v>0</v>
      </c>
      <c r="D9136" s="4" t="s">
        <v>1694</v>
      </c>
      <c r="F9136" s="4"/>
      <c r="G9136" s="1" t="b">
        <f t="shared" ca="1" si="150"/>
        <v>1</v>
      </c>
      <c r="H9136" s="1435" cm="1">
        <f t="array" aca="1" ref="H9136" ca="1">IF(I9136&lt;&gt;"",INDIRECT("'"&amp;I9136&amp;"'!"&amp;J9136),"")</f>
        <v>0</v>
      </c>
      <c r="I9136" s="1440" t="s">
        <v>6426</v>
      </c>
      <c r="J9136" s="1436" t="s">
        <v>5046</v>
      </c>
      <c r="K9136" s="4"/>
    </row>
    <row r="9137" spans="1:11" ht="15" x14ac:dyDescent="0.2">
      <c r="A9137">
        <v>9078</v>
      </c>
      <c r="B9137" s="1221">
        <f>'CARES CRRSA ARP 28-35'!F111</f>
        <v>0</v>
      </c>
      <c r="D9137" s="4" t="s">
        <v>1694</v>
      </c>
      <c r="F9137" s="4"/>
      <c r="G9137" s="1" t="b">
        <f t="shared" ca="1" si="150"/>
        <v>1</v>
      </c>
      <c r="H9137" s="1435" cm="1">
        <f t="array" aca="1" ref="H9137" ca="1">IF(I9137&lt;&gt;"",INDIRECT("'"&amp;I9137&amp;"'!"&amp;J9137),"")</f>
        <v>0</v>
      </c>
      <c r="I9137" s="1440" t="s">
        <v>6426</v>
      </c>
      <c r="J9137" s="1436" t="s">
        <v>5060</v>
      </c>
      <c r="K9137" s="4"/>
    </row>
    <row r="9138" spans="1:11" ht="15" x14ac:dyDescent="0.2">
      <c r="A9138">
        <v>9079</v>
      </c>
      <c r="B9138" s="1221">
        <f>'CARES CRRSA ARP 28-35'!G111</f>
        <v>0</v>
      </c>
      <c r="D9138" s="4" t="s">
        <v>1694</v>
      </c>
      <c r="F9138" s="4"/>
      <c r="G9138" s="1" t="b">
        <f t="shared" ca="1" si="150"/>
        <v>1</v>
      </c>
      <c r="H9138" s="1435" cm="1">
        <f t="array" aca="1" ref="H9138" ca="1">IF(I9138&lt;&gt;"",INDIRECT("'"&amp;I9138&amp;"'!"&amp;J9138),"")</f>
        <v>0</v>
      </c>
      <c r="I9138" s="1440" t="s">
        <v>6426</v>
      </c>
      <c r="J9138" s="1436" t="s">
        <v>5157</v>
      </c>
      <c r="K9138" s="4"/>
    </row>
    <row r="9139" spans="1:11" ht="15" x14ac:dyDescent="0.2">
      <c r="A9139">
        <v>9080</v>
      </c>
      <c r="B9139" s="1221">
        <f>'CARES CRRSA ARP 28-35'!H111</f>
        <v>0</v>
      </c>
      <c r="D9139" s="4" t="s">
        <v>1694</v>
      </c>
      <c r="F9139" s="4"/>
      <c r="G9139" s="1" t="b">
        <f t="shared" ca="1" si="150"/>
        <v>1</v>
      </c>
      <c r="H9139" s="1435" cm="1">
        <f t="array" aca="1" ref="H9139" ca="1">IF(I9139&lt;&gt;"",INDIRECT("'"&amp;I9139&amp;"'!"&amp;J9139),"")</f>
        <v>0</v>
      </c>
      <c r="I9139" s="1440" t="s">
        <v>6426</v>
      </c>
      <c r="J9139" s="1436" t="s">
        <v>4087</v>
      </c>
      <c r="K9139" s="4"/>
    </row>
    <row r="9140" spans="1:11" ht="15" x14ac:dyDescent="0.2">
      <c r="A9140">
        <v>9081</v>
      </c>
      <c r="B9140" s="1221">
        <f>'CARES CRRSA ARP 28-35'!I111</f>
        <v>0</v>
      </c>
      <c r="D9140" s="4" t="s">
        <v>1694</v>
      </c>
      <c r="F9140" s="4"/>
      <c r="G9140" s="1" t="b">
        <f t="shared" ca="1" si="150"/>
        <v>1</v>
      </c>
      <c r="H9140" s="1435" cm="1">
        <f t="array" aca="1" ref="H9140" ca="1">IF(I9140&lt;&gt;"",INDIRECT("'"&amp;I9140&amp;"'!"&amp;J9140),"")</f>
        <v>0</v>
      </c>
      <c r="I9140" s="1440" t="s">
        <v>6426</v>
      </c>
      <c r="J9140" s="1436" t="s">
        <v>5158</v>
      </c>
      <c r="K9140" s="4"/>
    </row>
    <row r="9141" spans="1:11" ht="15" x14ac:dyDescent="0.2">
      <c r="A9141">
        <v>9082</v>
      </c>
      <c r="B9141" s="1221">
        <f>'CARES CRRSA ARP 28-35'!J111</f>
        <v>0</v>
      </c>
      <c r="D9141" s="4" t="s">
        <v>1694</v>
      </c>
      <c r="F9141" s="4"/>
      <c r="G9141" s="1" t="b">
        <f t="shared" ca="1" si="150"/>
        <v>1</v>
      </c>
      <c r="H9141" s="1435" cm="1">
        <f t="array" aca="1" ref="H9141" ca="1">IF(I9141&lt;&gt;"",INDIRECT("'"&amp;I9141&amp;"'!"&amp;J9141),"")</f>
        <v>0</v>
      </c>
      <c r="I9141" s="1440" t="s">
        <v>6426</v>
      </c>
      <c r="J9141" s="1436" t="s">
        <v>5263</v>
      </c>
      <c r="K9141" s="4"/>
    </row>
    <row r="9142" spans="1:11" ht="15" x14ac:dyDescent="0.2">
      <c r="A9142">
        <v>9083</v>
      </c>
      <c r="B9142" s="1221">
        <f>'CARES CRRSA ARP 28-35'!L111</f>
        <v>0</v>
      </c>
      <c r="D9142" s="4" t="s">
        <v>1694</v>
      </c>
      <c r="F9142" s="4"/>
      <c r="G9142" s="1" t="b">
        <f t="shared" ca="1" si="150"/>
        <v>1</v>
      </c>
      <c r="H9142" s="1435" cm="1">
        <f t="array" aca="1" ref="H9142" ca="1">IF(I9142&lt;&gt;"",INDIRECT("'"&amp;I9142&amp;"'!"&amp;J9142),"")</f>
        <v>0</v>
      </c>
      <c r="I9142" s="1440" t="s">
        <v>6426</v>
      </c>
      <c r="J9142" s="1436" t="s">
        <v>7831</v>
      </c>
      <c r="K9142" s="4"/>
    </row>
    <row r="9143" spans="1:11" ht="15" x14ac:dyDescent="0.2">
      <c r="A9143">
        <v>9084</v>
      </c>
      <c r="B9143" s="1221">
        <f>'CARES CRRSA ARP 28-35'!F114</f>
        <v>0</v>
      </c>
      <c r="D9143" s="4" t="s">
        <v>1694</v>
      </c>
      <c r="F9143" s="4"/>
      <c r="G9143" s="1" t="b">
        <f t="shared" ca="1" si="150"/>
        <v>1</v>
      </c>
      <c r="H9143" s="1435" cm="1">
        <f t="array" aca="1" ref="H9143" ca="1">IF(I9143&lt;&gt;"",INDIRECT("'"&amp;I9143&amp;"'!"&amp;J9143),"")</f>
        <v>0</v>
      </c>
      <c r="I9143" s="1440" t="s">
        <v>6426</v>
      </c>
      <c r="J9143" s="1436" t="s">
        <v>5061</v>
      </c>
      <c r="K9143" s="4"/>
    </row>
    <row r="9144" spans="1:11" ht="15" x14ac:dyDescent="0.2">
      <c r="A9144">
        <v>9085</v>
      </c>
      <c r="B9144" s="1221">
        <f>'CARES CRRSA ARP 28-35'!G114</f>
        <v>0</v>
      </c>
      <c r="D9144" s="4" t="s">
        <v>1694</v>
      </c>
      <c r="F9144" s="4"/>
      <c r="G9144" s="1" t="b">
        <f t="shared" ca="1" si="150"/>
        <v>1</v>
      </c>
      <c r="H9144" s="1435" cm="1">
        <f t="array" aca="1" ref="H9144" ca="1">IF(I9144&lt;&gt;"",INDIRECT("'"&amp;I9144&amp;"'!"&amp;J9144),"")</f>
        <v>0</v>
      </c>
      <c r="I9144" s="1440" t="s">
        <v>6426</v>
      </c>
      <c r="J9144" s="1436" t="s">
        <v>5097</v>
      </c>
      <c r="K9144" s="4"/>
    </row>
    <row r="9145" spans="1:11" ht="15" x14ac:dyDescent="0.2">
      <c r="A9145">
        <v>9086</v>
      </c>
      <c r="B9145" s="1221">
        <f>'CARES CRRSA ARP 28-35'!H114</f>
        <v>0</v>
      </c>
      <c r="D9145" s="4" t="s">
        <v>1694</v>
      </c>
      <c r="F9145" s="4"/>
      <c r="G9145" s="1" t="b">
        <f t="shared" ca="1" si="150"/>
        <v>1</v>
      </c>
      <c r="H9145" s="1435" cm="1">
        <f t="array" aca="1" ref="H9145" ca="1">IF(I9145&lt;&gt;"",INDIRECT("'"&amp;I9145&amp;"'!"&amp;J9145),"")</f>
        <v>0</v>
      </c>
      <c r="I9145" s="1440" t="s">
        <v>6426</v>
      </c>
      <c r="J9145" s="1436" t="s">
        <v>5580</v>
      </c>
      <c r="K9145" s="4"/>
    </row>
    <row r="9146" spans="1:11" ht="15" x14ac:dyDescent="0.2">
      <c r="A9146">
        <v>9087</v>
      </c>
      <c r="B9146" s="1221">
        <f>'CARES CRRSA ARP 28-35'!J114</f>
        <v>0</v>
      </c>
      <c r="D9146" s="4" t="s">
        <v>1694</v>
      </c>
      <c r="F9146" s="4"/>
      <c r="G9146" s="1" t="b">
        <f t="shared" ca="1" si="150"/>
        <v>1</v>
      </c>
      <c r="H9146" s="1435" cm="1">
        <f t="array" aca="1" ref="H9146" ca="1">IF(I9146&lt;&gt;"",INDIRECT("'"&amp;I9146&amp;"'!"&amp;J9146),"")</f>
        <v>0</v>
      </c>
      <c r="I9146" s="1440" t="s">
        <v>6426</v>
      </c>
      <c r="J9146" s="1436" t="s">
        <v>6462</v>
      </c>
      <c r="K9146" s="4"/>
    </row>
    <row r="9147" spans="1:11" ht="15" x14ac:dyDescent="0.2">
      <c r="A9147">
        <v>9088</v>
      </c>
      <c r="B9147" s="1221">
        <f>'CARES CRRSA ARP 28-35'!L114</f>
        <v>0</v>
      </c>
      <c r="D9147" s="4" t="s">
        <v>1694</v>
      </c>
      <c r="F9147" s="4"/>
      <c r="G9147" s="1" t="b">
        <f t="shared" ca="1" si="150"/>
        <v>1</v>
      </c>
      <c r="H9147" s="1435" cm="1">
        <f t="array" aca="1" ref="H9147" ca="1">IF(I9147&lt;&gt;"",INDIRECT("'"&amp;I9147&amp;"'!"&amp;J9147),"")</f>
        <v>0</v>
      </c>
      <c r="I9147" s="1440" t="s">
        <v>6426</v>
      </c>
      <c r="J9147" s="1436" t="s">
        <v>6463</v>
      </c>
      <c r="K9147" s="4"/>
    </row>
    <row r="9148" spans="1:11" ht="15" x14ac:dyDescent="0.2">
      <c r="A9148">
        <v>9089</v>
      </c>
      <c r="B9148" s="1221">
        <f>'CARES CRRSA ARP 28-35'!F115</f>
        <v>0</v>
      </c>
      <c r="D9148" s="4" t="s">
        <v>1694</v>
      </c>
      <c r="F9148" s="4"/>
      <c r="G9148" s="1" t="b">
        <f t="shared" ca="1" si="150"/>
        <v>1</v>
      </c>
      <c r="H9148" s="1435" cm="1">
        <f t="array" aca="1" ref="H9148" ca="1">IF(I9148&lt;&gt;"",INDIRECT("'"&amp;I9148&amp;"'!"&amp;J9148),"")</f>
        <v>0</v>
      </c>
      <c r="I9148" s="1440" t="s">
        <v>6426</v>
      </c>
      <c r="J9148" s="1436" t="s">
        <v>5062</v>
      </c>
      <c r="K9148" s="4"/>
    </row>
    <row r="9149" spans="1:11" ht="15" x14ac:dyDescent="0.2">
      <c r="A9149">
        <v>9090</v>
      </c>
      <c r="B9149" s="1221">
        <f>'CARES CRRSA ARP 28-35'!G115</f>
        <v>0</v>
      </c>
      <c r="D9149" s="4" t="s">
        <v>1694</v>
      </c>
      <c r="F9149" s="4"/>
      <c r="G9149" s="1" t="b">
        <f t="shared" ca="1" si="150"/>
        <v>1</v>
      </c>
      <c r="H9149" s="1435" cm="1">
        <f t="array" aca="1" ref="H9149" ca="1">IF(I9149&lt;&gt;"",INDIRECT("'"&amp;I9149&amp;"'!"&amp;J9149),"")</f>
        <v>0</v>
      </c>
      <c r="I9149" s="1440" t="s">
        <v>6426</v>
      </c>
      <c r="J9149" s="1436" t="s">
        <v>5098</v>
      </c>
      <c r="K9149" s="4"/>
    </row>
    <row r="9150" spans="1:11" ht="15" x14ac:dyDescent="0.2">
      <c r="A9150">
        <v>9091</v>
      </c>
      <c r="B9150" s="1221">
        <f>'CARES CRRSA ARP 28-35'!H115</f>
        <v>0</v>
      </c>
      <c r="D9150" s="4" t="s">
        <v>1694</v>
      </c>
      <c r="F9150" s="4"/>
      <c r="G9150" s="1" t="b">
        <f t="shared" ca="1" si="150"/>
        <v>1</v>
      </c>
      <c r="H9150" s="1435" cm="1">
        <f t="array" aca="1" ref="H9150" ca="1">IF(I9150&lt;&gt;"",INDIRECT("'"&amp;I9150&amp;"'!"&amp;J9150),"")</f>
        <v>0</v>
      </c>
      <c r="I9150" s="1440" t="s">
        <v>6426</v>
      </c>
      <c r="J9150" s="1436" t="s">
        <v>5866</v>
      </c>
      <c r="K9150" s="4"/>
    </row>
    <row r="9151" spans="1:11" ht="15" x14ac:dyDescent="0.2">
      <c r="A9151">
        <v>9092</v>
      </c>
      <c r="B9151" s="1221">
        <f>'CARES CRRSA ARP 28-35'!J115</f>
        <v>0</v>
      </c>
      <c r="D9151" s="4" t="s">
        <v>1694</v>
      </c>
      <c r="F9151" s="4"/>
      <c r="G9151" s="1" t="b">
        <f t="shared" ca="1" si="150"/>
        <v>1</v>
      </c>
      <c r="H9151" s="1435" cm="1">
        <f t="array" aca="1" ref="H9151" ca="1">IF(I9151&lt;&gt;"",INDIRECT("'"&amp;I9151&amp;"'!"&amp;J9151),"")</f>
        <v>0</v>
      </c>
      <c r="I9151" s="1440" t="s">
        <v>6426</v>
      </c>
      <c r="J9151" s="1436" t="s">
        <v>5884</v>
      </c>
      <c r="K9151" s="4"/>
    </row>
    <row r="9152" spans="1:11" ht="15" x14ac:dyDescent="0.2">
      <c r="A9152">
        <v>9093</v>
      </c>
      <c r="B9152" s="1221">
        <f>'CARES CRRSA ARP 28-35'!L115</f>
        <v>0</v>
      </c>
      <c r="D9152" s="4" t="s">
        <v>1694</v>
      </c>
      <c r="F9152" s="4"/>
      <c r="G9152" s="1" t="b">
        <f t="shared" ca="1" si="150"/>
        <v>1</v>
      </c>
      <c r="H9152" s="1435" cm="1">
        <f t="array" aca="1" ref="H9152" ca="1">IF(I9152&lt;&gt;"",INDIRECT("'"&amp;I9152&amp;"'!"&amp;J9152),"")</f>
        <v>0</v>
      </c>
      <c r="I9152" s="1440" t="s">
        <v>6426</v>
      </c>
      <c r="J9152" s="1436" t="s">
        <v>7832</v>
      </c>
      <c r="K9152" s="4"/>
    </row>
    <row r="9153" spans="1:11" ht="15" x14ac:dyDescent="0.2">
      <c r="A9153">
        <v>9094</v>
      </c>
      <c r="B9153" s="1221">
        <f>'CARES CRRSA ARP 28-35'!F116</f>
        <v>0</v>
      </c>
      <c r="D9153" s="4" t="s">
        <v>1694</v>
      </c>
      <c r="F9153" s="4"/>
      <c r="G9153" s="1" t="b">
        <f t="shared" ca="1" si="150"/>
        <v>1</v>
      </c>
      <c r="H9153" s="1435" cm="1">
        <f t="array" aca="1" ref="H9153" ca="1">IF(I9153&lt;&gt;"",INDIRECT("'"&amp;I9153&amp;"'!"&amp;J9153),"")</f>
        <v>0</v>
      </c>
      <c r="I9153" s="1440" t="s">
        <v>6426</v>
      </c>
      <c r="J9153" s="1436" t="s">
        <v>4012</v>
      </c>
      <c r="K9153" s="4"/>
    </row>
    <row r="9154" spans="1:11" ht="15" x14ac:dyDescent="0.2">
      <c r="A9154">
        <v>9095</v>
      </c>
      <c r="B9154" s="1221">
        <f>'CARES CRRSA ARP 28-35'!G116</f>
        <v>0</v>
      </c>
      <c r="D9154" s="4" t="s">
        <v>1694</v>
      </c>
      <c r="F9154" s="4"/>
      <c r="G9154" s="1" t="b">
        <f t="shared" ca="1" si="150"/>
        <v>1</v>
      </c>
      <c r="H9154" s="1435" cm="1">
        <f t="array" aca="1" ref="H9154" ca="1">IF(I9154&lt;&gt;"",INDIRECT("'"&amp;I9154&amp;"'!"&amp;J9154),"")</f>
        <v>0</v>
      </c>
      <c r="I9154" s="1440" t="s">
        <v>6426</v>
      </c>
      <c r="J9154" s="1436" t="s">
        <v>4048</v>
      </c>
      <c r="K9154" s="4"/>
    </row>
    <row r="9155" spans="1:11" ht="15" x14ac:dyDescent="0.2">
      <c r="A9155">
        <v>9096</v>
      </c>
      <c r="B9155" s="1221">
        <f>'CARES CRRSA ARP 28-35'!H116</f>
        <v>0</v>
      </c>
      <c r="D9155" s="4" t="s">
        <v>1694</v>
      </c>
      <c r="F9155" s="4"/>
      <c r="G9155" s="1" t="b">
        <f t="shared" ca="1" si="150"/>
        <v>1</v>
      </c>
      <c r="H9155" s="1435" cm="1">
        <f t="array" aca="1" ref="H9155" ca="1">IF(I9155&lt;&gt;"",INDIRECT("'"&amp;I9155&amp;"'!"&amp;J9155),"")</f>
        <v>0</v>
      </c>
      <c r="I9155" s="1440" t="s">
        <v>6426</v>
      </c>
      <c r="J9155" s="1436" t="s">
        <v>4089</v>
      </c>
      <c r="K9155" s="4"/>
    </row>
    <row r="9156" spans="1:11" ht="15" x14ac:dyDescent="0.2">
      <c r="A9156">
        <v>9097</v>
      </c>
      <c r="B9156" s="1221">
        <f>'CARES CRRSA ARP 28-35'!J116</f>
        <v>0</v>
      </c>
      <c r="D9156" s="4" t="s">
        <v>1694</v>
      </c>
      <c r="F9156" s="4"/>
      <c r="G9156" s="1" t="b">
        <f t="shared" ca="1" si="150"/>
        <v>1</v>
      </c>
      <c r="H9156" s="1435" cm="1">
        <f t="array" aca="1" ref="H9156" ca="1">IF(I9156&lt;&gt;"",INDIRECT("'"&amp;I9156&amp;"'!"&amp;J9156),"")</f>
        <v>0</v>
      </c>
      <c r="I9156" s="1440" t="s">
        <v>6426</v>
      </c>
      <c r="J9156" s="1436" t="s">
        <v>5583</v>
      </c>
      <c r="K9156" s="4"/>
    </row>
    <row r="9157" spans="1:11" ht="15" x14ac:dyDescent="0.2">
      <c r="A9157">
        <v>9098</v>
      </c>
      <c r="B9157" s="1221">
        <f>'CARES CRRSA ARP 28-35'!L116</f>
        <v>0</v>
      </c>
      <c r="D9157" s="4" t="s">
        <v>1694</v>
      </c>
      <c r="F9157" s="4"/>
      <c r="G9157" s="1" t="b">
        <f t="shared" ca="1" si="150"/>
        <v>1</v>
      </c>
      <c r="H9157" s="1435" cm="1">
        <f t="array" aca="1" ref="H9157" ca="1">IF(I9157&lt;&gt;"",INDIRECT("'"&amp;I9157&amp;"'!"&amp;J9157),"")</f>
        <v>0</v>
      </c>
      <c r="I9157" s="1440" t="s">
        <v>6426</v>
      </c>
      <c r="J9157" s="1436" t="s">
        <v>7833</v>
      </c>
      <c r="K9157" s="4"/>
    </row>
    <row r="9158" spans="1:11" ht="15" x14ac:dyDescent="0.2">
      <c r="A9158">
        <v>9099</v>
      </c>
      <c r="B9158" s="1221">
        <f>'CARES CRRSA ARP 28-35'!D123</f>
        <v>85965</v>
      </c>
      <c r="D9158" s="4" t="s">
        <v>1694</v>
      </c>
      <c r="F9158" s="4"/>
      <c r="G9158" s="1" t="b">
        <f t="shared" ca="1" si="150"/>
        <v>1</v>
      </c>
      <c r="H9158" s="1435" cm="1">
        <f t="array" aca="1" ref="H9158" ca="1">IF(I9158&lt;&gt;"",INDIRECT("'"&amp;I9158&amp;"'!"&amp;J9158),"")</f>
        <v>85965</v>
      </c>
      <c r="I9158" s="1440" t="s">
        <v>6426</v>
      </c>
      <c r="J9158" s="1436" t="s">
        <v>4895</v>
      </c>
      <c r="K9158" s="4"/>
    </row>
    <row r="9159" spans="1:11" ht="15" x14ac:dyDescent="0.2">
      <c r="A9159">
        <v>9100</v>
      </c>
      <c r="B9159" s="1221">
        <f>'CARES CRRSA ARP 28-35'!E123</f>
        <v>14935</v>
      </c>
      <c r="D9159" s="4" t="s">
        <v>1694</v>
      </c>
      <c r="F9159" s="4"/>
      <c r="G9159" s="1" t="b">
        <f t="shared" ca="1" si="150"/>
        <v>1</v>
      </c>
      <c r="H9159" s="1435" cm="1">
        <f t="array" aca="1" ref="H9159" ca="1">IF(I9159&lt;&gt;"",INDIRECT("'"&amp;I9159&amp;"'!"&amp;J9159),"")</f>
        <v>14935</v>
      </c>
      <c r="I9159" s="1440" t="s">
        <v>6426</v>
      </c>
      <c r="J9159" s="1436" t="s">
        <v>4896</v>
      </c>
      <c r="K9159" s="4"/>
    </row>
    <row r="9160" spans="1:11" ht="15" x14ac:dyDescent="0.2">
      <c r="A9160">
        <v>9101</v>
      </c>
      <c r="B9160" s="1221">
        <f>'CARES CRRSA ARP 28-35'!F123</f>
        <v>0</v>
      </c>
      <c r="D9160" s="4" t="s">
        <v>1694</v>
      </c>
      <c r="F9160" s="4"/>
      <c r="G9160" s="1" t="b">
        <f t="shared" ca="1" si="150"/>
        <v>1</v>
      </c>
      <c r="H9160" s="1435" cm="1">
        <f t="array" aca="1" ref="H9160" ca="1">IF(I9160&lt;&gt;"",INDIRECT("'"&amp;I9160&amp;"'!"&amp;J9160),"")</f>
        <v>0</v>
      </c>
      <c r="I9160" s="1440" t="s">
        <v>6426</v>
      </c>
      <c r="J9160" s="1436" t="s">
        <v>4897</v>
      </c>
      <c r="K9160" s="4"/>
    </row>
    <row r="9161" spans="1:11" ht="15" x14ac:dyDescent="0.2">
      <c r="A9161">
        <v>9102</v>
      </c>
      <c r="B9161" s="1221">
        <f>'CARES CRRSA ARP 28-35'!G123</f>
        <v>0</v>
      </c>
      <c r="D9161" s="4" t="s">
        <v>1694</v>
      </c>
      <c r="F9161" s="4"/>
      <c r="G9161" s="1" t="b">
        <f t="shared" ca="1" si="150"/>
        <v>1</v>
      </c>
      <c r="H9161" s="1435" cm="1">
        <f t="array" aca="1" ref="H9161" ca="1">IF(I9161&lt;&gt;"",INDIRECT("'"&amp;I9161&amp;"'!"&amp;J9161),"")</f>
        <v>0</v>
      </c>
      <c r="I9161" s="1440" t="s">
        <v>6426</v>
      </c>
      <c r="J9161" s="1436" t="s">
        <v>4898</v>
      </c>
      <c r="K9161" s="4"/>
    </row>
    <row r="9162" spans="1:11" ht="15" x14ac:dyDescent="0.2">
      <c r="A9162">
        <v>9103</v>
      </c>
      <c r="B9162" s="1221">
        <f>'CARES CRRSA ARP 28-35'!H123</f>
        <v>0</v>
      </c>
      <c r="D9162" s="4" t="s">
        <v>1694</v>
      </c>
      <c r="F9162" s="4"/>
      <c r="G9162" s="1" t="b">
        <f t="shared" ca="1" si="150"/>
        <v>1</v>
      </c>
      <c r="H9162" s="1435" cm="1">
        <f t="array" aca="1" ref="H9162" ca="1">IF(I9162&lt;&gt;"",INDIRECT("'"&amp;I9162&amp;"'!"&amp;J9162),"")</f>
        <v>0</v>
      </c>
      <c r="I9162" s="1440" t="s">
        <v>6426</v>
      </c>
      <c r="J9162" s="1436" t="s">
        <v>5810</v>
      </c>
      <c r="K9162" s="4"/>
    </row>
    <row r="9163" spans="1:11" ht="15" x14ac:dyDescent="0.2">
      <c r="A9163">
        <v>9104</v>
      </c>
      <c r="B9163" s="1221">
        <f>'CARES CRRSA ARP 28-35'!I123</f>
        <v>0</v>
      </c>
      <c r="D9163" s="4" t="s">
        <v>1694</v>
      </c>
      <c r="F9163" s="4"/>
      <c r="G9163" s="1" t="b">
        <f t="shared" ca="1" si="150"/>
        <v>1</v>
      </c>
      <c r="H9163" s="1435" cm="1">
        <f t="array" aca="1" ref="H9163" ca="1">IF(I9163&lt;&gt;"",INDIRECT("'"&amp;I9163&amp;"'!"&amp;J9163),"")</f>
        <v>0</v>
      </c>
      <c r="I9163" s="1440" t="s">
        <v>6426</v>
      </c>
      <c r="J9163" s="1436" t="s">
        <v>7834</v>
      </c>
      <c r="K9163" s="4"/>
    </row>
    <row r="9164" spans="1:11" ht="15" x14ac:dyDescent="0.2">
      <c r="A9164">
        <v>9105</v>
      </c>
      <c r="B9164" s="1221">
        <f>'CARES CRRSA ARP 28-35'!J123</f>
        <v>0</v>
      </c>
      <c r="D9164" s="4" t="s">
        <v>1694</v>
      </c>
      <c r="F9164" s="4"/>
      <c r="G9164" s="1" t="b">
        <f t="shared" ca="1" si="150"/>
        <v>1</v>
      </c>
      <c r="H9164" s="1435" cm="1">
        <f t="array" aca="1" ref="H9164" ca="1">IF(I9164&lt;&gt;"",INDIRECT("'"&amp;I9164&amp;"'!"&amp;J9164),"")</f>
        <v>0</v>
      </c>
      <c r="I9164" s="1440" t="s">
        <v>6426</v>
      </c>
      <c r="J9164" s="1436" t="s">
        <v>5266</v>
      </c>
      <c r="K9164" s="4"/>
    </row>
    <row r="9165" spans="1:11" ht="15" x14ac:dyDescent="0.2">
      <c r="A9165">
        <v>9106</v>
      </c>
      <c r="B9165" s="1221">
        <f>'CARES CRRSA ARP 28-35'!L123</f>
        <v>100900</v>
      </c>
      <c r="D9165" s="4" t="s">
        <v>1694</v>
      </c>
      <c r="F9165" s="4"/>
      <c r="G9165" s="1" t="b">
        <f t="shared" ca="1" si="150"/>
        <v>1</v>
      </c>
      <c r="H9165" s="1435" cm="1">
        <f t="array" aca="1" ref="H9165" ca="1">IF(I9165&lt;&gt;"",INDIRECT("'"&amp;I9165&amp;"'!"&amp;J9165),"")</f>
        <v>100900</v>
      </c>
      <c r="I9165" s="1440" t="s">
        <v>6426</v>
      </c>
      <c r="J9165" s="1436" t="s">
        <v>7835</v>
      </c>
      <c r="K9165" s="4"/>
    </row>
    <row r="9166" spans="1:11" ht="15" x14ac:dyDescent="0.2">
      <c r="A9166">
        <v>9107</v>
      </c>
      <c r="B9166" s="1221">
        <f>'CARES CRRSA ARP 28-35'!D124</f>
        <v>0</v>
      </c>
      <c r="D9166" s="4" t="s">
        <v>1694</v>
      </c>
      <c r="F9166" s="4"/>
      <c r="G9166" s="1" t="b">
        <f t="shared" ca="1" si="150"/>
        <v>1</v>
      </c>
      <c r="H9166" s="1435" cm="1">
        <f t="array" aca="1" ref="H9166" ca="1">IF(I9166&lt;&gt;"",INDIRECT("'"&amp;I9166&amp;"'!"&amp;J9166),"")</f>
        <v>0</v>
      </c>
      <c r="I9166" s="1440" t="s">
        <v>6426</v>
      </c>
      <c r="J9166" s="1436" t="s">
        <v>4761</v>
      </c>
      <c r="K9166" s="4"/>
    </row>
    <row r="9167" spans="1:11" ht="15" x14ac:dyDescent="0.2">
      <c r="A9167">
        <v>9108</v>
      </c>
      <c r="B9167" s="1221">
        <f>'CARES CRRSA ARP 28-35'!E124</f>
        <v>0</v>
      </c>
      <c r="D9167" s="4" t="s">
        <v>1694</v>
      </c>
      <c r="F9167" s="4"/>
      <c r="G9167" s="1" t="b">
        <f t="shared" ca="1" si="150"/>
        <v>1</v>
      </c>
      <c r="H9167" s="1435" cm="1">
        <f t="array" aca="1" ref="H9167" ca="1">IF(I9167&lt;&gt;"",INDIRECT("'"&amp;I9167&amp;"'!"&amp;J9167),"")</f>
        <v>0</v>
      </c>
      <c r="I9167" s="1440" t="s">
        <v>6426</v>
      </c>
      <c r="J9167" s="1436" t="s">
        <v>4762</v>
      </c>
      <c r="K9167" s="4"/>
    </row>
    <row r="9168" spans="1:11" ht="15" x14ac:dyDescent="0.2">
      <c r="A9168">
        <v>9109</v>
      </c>
      <c r="B9168" s="1221">
        <f>'CARES CRRSA ARP 28-35'!F124</f>
        <v>0</v>
      </c>
      <c r="D9168" s="4" t="s">
        <v>1694</v>
      </c>
      <c r="F9168" s="4"/>
      <c r="G9168" s="1" t="b">
        <f t="shared" ca="1" si="150"/>
        <v>1</v>
      </c>
      <c r="H9168" s="1435" cm="1">
        <f t="array" aca="1" ref="H9168" ca="1">IF(I9168&lt;&gt;"",INDIRECT("'"&amp;I9168&amp;"'!"&amp;J9168),"")</f>
        <v>0</v>
      </c>
      <c r="I9168" s="1440" t="s">
        <v>6426</v>
      </c>
      <c r="J9168" s="1436" t="s">
        <v>4763</v>
      </c>
      <c r="K9168" s="4"/>
    </row>
    <row r="9169" spans="1:11" ht="15" x14ac:dyDescent="0.2">
      <c r="A9169">
        <v>9110</v>
      </c>
      <c r="B9169" s="1221">
        <f>'CARES CRRSA ARP 28-35'!G124</f>
        <v>0</v>
      </c>
      <c r="D9169" s="4" t="s">
        <v>1694</v>
      </c>
      <c r="F9169" s="4"/>
      <c r="G9169" s="1" t="b">
        <f t="shared" ca="1" si="150"/>
        <v>1</v>
      </c>
      <c r="H9169" s="1435" cm="1">
        <f t="array" aca="1" ref="H9169" ca="1">IF(I9169&lt;&gt;"",INDIRECT("'"&amp;I9169&amp;"'!"&amp;J9169),"")</f>
        <v>0</v>
      </c>
      <c r="I9169" s="1440" t="s">
        <v>6426</v>
      </c>
      <c r="J9169" s="1436" t="s">
        <v>4764</v>
      </c>
      <c r="K9169" s="4"/>
    </row>
    <row r="9170" spans="1:11" ht="15" x14ac:dyDescent="0.2">
      <c r="A9170">
        <v>9111</v>
      </c>
      <c r="B9170" s="1221">
        <f>'CARES CRRSA ARP 28-35'!H124</f>
        <v>0</v>
      </c>
      <c r="D9170" s="4" t="s">
        <v>1694</v>
      </c>
      <c r="F9170" s="4"/>
      <c r="G9170" s="1" t="b">
        <f t="shared" ca="1" si="150"/>
        <v>1</v>
      </c>
      <c r="H9170" s="1435" cm="1">
        <f t="array" aca="1" ref="H9170" ca="1">IF(I9170&lt;&gt;"",INDIRECT("'"&amp;I9170&amp;"'!"&amp;J9170),"")</f>
        <v>0</v>
      </c>
      <c r="I9170" s="1440" t="s">
        <v>6426</v>
      </c>
      <c r="J9170" s="1436" t="s">
        <v>4765</v>
      </c>
      <c r="K9170" s="4"/>
    </row>
    <row r="9171" spans="1:11" ht="15" x14ac:dyDescent="0.2">
      <c r="A9171">
        <v>9112</v>
      </c>
      <c r="B9171" s="1221">
        <f>'CARES CRRSA ARP 28-35'!I124</f>
        <v>0</v>
      </c>
      <c r="D9171" s="4" t="s">
        <v>1694</v>
      </c>
      <c r="F9171" s="4"/>
      <c r="G9171" s="1" t="b">
        <f t="shared" ca="1" si="150"/>
        <v>1</v>
      </c>
      <c r="H9171" s="1435" cm="1">
        <f t="array" aca="1" ref="H9171" ca="1">IF(I9171&lt;&gt;"",INDIRECT("'"&amp;I9171&amp;"'!"&amp;J9171),"")</f>
        <v>0</v>
      </c>
      <c r="I9171" s="1440" t="s">
        <v>6426</v>
      </c>
      <c r="J9171" s="1436" t="s">
        <v>5584</v>
      </c>
      <c r="K9171" s="4"/>
    </row>
    <row r="9172" spans="1:11" ht="15" x14ac:dyDescent="0.2">
      <c r="A9172">
        <v>9113</v>
      </c>
      <c r="B9172" s="1221">
        <f>'CARES CRRSA ARP 28-35'!J124</f>
        <v>0</v>
      </c>
      <c r="D9172" s="4" t="s">
        <v>1694</v>
      </c>
      <c r="F9172" s="4"/>
      <c r="G9172" s="1" t="b">
        <f t="shared" ca="1" si="150"/>
        <v>1</v>
      </c>
      <c r="H9172" s="1435" cm="1">
        <f t="array" aca="1" ref="H9172" ca="1">IF(I9172&lt;&gt;"",INDIRECT("'"&amp;I9172&amp;"'!"&amp;J9172),"")</f>
        <v>0</v>
      </c>
      <c r="I9172" s="1440" t="s">
        <v>6426</v>
      </c>
      <c r="J9172" s="1436" t="s">
        <v>5267</v>
      </c>
      <c r="K9172" s="4"/>
    </row>
    <row r="9173" spans="1:11" ht="15" x14ac:dyDescent="0.2">
      <c r="A9173">
        <v>9114</v>
      </c>
      <c r="B9173" s="1221">
        <f>'CARES CRRSA ARP 28-35'!L124</f>
        <v>0</v>
      </c>
      <c r="D9173" s="4" t="s">
        <v>1694</v>
      </c>
      <c r="F9173" s="4"/>
      <c r="G9173" s="1" t="b">
        <f t="shared" ca="1" si="150"/>
        <v>1</v>
      </c>
      <c r="H9173" s="1435" cm="1">
        <f t="array" aca="1" ref="H9173" ca="1">IF(I9173&lt;&gt;"",INDIRECT("'"&amp;I9173&amp;"'!"&amp;J9173),"")</f>
        <v>0</v>
      </c>
      <c r="I9173" s="1440" t="s">
        <v>6426</v>
      </c>
      <c r="J9173" s="1436" t="s">
        <v>7836</v>
      </c>
      <c r="K9173" s="4"/>
    </row>
    <row r="9174" spans="1:11" ht="15" x14ac:dyDescent="0.2">
      <c r="A9174">
        <v>9115</v>
      </c>
      <c r="B9174" s="1221">
        <f>'CARES CRRSA ARP 28-35'!D127</f>
        <v>0</v>
      </c>
      <c r="D9174" s="4" t="s">
        <v>1694</v>
      </c>
      <c r="F9174" s="4"/>
      <c r="G9174" s="1" t="b">
        <f t="shared" ca="1" si="150"/>
        <v>1</v>
      </c>
      <c r="H9174" s="1435" cm="1">
        <f t="array" aca="1" ref="H9174" ca="1">IF(I9174&lt;&gt;"",INDIRECT("'"&amp;I9174&amp;"'!"&amp;J9174),"")</f>
        <v>0</v>
      </c>
      <c r="I9174" s="1440" t="s">
        <v>6426</v>
      </c>
      <c r="J9174" s="1436" t="s">
        <v>4146</v>
      </c>
      <c r="K9174" s="4"/>
    </row>
    <row r="9175" spans="1:11" ht="15" x14ac:dyDescent="0.2">
      <c r="A9175">
        <v>9116</v>
      </c>
      <c r="B9175" s="1221">
        <f>'CARES CRRSA ARP 28-35'!E127</f>
        <v>0</v>
      </c>
      <c r="D9175" s="4" t="s">
        <v>1694</v>
      </c>
      <c r="F9175" s="4"/>
      <c r="G9175" s="1" t="b">
        <f t="shared" ca="1" si="150"/>
        <v>1</v>
      </c>
      <c r="H9175" s="1435" cm="1">
        <f t="array" aca="1" ref="H9175" ca="1">IF(I9175&lt;&gt;"",INDIRECT("'"&amp;I9175&amp;"'!"&amp;J9175),"")</f>
        <v>0</v>
      </c>
      <c r="I9175" s="1440" t="s">
        <v>6426</v>
      </c>
      <c r="J9175" s="1436" t="s">
        <v>4153</v>
      </c>
      <c r="K9175" s="4"/>
    </row>
    <row r="9176" spans="1:11" ht="15" x14ac:dyDescent="0.2">
      <c r="A9176">
        <v>9117</v>
      </c>
      <c r="B9176" s="1221">
        <f>'CARES CRRSA ARP 28-35'!F127</f>
        <v>0</v>
      </c>
      <c r="D9176" s="4" t="s">
        <v>1694</v>
      </c>
      <c r="F9176" s="4"/>
      <c r="G9176" s="1" t="b">
        <f t="shared" ca="1" si="150"/>
        <v>1</v>
      </c>
      <c r="H9176" s="1435" cm="1">
        <f t="array" aca="1" ref="H9176" ca="1">IF(I9176&lt;&gt;"",INDIRECT("'"&amp;I9176&amp;"'!"&amp;J9176),"")</f>
        <v>0</v>
      </c>
      <c r="I9176" s="1440" t="s">
        <v>6426</v>
      </c>
      <c r="J9176" s="1436" t="s">
        <v>4160</v>
      </c>
      <c r="K9176" s="4"/>
    </row>
    <row r="9177" spans="1:11" ht="15" x14ac:dyDescent="0.2">
      <c r="A9177">
        <v>9118</v>
      </c>
      <c r="B9177" s="1221">
        <f>'CARES CRRSA ARP 28-35'!G127</f>
        <v>0</v>
      </c>
      <c r="D9177" s="4" t="s">
        <v>1694</v>
      </c>
      <c r="F9177" s="4"/>
      <c r="G9177" s="1" t="b">
        <f t="shared" ca="1" si="150"/>
        <v>1</v>
      </c>
      <c r="H9177" s="1435" cm="1">
        <f t="array" aca="1" ref="H9177" ca="1">IF(I9177&lt;&gt;"",INDIRECT("'"&amp;I9177&amp;"'!"&amp;J9177),"")</f>
        <v>0</v>
      </c>
      <c r="I9177" s="1440" t="s">
        <v>6426</v>
      </c>
      <c r="J9177" s="1436" t="s">
        <v>4167</v>
      </c>
      <c r="K9177" s="4"/>
    </row>
    <row r="9178" spans="1:11" ht="15" x14ac:dyDescent="0.2">
      <c r="A9178">
        <v>9119</v>
      </c>
      <c r="B9178" s="1221">
        <f>'CARES CRRSA ARP 28-35'!H127</f>
        <v>0</v>
      </c>
      <c r="D9178" s="4" t="s">
        <v>1694</v>
      </c>
      <c r="F9178" s="4"/>
      <c r="G9178" s="1" t="b">
        <f t="shared" ca="1" si="150"/>
        <v>1</v>
      </c>
      <c r="H9178" s="1435" cm="1">
        <f t="array" aca="1" ref="H9178" ca="1">IF(I9178&lt;&gt;"",INDIRECT("'"&amp;I9178&amp;"'!"&amp;J9178),"")</f>
        <v>0</v>
      </c>
      <c r="I9178" s="1440" t="s">
        <v>6426</v>
      </c>
      <c r="J9178" s="1436" t="s">
        <v>4175</v>
      </c>
      <c r="K9178" s="4"/>
    </row>
    <row r="9179" spans="1:11" ht="15" x14ac:dyDescent="0.2">
      <c r="A9179">
        <v>9120</v>
      </c>
      <c r="B9179" s="1221">
        <f>'CARES CRRSA ARP 28-35'!I127</f>
        <v>0</v>
      </c>
      <c r="D9179" s="4" t="s">
        <v>1694</v>
      </c>
      <c r="F9179" s="4"/>
      <c r="G9179" s="1" t="b">
        <f t="shared" ca="1" si="150"/>
        <v>1</v>
      </c>
      <c r="H9179" s="1435" cm="1">
        <f t="array" aca="1" ref="H9179" ca="1">IF(I9179&lt;&gt;"",INDIRECT("'"&amp;I9179&amp;"'!"&amp;J9179),"")</f>
        <v>0</v>
      </c>
      <c r="I9179" s="1440" t="s">
        <v>6426</v>
      </c>
      <c r="J9179" s="1436" t="s">
        <v>5587</v>
      </c>
      <c r="K9179" s="4"/>
    </row>
    <row r="9180" spans="1:11" ht="15" x14ac:dyDescent="0.2">
      <c r="A9180">
        <v>9121</v>
      </c>
      <c r="B9180" s="1221">
        <f>'CARES CRRSA ARP 28-35'!J127</f>
        <v>0</v>
      </c>
      <c r="D9180" s="4" t="s">
        <v>1694</v>
      </c>
      <c r="F9180" s="4"/>
      <c r="G9180" s="1" t="b">
        <f t="shared" ca="1" si="150"/>
        <v>1</v>
      </c>
      <c r="H9180" s="1435" cm="1">
        <f t="array" aca="1" ref="H9180" ca="1">IF(I9180&lt;&gt;"",INDIRECT("'"&amp;I9180&amp;"'!"&amp;J9180),"")</f>
        <v>0</v>
      </c>
      <c r="I9180" s="1440" t="s">
        <v>6426</v>
      </c>
      <c r="J9180" s="1436" t="s">
        <v>5588</v>
      </c>
      <c r="K9180" s="4"/>
    </row>
    <row r="9181" spans="1:11" ht="15" x14ac:dyDescent="0.2">
      <c r="A9181">
        <v>9122</v>
      </c>
      <c r="B9181" s="1221">
        <f>'CARES CRRSA ARP 28-35'!L127</f>
        <v>0</v>
      </c>
      <c r="D9181" s="4" t="s">
        <v>1694</v>
      </c>
      <c r="F9181" s="4"/>
      <c r="G9181" s="1" t="b">
        <f t="shared" ca="1" si="150"/>
        <v>1</v>
      </c>
      <c r="H9181" s="1435" cm="1">
        <f t="array" aca="1" ref="H9181" ca="1">IF(I9181&lt;&gt;"",INDIRECT("'"&amp;I9181&amp;"'!"&amp;J9181),"")</f>
        <v>0</v>
      </c>
      <c r="I9181" s="1440" t="s">
        <v>6426</v>
      </c>
      <c r="J9181" s="1436" t="s">
        <v>6464</v>
      </c>
      <c r="K9181" s="4"/>
    </row>
    <row r="9182" spans="1:11" ht="15" x14ac:dyDescent="0.2">
      <c r="A9182">
        <v>9123</v>
      </c>
      <c r="B9182" s="1221">
        <f>'CARES CRRSA ARP 28-35'!D128</f>
        <v>0</v>
      </c>
      <c r="D9182" s="4" t="s">
        <v>1694</v>
      </c>
      <c r="F9182" s="4"/>
      <c r="G9182" s="1" t="b">
        <f t="shared" ca="1" si="150"/>
        <v>1</v>
      </c>
      <c r="H9182" s="1435" cm="1">
        <f t="array" aca="1" ref="H9182" ca="1">IF(I9182&lt;&gt;"",INDIRECT("'"&amp;I9182&amp;"'!"&amp;J9182),"")</f>
        <v>0</v>
      </c>
      <c r="I9182" s="1440" t="s">
        <v>6426</v>
      </c>
      <c r="J9182" s="1436" t="s">
        <v>4147</v>
      </c>
      <c r="K9182" s="4"/>
    </row>
    <row r="9183" spans="1:11" ht="15" x14ac:dyDescent="0.2">
      <c r="A9183">
        <v>9124</v>
      </c>
      <c r="B9183" s="1221">
        <f>'CARES CRRSA ARP 28-35'!E128</f>
        <v>0</v>
      </c>
      <c r="D9183" s="4" t="s">
        <v>1694</v>
      </c>
      <c r="F9183" s="4"/>
      <c r="G9183" s="1" t="b">
        <f t="shared" ca="1" si="150"/>
        <v>1</v>
      </c>
      <c r="H9183" s="1435" cm="1">
        <f t="array" aca="1" ref="H9183" ca="1">IF(I9183&lt;&gt;"",INDIRECT("'"&amp;I9183&amp;"'!"&amp;J9183),"")</f>
        <v>0</v>
      </c>
      <c r="I9183" s="1440" t="s">
        <v>6426</v>
      </c>
      <c r="J9183" s="1436" t="s">
        <v>4154</v>
      </c>
      <c r="K9183" s="4"/>
    </row>
    <row r="9184" spans="1:11" ht="15" x14ac:dyDescent="0.2">
      <c r="A9184">
        <v>9125</v>
      </c>
      <c r="B9184" s="1221">
        <f>'CARES CRRSA ARP 28-35'!F128</f>
        <v>0</v>
      </c>
      <c r="D9184" s="4" t="s">
        <v>1694</v>
      </c>
      <c r="F9184" s="4"/>
      <c r="G9184" s="1" t="b">
        <f t="shared" ref="G9184:G9247" ca="1" si="151">H9184=B9184</f>
        <v>1</v>
      </c>
      <c r="H9184" s="1435" cm="1">
        <f t="array" aca="1" ref="H9184" ca="1">IF(I9184&lt;&gt;"",INDIRECT("'"&amp;I9184&amp;"'!"&amp;J9184),"")</f>
        <v>0</v>
      </c>
      <c r="I9184" s="1440" t="s">
        <v>6426</v>
      </c>
      <c r="J9184" s="1436" t="s">
        <v>4161</v>
      </c>
      <c r="K9184" s="4"/>
    </row>
    <row r="9185" spans="1:11" ht="15" x14ac:dyDescent="0.2">
      <c r="A9185">
        <v>9126</v>
      </c>
      <c r="B9185" s="1221">
        <f>'CARES CRRSA ARP 28-35'!G128</f>
        <v>0</v>
      </c>
      <c r="D9185" s="4" t="s">
        <v>1694</v>
      </c>
      <c r="F9185" s="4"/>
      <c r="G9185" s="1" t="b">
        <f t="shared" ca="1" si="151"/>
        <v>1</v>
      </c>
      <c r="H9185" s="1435" cm="1">
        <f t="array" aca="1" ref="H9185" ca="1">IF(I9185&lt;&gt;"",INDIRECT("'"&amp;I9185&amp;"'!"&amp;J9185),"")</f>
        <v>0</v>
      </c>
      <c r="I9185" s="1440" t="s">
        <v>6426</v>
      </c>
      <c r="J9185" s="1436" t="s">
        <v>4168</v>
      </c>
      <c r="K9185" s="4"/>
    </row>
    <row r="9186" spans="1:11" ht="15" x14ac:dyDescent="0.2">
      <c r="A9186">
        <v>9127</v>
      </c>
      <c r="B9186" s="1221">
        <f>'CARES CRRSA ARP 28-35'!H128</f>
        <v>0</v>
      </c>
      <c r="D9186" s="4" t="s">
        <v>1694</v>
      </c>
      <c r="F9186" s="4"/>
      <c r="G9186" s="1" t="b">
        <f t="shared" ca="1" si="151"/>
        <v>1</v>
      </c>
      <c r="H9186" s="1435" cm="1">
        <f t="array" aca="1" ref="H9186" ca="1">IF(I9186&lt;&gt;"",INDIRECT("'"&amp;I9186&amp;"'!"&amp;J9186),"")</f>
        <v>0</v>
      </c>
      <c r="I9186" s="1440" t="s">
        <v>6426</v>
      </c>
      <c r="J9186" s="1436" t="s">
        <v>4176</v>
      </c>
      <c r="K9186" s="4"/>
    </row>
    <row r="9187" spans="1:11" ht="15" x14ac:dyDescent="0.2">
      <c r="A9187">
        <v>9128</v>
      </c>
      <c r="B9187" s="1221">
        <f>'CARES CRRSA ARP 28-35'!I128</f>
        <v>0</v>
      </c>
      <c r="D9187" s="4" t="s">
        <v>1694</v>
      </c>
      <c r="F9187" s="4"/>
      <c r="G9187" s="1" t="b">
        <f t="shared" ca="1" si="151"/>
        <v>1</v>
      </c>
      <c r="H9187" s="1435" cm="1">
        <f t="array" aca="1" ref="H9187" ca="1">IF(I9187&lt;&gt;"",INDIRECT("'"&amp;I9187&amp;"'!"&amp;J9187),"")</f>
        <v>0</v>
      </c>
      <c r="I9187" s="1440" t="s">
        <v>6426</v>
      </c>
      <c r="J9187" s="1436" t="s">
        <v>5589</v>
      </c>
      <c r="K9187" s="4"/>
    </row>
    <row r="9188" spans="1:11" ht="15" x14ac:dyDescent="0.2">
      <c r="A9188">
        <v>9129</v>
      </c>
      <c r="B9188" s="1221">
        <f>'CARES CRRSA ARP 28-35'!J128</f>
        <v>0</v>
      </c>
      <c r="D9188" s="4" t="s">
        <v>1694</v>
      </c>
      <c r="F9188" s="4"/>
      <c r="G9188" s="1" t="b">
        <f t="shared" ca="1" si="151"/>
        <v>1</v>
      </c>
      <c r="H9188" s="1435" cm="1">
        <f t="array" aca="1" ref="H9188" ca="1">IF(I9188&lt;&gt;"",INDIRECT("'"&amp;I9188&amp;"'!"&amp;J9188),"")</f>
        <v>0</v>
      </c>
      <c r="I9188" s="1440" t="s">
        <v>6426</v>
      </c>
      <c r="J9188" s="1436" t="s">
        <v>5590</v>
      </c>
      <c r="K9188" s="4"/>
    </row>
    <row r="9189" spans="1:11" ht="15" x14ac:dyDescent="0.2">
      <c r="A9189">
        <v>9130</v>
      </c>
      <c r="B9189" s="1221">
        <f>'CARES CRRSA ARP 28-35'!L128</f>
        <v>0</v>
      </c>
      <c r="D9189" s="4" t="s">
        <v>1694</v>
      </c>
      <c r="F9189" s="4"/>
      <c r="G9189" s="1" t="b">
        <f t="shared" ca="1" si="151"/>
        <v>1</v>
      </c>
      <c r="H9189" s="1435" cm="1">
        <f t="array" aca="1" ref="H9189" ca="1">IF(I9189&lt;&gt;"",INDIRECT("'"&amp;I9189&amp;"'!"&amp;J9189),"")</f>
        <v>0</v>
      </c>
      <c r="I9189" s="1440" t="s">
        <v>6426</v>
      </c>
      <c r="J9189" s="1436" t="s">
        <v>7837</v>
      </c>
      <c r="K9189" s="4"/>
    </row>
    <row r="9190" spans="1:11" ht="15" x14ac:dyDescent="0.2">
      <c r="A9190">
        <v>9131</v>
      </c>
      <c r="B9190" s="1221">
        <f>'CARES CRRSA ARP 28-35'!D129</f>
        <v>0</v>
      </c>
      <c r="D9190" s="4" t="s">
        <v>1694</v>
      </c>
      <c r="F9190" s="4"/>
      <c r="G9190" s="1" t="b">
        <f t="shared" ca="1" si="151"/>
        <v>1</v>
      </c>
      <c r="H9190" s="1435" cm="1">
        <f t="array" aca="1" ref="H9190" ca="1">IF(I9190&lt;&gt;"",INDIRECT("'"&amp;I9190&amp;"'!"&amp;J9190),"")</f>
        <v>0</v>
      </c>
      <c r="I9190" s="1440" t="s">
        <v>6426</v>
      </c>
      <c r="J9190" s="1436" t="s">
        <v>4675</v>
      </c>
      <c r="K9190" s="4"/>
    </row>
    <row r="9191" spans="1:11" ht="15" x14ac:dyDescent="0.2">
      <c r="A9191">
        <v>9132</v>
      </c>
      <c r="B9191" s="1221">
        <f>'CARES CRRSA ARP 28-35'!E129</f>
        <v>0</v>
      </c>
      <c r="D9191" s="4" t="s">
        <v>1694</v>
      </c>
      <c r="F9191" s="4"/>
      <c r="G9191" s="1" t="b">
        <f t="shared" ca="1" si="151"/>
        <v>1</v>
      </c>
      <c r="H9191" s="1435" cm="1">
        <f t="array" aca="1" ref="H9191" ca="1">IF(I9191&lt;&gt;"",INDIRECT("'"&amp;I9191&amp;"'!"&amp;J9191),"")</f>
        <v>0</v>
      </c>
      <c r="I9191" s="1440" t="s">
        <v>6426</v>
      </c>
      <c r="J9191" s="1436" t="s">
        <v>4676</v>
      </c>
      <c r="K9191" s="4"/>
    </row>
    <row r="9192" spans="1:11" ht="15" x14ac:dyDescent="0.2">
      <c r="A9192">
        <v>9133</v>
      </c>
      <c r="B9192" s="1221">
        <f>'CARES CRRSA ARP 28-35'!F129</f>
        <v>0</v>
      </c>
      <c r="D9192" s="4" t="s">
        <v>1694</v>
      </c>
      <c r="F9192" s="4"/>
      <c r="G9192" s="1" t="b">
        <f t="shared" ca="1" si="151"/>
        <v>1</v>
      </c>
      <c r="H9192" s="1435" cm="1">
        <f t="array" aca="1" ref="H9192" ca="1">IF(I9192&lt;&gt;"",INDIRECT("'"&amp;I9192&amp;"'!"&amp;J9192),"")</f>
        <v>0</v>
      </c>
      <c r="I9192" s="1440" t="s">
        <v>6426</v>
      </c>
      <c r="J9192" s="1436" t="s">
        <v>4677</v>
      </c>
      <c r="K9192" s="4"/>
    </row>
    <row r="9193" spans="1:11" ht="15" x14ac:dyDescent="0.2">
      <c r="A9193">
        <v>9134</v>
      </c>
      <c r="B9193" s="1221">
        <f>'CARES CRRSA ARP 28-35'!G129</f>
        <v>0</v>
      </c>
      <c r="D9193" s="4" t="s">
        <v>1694</v>
      </c>
      <c r="F9193" s="4"/>
      <c r="G9193" s="1" t="b">
        <f t="shared" ca="1" si="151"/>
        <v>1</v>
      </c>
      <c r="H9193" s="1435" cm="1">
        <f t="array" aca="1" ref="H9193" ca="1">IF(I9193&lt;&gt;"",INDIRECT("'"&amp;I9193&amp;"'!"&amp;J9193),"")</f>
        <v>0</v>
      </c>
      <c r="I9193" s="1440" t="s">
        <v>6426</v>
      </c>
      <c r="J9193" s="1436" t="s">
        <v>4678</v>
      </c>
      <c r="K9193" s="4"/>
    </row>
    <row r="9194" spans="1:11" ht="15" x14ac:dyDescent="0.2">
      <c r="A9194">
        <v>9135</v>
      </c>
      <c r="B9194" s="1221">
        <f>'CARES CRRSA ARP 28-35'!H129</f>
        <v>0</v>
      </c>
      <c r="D9194" s="4" t="s">
        <v>1694</v>
      </c>
      <c r="F9194" s="4"/>
      <c r="G9194" s="1" t="b">
        <f t="shared" ca="1" si="151"/>
        <v>1</v>
      </c>
      <c r="H9194" s="1435" cm="1">
        <f t="array" aca="1" ref="H9194" ca="1">IF(I9194&lt;&gt;"",INDIRECT("'"&amp;I9194&amp;"'!"&amp;J9194),"")</f>
        <v>0</v>
      </c>
      <c r="I9194" s="1440" t="s">
        <v>6426</v>
      </c>
      <c r="J9194" s="1436" t="s">
        <v>4679</v>
      </c>
      <c r="K9194" s="4"/>
    </row>
    <row r="9195" spans="1:11" ht="15" x14ac:dyDescent="0.2">
      <c r="A9195">
        <v>9136</v>
      </c>
      <c r="B9195" s="1221">
        <f>'CARES CRRSA ARP 28-35'!I129</f>
        <v>0</v>
      </c>
      <c r="D9195" s="4" t="s">
        <v>1694</v>
      </c>
      <c r="F9195" s="4"/>
      <c r="G9195" s="1" t="b">
        <f t="shared" ca="1" si="151"/>
        <v>1</v>
      </c>
      <c r="H9195" s="1435" cm="1">
        <f t="array" aca="1" ref="H9195" ca="1">IF(I9195&lt;&gt;"",INDIRECT("'"&amp;I9195&amp;"'!"&amp;J9195),"")</f>
        <v>0</v>
      </c>
      <c r="I9195" s="1440" t="s">
        <v>6426</v>
      </c>
      <c r="J9195" s="1436" t="s">
        <v>5591</v>
      </c>
      <c r="K9195" s="4"/>
    </row>
    <row r="9196" spans="1:11" ht="15" x14ac:dyDescent="0.2">
      <c r="A9196">
        <v>9137</v>
      </c>
      <c r="B9196" s="1221">
        <f>'CARES CRRSA ARP 28-35'!J129</f>
        <v>0</v>
      </c>
      <c r="D9196" s="4" t="s">
        <v>1694</v>
      </c>
      <c r="F9196" s="4"/>
      <c r="G9196" s="1" t="b">
        <f t="shared" ca="1" si="151"/>
        <v>1</v>
      </c>
      <c r="H9196" s="1435" cm="1">
        <f t="array" aca="1" ref="H9196" ca="1">IF(I9196&lt;&gt;"",INDIRECT("'"&amp;I9196&amp;"'!"&amp;J9196),"")</f>
        <v>0</v>
      </c>
      <c r="I9196" s="1440" t="s">
        <v>6426</v>
      </c>
      <c r="J9196" s="1436" t="s">
        <v>5592</v>
      </c>
      <c r="K9196" s="4"/>
    </row>
    <row r="9197" spans="1:11" ht="15" x14ac:dyDescent="0.2">
      <c r="A9197">
        <v>9138</v>
      </c>
      <c r="B9197" s="1221">
        <f>'CARES CRRSA ARP 28-35'!L129</f>
        <v>0</v>
      </c>
      <c r="D9197" s="4" t="s">
        <v>1694</v>
      </c>
      <c r="F9197" s="4"/>
      <c r="G9197" s="1" t="b">
        <f t="shared" ca="1" si="151"/>
        <v>1</v>
      </c>
      <c r="H9197" s="1435" cm="1">
        <f t="array" aca="1" ref="H9197" ca="1">IF(I9197&lt;&gt;"",INDIRECT("'"&amp;I9197&amp;"'!"&amp;J9197),"")</f>
        <v>0</v>
      </c>
      <c r="I9197" s="1440" t="s">
        <v>6426</v>
      </c>
      <c r="J9197" s="1436" t="s">
        <v>7838</v>
      </c>
      <c r="K9197" s="4"/>
    </row>
    <row r="9198" spans="1:11" ht="15" x14ac:dyDescent="0.2">
      <c r="A9198">
        <v>9139</v>
      </c>
      <c r="B9198" s="1221">
        <f>'CARES CRRSA ARP 28-35'!F132</f>
        <v>0</v>
      </c>
      <c r="D9198" s="4" t="s">
        <v>1694</v>
      </c>
      <c r="F9198" s="4"/>
      <c r="G9198" s="1" t="b">
        <f t="shared" ca="1" si="151"/>
        <v>1</v>
      </c>
      <c r="H9198" s="1435" cm="1">
        <f t="array" aca="1" ref="H9198" ca="1">IF(I9198&lt;&gt;"",INDIRECT("'"&amp;I9198&amp;"'!"&amp;J9198),"")</f>
        <v>0</v>
      </c>
      <c r="I9198" s="1440" t="s">
        <v>6426</v>
      </c>
      <c r="J9198" s="1436" t="s">
        <v>4163</v>
      </c>
      <c r="K9198" s="4"/>
    </row>
    <row r="9199" spans="1:11" ht="15" x14ac:dyDescent="0.2">
      <c r="A9199">
        <v>9140</v>
      </c>
      <c r="B9199" s="1221">
        <f>'CARES CRRSA ARP 28-35'!G132</f>
        <v>0</v>
      </c>
      <c r="D9199" s="4" t="s">
        <v>1694</v>
      </c>
      <c r="F9199" s="4"/>
      <c r="G9199" s="1" t="b">
        <f t="shared" ca="1" si="151"/>
        <v>1</v>
      </c>
      <c r="H9199" s="1435" cm="1">
        <f t="array" aca="1" ref="H9199" ca="1">IF(I9199&lt;&gt;"",INDIRECT("'"&amp;I9199&amp;"'!"&amp;J9199),"")</f>
        <v>0</v>
      </c>
      <c r="I9199" s="1440" t="s">
        <v>6426</v>
      </c>
      <c r="J9199" s="1436" t="s">
        <v>4171</v>
      </c>
      <c r="K9199" s="4"/>
    </row>
    <row r="9200" spans="1:11" ht="15" x14ac:dyDescent="0.2">
      <c r="A9200">
        <v>9141</v>
      </c>
      <c r="B9200" s="1221">
        <f>'CARES CRRSA ARP 28-35'!H132</f>
        <v>0</v>
      </c>
      <c r="D9200" s="4" t="s">
        <v>1694</v>
      </c>
      <c r="F9200" s="4"/>
      <c r="G9200" s="1" t="b">
        <f t="shared" ca="1" si="151"/>
        <v>1</v>
      </c>
      <c r="H9200" s="1435" cm="1">
        <f t="array" aca="1" ref="H9200" ca="1">IF(I9200&lt;&gt;"",INDIRECT("'"&amp;I9200&amp;"'!"&amp;J9200),"")</f>
        <v>0</v>
      </c>
      <c r="I9200" s="1440" t="s">
        <v>6426</v>
      </c>
      <c r="J9200" s="1436" t="s">
        <v>4178</v>
      </c>
      <c r="K9200" s="4"/>
    </row>
    <row r="9201" spans="1:11" ht="15" x14ac:dyDescent="0.2">
      <c r="A9201">
        <v>9142</v>
      </c>
      <c r="B9201" s="1221">
        <f>'CARES CRRSA ARP 28-35'!J132</f>
        <v>0</v>
      </c>
      <c r="D9201" s="4" t="s">
        <v>1694</v>
      </c>
      <c r="F9201" s="4"/>
      <c r="G9201" s="1" t="b">
        <f t="shared" ca="1" si="151"/>
        <v>1</v>
      </c>
      <c r="H9201" s="1435" cm="1">
        <f t="array" aca="1" ref="H9201" ca="1">IF(I9201&lt;&gt;"",INDIRECT("'"&amp;I9201&amp;"'!"&amp;J9201),"")</f>
        <v>0</v>
      </c>
      <c r="I9201" s="1440" t="s">
        <v>6426</v>
      </c>
      <c r="J9201" s="1436" t="s">
        <v>5597</v>
      </c>
      <c r="K9201" s="4"/>
    </row>
    <row r="9202" spans="1:11" ht="15" x14ac:dyDescent="0.2">
      <c r="A9202">
        <v>9143</v>
      </c>
      <c r="B9202" s="1221">
        <f>'CARES CRRSA ARP 28-35'!L132</f>
        <v>0</v>
      </c>
      <c r="D9202" s="4" t="s">
        <v>1694</v>
      </c>
      <c r="F9202" s="4"/>
      <c r="G9202" s="1" t="b">
        <f t="shared" ca="1" si="151"/>
        <v>1</v>
      </c>
      <c r="H9202" s="1435" cm="1">
        <f t="array" aca="1" ref="H9202" ca="1">IF(I9202&lt;&gt;"",INDIRECT("'"&amp;I9202&amp;"'!"&amp;J9202),"")</f>
        <v>0</v>
      </c>
      <c r="I9202" s="1440" t="s">
        <v>6426</v>
      </c>
      <c r="J9202" s="1436" t="s">
        <v>6465</v>
      </c>
      <c r="K9202" s="4"/>
    </row>
    <row r="9203" spans="1:11" ht="15" x14ac:dyDescent="0.2">
      <c r="A9203" s="1">
        <v>9144</v>
      </c>
      <c r="B9203" s="1221">
        <f>'CARES CRRSA ARP 28-35'!F133</f>
        <v>0</v>
      </c>
      <c r="D9203" s="4" t="s">
        <v>1694</v>
      </c>
      <c r="F9203" s="4"/>
      <c r="G9203" s="1" t="b">
        <f t="shared" ca="1" si="151"/>
        <v>1</v>
      </c>
      <c r="H9203" s="1435" cm="1">
        <f t="array" aca="1" ref="H9203" ca="1">IF(I9203&lt;&gt;"",INDIRECT("'"&amp;I9203&amp;"'!"&amp;J9203),"")</f>
        <v>0</v>
      </c>
      <c r="I9203" s="1440" t="s">
        <v>6426</v>
      </c>
      <c r="J9203" s="1436" t="s">
        <v>4164</v>
      </c>
      <c r="K9203" s="4"/>
    </row>
    <row r="9204" spans="1:11" ht="15" x14ac:dyDescent="0.2">
      <c r="A9204" s="1">
        <v>9145</v>
      </c>
      <c r="B9204" s="1221">
        <f>'CARES CRRSA ARP 28-35'!G133</f>
        <v>0</v>
      </c>
      <c r="D9204" s="4" t="s">
        <v>1694</v>
      </c>
      <c r="F9204" s="4"/>
      <c r="G9204" s="1" t="b">
        <f t="shared" ca="1" si="151"/>
        <v>1</v>
      </c>
      <c r="H9204" s="1435" cm="1">
        <f t="array" aca="1" ref="H9204" ca="1">IF(I9204&lt;&gt;"",INDIRECT("'"&amp;I9204&amp;"'!"&amp;J9204),"")</f>
        <v>0</v>
      </c>
      <c r="I9204" s="1440" t="s">
        <v>6426</v>
      </c>
      <c r="J9204" s="1436" t="s">
        <v>4172</v>
      </c>
      <c r="K9204" s="4"/>
    </row>
    <row r="9205" spans="1:11" ht="15" x14ac:dyDescent="0.2">
      <c r="A9205" s="1">
        <v>9146</v>
      </c>
      <c r="B9205" s="1221">
        <f>'CARES CRRSA ARP 28-35'!H133</f>
        <v>0</v>
      </c>
      <c r="D9205" s="4" t="s">
        <v>1694</v>
      </c>
      <c r="F9205" s="4"/>
      <c r="G9205" s="1" t="b">
        <f t="shared" ca="1" si="151"/>
        <v>1</v>
      </c>
      <c r="H9205" s="1435" cm="1">
        <f t="array" aca="1" ref="H9205" ca="1">IF(I9205&lt;&gt;"",INDIRECT("'"&amp;I9205&amp;"'!"&amp;J9205),"")</f>
        <v>0</v>
      </c>
      <c r="I9205" s="1440" t="s">
        <v>6426</v>
      </c>
      <c r="J9205" s="1436" t="s">
        <v>4179</v>
      </c>
      <c r="K9205" s="4"/>
    </row>
    <row r="9206" spans="1:11" ht="15" x14ac:dyDescent="0.2">
      <c r="A9206" s="1">
        <v>9147</v>
      </c>
      <c r="B9206" s="1221">
        <f>'CARES CRRSA ARP 28-35'!J133</f>
        <v>0</v>
      </c>
      <c r="D9206" s="4" t="s">
        <v>1694</v>
      </c>
      <c r="F9206" s="4"/>
      <c r="G9206" s="1" t="b">
        <f t="shared" ca="1" si="151"/>
        <v>1</v>
      </c>
      <c r="H9206" s="1435" cm="1">
        <f t="array" aca="1" ref="H9206" ca="1">IF(I9206&lt;&gt;"",INDIRECT("'"&amp;I9206&amp;"'!"&amp;J9206),"")</f>
        <v>0</v>
      </c>
      <c r="I9206" s="1440" t="s">
        <v>6426</v>
      </c>
      <c r="J9206" s="1436" t="s">
        <v>5599</v>
      </c>
      <c r="K9206" s="4"/>
    </row>
    <row r="9207" spans="1:11" ht="15" x14ac:dyDescent="0.2">
      <c r="A9207" s="1">
        <v>9148</v>
      </c>
      <c r="B9207" s="1221">
        <f>'CARES CRRSA ARP 28-35'!L133</f>
        <v>0</v>
      </c>
      <c r="D9207" s="4" t="s">
        <v>1694</v>
      </c>
      <c r="F9207" s="4"/>
      <c r="G9207" s="1" t="b">
        <f t="shared" ca="1" si="151"/>
        <v>1</v>
      </c>
      <c r="H9207" s="1435" cm="1">
        <f t="array" aca="1" ref="H9207" ca="1">IF(I9207&lt;&gt;"",INDIRECT("'"&amp;I9207&amp;"'!"&amp;J9207),"")</f>
        <v>0</v>
      </c>
      <c r="I9207" s="1440" t="s">
        <v>6426</v>
      </c>
      <c r="J9207" s="1436" t="s">
        <v>7839</v>
      </c>
      <c r="K9207" s="4"/>
    </row>
    <row r="9208" spans="1:11" ht="15" x14ac:dyDescent="0.2">
      <c r="A9208">
        <v>9149</v>
      </c>
      <c r="B9208" s="1221">
        <f>'CARES CRRSA ARP 28-35'!F134</f>
        <v>0</v>
      </c>
      <c r="D9208" s="4" t="s">
        <v>1694</v>
      </c>
      <c r="F9208" s="4"/>
      <c r="G9208" s="1" t="b">
        <f t="shared" ca="1" si="151"/>
        <v>1</v>
      </c>
      <c r="H9208" s="1435" cm="1">
        <f t="array" aca="1" ref="H9208" ca="1">IF(I9208&lt;&gt;"",INDIRECT("'"&amp;I9208&amp;"'!"&amp;J9208),"")</f>
        <v>0</v>
      </c>
      <c r="I9208" s="1440" t="s">
        <v>6426</v>
      </c>
      <c r="J9208" s="1436" t="s">
        <v>4549</v>
      </c>
      <c r="K9208" s="4"/>
    </row>
    <row r="9209" spans="1:11" ht="15" x14ac:dyDescent="0.2">
      <c r="A9209">
        <v>9150</v>
      </c>
      <c r="B9209" s="1221">
        <f>'CARES CRRSA ARP 28-35'!G134</f>
        <v>0</v>
      </c>
      <c r="D9209" s="4" t="s">
        <v>1694</v>
      </c>
      <c r="F9209" s="4"/>
      <c r="G9209" s="1" t="b">
        <f t="shared" ca="1" si="151"/>
        <v>1</v>
      </c>
      <c r="H9209" s="1435" cm="1">
        <f t="array" aca="1" ref="H9209" ca="1">IF(I9209&lt;&gt;"",INDIRECT("'"&amp;I9209&amp;"'!"&amp;J9209),"")</f>
        <v>0</v>
      </c>
      <c r="I9209" s="1440" t="s">
        <v>6426</v>
      </c>
      <c r="J9209" s="1436" t="s">
        <v>4550</v>
      </c>
      <c r="K9209" s="4"/>
    </row>
    <row r="9210" spans="1:11" ht="15" x14ac:dyDescent="0.2">
      <c r="A9210">
        <v>9151</v>
      </c>
      <c r="B9210" s="1221">
        <f>'CARES CRRSA ARP 28-35'!H134</f>
        <v>0</v>
      </c>
      <c r="D9210" s="4" t="s">
        <v>1694</v>
      </c>
      <c r="F9210" s="4"/>
      <c r="G9210" s="1" t="b">
        <f t="shared" ca="1" si="151"/>
        <v>1</v>
      </c>
      <c r="H9210" s="1435" cm="1">
        <f t="array" aca="1" ref="H9210" ca="1">IF(I9210&lt;&gt;"",INDIRECT("'"&amp;I9210&amp;"'!"&amp;J9210),"")</f>
        <v>0</v>
      </c>
      <c r="I9210" s="1440" t="s">
        <v>6426</v>
      </c>
      <c r="J9210" s="1436" t="s">
        <v>4551</v>
      </c>
      <c r="K9210" s="4"/>
    </row>
    <row r="9211" spans="1:11" ht="15" x14ac:dyDescent="0.2">
      <c r="A9211">
        <v>9152</v>
      </c>
      <c r="B9211" s="1221">
        <f>'CARES CRRSA ARP 28-35'!J134</f>
        <v>0</v>
      </c>
      <c r="D9211" s="4" t="s">
        <v>1694</v>
      </c>
      <c r="F9211" s="4"/>
      <c r="G9211" s="1" t="b">
        <f t="shared" ca="1" si="151"/>
        <v>1</v>
      </c>
      <c r="H9211" s="1435" cm="1">
        <f t="array" aca="1" ref="H9211" ca="1">IF(I9211&lt;&gt;"",INDIRECT("'"&amp;I9211&amp;"'!"&amp;J9211),"")</f>
        <v>0</v>
      </c>
      <c r="I9211" s="1440" t="s">
        <v>6426</v>
      </c>
      <c r="J9211" s="1436" t="s">
        <v>5601</v>
      </c>
      <c r="K9211" s="4"/>
    </row>
    <row r="9212" spans="1:11" ht="15" x14ac:dyDescent="0.2">
      <c r="A9212">
        <v>9153</v>
      </c>
      <c r="B9212" s="1221">
        <f>'CARES CRRSA ARP 28-35'!L134</f>
        <v>0</v>
      </c>
      <c r="D9212" s="4" t="s">
        <v>1694</v>
      </c>
      <c r="F9212" s="4"/>
      <c r="G9212" s="1" t="b">
        <f t="shared" ca="1" si="151"/>
        <v>1</v>
      </c>
      <c r="H9212" s="1435" cm="1">
        <f t="array" aca="1" ref="H9212" ca="1">IF(I9212&lt;&gt;"",INDIRECT("'"&amp;I9212&amp;"'!"&amp;J9212),"")</f>
        <v>0</v>
      </c>
      <c r="I9212" s="1440" t="s">
        <v>6426</v>
      </c>
      <c r="J9212" s="1436" t="s">
        <v>7840</v>
      </c>
      <c r="K9212" s="4"/>
    </row>
    <row r="9213" spans="1:11" ht="15" x14ac:dyDescent="0.2">
      <c r="A9213">
        <v>9154</v>
      </c>
      <c r="B9213" s="1221">
        <f>'CARES CRRSA ARP 28-35'!D177</f>
        <v>4983</v>
      </c>
      <c r="D9213" s="4" t="s">
        <v>1694</v>
      </c>
      <c r="F9213" s="4"/>
      <c r="G9213" s="1" t="b">
        <f t="shared" ca="1" si="151"/>
        <v>1</v>
      </c>
      <c r="H9213" s="1435" cm="1">
        <f t="array" aca="1" ref="H9213" ca="1">IF(I9213&lt;&gt;"",INDIRECT("'"&amp;I9213&amp;"'!"&amp;J9213),"")</f>
        <v>4983</v>
      </c>
      <c r="I9213" s="1440" t="s">
        <v>6426</v>
      </c>
      <c r="J9213" s="1436" t="s">
        <v>5026</v>
      </c>
      <c r="K9213" s="4"/>
    </row>
    <row r="9214" spans="1:11" ht="15" x14ac:dyDescent="0.2">
      <c r="A9214">
        <v>9155</v>
      </c>
      <c r="B9214" s="1221">
        <f>'CARES CRRSA ARP 28-35'!E177</f>
        <v>0</v>
      </c>
      <c r="D9214" s="4" t="s">
        <v>1694</v>
      </c>
      <c r="F9214" s="4"/>
      <c r="G9214" s="1" t="b">
        <f t="shared" ca="1" si="151"/>
        <v>1</v>
      </c>
      <c r="H9214" s="1435" cm="1">
        <f t="array" aca="1" ref="H9214" ca="1">IF(I9214&lt;&gt;"",INDIRECT("'"&amp;I9214&amp;"'!"&amp;J9214),"")</f>
        <v>0</v>
      </c>
      <c r="I9214" s="1440" t="s">
        <v>6426</v>
      </c>
      <c r="J9214" s="1436" t="s">
        <v>4845</v>
      </c>
      <c r="K9214" s="4"/>
    </row>
    <row r="9215" spans="1:11" ht="15" x14ac:dyDescent="0.2">
      <c r="A9215">
        <v>9156</v>
      </c>
      <c r="B9215" s="1221">
        <f>'CARES CRRSA ARP 28-35'!F177</f>
        <v>0</v>
      </c>
      <c r="D9215" s="4" t="s">
        <v>1694</v>
      </c>
      <c r="F9215" s="4"/>
      <c r="G9215" s="1" t="b">
        <f t="shared" ca="1" si="151"/>
        <v>1</v>
      </c>
      <c r="H9215" s="1435" cm="1">
        <f t="array" aca="1" ref="H9215" ca="1">IF(I9215&lt;&gt;"",INDIRECT("'"&amp;I9215&amp;"'!"&amp;J9215),"")</f>
        <v>0</v>
      </c>
      <c r="I9215" s="1440" t="s">
        <v>6426</v>
      </c>
      <c r="J9215" s="1436" t="s">
        <v>5075</v>
      </c>
      <c r="K9215" s="4"/>
    </row>
    <row r="9216" spans="1:11" ht="15" x14ac:dyDescent="0.2">
      <c r="A9216">
        <v>9157</v>
      </c>
      <c r="B9216" s="1221">
        <f>'CARES CRRSA ARP 28-35'!G177</f>
        <v>0</v>
      </c>
      <c r="D9216" s="4" t="s">
        <v>1694</v>
      </c>
      <c r="F9216" s="4"/>
      <c r="G9216" s="1" t="b">
        <f t="shared" ca="1" si="151"/>
        <v>1</v>
      </c>
      <c r="H9216" s="1435" cm="1">
        <f t="array" aca="1" ref="H9216" ca="1">IF(I9216&lt;&gt;"",INDIRECT("'"&amp;I9216&amp;"'!"&amp;J9216),"")</f>
        <v>0</v>
      </c>
      <c r="I9216" s="1440" t="s">
        <v>6426</v>
      </c>
      <c r="J9216" s="1436" t="s">
        <v>5113</v>
      </c>
      <c r="K9216" s="4"/>
    </row>
    <row r="9217" spans="1:11" ht="15" x14ac:dyDescent="0.2">
      <c r="A9217">
        <v>9158</v>
      </c>
      <c r="B9217" s="1221">
        <f>'CARES CRRSA ARP 28-35'!H177</f>
        <v>0</v>
      </c>
      <c r="D9217" s="4" t="s">
        <v>1694</v>
      </c>
      <c r="F9217" s="4"/>
      <c r="G9217" s="1" t="b">
        <f t="shared" ca="1" si="151"/>
        <v>1</v>
      </c>
      <c r="H9217" s="1435" cm="1">
        <f t="array" aca="1" ref="H9217" ca="1">IF(I9217&lt;&gt;"",INDIRECT("'"&amp;I9217&amp;"'!"&amp;J9217),"")</f>
        <v>0</v>
      </c>
      <c r="I9217" s="1440" t="s">
        <v>6426</v>
      </c>
      <c r="J9217" s="1436" t="s">
        <v>4910</v>
      </c>
      <c r="K9217" s="4"/>
    </row>
    <row r="9218" spans="1:11" ht="15" x14ac:dyDescent="0.2">
      <c r="A9218">
        <v>9159</v>
      </c>
      <c r="B9218" s="1221">
        <f>'CARES CRRSA ARP 28-35'!I177</f>
        <v>0</v>
      </c>
      <c r="D9218" s="4" t="s">
        <v>1694</v>
      </c>
      <c r="F9218" s="4"/>
      <c r="G9218" s="1" t="b">
        <f t="shared" ca="1" si="151"/>
        <v>1</v>
      </c>
      <c r="H9218" s="1435" cm="1">
        <f t="array" aca="1" ref="H9218" ca="1">IF(I9218&lt;&gt;"",INDIRECT("'"&amp;I9218&amp;"'!"&amp;J9218),"")</f>
        <v>0</v>
      </c>
      <c r="I9218" s="1440" t="s">
        <v>6426</v>
      </c>
      <c r="J9218" s="1436" t="s">
        <v>4846</v>
      </c>
      <c r="K9218" s="4"/>
    </row>
    <row r="9219" spans="1:11" ht="15" x14ac:dyDescent="0.2">
      <c r="A9219">
        <v>9160</v>
      </c>
      <c r="B9219" s="1221">
        <f>'CARES CRRSA ARP 28-35'!J177</f>
        <v>0</v>
      </c>
      <c r="D9219" s="4" t="s">
        <v>1694</v>
      </c>
      <c r="F9219" s="4"/>
      <c r="G9219" s="1" t="b">
        <f t="shared" ca="1" si="151"/>
        <v>1</v>
      </c>
      <c r="H9219" s="1435" cm="1">
        <f t="array" aca="1" ref="H9219" ca="1">IF(I9219&lt;&gt;"",INDIRECT("'"&amp;I9219&amp;"'!"&amp;J9219),"")</f>
        <v>0</v>
      </c>
      <c r="I9219" s="1440" t="s">
        <v>6426</v>
      </c>
      <c r="J9219" s="1436" t="s">
        <v>5303</v>
      </c>
      <c r="K9219" s="4"/>
    </row>
    <row r="9220" spans="1:11" ht="15" x14ac:dyDescent="0.2">
      <c r="A9220">
        <v>9161</v>
      </c>
      <c r="B9220" s="1221">
        <f>'CARES CRRSA ARP 28-35'!L177</f>
        <v>4983</v>
      </c>
      <c r="D9220" s="4" t="s">
        <v>1694</v>
      </c>
      <c r="F9220" s="4"/>
      <c r="G9220" s="1" t="b">
        <f t="shared" ca="1" si="151"/>
        <v>1</v>
      </c>
      <c r="H9220" s="1435" cm="1">
        <f t="array" aca="1" ref="H9220" ca="1">IF(I9220&lt;&gt;"",INDIRECT("'"&amp;I9220&amp;"'!"&amp;J9220),"")</f>
        <v>4983</v>
      </c>
      <c r="I9220" s="1440" t="s">
        <v>6426</v>
      </c>
      <c r="J9220" s="1436" t="s">
        <v>7841</v>
      </c>
      <c r="K9220" s="4"/>
    </row>
    <row r="9221" spans="1:11" ht="15" x14ac:dyDescent="0.2">
      <c r="A9221">
        <v>9162</v>
      </c>
      <c r="B9221" s="1221">
        <f>'CARES CRRSA ARP 28-35'!D178</f>
        <v>0</v>
      </c>
      <c r="D9221" s="4" t="s">
        <v>1694</v>
      </c>
      <c r="F9221" s="4"/>
      <c r="G9221" s="1" t="b">
        <f t="shared" ca="1" si="151"/>
        <v>1</v>
      </c>
      <c r="H9221" s="1435" cm="1">
        <f t="array" aca="1" ref="H9221" ca="1">IF(I9221&lt;&gt;"",INDIRECT("'"&amp;I9221&amp;"'!"&amp;J9221),"")</f>
        <v>0</v>
      </c>
      <c r="I9221" s="1440" t="s">
        <v>6426</v>
      </c>
      <c r="J9221" s="1436" t="s">
        <v>7842</v>
      </c>
      <c r="K9221" s="4"/>
    </row>
    <row r="9222" spans="1:11" ht="15" x14ac:dyDescent="0.2">
      <c r="A9222">
        <v>9163</v>
      </c>
      <c r="B9222" s="1221">
        <f>'CARES CRRSA ARP 28-35'!E178</f>
        <v>0</v>
      </c>
      <c r="D9222" s="4" t="s">
        <v>1694</v>
      </c>
      <c r="F9222" s="4"/>
      <c r="G9222" s="1" t="b">
        <f t="shared" ca="1" si="151"/>
        <v>1</v>
      </c>
      <c r="H9222" s="1435" cm="1">
        <f t="array" aca="1" ref="H9222" ca="1">IF(I9222&lt;&gt;"",INDIRECT("'"&amp;I9222&amp;"'!"&amp;J9222),"")</f>
        <v>0</v>
      </c>
      <c r="I9222" s="1440" t="s">
        <v>6426</v>
      </c>
      <c r="J9222" s="1436" t="s">
        <v>4202</v>
      </c>
      <c r="K9222" s="4"/>
    </row>
    <row r="9223" spans="1:11" ht="15" x14ac:dyDescent="0.2">
      <c r="A9223">
        <v>9164</v>
      </c>
      <c r="B9223" s="1221">
        <f>'CARES CRRSA ARP 28-35'!F178</f>
        <v>0</v>
      </c>
      <c r="D9223" s="4" t="s">
        <v>1694</v>
      </c>
      <c r="F9223" s="4"/>
      <c r="G9223" s="1" t="b">
        <f t="shared" ca="1" si="151"/>
        <v>1</v>
      </c>
      <c r="H9223" s="1435" cm="1">
        <f t="array" aca="1" ref="H9223" ca="1">IF(I9223&lt;&gt;"",INDIRECT("'"&amp;I9223&amp;"'!"&amp;J9223),"")</f>
        <v>0</v>
      </c>
      <c r="I9223" s="1440" t="s">
        <v>6426</v>
      </c>
      <c r="J9223" s="1436" t="s">
        <v>7843</v>
      </c>
      <c r="K9223" s="4"/>
    </row>
    <row r="9224" spans="1:11" ht="15" x14ac:dyDescent="0.2">
      <c r="A9224">
        <v>9165</v>
      </c>
      <c r="B9224" s="1221">
        <f>'CARES CRRSA ARP 28-35'!G178</f>
        <v>0</v>
      </c>
      <c r="D9224" s="4" t="s">
        <v>1694</v>
      </c>
      <c r="F9224" s="4"/>
      <c r="G9224" s="1" t="b">
        <f t="shared" ca="1" si="151"/>
        <v>1</v>
      </c>
      <c r="H9224" s="1435" cm="1">
        <f t="array" aca="1" ref="H9224" ca="1">IF(I9224&lt;&gt;"",INDIRECT("'"&amp;I9224&amp;"'!"&amp;J9224),"")</f>
        <v>0</v>
      </c>
      <c r="I9224" s="1440" t="s">
        <v>6426</v>
      </c>
      <c r="J9224" s="1436" t="s">
        <v>7844</v>
      </c>
      <c r="K9224" s="4"/>
    </row>
    <row r="9225" spans="1:11" ht="15" x14ac:dyDescent="0.2">
      <c r="A9225">
        <v>9166</v>
      </c>
      <c r="B9225" s="1221">
        <f>'CARES CRRSA ARP 28-35'!H178</f>
        <v>0</v>
      </c>
      <c r="D9225" s="4" t="s">
        <v>1694</v>
      </c>
      <c r="F9225" s="4"/>
      <c r="G9225" s="1" t="b">
        <f t="shared" ca="1" si="151"/>
        <v>1</v>
      </c>
      <c r="H9225" s="1435" cm="1">
        <f t="array" aca="1" ref="H9225" ca="1">IF(I9225&lt;&gt;"",INDIRECT("'"&amp;I9225&amp;"'!"&amp;J9225),"")</f>
        <v>0</v>
      </c>
      <c r="I9225" s="1440" t="s">
        <v>6426</v>
      </c>
      <c r="J9225" s="1436" t="s">
        <v>4211</v>
      </c>
      <c r="K9225" s="4"/>
    </row>
    <row r="9226" spans="1:11" ht="15" x14ac:dyDescent="0.2">
      <c r="A9226">
        <v>9167</v>
      </c>
      <c r="B9226" s="1221">
        <f>'CARES CRRSA ARP 28-35'!I178</f>
        <v>0</v>
      </c>
      <c r="D9226" s="4" t="s">
        <v>1694</v>
      </c>
      <c r="F9226" s="4"/>
      <c r="G9226" s="1" t="b">
        <f t="shared" ca="1" si="151"/>
        <v>1</v>
      </c>
      <c r="H9226" s="1435" cm="1">
        <f t="array" aca="1" ref="H9226" ca="1">IF(I9226&lt;&gt;"",INDIRECT("'"&amp;I9226&amp;"'!"&amp;J9226),"")</f>
        <v>0</v>
      </c>
      <c r="I9226" s="1440" t="s">
        <v>6426</v>
      </c>
      <c r="J9226" s="1436" t="s">
        <v>7845</v>
      </c>
      <c r="K9226" s="4"/>
    </row>
    <row r="9227" spans="1:11" ht="15" x14ac:dyDescent="0.2">
      <c r="A9227">
        <v>9168</v>
      </c>
      <c r="B9227" s="1221">
        <f>'CARES CRRSA ARP 28-35'!J178</f>
        <v>0</v>
      </c>
      <c r="D9227" s="4" t="s">
        <v>1694</v>
      </c>
      <c r="F9227" s="4"/>
      <c r="G9227" s="1" t="b">
        <f t="shared" ca="1" si="151"/>
        <v>1</v>
      </c>
      <c r="H9227" s="1435" cm="1">
        <f t="array" aca="1" ref="H9227" ca="1">IF(I9227&lt;&gt;"",INDIRECT("'"&amp;I9227&amp;"'!"&amp;J9227),"")</f>
        <v>0</v>
      </c>
      <c r="I9227" s="1440" t="s">
        <v>6426</v>
      </c>
      <c r="J9227" s="1436" t="s">
        <v>7846</v>
      </c>
      <c r="K9227" s="4"/>
    </row>
    <row r="9228" spans="1:11" ht="15" x14ac:dyDescent="0.2">
      <c r="A9228">
        <v>9169</v>
      </c>
      <c r="B9228" s="1221">
        <f>'CARES CRRSA ARP 28-35'!L178</f>
        <v>0</v>
      </c>
      <c r="D9228" s="4" t="s">
        <v>1694</v>
      </c>
      <c r="F9228" s="4"/>
      <c r="G9228" s="1" t="b">
        <f t="shared" ca="1" si="151"/>
        <v>1</v>
      </c>
      <c r="H9228" s="1435" cm="1">
        <f t="array" aca="1" ref="H9228" ca="1">IF(I9228&lt;&gt;"",INDIRECT("'"&amp;I9228&amp;"'!"&amp;J9228),"")</f>
        <v>0</v>
      </c>
      <c r="I9228" s="1440" t="s">
        <v>6426</v>
      </c>
      <c r="J9228" s="1436" t="s">
        <v>7847</v>
      </c>
      <c r="K9228" s="4"/>
    </row>
    <row r="9229" spans="1:11" ht="15" x14ac:dyDescent="0.2">
      <c r="A9229">
        <v>9170</v>
      </c>
      <c r="B9229" s="1221">
        <f>'CARES CRRSA ARP 28-35'!D181</f>
        <v>0</v>
      </c>
      <c r="D9229" s="4" t="s">
        <v>1694</v>
      </c>
      <c r="F9229" s="4"/>
      <c r="G9229" s="1" t="b">
        <f t="shared" ca="1" si="151"/>
        <v>1</v>
      </c>
      <c r="H9229" s="1435" cm="1">
        <f t="array" aca="1" ref="H9229" ca="1">IF(I9229&lt;&gt;"",INDIRECT("'"&amp;I9229&amp;"'!"&amp;J9229),"")</f>
        <v>0</v>
      </c>
      <c r="I9229" s="1440" t="s">
        <v>6426</v>
      </c>
      <c r="J9229" s="1436" t="s">
        <v>4880</v>
      </c>
      <c r="K9229" s="4"/>
    </row>
    <row r="9230" spans="1:11" ht="15" x14ac:dyDescent="0.2">
      <c r="A9230">
        <v>9171</v>
      </c>
      <c r="B9230" s="1221">
        <f>'CARES CRRSA ARP 28-35'!E181</f>
        <v>0</v>
      </c>
      <c r="D9230" s="4" t="s">
        <v>1694</v>
      </c>
      <c r="F9230" s="4"/>
      <c r="G9230" s="1" t="b">
        <f t="shared" ca="1" si="151"/>
        <v>1</v>
      </c>
      <c r="H9230" s="1435" cm="1">
        <f t="array" aca="1" ref="H9230" ca="1">IF(I9230&lt;&gt;"",INDIRECT("'"&amp;I9230&amp;"'!"&amp;J9230),"")</f>
        <v>0</v>
      </c>
      <c r="I9230" s="1440" t="s">
        <v>6426</v>
      </c>
      <c r="J9230" s="1436" t="s">
        <v>6466</v>
      </c>
      <c r="K9230" s="4"/>
    </row>
    <row r="9231" spans="1:11" ht="15" x14ac:dyDescent="0.2">
      <c r="A9231">
        <v>9172</v>
      </c>
      <c r="B9231" s="1221">
        <f>'CARES CRRSA ARP 28-35'!F181</f>
        <v>0</v>
      </c>
      <c r="D9231" s="4" t="s">
        <v>1694</v>
      </c>
      <c r="F9231" s="4"/>
      <c r="G9231" s="1" t="b">
        <f t="shared" ca="1" si="151"/>
        <v>1</v>
      </c>
      <c r="H9231" s="1435" cm="1">
        <f t="array" aca="1" ref="H9231" ca="1">IF(I9231&lt;&gt;"",INDIRECT("'"&amp;I9231&amp;"'!"&amp;J9231),"")</f>
        <v>0</v>
      </c>
      <c r="I9231" s="1440" t="s">
        <v>6426</v>
      </c>
      <c r="J9231" s="1436" t="s">
        <v>4881</v>
      </c>
      <c r="K9231" s="4"/>
    </row>
    <row r="9232" spans="1:11" ht="15" x14ac:dyDescent="0.2">
      <c r="A9232">
        <v>9173</v>
      </c>
      <c r="B9232" s="1221">
        <f>'CARES CRRSA ARP 28-35'!G181</f>
        <v>0</v>
      </c>
      <c r="D9232" s="4" t="s">
        <v>1694</v>
      </c>
      <c r="F9232" s="4"/>
      <c r="G9232" s="1" t="b">
        <f t="shared" ca="1" si="151"/>
        <v>1</v>
      </c>
      <c r="H9232" s="1435" cm="1">
        <f t="array" aca="1" ref="H9232" ca="1">IF(I9232&lt;&gt;"",INDIRECT("'"&amp;I9232&amp;"'!"&amp;J9232),"")</f>
        <v>0</v>
      </c>
      <c r="I9232" s="1440" t="s">
        <v>6426</v>
      </c>
      <c r="J9232" s="1436" t="s">
        <v>4885</v>
      </c>
      <c r="K9232" s="4"/>
    </row>
    <row r="9233" spans="1:11" ht="15" x14ac:dyDescent="0.2">
      <c r="A9233">
        <v>9174</v>
      </c>
      <c r="B9233" s="1221">
        <f>'CARES CRRSA ARP 28-35'!H181</f>
        <v>0</v>
      </c>
      <c r="D9233" s="4" t="s">
        <v>1694</v>
      </c>
      <c r="F9233" s="4"/>
      <c r="G9233" s="1" t="b">
        <f t="shared" ca="1" si="151"/>
        <v>1</v>
      </c>
      <c r="H9233" s="1435" cm="1">
        <f t="array" aca="1" ref="H9233" ca="1">IF(I9233&lt;&gt;"",INDIRECT("'"&amp;I9233&amp;"'!"&amp;J9233),"")</f>
        <v>0</v>
      </c>
      <c r="I9233" s="1440" t="s">
        <v>6426</v>
      </c>
      <c r="J9233" s="1436" t="s">
        <v>4886</v>
      </c>
      <c r="K9233" s="4"/>
    </row>
    <row r="9234" spans="1:11" ht="15" x14ac:dyDescent="0.2">
      <c r="A9234">
        <v>9175</v>
      </c>
      <c r="B9234" s="1221">
        <f>'CARES CRRSA ARP 28-35'!I181</f>
        <v>0</v>
      </c>
      <c r="D9234" s="4" t="s">
        <v>1694</v>
      </c>
      <c r="F9234" s="4"/>
      <c r="G9234" s="1" t="b">
        <f t="shared" ca="1" si="151"/>
        <v>1</v>
      </c>
      <c r="H9234" s="1435" cm="1">
        <f t="array" aca="1" ref="H9234" ca="1">IF(I9234&lt;&gt;"",INDIRECT("'"&amp;I9234&amp;"'!"&amp;J9234),"")</f>
        <v>0</v>
      </c>
      <c r="I9234" s="1440" t="s">
        <v>6426</v>
      </c>
      <c r="J9234" s="1436" t="s">
        <v>6467</v>
      </c>
      <c r="K9234" s="4"/>
    </row>
    <row r="9235" spans="1:11" ht="15" x14ac:dyDescent="0.2">
      <c r="A9235">
        <v>9176</v>
      </c>
      <c r="B9235" s="1221">
        <f>'CARES CRRSA ARP 28-35'!J181</f>
        <v>0</v>
      </c>
      <c r="D9235" s="4" t="s">
        <v>1694</v>
      </c>
      <c r="F9235" s="4"/>
      <c r="G9235" s="1" t="b">
        <f t="shared" ca="1" si="151"/>
        <v>1</v>
      </c>
      <c r="H9235" s="1435" cm="1">
        <f t="array" aca="1" ref="H9235" ca="1">IF(I9235&lt;&gt;"",INDIRECT("'"&amp;I9235&amp;"'!"&amp;J9235),"")</f>
        <v>0</v>
      </c>
      <c r="I9235" s="1440" t="s">
        <v>6426</v>
      </c>
      <c r="J9235" s="1436" t="s">
        <v>6468</v>
      </c>
      <c r="K9235" s="4"/>
    </row>
    <row r="9236" spans="1:11" ht="15" x14ac:dyDescent="0.2">
      <c r="A9236">
        <v>9177</v>
      </c>
      <c r="B9236" s="1221">
        <f>'CARES CRRSA ARP 28-35'!L181</f>
        <v>0</v>
      </c>
      <c r="D9236" s="4" t="s">
        <v>1694</v>
      </c>
      <c r="F9236" s="4"/>
      <c r="G9236" s="1" t="b">
        <f t="shared" ca="1" si="151"/>
        <v>1</v>
      </c>
      <c r="H9236" s="1435" cm="1">
        <f t="array" aca="1" ref="H9236" ca="1">IF(I9236&lt;&gt;"",INDIRECT("'"&amp;I9236&amp;"'!"&amp;J9236),"")</f>
        <v>0</v>
      </c>
      <c r="I9236" s="1440" t="s">
        <v>6426</v>
      </c>
      <c r="J9236" s="1436" t="s">
        <v>6469</v>
      </c>
      <c r="K9236" s="4"/>
    </row>
    <row r="9237" spans="1:11" ht="15" x14ac:dyDescent="0.2">
      <c r="A9237">
        <v>9178</v>
      </c>
      <c r="B9237" s="1221">
        <f>'CARES CRRSA ARP 28-35'!D182</f>
        <v>0</v>
      </c>
      <c r="D9237" s="4" t="s">
        <v>1694</v>
      </c>
      <c r="F9237" s="4"/>
      <c r="G9237" s="1" t="b">
        <f t="shared" ca="1" si="151"/>
        <v>1</v>
      </c>
      <c r="H9237" s="1435" cm="1">
        <f t="array" aca="1" ref="H9237" ca="1">IF(I9237&lt;&gt;"",INDIRECT("'"&amp;I9237&amp;"'!"&amp;J9237),"")</f>
        <v>0</v>
      </c>
      <c r="I9237" s="1440" t="s">
        <v>6426</v>
      </c>
      <c r="J9237" s="1436" t="s">
        <v>4883</v>
      </c>
      <c r="K9237" s="4"/>
    </row>
    <row r="9238" spans="1:11" ht="15" x14ac:dyDescent="0.2">
      <c r="A9238">
        <v>9179</v>
      </c>
      <c r="B9238" s="1221">
        <f>'CARES CRRSA ARP 28-35'!E182</f>
        <v>0</v>
      </c>
      <c r="D9238" s="4" t="s">
        <v>1694</v>
      </c>
      <c r="F9238" s="4"/>
      <c r="G9238" s="1" t="b">
        <f t="shared" ca="1" si="151"/>
        <v>1</v>
      </c>
      <c r="H9238" s="1435" cm="1">
        <f t="array" aca="1" ref="H9238" ca="1">IF(I9238&lt;&gt;"",INDIRECT("'"&amp;I9238&amp;"'!"&amp;J9238),"")</f>
        <v>0</v>
      </c>
      <c r="I9238" s="1440" t="s">
        <v>6426</v>
      </c>
      <c r="J9238" s="1436" t="s">
        <v>7848</v>
      </c>
      <c r="K9238" s="4"/>
    </row>
    <row r="9239" spans="1:11" ht="15" x14ac:dyDescent="0.2">
      <c r="A9239">
        <v>9180</v>
      </c>
      <c r="B9239" s="1221">
        <f>'CARES CRRSA ARP 28-35'!F182</f>
        <v>0</v>
      </c>
      <c r="D9239" s="4" t="s">
        <v>1694</v>
      </c>
      <c r="F9239" s="4"/>
      <c r="G9239" s="1" t="b">
        <f t="shared" ca="1" si="151"/>
        <v>1</v>
      </c>
      <c r="H9239" s="1435" cm="1">
        <f t="array" aca="1" ref="H9239" ca="1">IF(I9239&lt;&gt;"",INDIRECT("'"&amp;I9239&amp;"'!"&amp;J9239),"")</f>
        <v>0</v>
      </c>
      <c r="I9239" s="1440" t="s">
        <v>6426</v>
      </c>
      <c r="J9239" s="1436" t="s">
        <v>4884</v>
      </c>
      <c r="K9239" s="4"/>
    </row>
    <row r="9240" spans="1:11" ht="15" x14ac:dyDescent="0.2">
      <c r="A9240">
        <v>9181</v>
      </c>
      <c r="B9240" s="1221">
        <f>'CARES CRRSA ARP 28-35'!G182</f>
        <v>0</v>
      </c>
      <c r="D9240" s="4" t="s">
        <v>1694</v>
      </c>
      <c r="F9240" s="4"/>
      <c r="G9240" s="1" t="b">
        <f t="shared" ca="1" si="151"/>
        <v>1</v>
      </c>
      <c r="H9240" s="1435" cm="1">
        <f t="array" aca="1" ref="H9240" ca="1">IF(I9240&lt;&gt;"",INDIRECT("'"&amp;I9240&amp;"'!"&amp;J9240),"")</f>
        <v>0</v>
      </c>
      <c r="I9240" s="1440" t="s">
        <v>6426</v>
      </c>
      <c r="J9240" s="1436" t="s">
        <v>4887</v>
      </c>
      <c r="K9240" s="4"/>
    </row>
    <row r="9241" spans="1:11" ht="15" x14ac:dyDescent="0.2">
      <c r="A9241">
        <v>9182</v>
      </c>
      <c r="B9241" s="1221">
        <f>'CARES CRRSA ARP 28-35'!H182</f>
        <v>0</v>
      </c>
      <c r="D9241" s="4" t="s">
        <v>1694</v>
      </c>
      <c r="F9241" s="4"/>
      <c r="G9241" s="1" t="b">
        <f t="shared" ca="1" si="151"/>
        <v>1</v>
      </c>
      <c r="H9241" s="1435" cm="1">
        <f t="array" aca="1" ref="H9241" ca="1">IF(I9241&lt;&gt;"",INDIRECT("'"&amp;I9241&amp;"'!"&amp;J9241),"")</f>
        <v>0</v>
      </c>
      <c r="I9241" s="1440" t="s">
        <v>6426</v>
      </c>
      <c r="J9241" s="1436" t="s">
        <v>4888</v>
      </c>
      <c r="K9241" s="4"/>
    </row>
    <row r="9242" spans="1:11" ht="15" x14ac:dyDescent="0.2">
      <c r="A9242">
        <v>9183</v>
      </c>
      <c r="B9242" s="1221">
        <f>'CARES CRRSA ARP 28-35'!I182</f>
        <v>0</v>
      </c>
      <c r="D9242" s="4" t="s">
        <v>1694</v>
      </c>
      <c r="F9242" s="4"/>
      <c r="G9242" s="1" t="b">
        <f t="shared" ca="1" si="151"/>
        <v>1</v>
      </c>
      <c r="H9242" s="1435" cm="1">
        <f t="array" aca="1" ref="H9242" ca="1">IF(I9242&lt;&gt;"",INDIRECT("'"&amp;I9242&amp;"'!"&amp;J9242),"")</f>
        <v>0</v>
      </c>
      <c r="I9242" s="1440" t="s">
        <v>6426</v>
      </c>
      <c r="J9242" s="1436" t="s">
        <v>7849</v>
      </c>
      <c r="K9242" s="4"/>
    </row>
    <row r="9243" spans="1:11" ht="15" x14ac:dyDescent="0.2">
      <c r="A9243">
        <v>9184</v>
      </c>
      <c r="B9243" s="1221">
        <f>'CARES CRRSA ARP 28-35'!J182</f>
        <v>0</v>
      </c>
      <c r="D9243" s="4" t="s">
        <v>1694</v>
      </c>
      <c r="F9243" s="4"/>
      <c r="G9243" s="1" t="b">
        <f t="shared" ca="1" si="151"/>
        <v>1</v>
      </c>
      <c r="H9243" s="1435" cm="1">
        <f t="array" aca="1" ref="H9243" ca="1">IF(I9243&lt;&gt;"",INDIRECT("'"&amp;I9243&amp;"'!"&amp;J9243),"")</f>
        <v>0</v>
      </c>
      <c r="I9243" s="1440" t="s">
        <v>6426</v>
      </c>
      <c r="J9243" s="1436" t="s">
        <v>7850</v>
      </c>
      <c r="K9243" s="4"/>
    </row>
    <row r="9244" spans="1:11" ht="15" x14ac:dyDescent="0.2">
      <c r="A9244">
        <v>9185</v>
      </c>
      <c r="B9244" s="1221">
        <f>'CARES CRRSA ARP 28-35'!L182</f>
        <v>0</v>
      </c>
      <c r="D9244" s="4" t="s">
        <v>1694</v>
      </c>
      <c r="F9244" s="4"/>
      <c r="G9244" s="1" t="b">
        <f t="shared" ca="1" si="151"/>
        <v>1</v>
      </c>
      <c r="H9244" s="1435" cm="1">
        <f t="array" aca="1" ref="H9244" ca="1">IF(I9244&lt;&gt;"",INDIRECT("'"&amp;I9244&amp;"'!"&amp;J9244),"")</f>
        <v>0</v>
      </c>
      <c r="I9244" s="1440" t="s">
        <v>6426</v>
      </c>
      <c r="J9244" s="1436" t="s">
        <v>7851</v>
      </c>
      <c r="K9244" s="4"/>
    </row>
    <row r="9245" spans="1:11" ht="15" x14ac:dyDescent="0.2">
      <c r="A9245">
        <v>9186</v>
      </c>
      <c r="B9245" s="1221">
        <f>'CARES CRRSA ARP 28-35'!D183</f>
        <v>0</v>
      </c>
      <c r="D9245" s="4" t="s">
        <v>1694</v>
      </c>
      <c r="F9245" s="4"/>
      <c r="G9245" s="1" t="b">
        <f t="shared" ca="1" si="151"/>
        <v>1</v>
      </c>
      <c r="H9245" s="1435" cm="1">
        <f t="array" aca="1" ref="H9245" ca="1">IF(I9245&lt;&gt;"",INDIRECT("'"&amp;I9245&amp;"'!"&amp;J9245),"")</f>
        <v>0</v>
      </c>
      <c r="I9245" s="1440" t="s">
        <v>6426</v>
      </c>
      <c r="J9245" s="1436" t="s">
        <v>5028</v>
      </c>
      <c r="K9245" s="4"/>
    </row>
    <row r="9246" spans="1:11" ht="15" x14ac:dyDescent="0.2">
      <c r="A9246">
        <v>9187</v>
      </c>
      <c r="B9246" s="1221">
        <f>'CARES CRRSA ARP 28-35'!E183</f>
        <v>0</v>
      </c>
      <c r="D9246" s="4" t="s">
        <v>1694</v>
      </c>
      <c r="F9246" s="4"/>
      <c r="G9246" s="1" t="b">
        <f t="shared" ca="1" si="151"/>
        <v>1</v>
      </c>
      <c r="H9246" s="1435" cm="1">
        <f t="array" aca="1" ref="H9246" ca="1">IF(I9246&lt;&gt;"",INDIRECT("'"&amp;I9246&amp;"'!"&amp;J9246),"")</f>
        <v>0</v>
      </c>
      <c r="I9246" s="1440" t="s">
        <v>6426</v>
      </c>
      <c r="J9246" s="1436" t="s">
        <v>7852</v>
      </c>
      <c r="K9246" s="4"/>
    </row>
    <row r="9247" spans="1:11" ht="15" x14ac:dyDescent="0.2">
      <c r="A9247">
        <v>9188</v>
      </c>
      <c r="B9247" s="1221">
        <f>'CARES CRRSA ARP 28-35'!F183</f>
        <v>0</v>
      </c>
      <c r="D9247" s="4" t="s">
        <v>1694</v>
      </c>
      <c r="F9247" s="4"/>
      <c r="G9247" s="1" t="b">
        <f t="shared" ca="1" si="151"/>
        <v>1</v>
      </c>
      <c r="H9247" s="1435" cm="1">
        <f t="array" aca="1" ref="H9247" ca="1">IF(I9247&lt;&gt;"",INDIRECT("'"&amp;I9247&amp;"'!"&amp;J9247),"")</f>
        <v>0</v>
      </c>
      <c r="I9247" s="1440" t="s">
        <v>6426</v>
      </c>
      <c r="J9247" s="1436" t="s">
        <v>5076</v>
      </c>
      <c r="K9247" s="4"/>
    </row>
    <row r="9248" spans="1:11" ht="15" x14ac:dyDescent="0.2">
      <c r="A9248">
        <v>9189</v>
      </c>
      <c r="B9248" s="1221">
        <f>'CARES CRRSA ARP 28-35'!G183</f>
        <v>0</v>
      </c>
      <c r="D9248" s="4" t="s">
        <v>1694</v>
      </c>
      <c r="F9248" s="4"/>
      <c r="G9248" s="1" t="b">
        <f t="shared" ref="G9248:G9311" ca="1" si="152">H9248=B9248</f>
        <v>1</v>
      </c>
      <c r="H9248" s="1435" cm="1">
        <f t="array" aca="1" ref="H9248" ca="1">IF(I9248&lt;&gt;"",INDIRECT("'"&amp;I9248&amp;"'!"&amp;J9248),"")</f>
        <v>0</v>
      </c>
      <c r="I9248" s="1440" t="s">
        <v>6426</v>
      </c>
      <c r="J9248" s="1436" t="s">
        <v>5114</v>
      </c>
      <c r="K9248" s="4"/>
    </row>
    <row r="9249" spans="1:11" ht="15" x14ac:dyDescent="0.2">
      <c r="A9249">
        <v>9190</v>
      </c>
      <c r="B9249" s="1221">
        <f>'CARES CRRSA ARP 28-35'!H183</f>
        <v>0</v>
      </c>
      <c r="D9249" s="4" t="s">
        <v>1694</v>
      </c>
      <c r="F9249" s="4"/>
      <c r="G9249" s="1" t="b">
        <f t="shared" ca="1" si="152"/>
        <v>1</v>
      </c>
      <c r="H9249" s="1435" cm="1">
        <f t="array" aca="1" ref="H9249" ca="1">IF(I9249&lt;&gt;"",INDIRECT("'"&amp;I9249&amp;"'!"&amp;J9249),"")</f>
        <v>0</v>
      </c>
      <c r="I9249" s="1440" t="s">
        <v>6426</v>
      </c>
      <c r="J9249" s="1436" t="s">
        <v>5138</v>
      </c>
      <c r="K9249" s="4"/>
    </row>
    <row r="9250" spans="1:11" ht="15" x14ac:dyDescent="0.2">
      <c r="A9250">
        <v>9191</v>
      </c>
      <c r="B9250" s="1221">
        <f>'CARES CRRSA ARP 28-35'!I183</f>
        <v>0</v>
      </c>
      <c r="D9250" s="4" t="s">
        <v>1694</v>
      </c>
      <c r="F9250" s="4"/>
      <c r="G9250" s="1" t="b">
        <f t="shared" ca="1" si="152"/>
        <v>1</v>
      </c>
      <c r="H9250" s="1435" cm="1">
        <f t="array" aca="1" ref="H9250" ca="1">IF(I9250&lt;&gt;"",INDIRECT("'"&amp;I9250&amp;"'!"&amp;J9250),"")</f>
        <v>0</v>
      </c>
      <c r="I9250" s="1440" t="s">
        <v>6426</v>
      </c>
      <c r="J9250" s="1436" t="s">
        <v>7853</v>
      </c>
      <c r="K9250" s="4"/>
    </row>
    <row r="9251" spans="1:11" ht="15" x14ac:dyDescent="0.2">
      <c r="A9251">
        <v>9192</v>
      </c>
      <c r="B9251" s="1221">
        <f>'CARES CRRSA ARP 28-35'!J183</f>
        <v>0</v>
      </c>
      <c r="D9251" s="4" t="s">
        <v>1694</v>
      </c>
      <c r="F9251" s="4"/>
      <c r="G9251" s="1" t="b">
        <f t="shared" ca="1" si="152"/>
        <v>1</v>
      </c>
      <c r="H9251" s="1435" cm="1">
        <f t="array" aca="1" ref="H9251" ca="1">IF(I9251&lt;&gt;"",INDIRECT("'"&amp;I9251&amp;"'!"&amp;J9251),"")</f>
        <v>0</v>
      </c>
      <c r="I9251" s="1440" t="s">
        <v>6426</v>
      </c>
      <c r="J9251" s="1436" t="s">
        <v>7854</v>
      </c>
      <c r="K9251" s="4"/>
    </row>
    <row r="9252" spans="1:11" ht="15" x14ac:dyDescent="0.2">
      <c r="A9252">
        <v>9193</v>
      </c>
      <c r="B9252" s="1221">
        <f>'CARES CRRSA ARP 28-35'!L183</f>
        <v>0</v>
      </c>
      <c r="D9252" s="4" t="s">
        <v>1694</v>
      </c>
      <c r="F9252" s="4"/>
      <c r="G9252" s="1" t="b">
        <f t="shared" ca="1" si="152"/>
        <v>1</v>
      </c>
      <c r="H9252" s="1435" cm="1">
        <f t="array" aca="1" ref="H9252" ca="1">IF(I9252&lt;&gt;"",INDIRECT("'"&amp;I9252&amp;"'!"&amp;J9252),"")</f>
        <v>0</v>
      </c>
      <c r="I9252" s="1440" t="s">
        <v>6426</v>
      </c>
      <c r="J9252" s="1436" t="s">
        <v>7855</v>
      </c>
      <c r="K9252" s="4"/>
    </row>
    <row r="9253" spans="1:11" ht="15" x14ac:dyDescent="0.2">
      <c r="A9253">
        <v>9194</v>
      </c>
      <c r="B9253" s="1221">
        <f>'CARES CRRSA ARP 28-35'!F186</f>
        <v>0</v>
      </c>
      <c r="D9253" s="4" t="s">
        <v>1694</v>
      </c>
      <c r="F9253" s="4"/>
      <c r="G9253" s="1" t="b">
        <f t="shared" ca="1" si="152"/>
        <v>1</v>
      </c>
      <c r="H9253" s="1435" cm="1">
        <f t="array" aca="1" ref="H9253" ca="1">IF(I9253&lt;&gt;"",INDIRECT("'"&amp;I9253&amp;"'!"&amp;J9253),"")</f>
        <v>0</v>
      </c>
      <c r="I9253" s="1440" t="s">
        <v>6426</v>
      </c>
      <c r="J9253" s="1436" t="s">
        <v>4236</v>
      </c>
      <c r="K9253" s="4"/>
    </row>
    <row r="9254" spans="1:11" ht="15" x14ac:dyDescent="0.2">
      <c r="A9254">
        <v>9195</v>
      </c>
      <c r="B9254" s="1221">
        <f>'CARES CRRSA ARP 28-35'!G186</f>
        <v>0</v>
      </c>
      <c r="D9254" s="4" t="s">
        <v>1694</v>
      </c>
      <c r="F9254" s="4"/>
      <c r="G9254" s="1" t="b">
        <f t="shared" ca="1" si="152"/>
        <v>1</v>
      </c>
      <c r="H9254" s="1435" cm="1">
        <f t="array" aca="1" ref="H9254" ca="1">IF(I9254&lt;&gt;"",INDIRECT("'"&amp;I9254&amp;"'!"&amp;J9254),"")</f>
        <v>0</v>
      </c>
      <c r="I9254" s="1440" t="s">
        <v>6426</v>
      </c>
      <c r="J9254" s="1436" t="s">
        <v>4240</v>
      </c>
      <c r="K9254" s="4"/>
    </row>
    <row r="9255" spans="1:11" ht="15" x14ac:dyDescent="0.2">
      <c r="A9255">
        <v>9196</v>
      </c>
      <c r="B9255" s="1221">
        <f>'CARES CRRSA ARP 28-35'!H186</f>
        <v>0</v>
      </c>
      <c r="D9255" s="4" t="s">
        <v>1694</v>
      </c>
      <c r="F9255" s="4"/>
      <c r="G9255" s="1" t="b">
        <f t="shared" ca="1" si="152"/>
        <v>1</v>
      </c>
      <c r="H9255" s="1435" cm="1">
        <f t="array" aca="1" ref="H9255" ca="1">IF(I9255&lt;&gt;"",INDIRECT("'"&amp;I9255&amp;"'!"&amp;J9255),"")</f>
        <v>0</v>
      </c>
      <c r="I9255" s="1440" t="s">
        <v>6426</v>
      </c>
      <c r="J9255" s="1436" t="s">
        <v>4244</v>
      </c>
      <c r="K9255" s="4"/>
    </row>
    <row r="9256" spans="1:11" ht="15" x14ac:dyDescent="0.2">
      <c r="A9256">
        <v>9197</v>
      </c>
      <c r="B9256" s="1221">
        <f>'CARES CRRSA ARP 28-35'!J186</f>
        <v>0</v>
      </c>
      <c r="D9256" s="4" t="s">
        <v>1694</v>
      </c>
      <c r="F9256" s="4"/>
      <c r="G9256" s="1" t="b">
        <f t="shared" ca="1" si="152"/>
        <v>1</v>
      </c>
      <c r="H9256" s="1435" cm="1">
        <f t="array" aca="1" ref="H9256" ca="1">IF(I9256&lt;&gt;"",INDIRECT("'"&amp;I9256&amp;"'!"&amp;J9256),"")</f>
        <v>0</v>
      </c>
      <c r="I9256" s="1440" t="s">
        <v>6426</v>
      </c>
      <c r="J9256" s="1436" t="s">
        <v>5613</v>
      </c>
      <c r="K9256" s="4"/>
    </row>
    <row r="9257" spans="1:11" ht="15" x14ac:dyDescent="0.2">
      <c r="A9257">
        <v>9198</v>
      </c>
      <c r="B9257" s="1221">
        <f>'CARES CRRSA ARP 28-35'!L186</f>
        <v>0</v>
      </c>
      <c r="D9257" s="4" t="s">
        <v>1694</v>
      </c>
      <c r="F9257" s="4"/>
      <c r="G9257" s="1" t="b">
        <f t="shared" ca="1" si="152"/>
        <v>1</v>
      </c>
      <c r="H9257" s="1435" cm="1">
        <f t="array" aca="1" ref="H9257" ca="1">IF(I9257&lt;&gt;"",INDIRECT("'"&amp;I9257&amp;"'!"&amp;J9257),"")</f>
        <v>0</v>
      </c>
      <c r="I9257" s="1440" t="s">
        <v>6426</v>
      </c>
      <c r="J9257" s="1436" t="s">
        <v>6471</v>
      </c>
      <c r="K9257" s="4"/>
    </row>
    <row r="9258" spans="1:11" ht="15" x14ac:dyDescent="0.2">
      <c r="A9258">
        <v>9199</v>
      </c>
      <c r="B9258" s="1221">
        <f>'CARES CRRSA ARP 28-35'!F187</f>
        <v>0</v>
      </c>
      <c r="D9258" s="4" t="s">
        <v>1694</v>
      </c>
      <c r="F9258" s="4"/>
      <c r="G9258" s="1" t="b">
        <f t="shared" ca="1" si="152"/>
        <v>1</v>
      </c>
      <c r="H9258" s="1435" cm="1">
        <f t="array" aca="1" ref="H9258" ca="1">IF(I9258&lt;&gt;"",INDIRECT("'"&amp;I9258&amp;"'!"&amp;J9258),"")</f>
        <v>0</v>
      </c>
      <c r="I9258" s="1440" t="s">
        <v>6426</v>
      </c>
      <c r="J9258" s="1436" t="s">
        <v>4237</v>
      </c>
      <c r="K9258" s="4"/>
    </row>
    <row r="9259" spans="1:11" ht="15" x14ac:dyDescent="0.2">
      <c r="A9259">
        <v>9200</v>
      </c>
      <c r="B9259" s="1221">
        <f>'CARES CRRSA ARP 28-35'!G187</f>
        <v>0</v>
      </c>
      <c r="D9259" s="4" t="s">
        <v>1694</v>
      </c>
      <c r="F9259" s="4"/>
      <c r="G9259" s="1" t="b">
        <f t="shared" ca="1" si="152"/>
        <v>1</v>
      </c>
      <c r="H9259" s="1435" cm="1">
        <f t="array" aca="1" ref="H9259" ca="1">IF(I9259&lt;&gt;"",INDIRECT("'"&amp;I9259&amp;"'!"&amp;J9259),"")</f>
        <v>0</v>
      </c>
      <c r="I9259" s="1440" t="s">
        <v>6426</v>
      </c>
      <c r="J9259" s="1436" t="s">
        <v>4241</v>
      </c>
      <c r="K9259" s="4"/>
    </row>
    <row r="9260" spans="1:11" ht="15" x14ac:dyDescent="0.2">
      <c r="A9260">
        <v>9201</v>
      </c>
      <c r="B9260" s="1221">
        <f>'CARES CRRSA ARP 28-35'!H187</f>
        <v>0</v>
      </c>
      <c r="D9260" s="4" t="s">
        <v>1694</v>
      </c>
      <c r="F9260" s="4"/>
      <c r="G9260" s="1" t="b">
        <f t="shared" ca="1" si="152"/>
        <v>1</v>
      </c>
      <c r="H9260" s="1435" cm="1">
        <f t="array" aca="1" ref="H9260" ca="1">IF(I9260&lt;&gt;"",INDIRECT("'"&amp;I9260&amp;"'!"&amp;J9260),"")</f>
        <v>0</v>
      </c>
      <c r="I9260" s="1440" t="s">
        <v>6426</v>
      </c>
      <c r="J9260" s="1436" t="s">
        <v>4245</v>
      </c>
      <c r="K9260" s="4"/>
    </row>
    <row r="9261" spans="1:11" ht="15" x14ac:dyDescent="0.2">
      <c r="A9261">
        <v>9202</v>
      </c>
      <c r="B9261" s="1221">
        <f>'CARES CRRSA ARP 28-35'!J187</f>
        <v>0</v>
      </c>
      <c r="D9261" s="4" t="s">
        <v>1694</v>
      </c>
      <c r="F9261" s="4"/>
      <c r="G9261" s="1" t="b">
        <f t="shared" ca="1" si="152"/>
        <v>1</v>
      </c>
      <c r="H9261" s="1435" cm="1">
        <f t="array" aca="1" ref="H9261" ca="1">IF(I9261&lt;&gt;"",INDIRECT("'"&amp;I9261&amp;"'!"&amp;J9261),"")</f>
        <v>0</v>
      </c>
      <c r="I9261" s="1440" t="s">
        <v>6426</v>
      </c>
      <c r="J9261" s="1436" t="s">
        <v>5615</v>
      </c>
      <c r="K9261" s="4"/>
    </row>
    <row r="9262" spans="1:11" ht="15" x14ac:dyDescent="0.2">
      <c r="A9262">
        <v>9203</v>
      </c>
      <c r="B9262" s="1221">
        <f>'CARES CRRSA ARP 28-35'!L187</f>
        <v>0</v>
      </c>
      <c r="D9262" s="4" t="s">
        <v>1694</v>
      </c>
      <c r="F9262" s="4"/>
      <c r="G9262" s="1" t="b">
        <f t="shared" ca="1" si="152"/>
        <v>1</v>
      </c>
      <c r="H9262" s="1435" cm="1">
        <f t="array" aca="1" ref="H9262" ca="1">IF(I9262&lt;&gt;"",INDIRECT("'"&amp;I9262&amp;"'!"&amp;J9262),"")</f>
        <v>0</v>
      </c>
      <c r="I9262" s="1440" t="s">
        <v>6426</v>
      </c>
      <c r="J9262" s="1436" t="s">
        <v>7856</v>
      </c>
      <c r="K9262" s="4"/>
    </row>
    <row r="9263" spans="1:11" ht="15" x14ac:dyDescent="0.2">
      <c r="A9263">
        <v>9204</v>
      </c>
      <c r="B9263" s="1221">
        <f>'CARES CRRSA ARP 28-35'!F188</f>
        <v>0</v>
      </c>
      <c r="D9263" s="4" t="s">
        <v>1694</v>
      </c>
      <c r="F9263" s="4"/>
      <c r="G9263" s="1" t="b">
        <f t="shared" ca="1" si="152"/>
        <v>1</v>
      </c>
      <c r="H9263" s="1435" cm="1">
        <f t="array" aca="1" ref="H9263" ca="1">IF(I9263&lt;&gt;"",INDIRECT("'"&amp;I9263&amp;"'!"&amp;J9263),"")</f>
        <v>0</v>
      </c>
      <c r="I9263" s="1440" t="s">
        <v>6426</v>
      </c>
      <c r="J9263" s="1436" t="s">
        <v>4238</v>
      </c>
      <c r="K9263" s="4"/>
    </row>
    <row r="9264" spans="1:11" ht="15" x14ac:dyDescent="0.2">
      <c r="A9264">
        <v>9205</v>
      </c>
      <c r="B9264" s="1221">
        <f>'CARES CRRSA ARP 28-35'!G188</f>
        <v>0</v>
      </c>
      <c r="D9264" s="4" t="s">
        <v>1694</v>
      </c>
      <c r="F9264" s="4"/>
      <c r="G9264" s="1" t="b">
        <f t="shared" ca="1" si="152"/>
        <v>1</v>
      </c>
      <c r="H9264" s="1435" cm="1">
        <f t="array" aca="1" ref="H9264" ca="1">IF(I9264&lt;&gt;"",INDIRECT("'"&amp;I9264&amp;"'!"&amp;J9264),"")</f>
        <v>0</v>
      </c>
      <c r="I9264" s="1440" t="s">
        <v>6426</v>
      </c>
      <c r="J9264" s="1436" t="s">
        <v>4242</v>
      </c>
      <c r="K9264" s="4"/>
    </row>
    <row r="9265" spans="1:11" ht="15" x14ac:dyDescent="0.2">
      <c r="A9265">
        <v>9206</v>
      </c>
      <c r="B9265" s="1221">
        <f>'CARES CRRSA ARP 28-35'!H188</f>
        <v>0</v>
      </c>
      <c r="D9265" s="4" t="s">
        <v>1694</v>
      </c>
      <c r="F9265" s="4"/>
      <c r="G9265" s="1" t="b">
        <f t="shared" ca="1" si="152"/>
        <v>1</v>
      </c>
      <c r="H9265" s="1435" cm="1">
        <f t="array" aca="1" ref="H9265" ca="1">IF(I9265&lt;&gt;"",INDIRECT("'"&amp;I9265&amp;"'!"&amp;J9265),"")</f>
        <v>0</v>
      </c>
      <c r="I9265" s="1440" t="s">
        <v>6426</v>
      </c>
      <c r="J9265" s="1436" t="s">
        <v>4246</v>
      </c>
      <c r="K9265" s="4"/>
    </row>
    <row r="9266" spans="1:11" ht="15" x14ac:dyDescent="0.2">
      <c r="A9266">
        <v>9207</v>
      </c>
      <c r="B9266" s="1221">
        <f>'CARES CRRSA ARP 28-35'!J188</f>
        <v>0</v>
      </c>
      <c r="D9266" s="4" t="s">
        <v>1694</v>
      </c>
      <c r="F9266" s="4"/>
      <c r="G9266" s="1" t="b">
        <f t="shared" ca="1" si="152"/>
        <v>1</v>
      </c>
      <c r="H9266" s="1435" cm="1">
        <f t="array" aca="1" ref="H9266" ca="1">IF(I9266&lt;&gt;"",INDIRECT("'"&amp;I9266&amp;"'!"&amp;J9266),"")</f>
        <v>0</v>
      </c>
      <c r="I9266" s="1440" t="s">
        <v>6426</v>
      </c>
      <c r="J9266" s="1436" t="s">
        <v>5617</v>
      </c>
      <c r="K9266" s="4"/>
    </row>
    <row r="9267" spans="1:11" ht="15" x14ac:dyDescent="0.2">
      <c r="A9267">
        <v>9208</v>
      </c>
      <c r="B9267" s="1221">
        <f>'CARES CRRSA ARP 28-35'!L188</f>
        <v>0</v>
      </c>
      <c r="D9267" s="4" t="s">
        <v>1694</v>
      </c>
      <c r="F9267" s="4"/>
      <c r="G9267" s="1" t="b">
        <f t="shared" ca="1" si="152"/>
        <v>1</v>
      </c>
      <c r="H9267" s="1435" cm="1">
        <f t="array" aca="1" ref="H9267" ca="1">IF(I9267&lt;&gt;"",INDIRECT("'"&amp;I9267&amp;"'!"&amp;J9267),"")</f>
        <v>0</v>
      </c>
      <c r="I9267" s="1440" t="s">
        <v>6426</v>
      </c>
      <c r="J9267" s="1436" t="s">
        <v>7857</v>
      </c>
      <c r="K9267" s="4"/>
    </row>
    <row r="9268" spans="1:11" ht="15" x14ac:dyDescent="0.2">
      <c r="A9268">
        <v>9209</v>
      </c>
      <c r="B9268" s="1221">
        <f>'CARES CRRSA ARP 28-35'!D195</f>
        <v>0</v>
      </c>
      <c r="D9268" s="4" t="s">
        <v>1694</v>
      </c>
      <c r="F9268" s="4"/>
      <c r="G9268" s="1" t="b">
        <f t="shared" ca="1" si="152"/>
        <v>1</v>
      </c>
      <c r="H9268" s="1435" cm="1">
        <f t="array" aca="1" ref="H9268" ca="1">IF(I9268&lt;&gt;"",INDIRECT("'"&amp;I9268&amp;"'!"&amp;J9268),"")</f>
        <v>0</v>
      </c>
      <c r="I9268" s="1440" t="s">
        <v>6426</v>
      </c>
      <c r="J9268" s="1436" t="s">
        <v>7858</v>
      </c>
      <c r="K9268" s="4"/>
    </row>
    <row r="9269" spans="1:11" ht="15" x14ac:dyDescent="0.2">
      <c r="A9269">
        <v>9210</v>
      </c>
      <c r="B9269" s="1221">
        <f>'CARES CRRSA ARP 28-35'!E195</f>
        <v>0</v>
      </c>
      <c r="D9269" s="4" t="s">
        <v>1694</v>
      </c>
      <c r="F9269" s="4"/>
      <c r="G9269" s="1" t="b">
        <f t="shared" ca="1" si="152"/>
        <v>1</v>
      </c>
      <c r="H9269" s="1435" cm="1">
        <f t="array" aca="1" ref="H9269" ca="1">IF(I9269&lt;&gt;"",INDIRECT("'"&amp;I9269&amp;"'!"&amp;J9269),"")</f>
        <v>0</v>
      </c>
      <c r="I9269" s="1440" t="s">
        <v>6426</v>
      </c>
      <c r="J9269" s="1436" t="s">
        <v>4619</v>
      </c>
      <c r="K9269" s="4"/>
    </row>
    <row r="9270" spans="1:11" ht="15" x14ac:dyDescent="0.2">
      <c r="A9270">
        <v>9211</v>
      </c>
      <c r="B9270" s="1221">
        <f>'CARES CRRSA ARP 28-35'!F195</f>
        <v>0</v>
      </c>
      <c r="D9270" s="4" t="s">
        <v>1694</v>
      </c>
      <c r="F9270" s="4"/>
      <c r="G9270" s="1" t="b">
        <f t="shared" ca="1" si="152"/>
        <v>1</v>
      </c>
      <c r="H9270" s="1435" cm="1">
        <f t="array" aca="1" ref="H9270" ca="1">IF(I9270&lt;&gt;"",INDIRECT("'"&amp;I9270&amp;"'!"&amp;J9270),"")</f>
        <v>0</v>
      </c>
      <c r="I9270" s="1440" t="s">
        <v>6426</v>
      </c>
      <c r="J9270" s="1436" t="s">
        <v>7859</v>
      </c>
      <c r="K9270" s="4"/>
    </row>
    <row r="9271" spans="1:11" ht="15" x14ac:dyDescent="0.2">
      <c r="A9271">
        <v>9212</v>
      </c>
      <c r="B9271" s="1221">
        <f>'CARES CRRSA ARP 28-35'!G195</f>
        <v>0</v>
      </c>
      <c r="D9271" s="4" t="s">
        <v>1694</v>
      </c>
      <c r="F9271" s="4"/>
      <c r="G9271" s="1" t="b">
        <f t="shared" ca="1" si="152"/>
        <v>1</v>
      </c>
      <c r="H9271" s="1435" cm="1">
        <f t="array" aca="1" ref="H9271" ca="1">IF(I9271&lt;&gt;"",INDIRECT("'"&amp;I9271&amp;"'!"&amp;J9271),"")</f>
        <v>0</v>
      </c>
      <c r="I9271" s="1440" t="s">
        <v>6426</v>
      </c>
      <c r="J9271" s="1436" t="s">
        <v>5308</v>
      </c>
      <c r="K9271" s="4"/>
    </row>
    <row r="9272" spans="1:11" ht="15" x14ac:dyDescent="0.2">
      <c r="A9272">
        <v>9213</v>
      </c>
      <c r="B9272" s="1221">
        <f>'CARES CRRSA ARP 28-35'!H195</f>
        <v>0</v>
      </c>
      <c r="D9272" s="4" t="s">
        <v>1694</v>
      </c>
      <c r="F9272" s="4"/>
      <c r="G9272" s="1" t="b">
        <f t="shared" ca="1" si="152"/>
        <v>1</v>
      </c>
      <c r="H9272" s="1435" cm="1">
        <f t="array" aca="1" ref="H9272" ca="1">IF(I9272&lt;&gt;"",INDIRECT("'"&amp;I9272&amp;"'!"&amp;J9272),"")</f>
        <v>0</v>
      </c>
      <c r="I9272" s="1440" t="s">
        <v>6426</v>
      </c>
      <c r="J9272" s="1436" t="s">
        <v>4625</v>
      </c>
      <c r="K9272" s="4"/>
    </row>
    <row r="9273" spans="1:11" ht="15" x14ac:dyDescent="0.2">
      <c r="A9273">
        <v>9214</v>
      </c>
      <c r="B9273" s="1221">
        <f>'CARES CRRSA ARP 28-35'!I195</f>
        <v>0</v>
      </c>
      <c r="D9273" s="4" t="s">
        <v>1694</v>
      </c>
      <c r="F9273" s="4"/>
      <c r="G9273" s="1" t="b">
        <f t="shared" ca="1" si="152"/>
        <v>1</v>
      </c>
      <c r="H9273" s="1435" cm="1">
        <f t="array" aca="1" ref="H9273" ca="1">IF(I9273&lt;&gt;"",INDIRECT("'"&amp;I9273&amp;"'!"&amp;J9273),"")</f>
        <v>0</v>
      </c>
      <c r="I9273" s="1440" t="s">
        <v>6426</v>
      </c>
      <c r="J9273" s="1436" t="s">
        <v>7860</v>
      </c>
      <c r="K9273" s="4"/>
    </row>
    <row r="9274" spans="1:11" ht="15" x14ac:dyDescent="0.2">
      <c r="A9274">
        <v>9215</v>
      </c>
      <c r="B9274" s="1221">
        <f>'CARES CRRSA ARP 28-35'!J195</f>
        <v>0</v>
      </c>
      <c r="D9274" s="4" t="s">
        <v>1694</v>
      </c>
      <c r="F9274" s="4"/>
      <c r="G9274" s="1" t="b">
        <f t="shared" ca="1" si="152"/>
        <v>1</v>
      </c>
      <c r="H9274" s="1435" cm="1">
        <f t="array" aca="1" ref="H9274" ca="1">IF(I9274&lt;&gt;"",INDIRECT("'"&amp;I9274&amp;"'!"&amp;J9274),"")</f>
        <v>0</v>
      </c>
      <c r="I9274" s="1440" t="s">
        <v>6426</v>
      </c>
      <c r="J9274" s="1436" t="s">
        <v>7861</v>
      </c>
      <c r="K9274" s="4"/>
    </row>
    <row r="9275" spans="1:11" ht="15" x14ac:dyDescent="0.2">
      <c r="A9275">
        <v>9216</v>
      </c>
      <c r="B9275" s="1221">
        <f>'CARES CRRSA ARP 28-35'!L195</f>
        <v>0</v>
      </c>
      <c r="D9275" s="4" t="s">
        <v>1694</v>
      </c>
      <c r="F9275" s="4"/>
      <c r="G9275" s="1" t="b">
        <f t="shared" ca="1" si="152"/>
        <v>1</v>
      </c>
      <c r="H9275" s="1435" cm="1">
        <f t="array" aca="1" ref="H9275" ca="1">IF(I9275&lt;&gt;"",INDIRECT("'"&amp;I9275&amp;"'!"&amp;J9275),"")</f>
        <v>0</v>
      </c>
      <c r="I9275" s="1440" t="s">
        <v>6426</v>
      </c>
      <c r="J9275" s="1436" t="s">
        <v>7862</v>
      </c>
      <c r="K9275" s="4"/>
    </row>
    <row r="9276" spans="1:11" ht="15" x14ac:dyDescent="0.2">
      <c r="A9276">
        <v>9217</v>
      </c>
      <c r="B9276" s="1221">
        <f>'CARES CRRSA ARP 28-35'!D196</f>
        <v>0</v>
      </c>
      <c r="D9276" s="4" t="s">
        <v>1694</v>
      </c>
      <c r="F9276" s="4"/>
      <c r="G9276" s="1" t="b">
        <f t="shared" ca="1" si="152"/>
        <v>1</v>
      </c>
      <c r="H9276" s="1435" cm="1">
        <f t="array" aca="1" ref="H9276" ca="1">IF(I9276&lt;&gt;"",INDIRECT("'"&amp;I9276&amp;"'!"&amp;J9276),"")</f>
        <v>0</v>
      </c>
      <c r="I9276" s="1440" t="s">
        <v>6426</v>
      </c>
      <c r="J9276" s="1436" t="s">
        <v>7863</v>
      </c>
      <c r="K9276" s="4"/>
    </row>
    <row r="9277" spans="1:11" ht="15" x14ac:dyDescent="0.2">
      <c r="A9277">
        <v>9218</v>
      </c>
      <c r="B9277" s="1221">
        <f>'CARES CRRSA ARP 28-35'!E196</f>
        <v>0</v>
      </c>
      <c r="D9277" s="4" t="s">
        <v>1694</v>
      </c>
      <c r="F9277" s="4"/>
      <c r="G9277" s="1" t="b">
        <f t="shared" ca="1" si="152"/>
        <v>1</v>
      </c>
      <c r="H9277" s="1435" cm="1">
        <f t="array" aca="1" ref="H9277" ca="1">IF(I9277&lt;&gt;"",INDIRECT("'"&amp;I9277&amp;"'!"&amp;J9277),"")</f>
        <v>0</v>
      </c>
      <c r="I9277" s="1440" t="s">
        <v>6426</v>
      </c>
      <c r="J9277" s="1436" t="s">
        <v>4620</v>
      </c>
      <c r="K9277" s="4"/>
    </row>
    <row r="9278" spans="1:11" ht="15" x14ac:dyDescent="0.2">
      <c r="A9278">
        <v>9219</v>
      </c>
      <c r="B9278" s="1221">
        <f>'CARES CRRSA ARP 28-35'!F196</f>
        <v>0</v>
      </c>
      <c r="D9278" s="4" t="s">
        <v>1694</v>
      </c>
      <c r="F9278" s="4"/>
      <c r="G9278" s="1" t="b">
        <f t="shared" ca="1" si="152"/>
        <v>1</v>
      </c>
      <c r="H9278" s="1435" cm="1">
        <f t="array" aca="1" ref="H9278" ca="1">IF(I9278&lt;&gt;"",INDIRECT("'"&amp;I9278&amp;"'!"&amp;J9278),"")</f>
        <v>0</v>
      </c>
      <c r="I9278" s="1440" t="s">
        <v>6426</v>
      </c>
      <c r="J9278" s="1436" t="s">
        <v>5804</v>
      </c>
      <c r="K9278" s="4"/>
    </row>
    <row r="9279" spans="1:11" ht="15" x14ac:dyDescent="0.2">
      <c r="A9279">
        <v>9220</v>
      </c>
      <c r="B9279" s="1221">
        <f>'CARES CRRSA ARP 28-35'!G196</f>
        <v>0</v>
      </c>
      <c r="D9279" s="4" t="s">
        <v>1694</v>
      </c>
      <c r="F9279" s="4"/>
      <c r="G9279" s="1" t="b">
        <f t="shared" ca="1" si="152"/>
        <v>1</v>
      </c>
      <c r="H9279" s="1435" cm="1">
        <f t="array" aca="1" ref="H9279" ca="1">IF(I9279&lt;&gt;"",INDIRECT("'"&amp;I9279&amp;"'!"&amp;J9279),"")</f>
        <v>0</v>
      </c>
      <c r="I9279" s="1440" t="s">
        <v>6426</v>
      </c>
      <c r="J9279" s="1436" t="s">
        <v>5309</v>
      </c>
      <c r="K9279" s="4"/>
    </row>
    <row r="9280" spans="1:11" ht="15" x14ac:dyDescent="0.2">
      <c r="A9280">
        <v>9221</v>
      </c>
      <c r="B9280" s="1221">
        <f>'CARES CRRSA ARP 28-35'!H196</f>
        <v>0</v>
      </c>
      <c r="D9280" s="4" t="s">
        <v>1694</v>
      </c>
      <c r="F9280" s="4"/>
      <c r="G9280" s="1" t="b">
        <f t="shared" ca="1" si="152"/>
        <v>1</v>
      </c>
      <c r="H9280" s="1435" cm="1">
        <f t="array" aca="1" ref="H9280" ca="1">IF(I9280&lt;&gt;"",INDIRECT("'"&amp;I9280&amp;"'!"&amp;J9280),"")</f>
        <v>0</v>
      </c>
      <c r="I9280" s="1440" t="s">
        <v>6426</v>
      </c>
      <c r="J9280" s="1436" t="s">
        <v>4626</v>
      </c>
      <c r="K9280" s="4"/>
    </row>
    <row r="9281" spans="1:11" ht="15" x14ac:dyDescent="0.2">
      <c r="A9281">
        <v>9222</v>
      </c>
      <c r="B9281" s="1221">
        <f>'CARES CRRSA ARP 28-35'!I196</f>
        <v>0</v>
      </c>
      <c r="D9281" s="4" t="s">
        <v>1694</v>
      </c>
      <c r="F9281" s="4"/>
      <c r="G9281" s="1" t="b">
        <f t="shared" ca="1" si="152"/>
        <v>1</v>
      </c>
      <c r="H9281" s="1435" cm="1">
        <f t="array" aca="1" ref="H9281" ca="1">IF(I9281&lt;&gt;"",INDIRECT("'"&amp;I9281&amp;"'!"&amp;J9281),"")</f>
        <v>0</v>
      </c>
      <c r="I9281" s="1440" t="s">
        <v>6426</v>
      </c>
      <c r="J9281" s="1436" t="s">
        <v>7864</v>
      </c>
      <c r="K9281" s="4"/>
    </row>
    <row r="9282" spans="1:11" ht="15" x14ac:dyDescent="0.2">
      <c r="A9282">
        <v>9223</v>
      </c>
      <c r="B9282" s="1221">
        <f>'CARES CRRSA ARP 28-35'!J196</f>
        <v>0</v>
      </c>
      <c r="D9282" s="4" t="s">
        <v>1694</v>
      </c>
      <c r="F9282" s="4"/>
      <c r="G9282" s="1" t="b">
        <f t="shared" ca="1" si="152"/>
        <v>1</v>
      </c>
      <c r="H9282" s="1435" cm="1">
        <f t="array" aca="1" ref="H9282" ca="1">IF(I9282&lt;&gt;"",INDIRECT("'"&amp;I9282&amp;"'!"&amp;J9282),"")</f>
        <v>0</v>
      </c>
      <c r="I9282" s="1440" t="s">
        <v>6426</v>
      </c>
      <c r="J9282" s="1436" t="s">
        <v>7865</v>
      </c>
      <c r="K9282" s="4"/>
    </row>
    <row r="9283" spans="1:11" ht="15" x14ac:dyDescent="0.2">
      <c r="A9283">
        <v>9224</v>
      </c>
      <c r="B9283" s="1221">
        <f>'CARES CRRSA ARP 28-35'!L196</f>
        <v>0</v>
      </c>
      <c r="D9283" s="4" t="s">
        <v>1694</v>
      </c>
      <c r="F9283" s="4"/>
      <c r="G9283" s="1" t="b">
        <f t="shared" ca="1" si="152"/>
        <v>1</v>
      </c>
      <c r="H9283" s="1435" cm="1">
        <f t="array" aca="1" ref="H9283" ca="1">IF(I9283&lt;&gt;"",INDIRECT("'"&amp;I9283&amp;"'!"&amp;J9283),"")</f>
        <v>0</v>
      </c>
      <c r="I9283" s="1440" t="s">
        <v>6426</v>
      </c>
      <c r="J9283" s="1436" t="s">
        <v>7866</v>
      </c>
      <c r="K9283" s="4"/>
    </row>
    <row r="9284" spans="1:11" ht="15" x14ac:dyDescent="0.2">
      <c r="A9284">
        <v>9225</v>
      </c>
      <c r="B9284" s="1221">
        <f>'CARES CRRSA ARP 28-35'!D199</f>
        <v>0</v>
      </c>
      <c r="D9284" s="4" t="s">
        <v>1694</v>
      </c>
      <c r="F9284" s="4"/>
      <c r="G9284" s="1" t="b">
        <f t="shared" ca="1" si="152"/>
        <v>1</v>
      </c>
      <c r="H9284" s="1435" cm="1">
        <f t="array" aca="1" ref="H9284" ca="1">IF(I9284&lt;&gt;"",INDIRECT("'"&amp;I9284&amp;"'!"&amp;J9284),"")</f>
        <v>0</v>
      </c>
      <c r="I9284" s="1440" t="s">
        <v>6426</v>
      </c>
      <c r="J9284" s="1436" t="s">
        <v>6472</v>
      </c>
      <c r="K9284" s="4"/>
    </row>
    <row r="9285" spans="1:11" ht="15" x14ac:dyDescent="0.2">
      <c r="A9285">
        <v>9226</v>
      </c>
      <c r="B9285" s="1221">
        <f>'CARES CRRSA ARP 28-35'!E199</f>
        <v>0</v>
      </c>
      <c r="D9285" s="4" t="s">
        <v>1694</v>
      </c>
      <c r="F9285" s="4"/>
      <c r="G9285" s="1" t="b">
        <f t="shared" ca="1" si="152"/>
        <v>1</v>
      </c>
      <c r="H9285" s="1435" cm="1">
        <f t="array" aca="1" ref="H9285" ca="1">IF(I9285&lt;&gt;"",INDIRECT("'"&amp;I9285&amp;"'!"&amp;J9285),"")</f>
        <v>0</v>
      </c>
      <c r="I9285" s="1440" t="s">
        <v>6426</v>
      </c>
      <c r="J9285" s="1436" t="s">
        <v>4567</v>
      </c>
      <c r="K9285" s="4"/>
    </row>
    <row r="9286" spans="1:11" ht="15" x14ac:dyDescent="0.2">
      <c r="A9286">
        <v>9227</v>
      </c>
      <c r="B9286" s="1221">
        <f>'CARES CRRSA ARP 28-35'!F199</f>
        <v>0</v>
      </c>
      <c r="D9286" s="4" t="s">
        <v>1694</v>
      </c>
      <c r="F9286" s="4"/>
      <c r="G9286" s="1" t="b">
        <f t="shared" ca="1" si="152"/>
        <v>1</v>
      </c>
      <c r="H9286" s="1435" cm="1">
        <f t="array" aca="1" ref="H9286" ca="1">IF(I9286&lt;&gt;"",INDIRECT("'"&amp;I9286&amp;"'!"&amp;J9286),"")</f>
        <v>0</v>
      </c>
      <c r="I9286" s="1440" t="s">
        <v>6426</v>
      </c>
      <c r="J9286" s="1436" t="s">
        <v>5806</v>
      </c>
      <c r="K9286" s="4"/>
    </row>
    <row r="9287" spans="1:11" ht="15" x14ac:dyDescent="0.2">
      <c r="A9287">
        <v>9228</v>
      </c>
      <c r="B9287" s="1221">
        <f>'CARES CRRSA ARP 28-35'!G199</f>
        <v>0</v>
      </c>
      <c r="D9287" s="4" t="s">
        <v>1694</v>
      </c>
      <c r="F9287" s="4"/>
      <c r="G9287" s="1" t="b">
        <f t="shared" ca="1" si="152"/>
        <v>1</v>
      </c>
      <c r="H9287" s="1435" cm="1">
        <f t="array" aca="1" ref="H9287" ca="1">IF(I9287&lt;&gt;"",INDIRECT("'"&amp;I9287&amp;"'!"&amp;J9287),"")</f>
        <v>0</v>
      </c>
      <c r="I9287" s="1440" t="s">
        <v>6426</v>
      </c>
      <c r="J9287" s="1436" t="s">
        <v>5311</v>
      </c>
      <c r="K9287" s="4"/>
    </row>
    <row r="9288" spans="1:11" ht="15" x14ac:dyDescent="0.2">
      <c r="A9288">
        <v>9229</v>
      </c>
      <c r="B9288" s="1221">
        <f>'CARES CRRSA ARP 28-35'!H199</f>
        <v>0</v>
      </c>
      <c r="D9288" s="4" t="s">
        <v>1694</v>
      </c>
      <c r="F9288" s="4"/>
      <c r="G9288" s="1" t="b">
        <f t="shared" ca="1" si="152"/>
        <v>1</v>
      </c>
      <c r="H9288" s="1435" cm="1">
        <f t="array" aca="1" ref="H9288" ca="1">IF(I9288&lt;&gt;"",INDIRECT("'"&amp;I9288&amp;"'!"&amp;J9288),"")</f>
        <v>0</v>
      </c>
      <c r="I9288" s="1440" t="s">
        <v>6426</v>
      </c>
      <c r="J9288" s="1436" t="s">
        <v>4572</v>
      </c>
      <c r="K9288" s="4"/>
    </row>
    <row r="9289" spans="1:11" ht="15" x14ac:dyDescent="0.2">
      <c r="A9289">
        <v>9230</v>
      </c>
      <c r="B9289" s="1221">
        <f>'CARES CRRSA ARP 28-35'!I199</f>
        <v>0</v>
      </c>
      <c r="D9289" s="4" t="s">
        <v>1694</v>
      </c>
      <c r="F9289" s="4"/>
      <c r="G9289" s="1" t="b">
        <f t="shared" ca="1" si="152"/>
        <v>1</v>
      </c>
      <c r="H9289" s="1435" cm="1">
        <f t="array" aca="1" ref="H9289" ca="1">IF(I9289&lt;&gt;"",INDIRECT("'"&amp;I9289&amp;"'!"&amp;J9289),"")</f>
        <v>0</v>
      </c>
      <c r="I9289" s="1440" t="s">
        <v>6426</v>
      </c>
      <c r="J9289" s="1436" t="s">
        <v>6473</v>
      </c>
      <c r="K9289" s="4"/>
    </row>
    <row r="9290" spans="1:11" ht="15" x14ac:dyDescent="0.2">
      <c r="A9290">
        <v>9231</v>
      </c>
      <c r="B9290" s="1221">
        <f>'CARES CRRSA ARP 28-35'!J199</f>
        <v>0</v>
      </c>
      <c r="D9290" s="4" t="s">
        <v>1694</v>
      </c>
      <c r="F9290" s="4"/>
      <c r="G9290" s="1" t="b">
        <f t="shared" ca="1" si="152"/>
        <v>1</v>
      </c>
      <c r="H9290" s="1435" cm="1">
        <f t="array" aca="1" ref="H9290" ca="1">IF(I9290&lt;&gt;"",INDIRECT("'"&amp;I9290&amp;"'!"&amp;J9290),"")</f>
        <v>0</v>
      </c>
      <c r="I9290" s="1440" t="s">
        <v>6426</v>
      </c>
      <c r="J9290" s="1436" t="s">
        <v>6474</v>
      </c>
      <c r="K9290" s="4"/>
    </row>
    <row r="9291" spans="1:11" ht="15" x14ac:dyDescent="0.2">
      <c r="A9291">
        <v>9232</v>
      </c>
      <c r="B9291" s="1221">
        <f>'CARES CRRSA ARP 28-35'!L199</f>
        <v>0</v>
      </c>
      <c r="D9291" s="4" t="s">
        <v>1694</v>
      </c>
      <c r="F9291" s="4"/>
      <c r="G9291" s="1" t="b">
        <f t="shared" ca="1" si="152"/>
        <v>1</v>
      </c>
      <c r="H9291" s="1435" cm="1">
        <f t="array" aca="1" ref="H9291" ca="1">IF(I9291&lt;&gt;"",INDIRECT("'"&amp;I9291&amp;"'!"&amp;J9291),"")</f>
        <v>0</v>
      </c>
      <c r="I9291" s="1440" t="s">
        <v>6426</v>
      </c>
      <c r="J9291" s="1436" t="s">
        <v>6475</v>
      </c>
      <c r="K9291" s="4"/>
    </row>
    <row r="9292" spans="1:11" ht="15" x14ac:dyDescent="0.2">
      <c r="A9292">
        <v>9233</v>
      </c>
      <c r="B9292" s="1221">
        <f>'CARES CRRSA ARP 28-35'!D200</f>
        <v>0</v>
      </c>
      <c r="D9292" s="4" t="s">
        <v>1694</v>
      </c>
      <c r="F9292" s="4"/>
      <c r="G9292" s="1" t="b">
        <f t="shared" ca="1" si="152"/>
        <v>1</v>
      </c>
      <c r="H9292" s="1435" cm="1">
        <f t="array" aca="1" ref="H9292" ca="1">IF(I9292&lt;&gt;"",INDIRECT("'"&amp;I9292&amp;"'!"&amp;J9292),"")</f>
        <v>0</v>
      </c>
      <c r="I9292" s="1440" t="s">
        <v>6426</v>
      </c>
      <c r="J9292" s="1436" t="s">
        <v>7867</v>
      </c>
      <c r="K9292" s="4"/>
    </row>
    <row r="9293" spans="1:11" ht="15" x14ac:dyDescent="0.2">
      <c r="A9293">
        <v>9234</v>
      </c>
      <c r="B9293" s="1221">
        <f>'CARES CRRSA ARP 28-35'!E200</f>
        <v>0</v>
      </c>
      <c r="D9293" s="4" t="s">
        <v>1694</v>
      </c>
      <c r="F9293" s="4"/>
      <c r="G9293" s="1" t="b">
        <f t="shared" ca="1" si="152"/>
        <v>1</v>
      </c>
      <c r="H9293" s="1435" cm="1">
        <f t="array" aca="1" ref="H9293" ca="1">IF(I9293&lt;&gt;"",INDIRECT("'"&amp;I9293&amp;"'!"&amp;J9293),"")</f>
        <v>0</v>
      </c>
      <c r="I9293" s="1440" t="s">
        <v>6426</v>
      </c>
      <c r="J9293" s="1436" t="s">
        <v>4234</v>
      </c>
      <c r="K9293" s="4"/>
    </row>
    <row r="9294" spans="1:11" ht="15" x14ac:dyDescent="0.2">
      <c r="A9294">
        <v>9235</v>
      </c>
      <c r="B9294" s="1221">
        <f>'CARES CRRSA ARP 28-35'!F200</f>
        <v>0</v>
      </c>
      <c r="D9294" s="4" t="s">
        <v>1694</v>
      </c>
      <c r="F9294" s="4"/>
      <c r="G9294" s="1" t="b">
        <f t="shared" ca="1" si="152"/>
        <v>1</v>
      </c>
      <c r="H9294" s="1435" cm="1">
        <f t="array" aca="1" ref="H9294" ca="1">IF(I9294&lt;&gt;"",INDIRECT("'"&amp;I9294&amp;"'!"&amp;J9294),"")</f>
        <v>0</v>
      </c>
      <c r="I9294" s="1440" t="s">
        <v>6426</v>
      </c>
      <c r="J9294" s="1436" t="s">
        <v>7868</v>
      </c>
      <c r="K9294" s="4"/>
    </row>
    <row r="9295" spans="1:11" ht="15" x14ac:dyDescent="0.2">
      <c r="A9295">
        <v>9236</v>
      </c>
      <c r="B9295" s="1221">
        <f>'CARES CRRSA ARP 28-35'!G200</f>
        <v>0</v>
      </c>
      <c r="D9295" s="4" t="s">
        <v>1694</v>
      </c>
      <c r="F9295" s="4"/>
      <c r="G9295" s="1" t="b">
        <f t="shared" ca="1" si="152"/>
        <v>1</v>
      </c>
      <c r="H9295" s="1435" cm="1">
        <f t="array" aca="1" ref="H9295" ca="1">IF(I9295&lt;&gt;"",INDIRECT("'"&amp;I9295&amp;"'!"&amp;J9295),"")</f>
        <v>0</v>
      </c>
      <c r="I9295" s="1440" t="s">
        <v>6426</v>
      </c>
      <c r="J9295" s="1436" t="s">
        <v>5312</v>
      </c>
      <c r="K9295" s="4"/>
    </row>
    <row r="9296" spans="1:11" ht="15" x14ac:dyDescent="0.2">
      <c r="A9296">
        <v>9237</v>
      </c>
      <c r="B9296" s="1221">
        <f>'CARES CRRSA ARP 28-35'!H200</f>
        <v>0</v>
      </c>
      <c r="D9296" s="4" t="s">
        <v>1694</v>
      </c>
      <c r="F9296" s="4"/>
      <c r="G9296" s="1" t="b">
        <f t="shared" ca="1" si="152"/>
        <v>1</v>
      </c>
      <c r="H9296" s="1435" cm="1">
        <f t="array" aca="1" ref="H9296" ca="1">IF(I9296&lt;&gt;"",INDIRECT("'"&amp;I9296&amp;"'!"&amp;J9296),"")</f>
        <v>0</v>
      </c>
      <c r="I9296" s="1440" t="s">
        <v>6426</v>
      </c>
      <c r="J9296" s="1436" t="s">
        <v>4573</v>
      </c>
      <c r="K9296" s="4"/>
    </row>
    <row r="9297" spans="1:11" ht="15" x14ac:dyDescent="0.2">
      <c r="A9297">
        <v>9238</v>
      </c>
      <c r="B9297" s="1221">
        <f>'CARES CRRSA ARP 28-35'!I200</f>
        <v>0</v>
      </c>
      <c r="D9297" s="4" t="s">
        <v>1694</v>
      </c>
      <c r="F9297" s="4"/>
      <c r="G9297" s="1" t="b">
        <f t="shared" ca="1" si="152"/>
        <v>1</v>
      </c>
      <c r="H9297" s="1435" cm="1">
        <f t="array" aca="1" ref="H9297" ca="1">IF(I9297&lt;&gt;"",INDIRECT("'"&amp;I9297&amp;"'!"&amp;J9297),"")</f>
        <v>0</v>
      </c>
      <c r="I9297" s="1440" t="s">
        <v>6426</v>
      </c>
      <c r="J9297" s="1436" t="s">
        <v>7869</v>
      </c>
      <c r="K9297" s="4"/>
    </row>
    <row r="9298" spans="1:11" ht="15" x14ac:dyDescent="0.2">
      <c r="A9298">
        <v>9239</v>
      </c>
      <c r="B9298" s="1221">
        <f>'CARES CRRSA ARP 28-35'!J200</f>
        <v>0</v>
      </c>
      <c r="D9298" s="4" t="s">
        <v>1694</v>
      </c>
      <c r="F9298" s="4"/>
      <c r="G9298" s="1" t="b">
        <f t="shared" ca="1" si="152"/>
        <v>1</v>
      </c>
      <c r="H9298" s="1435" cm="1">
        <f t="array" aca="1" ref="H9298" ca="1">IF(I9298&lt;&gt;"",INDIRECT("'"&amp;I9298&amp;"'!"&amp;J9298),"")</f>
        <v>0</v>
      </c>
      <c r="I9298" s="1440" t="s">
        <v>6426</v>
      </c>
      <c r="J9298" s="1436" t="s">
        <v>7870</v>
      </c>
      <c r="K9298" s="4"/>
    </row>
    <row r="9299" spans="1:11" ht="15" x14ac:dyDescent="0.2">
      <c r="A9299">
        <v>9240</v>
      </c>
      <c r="B9299" s="1221">
        <f>'CARES CRRSA ARP 28-35'!L200</f>
        <v>0</v>
      </c>
      <c r="D9299" s="4" t="s">
        <v>1694</v>
      </c>
      <c r="F9299" s="4"/>
      <c r="G9299" s="1" t="b">
        <f t="shared" ca="1" si="152"/>
        <v>1</v>
      </c>
      <c r="H9299" s="1435" cm="1">
        <f t="array" aca="1" ref="H9299" ca="1">IF(I9299&lt;&gt;"",INDIRECT("'"&amp;I9299&amp;"'!"&amp;J9299),"")</f>
        <v>0</v>
      </c>
      <c r="I9299" s="1440" t="s">
        <v>6426</v>
      </c>
      <c r="J9299" s="1436" t="s">
        <v>7871</v>
      </c>
      <c r="K9299" s="4"/>
    </row>
    <row r="9300" spans="1:11" ht="15" x14ac:dyDescent="0.2">
      <c r="A9300">
        <v>9241</v>
      </c>
      <c r="B9300" s="1221">
        <f>'CARES CRRSA ARP 28-35'!D201</f>
        <v>0</v>
      </c>
      <c r="D9300" s="4" t="s">
        <v>1694</v>
      </c>
      <c r="F9300" s="4"/>
      <c r="G9300" s="1" t="b">
        <f t="shared" ca="1" si="152"/>
        <v>1</v>
      </c>
      <c r="H9300" s="1435" cm="1">
        <f t="array" aca="1" ref="H9300" ca="1">IF(I9300&lt;&gt;"",INDIRECT("'"&amp;I9300&amp;"'!"&amp;J9300),"")</f>
        <v>0</v>
      </c>
      <c r="I9300" s="1440" t="s">
        <v>6426</v>
      </c>
      <c r="J9300" s="1436" t="s">
        <v>7872</v>
      </c>
      <c r="K9300" s="4"/>
    </row>
    <row r="9301" spans="1:11" ht="15" x14ac:dyDescent="0.2">
      <c r="A9301">
        <v>9242</v>
      </c>
      <c r="B9301" s="1221">
        <f>'CARES CRRSA ARP 28-35'!E201</f>
        <v>0</v>
      </c>
      <c r="D9301" s="4" t="s">
        <v>1694</v>
      </c>
      <c r="F9301" s="4"/>
      <c r="G9301" s="1" t="b">
        <f t="shared" ca="1" si="152"/>
        <v>1</v>
      </c>
      <c r="H9301" s="1435" cm="1">
        <f t="array" aca="1" ref="H9301" ca="1">IF(I9301&lt;&gt;"",INDIRECT("'"&amp;I9301&amp;"'!"&amp;J9301),"")</f>
        <v>0</v>
      </c>
      <c r="I9301" s="1440" t="s">
        <v>6426</v>
      </c>
      <c r="J9301" s="1436" t="s">
        <v>7873</v>
      </c>
      <c r="K9301" s="4"/>
    </row>
    <row r="9302" spans="1:11" ht="15" x14ac:dyDescent="0.2">
      <c r="A9302">
        <v>9243</v>
      </c>
      <c r="B9302" s="1221">
        <f>'CARES CRRSA ARP 28-35'!F201</f>
        <v>0</v>
      </c>
      <c r="D9302" s="4" t="s">
        <v>1694</v>
      </c>
      <c r="F9302" s="4"/>
      <c r="G9302" s="1" t="b">
        <f t="shared" ca="1" si="152"/>
        <v>1</v>
      </c>
      <c r="H9302" s="1435" cm="1">
        <f t="array" aca="1" ref="H9302" ca="1">IF(I9302&lt;&gt;"",INDIRECT("'"&amp;I9302&amp;"'!"&amp;J9302),"")</f>
        <v>0</v>
      </c>
      <c r="I9302" s="1440" t="s">
        <v>6426</v>
      </c>
      <c r="J9302" s="1436" t="s">
        <v>5807</v>
      </c>
      <c r="K9302" s="4"/>
    </row>
    <row r="9303" spans="1:11" ht="15" x14ac:dyDescent="0.2">
      <c r="A9303">
        <v>9244</v>
      </c>
      <c r="B9303" s="1221">
        <f>'CARES CRRSA ARP 28-35'!G201</f>
        <v>0</v>
      </c>
      <c r="D9303" s="4" t="s">
        <v>1694</v>
      </c>
      <c r="F9303" s="4"/>
      <c r="G9303" s="1" t="b">
        <f t="shared" ca="1" si="152"/>
        <v>1</v>
      </c>
      <c r="H9303" s="1435" cm="1">
        <f t="array" aca="1" ref="H9303" ca="1">IF(I9303&lt;&gt;"",INDIRECT("'"&amp;I9303&amp;"'!"&amp;J9303),"")</f>
        <v>0</v>
      </c>
      <c r="I9303" s="1440" t="s">
        <v>6426</v>
      </c>
      <c r="J9303" s="1436" t="s">
        <v>7874</v>
      </c>
      <c r="K9303" s="4"/>
    </row>
    <row r="9304" spans="1:11" ht="15" x14ac:dyDescent="0.2">
      <c r="A9304">
        <v>9245</v>
      </c>
      <c r="B9304" s="1221">
        <f>'CARES CRRSA ARP 28-35'!H201</f>
        <v>0</v>
      </c>
      <c r="D9304" s="4" t="s">
        <v>1694</v>
      </c>
      <c r="F9304" s="4"/>
      <c r="G9304" s="1" t="b">
        <f t="shared" ca="1" si="152"/>
        <v>1</v>
      </c>
      <c r="H9304" s="1435" cm="1">
        <f t="array" aca="1" ref="H9304" ca="1">IF(I9304&lt;&gt;"",INDIRECT("'"&amp;I9304&amp;"'!"&amp;J9304),"")</f>
        <v>0</v>
      </c>
      <c r="I9304" s="1440" t="s">
        <v>6426</v>
      </c>
      <c r="J9304" s="1436" t="s">
        <v>7875</v>
      </c>
      <c r="K9304" s="4"/>
    </row>
    <row r="9305" spans="1:11" ht="15" x14ac:dyDescent="0.2">
      <c r="A9305">
        <v>9246</v>
      </c>
      <c r="B9305" s="1221">
        <f>'CARES CRRSA ARP 28-35'!I201</f>
        <v>0</v>
      </c>
      <c r="D9305" s="4" t="s">
        <v>1694</v>
      </c>
      <c r="F9305" s="4"/>
      <c r="G9305" s="1" t="b">
        <f t="shared" ca="1" si="152"/>
        <v>1</v>
      </c>
      <c r="H9305" s="1435" cm="1">
        <f t="array" aca="1" ref="H9305" ca="1">IF(I9305&lt;&gt;"",INDIRECT("'"&amp;I9305&amp;"'!"&amp;J9305),"")</f>
        <v>0</v>
      </c>
      <c r="I9305" s="1440" t="s">
        <v>6426</v>
      </c>
      <c r="J9305" s="1436" t="s">
        <v>7876</v>
      </c>
      <c r="K9305" s="4"/>
    </row>
    <row r="9306" spans="1:11" ht="15" x14ac:dyDescent="0.2">
      <c r="A9306">
        <v>9247</v>
      </c>
      <c r="B9306" s="1221">
        <f>'CARES CRRSA ARP 28-35'!J201</f>
        <v>0</v>
      </c>
      <c r="D9306" s="4" t="s">
        <v>1694</v>
      </c>
      <c r="F9306" s="4"/>
      <c r="G9306" s="1" t="b">
        <f t="shared" ca="1" si="152"/>
        <v>1</v>
      </c>
      <c r="H9306" s="1435" cm="1">
        <f t="array" aca="1" ref="H9306" ca="1">IF(I9306&lt;&gt;"",INDIRECT("'"&amp;I9306&amp;"'!"&amp;J9306),"")</f>
        <v>0</v>
      </c>
      <c r="I9306" s="1440" t="s">
        <v>6426</v>
      </c>
      <c r="J9306" s="1436" t="s">
        <v>7877</v>
      </c>
      <c r="K9306" s="4"/>
    </row>
    <row r="9307" spans="1:11" ht="15" x14ac:dyDescent="0.2">
      <c r="A9307">
        <v>9248</v>
      </c>
      <c r="B9307" s="1221">
        <f>'CARES CRRSA ARP 28-35'!L201</f>
        <v>0</v>
      </c>
      <c r="D9307" s="4" t="s">
        <v>1694</v>
      </c>
      <c r="F9307" s="4"/>
      <c r="G9307" s="1" t="b">
        <f t="shared" ca="1" si="152"/>
        <v>1</v>
      </c>
      <c r="H9307" s="1435" cm="1">
        <f t="array" aca="1" ref="H9307" ca="1">IF(I9307&lt;&gt;"",INDIRECT("'"&amp;I9307&amp;"'!"&amp;J9307),"")</f>
        <v>0</v>
      </c>
      <c r="I9307" s="1440" t="s">
        <v>6426</v>
      </c>
      <c r="J9307" s="1436" t="s">
        <v>7878</v>
      </c>
      <c r="K9307" s="4"/>
    </row>
    <row r="9308" spans="1:11" ht="15" x14ac:dyDescent="0.2">
      <c r="A9308">
        <v>9249</v>
      </c>
      <c r="B9308" s="1221">
        <f>'CARES CRRSA ARP 28-35'!F204</f>
        <v>0</v>
      </c>
      <c r="D9308" s="4" t="s">
        <v>1694</v>
      </c>
      <c r="F9308" s="4"/>
      <c r="G9308" s="1" t="b">
        <f t="shared" ca="1" si="152"/>
        <v>1</v>
      </c>
      <c r="H9308" s="1435" cm="1">
        <f t="array" aca="1" ref="H9308" ca="1">IF(I9308&lt;&gt;"",INDIRECT("'"&amp;I9308&amp;"'!"&amp;J9308),"")</f>
        <v>0</v>
      </c>
      <c r="I9308" s="1440" t="s">
        <v>6426</v>
      </c>
      <c r="J9308" s="1436" t="s">
        <v>5079</v>
      </c>
      <c r="K9308" s="4"/>
    </row>
    <row r="9309" spans="1:11" ht="15" x14ac:dyDescent="0.2">
      <c r="A9309">
        <v>9250</v>
      </c>
      <c r="B9309" s="1221">
        <f>'CARES CRRSA ARP 28-35'!G204</f>
        <v>0</v>
      </c>
      <c r="D9309" s="4" t="s">
        <v>1694</v>
      </c>
      <c r="F9309" s="4"/>
      <c r="G9309" s="1" t="b">
        <f t="shared" ca="1" si="152"/>
        <v>1</v>
      </c>
      <c r="H9309" s="1435" cm="1">
        <f t="array" aca="1" ref="H9309" ca="1">IF(I9309&lt;&gt;"",INDIRECT("'"&amp;I9309&amp;"'!"&amp;J9309),"")</f>
        <v>0</v>
      </c>
      <c r="I9309" s="1440" t="s">
        <v>6426</v>
      </c>
      <c r="J9309" s="1436" t="s">
        <v>5117</v>
      </c>
      <c r="K9309" s="4"/>
    </row>
    <row r="9310" spans="1:11" ht="15" x14ac:dyDescent="0.2">
      <c r="A9310">
        <v>9251</v>
      </c>
      <c r="B9310" s="1221">
        <f>'CARES CRRSA ARP 28-35'!H204</f>
        <v>0</v>
      </c>
      <c r="D9310" s="4" t="s">
        <v>1694</v>
      </c>
      <c r="F9310" s="4"/>
      <c r="G9310" s="1" t="b">
        <f t="shared" ca="1" si="152"/>
        <v>1</v>
      </c>
      <c r="H9310" s="1435" cm="1">
        <f t="array" aca="1" ref="H9310" ca="1">IF(I9310&lt;&gt;"",INDIRECT("'"&amp;I9310&amp;"'!"&amp;J9310),"")</f>
        <v>0</v>
      </c>
      <c r="I9310" s="1440" t="s">
        <v>6426</v>
      </c>
      <c r="J9310" s="1436" t="s">
        <v>4248</v>
      </c>
      <c r="K9310" s="4"/>
    </row>
    <row r="9311" spans="1:11" ht="15" x14ac:dyDescent="0.2">
      <c r="A9311">
        <v>9252</v>
      </c>
      <c r="B9311" s="1221">
        <f>'CARES CRRSA ARP 28-35'!J204</f>
        <v>0</v>
      </c>
      <c r="D9311" s="4" t="s">
        <v>1694</v>
      </c>
      <c r="F9311" s="4"/>
      <c r="G9311" s="1" t="b">
        <f t="shared" ca="1" si="152"/>
        <v>1</v>
      </c>
      <c r="H9311" s="1435" cm="1">
        <f t="array" aca="1" ref="H9311" ca="1">IF(I9311&lt;&gt;"",INDIRECT("'"&amp;I9311&amp;"'!"&amp;J9311),"")</f>
        <v>0</v>
      </c>
      <c r="I9311" s="1440" t="s">
        <v>6426</v>
      </c>
      <c r="J9311" s="1436" t="s">
        <v>6476</v>
      </c>
      <c r="K9311" s="4"/>
    </row>
    <row r="9312" spans="1:11" ht="15" x14ac:dyDescent="0.2">
      <c r="A9312">
        <v>9253</v>
      </c>
      <c r="B9312" s="1221">
        <f>'CARES CRRSA ARP 28-35'!L204</f>
        <v>0</v>
      </c>
      <c r="D9312" s="4" t="s">
        <v>1694</v>
      </c>
      <c r="F9312" s="4"/>
      <c r="G9312" s="1" t="b">
        <f t="shared" ref="G9312:G9375" ca="1" si="153">H9312=B9312</f>
        <v>1</v>
      </c>
      <c r="H9312" s="1435" cm="1">
        <f t="array" aca="1" ref="H9312" ca="1">IF(I9312&lt;&gt;"",INDIRECT("'"&amp;I9312&amp;"'!"&amp;J9312),"")</f>
        <v>0</v>
      </c>
      <c r="I9312" s="1440" t="s">
        <v>6426</v>
      </c>
      <c r="J9312" s="1436" t="s">
        <v>6477</v>
      </c>
      <c r="K9312" s="4"/>
    </row>
    <row r="9313" spans="1:11" ht="15" x14ac:dyDescent="0.2">
      <c r="A9313">
        <v>9254</v>
      </c>
      <c r="B9313" s="1221">
        <f>'CARES CRRSA ARP 28-35'!F205</f>
        <v>0</v>
      </c>
      <c r="D9313" s="4" t="s">
        <v>1694</v>
      </c>
      <c r="F9313" s="4"/>
      <c r="G9313" s="1" t="b">
        <f t="shared" ca="1" si="153"/>
        <v>1</v>
      </c>
      <c r="H9313" s="1435" cm="1">
        <f t="array" aca="1" ref="H9313" ca="1">IF(I9313&lt;&gt;"",INDIRECT("'"&amp;I9313&amp;"'!"&amp;J9313),"")</f>
        <v>0</v>
      </c>
      <c r="I9313" s="1440" t="s">
        <v>6426</v>
      </c>
      <c r="J9313" s="1436" t="s">
        <v>4820</v>
      </c>
      <c r="K9313" s="4"/>
    </row>
    <row r="9314" spans="1:11" ht="15" x14ac:dyDescent="0.2">
      <c r="A9314">
        <v>9255</v>
      </c>
      <c r="B9314" s="1221">
        <f>'CARES CRRSA ARP 28-35'!G205</f>
        <v>0</v>
      </c>
      <c r="D9314" s="4" t="s">
        <v>1694</v>
      </c>
      <c r="F9314" s="4"/>
      <c r="G9314" s="1" t="b">
        <f t="shared" ca="1" si="153"/>
        <v>1</v>
      </c>
      <c r="H9314" s="1435" cm="1">
        <f t="array" aca="1" ref="H9314" ca="1">IF(I9314&lt;&gt;"",INDIRECT("'"&amp;I9314&amp;"'!"&amp;J9314),"")</f>
        <v>0</v>
      </c>
      <c r="I9314" s="1440" t="s">
        <v>6426</v>
      </c>
      <c r="J9314" s="1436" t="s">
        <v>4821</v>
      </c>
      <c r="K9314" s="4"/>
    </row>
    <row r="9315" spans="1:11" ht="15" x14ac:dyDescent="0.2">
      <c r="A9315">
        <v>9256</v>
      </c>
      <c r="B9315" s="1221">
        <f>'CARES CRRSA ARP 28-35'!H205</f>
        <v>0</v>
      </c>
      <c r="D9315" s="4" t="s">
        <v>1694</v>
      </c>
      <c r="F9315" s="4"/>
      <c r="G9315" s="1" t="b">
        <f t="shared" ca="1" si="153"/>
        <v>1</v>
      </c>
      <c r="H9315" s="1435" cm="1">
        <f t="array" aca="1" ref="H9315" ca="1">IF(I9315&lt;&gt;"",INDIRECT("'"&amp;I9315&amp;"'!"&amp;J9315),"")</f>
        <v>0</v>
      </c>
      <c r="I9315" s="1440" t="s">
        <v>6426</v>
      </c>
      <c r="J9315" s="1436" t="s">
        <v>4574</v>
      </c>
      <c r="K9315" s="4"/>
    </row>
    <row r="9316" spans="1:11" ht="15" x14ac:dyDescent="0.2">
      <c r="A9316">
        <v>9257</v>
      </c>
      <c r="B9316" s="1221">
        <f>'CARES CRRSA ARP 28-35'!J205</f>
        <v>0</v>
      </c>
      <c r="D9316" s="4" t="s">
        <v>1694</v>
      </c>
      <c r="F9316" s="4"/>
      <c r="G9316" s="1" t="b">
        <f t="shared" ca="1" si="153"/>
        <v>1</v>
      </c>
      <c r="H9316" s="1435" cm="1">
        <f t="array" aca="1" ref="H9316" ca="1">IF(I9316&lt;&gt;"",INDIRECT("'"&amp;I9316&amp;"'!"&amp;J9316),"")</f>
        <v>0</v>
      </c>
      <c r="I9316" s="1440" t="s">
        <v>6426</v>
      </c>
      <c r="J9316" s="1436" t="s">
        <v>7879</v>
      </c>
      <c r="K9316" s="4"/>
    </row>
    <row r="9317" spans="1:11" ht="15" x14ac:dyDescent="0.2">
      <c r="A9317">
        <v>9258</v>
      </c>
      <c r="B9317" s="1221">
        <f>'CARES CRRSA ARP 28-35'!L205</f>
        <v>0</v>
      </c>
      <c r="D9317" s="4" t="s">
        <v>1694</v>
      </c>
      <c r="F9317" s="4"/>
      <c r="G9317" s="1" t="b">
        <f t="shared" ca="1" si="153"/>
        <v>1</v>
      </c>
      <c r="H9317" s="1435" cm="1">
        <f t="array" aca="1" ref="H9317" ca="1">IF(I9317&lt;&gt;"",INDIRECT("'"&amp;I9317&amp;"'!"&amp;J9317),"")</f>
        <v>0</v>
      </c>
      <c r="I9317" s="1440" t="s">
        <v>6426</v>
      </c>
      <c r="J9317" s="1436" t="s">
        <v>7880</v>
      </c>
      <c r="K9317" s="4"/>
    </row>
    <row r="9318" spans="1:11" ht="15" x14ac:dyDescent="0.2">
      <c r="A9318">
        <v>9259</v>
      </c>
      <c r="B9318" s="1221">
        <f>'CARES CRRSA ARP 28-35'!F206</f>
        <v>0</v>
      </c>
      <c r="D9318" s="4" t="s">
        <v>1694</v>
      </c>
      <c r="F9318" s="4"/>
      <c r="G9318" s="1" t="b">
        <f t="shared" ca="1" si="153"/>
        <v>1</v>
      </c>
      <c r="H9318" s="1435" cm="1">
        <f t="array" aca="1" ref="H9318" ca="1">IF(I9318&lt;&gt;"",INDIRECT("'"&amp;I9318&amp;"'!"&amp;J9318),"")</f>
        <v>0</v>
      </c>
      <c r="I9318" s="1440" t="s">
        <v>6426</v>
      </c>
      <c r="J9318" s="1436" t="s">
        <v>5081</v>
      </c>
      <c r="K9318" s="4"/>
    </row>
    <row r="9319" spans="1:11" ht="15" x14ac:dyDescent="0.2">
      <c r="A9319">
        <v>9260</v>
      </c>
      <c r="B9319" s="1221">
        <f>'CARES CRRSA ARP 28-35'!G206</f>
        <v>0</v>
      </c>
      <c r="D9319" s="4" t="s">
        <v>1694</v>
      </c>
      <c r="F9319" s="4"/>
      <c r="G9319" s="1" t="b">
        <f t="shared" ca="1" si="153"/>
        <v>1</v>
      </c>
      <c r="H9319" s="1435" cm="1">
        <f t="array" aca="1" ref="H9319" ca="1">IF(I9319&lt;&gt;"",INDIRECT("'"&amp;I9319&amp;"'!"&amp;J9319),"")</f>
        <v>0</v>
      </c>
      <c r="I9319" s="1440" t="s">
        <v>6426</v>
      </c>
      <c r="J9319" s="1436" t="s">
        <v>5119</v>
      </c>
      <c r="K9319" s="4"/>
    </row>
    <row r="9320" spans="1:11" ht="15" x14ac:dyDescent="0.2">
      <c r="A9320">
        <v>9261</v>
      </c>
      <c r="B9320" s="1221">
        <f>'CARES CRRSA ARP 28-35'!H206</f>
        <v>0</v>
      </c>
      <c r="D9320" s="4" t="s">
        <v>1694</v>
      </c>
      <c r="F9320" s="4"/>
      <c r="G9320" s="1" t="b">
        <f t="shared" ca="1" si="153"/>
        <v>1</v>
      </c>
      <c r="H9320" s="1435" cm="1">
        <f t="array" aca="1" ref="H9320" ca="1">IF(I9320&lt;&gt;"",INDIRECT("'"&amp;I9320&amp;"'!"&amp;J9320),"")</f>
        <v>0</v>
      </c>
      <c r="I9320" s="1440" t="s">
        <v>6426</v>
      </c>
      <c r="J9320" s="1436" t="s">
        <v>4575</v>
      </c>
      <c r="K9320" s="4"/>
    </row>
    <row r="9321" spans="1:11" ht="15" x14ac:dyDescent="0.2">
      <c r="A9321">
        <v>9262</v>
      </c>
      <c r="B9321" s="1221">
        <f>'CARES CRRSA ARP 28-35'!J206</f>
        <v>0</v>
      </c>
      <c r="D9321" s="4" t="s">
        <v>1694</v>
      </c>
      <c r="F9321" s="4"/>
      <c r="G9321" s="1" t="b">
        <f t="shared" ca="1" si="153"/>
        <v>1</v>
      </c>
      <c r="H9321" s="1435" cm="1">
        <f t="array" aca="1" ref="H9321" ca="1">IF(I9321&lt;&gt;"",INDIRECT("'"&amp;I9321&amp;"'!"&amp;J9321),"")</f>
        <v>0</v>
      </c>
      <c r="I9321" s="1440" t="s">
        <v>6426</v>
      </c>
      <c r="J9321" s="1436" t="s">
        <v>7881</v>
      </c>
      <c r="K9321" s="4"/>
    </row>
    <row r="9322" spans="1:11" ht="15" x14ac:dyDescent="0.2">
      <c r="A9322">
        <v>9263</v>
      </c>
      <c r="B9322" s="1221">
        <f>'CARES CRRSA ARP 28-35'!L206</f>
        <v>0</v>
      </c>
      <c r="D9322" s="4" t="s">
        <v>1694</v>
      </c>
      <c r="F9322" s="4"/>
      <c r="G9322" s="1" t="b">
        <f t="shared" ca="1" si="153"/>
        <v>1</v>
      </c>
      <c r="H9322" s="1435" cm="1">
        <f t="array" aca="1" ref="H9322" ca="1">IF(I9322&lt;&gt;"",INDIRECT("'"&amp;I9322&amp;"'!"&amp;J9322),"")</f>
        <v>0</v>
      </c>
      <c r="I9322" s="1440" t="s">
        <v>6426</v>
      </c>
      <c r="J9322" s="1436" t="s">
        <v>7882</v>
      </c>
      <c r="K9322" s="4"/>
    </row>
    <row r="9323" spans="1:11" ht="15" x14ac:dyDescent="0.2">
      <c r="A9323">
        <v>9264</v>
      </c>
      <c r="B9323" s="1221">
        <f>'CARES CRRSA ARP 28-35'!D213</f>
        <v>0</v>
      </c>
      <c r="D9323" s="4" t="s">
        <v>1694</v>
      </c>
      <c r="F9323" s="4"/>
      <c r="G9323" s="1" t="b">
        <f t="shared" ca="1" si="153"/>
        <v>1</v>
      </c>
      <c r="H9323" s="1435" cm="1">
        <f t="array" aca="1" ref="H9323" ca="1">IF(I9323&lt;&gt;"",INDIRECT("'"&amp;I9323&amp;"'!"&amp;J9323),"")</f>
        <v>0</v>
      </c>
      <c r="I9323" s="1440" t="s">
        <v>6426</v>
      </c>
      <c r="J9323" s="1436" t="s">
        <v>7883</v>
      </c>
      <c r="K9323" s="4"/>
    </row>
    <row r="9324" spans="1:11" ht="15" x14ac:dyDescent="0.2">
      <c r="A9324">
        <v>9265</v>
      </c>
      <c r="B9324" s="1221">
        <f>'CARES CRRSA ARP 28-35'!E213</f>
        <v>0</v>
      </c>
      <c r="D9324" s="4" t="s">
        <v>1694</v>
      </c>
      <c r="F9324" s="4"/>
      <c r="G9324" s="1" t="b">
        <f t="shared" ca="1" si="153"/>
        <v>1</v>
      </c>
      <c r="H9324" s="1435" cm="1">
        <f t="array" aca="1" ref="H9324" ca="1">IF(I9324&lt;&gt;"",INDIRECT("'"&amp;I9324&amp;"'!"&amp;J9324),"")</f>
        <v>0</v>
      </c>
      <c r="I9324" s="1440" t="s">
        <v>6426</v>
      </c>
      <c r="J9324" s="1436" t="s">
        <v>7884</v>
      </c>
      <c r="K9324" s="4"/>
    </row>
    <row r="9325" spans="1:11" ht="15" x14ac:dyDescent="0.2">
      <c r="A9325">
        <v>9266</v>
      </c>
      <c r="B9325" s="1221">
        <f>'CARES CRRSA ARP 28-35'!F213</f>
        <v>0</v>
      </c>
      <c r="D9325" s="4" t="s">
        <v>1694</v>
      </c>
      <c r="F9325" s="4"/>
      <c r="G9325" s="1" t="b">
        <f t="shared" ca="1" si="153"/>
        <v>1</v>
      </c>
      <c r="H9325" s="1435" cm="1">
        <f t="array" aca="1" ref="H9325" ca="1">IF(I9325&lt;&gt;"",INDIRECT("'"&amp;I9325&amp;"'!"&amp;J9325),"")</f>
        <v>0</v>
      </c>
      <c r="I9325" s="1440" t="s">
        <v>6426</v>
      </c>
      <c r="J9325" s="1436" t="s">
        <v>7885</v>
      </c>
      <c r="K9325" s="4"/>
    </row>
    <row r="9326" spans="1:11" ht="15" x14ac:dyDescent="0.2">
      <c r="A9326">
        <v>9267</v>
      </c>
      <c r="B9326" s="1221">
        <f>'CARES CRRSA ARP 28-35'!G213</f>
        <v>0</v>
      </c>
      <c r="D9326" s="4" t="s">
        <v>1694</v>
      </c>
      <c r="F9326" s="4"/>
      <c r="G9326" s="1" t="b">
        <f t="shared" ca="1" si="153"/>
        <v>1</v>
      </c>
      <c r="H9326" s="1435" cm="1">
        <f t="array" aca="1" ref="H9326" ca="1">IF(I9326&lt;&gt;"",INDIRECT("'"&amp;I9326&amp;"'!"&amp;J9326),"")</f>
        <v>0</v>
      </c>
      <c r="I9326" s="1440" t="s">
        <v>6426</v>
      </c>
      <c r="J9326" s="1436" t="s">
        <v>7886</v>
      </c>
      <c r="K9326" s="4"/>
    </row>
    <row r="9327" spans="1:11" ht="15" x14ac:dyDescent="0.2">
      <c r="A9327">
        <v>9268</v>
      </c>
      <c r="B9327" s="1221">
        <f>'CARES CRRSA ARP 28-35'!H213</f>
        <v>0</v>
      </c>
      <c r="D9327" s="4" t="s">
        <v>1694</v>
      </c>
      <c r="F9327" s="4"/>
      <c r="G9327" s="1" t="b">
        <f t="shared" ca="1" si="153"/>
        <v>1</v>
      </c>
      <c r="H9327" s="1435" cm="1">
        <f t="array" aca="1" ref="H9327" ca="1">IF(I9327&lt;&gt;"",INDIRECT("'"&amp;I9327&amp;"'!"&amp;J9327),"")</f>
        <v>0</v>
      </c>
      <c r="I9327" s="1440" t="s">
        <v>6426</v>
      </c>
      <c r="J9327" s="1436" t="s">
        <v>7887</v>
      </c>
      <c r="K9327" s="4"/>
    </row>
    <row r="9328" spans="1:11" ht="15" x14ac:dyDescent="0.2">
      <c r="A9328">
        <v>9269</v>
      </c>
      <c r="B9328" s="1221">
        <f>'CARES CRRSA ARP 28-35'!I213</f>
        <v>0</v>
      </c>
      <c r="D9328" s="4" t="s">
        <v>1694</v>
      </c>
      <c r="F9328" s="4"/>
      <c r="G9328" s="1" t="b">
        <f t="shared" ca="1" si="153"/>
        <v>1</v>
      </c>
      <c r="H9328" s="1435" cm="1">
        <f t="array" aca="1" ref="H9328" ca="1">IF(I9328&lt;&gt;"",INDIRECT("'"&amp;I9328&amp;"'!"&amp;J9328),"")</f>
        <v>0</v>
      </c>
      <c r="I9328" s="1440" t="s">
        <v>6426</v>
      </c>
      <c r="J9328" s="1436" t="s">
        <v>7888</v>
      </c>
      <c r="K9328" s="4"/>
    </row>
    <row r="9329" spans="1:11" ht="15" x14ac:dyDescent="0.2">
      <c r="A9329">
        <v>9270</v>
      </c>
      <c r="B9329" s="1221">
        <f>'CARES CRRSA ARP 28-35'!J213</f>
        <v>0</v>
      </c>
      <c r="D9329" s="4" t="s">
        <v>1694</v>
      </c>
      <c r="F9329" s="4"/>
      <c r="G9329" s="1" t="b">
        <f t="shared" ca="1" si="153"/>
        <v>1</v>
      </c>
      <c r="H9329" s="1435" cm="1">
        <f t="array" aca="1" ref="H9329" ca="1">IF(I9329&lt;&gt;"",INDIRECT("'"&amp;I9329&amp;"'!"&amp;J9329),"")</f>
        <v>0</v>
      </c>
      <c r="I9329" s="1440" t="s">
        <v>6426</v>
      </c>
      <c r="J9329" s="1436" t="s">
        <v>7889</v>
      </c>
      <c r="K9329" s="4"/>
    </row>
    <row r="9330" spans="1:11" ht="15" x14ac:dyDescent="0.2">
      <c r="A9330">
        <v>9271</v>
      </c>
      <c r="B9330" s="1221">
        <f>'CARES CRRSA ARP 28-35'!L213</f>
        <v>0</v>
      </c>
      <c r="D9330" s="4" t="s">
        <v>1694</v>
      </c>
      <c r="F9330" s="4"/>
      <c r="G9330" s="1" t="b">
        <f t="shared" ca="1" si="153"/>
        <v>1</v>
      </c>
      <c r="H9330" s="1435" cm="1">
        <f t="array" aca="1" ref="H9330" ca="1">IF(I9330&lt;&gt;"",INDIRECT("'"&amp;I9330&amp;"'!"&amp;J9330),"")</f>
        <v>0</v>
      </c>
      <c r="I9330" s="1440" t="s">
        <v>6426</v>
      </c>
      <c r="J9330" s="1436" t="s">
        <v>7890</v>
      </c>
      <c r="K9330" s="4"/>
    </row>
    <row r="9331" spans="1:11" ht="15" x14ac:dyDescent="0.2">
      <c r="A9331">
        <v>9272</v>
      </c>
      <c r="B9331" s="1221">
        <f>'CARES CRRSA ARP 28-35'!D214</f>
        <v>0</v>
      </c>
      <c r="D9331" s="4" t="s">
        <v>1694</v>
      </c>
      <c r="F9331" s="4"/>
      <c r="G9331" s="1" t="b">
        <f t="shared" ca="1" si="153"/>
        <v>1</v>
      </c>
      <c r="H9331" s="1435" cm="1">
        <f t="array" aca="1" ref="H9331" ca="1">IF(I9331&lt;&gt;"",INDIRECT("'"&amp;I9331&amp;"'!"&amp;J9331),"")</f>
        <v>0</v>
      </c>
      <c r="I9331" s="1440" t="s">
        <v>6426</v>
      </c>
      <c r="J9331" s="1436" t="s">
        <v>4230</v>
      </c>
      <c r="K9331" s="4"/>
    </row>
    <row r="9332" spans="1:11" ht="15" x14ac:dyDescent="0.2">
      <c r="A9332">
        <v>9273</v>
      </c>
      <c r="B9332" s="1221">
        <f>'CARES CRRSA ARP 28-35'!E214</f>
        <v>0</v>
      </c>
      <c r="D9332" s="4" t="s">
        <v>1694</v>
      </c>
      <c r="F9332" s="4"/>
      <c r="G9332" s="1" t="b">
        <f t="shared" ca="1" si="153"/>
        <v>1</v>
      </c>
      <c r="H9332" s="1435" cm="1">
        <f t="array" aca="1" ref="H9332" ca="1">IF(I9332&lt;&gt;"",INDIRECT("'"&amp;I9332&amp;"'!"&amp;J9332),"")</f>
        <v>0</v>
      </c>
      <c r="I9332" s="1440" t="s">
        <v>6426</v>
      </c>
      <c r="J9332" s="1436" t="s">
        <v>4235</v>
      </c>
      <c r="K9332" s="4"/>
    </row>
    <row r="9333" spans="1:11" ht="15" x14ac:dyDescent="0.2">
      <c r="A9333">
        <v>9274</v>
      </c>
      <c r="B9333" s="1221">
        <f>'CARES CRRSA ARP 28-35'!F214</f>
        <v>0</v>
      </c>
      <c r="D9333" s="4" t="s">
        <v>1694</v>
      </c>
      <c r="F9333" s="4"/>
      <c r="G9333" s="1" t="b">
        <f t="shared" ca="1" si="153"/>
        <v>1</v>
      </c>
      <c r="H9333" s="1435" cm="1">
        <f t="array" aca="1" ref="H9333" ca="1">IF(I9333&lt;&gt;"",INDIRECT("'"&amp;I9333&amp;"'!"&amp;J9333),"")</f>
        <v>0</v>
      </c>
      <c r="I9333" s="1440" t="s">
        <v>6426</v>
      </c>
      <c r="J9333" s="1436" t="s">
        <v>4239</v>
      </c>
      <c r="K9333" s="4"/>
    </row>
    <row r="9334" spans="1:11" ht="15" x14ac:dyDescent="0.2">
      <c r="A9334">
        <v>9275</v>
      </c>
      <c r="B9334" s="1221">
        <f>'CARES CRRSA ARP 28-35'!G214</f>
        <v>0</v>
      </c>
      <c r="D9334" s="4" t="s">
        <v>1694</v>
      </c>
      <c r="F9334" s="4"/>
      <c r="G9334" s="1" t="b">
        <f t="shared" ca="1" si="153"/>
        <v>1</v>
      </c>
      <c r="H9334" s="1435" cm="1">
        <f t="array" aca="1" ref="H9334" ca="1">IF(I9334&lt;&gt;"",INDIRECT("'"&amp;I9334&amp;"'!"&amp;J9334),"")</f>
        <v>0</v>
      </c>
      <c r="I9334" s="1440" t="s">
        <v>6426</v>
      </c>
      <c r="J9334" s="1436" t="s">
        <v>4243</v>
      </c>
      <c r="K9334" s="4"/>
    </row>
    <row r="9335" spans="1:11" ht="15" x14ac:dyDescent="0.2">
      <c r="A9335">
        <v>9276</v>
      </c>
      <c r="B9335" s="1221">
        <f>'CARES CRRSA ARP 28-35'!H214</f>
        <v>0</v>
      </c>
      <c r="D9335" s="4" t="s">
        <v>1694</v>
      </c>
      <c r="F9335" s="4"/>
      <c r="G9335" s="1" t="b">
        <f t="shared" ca="1" si="153"/>
        <v>1</v>
      </c>
      <c r="H9335" s="1435" cm="1">
        <f t="array" aca="1" ref="H9335" ca="1">IF(I9335&lt;&gt;"",INDIRECT("'"&amp;I9335&amp;"'!"&amp;J9335),"")</f>
        <v>0</v>
      </c>
      <c r="I9335" s="1440" t="s">
        <v>6426</v>
      </c>
      <c r="J9335" s="1436" t="s">
        <v>4251</v>
      </c>
      <c r="K9335" s="4"/>
    </row>
    <row r="9336" spans="1:11" ht="15" x14ac:dyDescent="0.2">
      <c r="A9336">
        <v>9277</v>
      </c>
      <c r="B9336" s="1221">
        <f>'CARES CRRSA ARP 28-35'!I214</f>
        <v>0</v>
      </c>
      <c r="D9336" s="4" t="s">
        <v>1694</v>
      </c>
      <c r="F9336" s="4"/>
      <c r="G9336" s="1" t="b">
        <f t="shared" ca="1" si="153"/>
        <v>1</v>
      </c>
      <c r="H9336" s="1435" cm="1">
        <f t="array" aca="1" ref="H9336" ca="1">IF(I9336&lt;&gt;"",INDIRECT("'"&amp;I9336&amp;"'!"&amp;J9336),"")</f>
        <v>0</v>
      </c>
      <c r="I9336" s="1440" t="s">
        <v>6426</v>
      </c>
      <c r="J9336" s="1436" t="s">
        <v>5624</v>
      </c>
      <c r="K9336" s="4"/>
    </row>
    <row r="9337" spans="1:11" ht="15" x14ac:dyDescent="0.2">
      <c r="A9337">
        <v>9278</v>
      </c>
      <c r="B9337" s="1221">
        <f>'CARES CRRSA ARP 28-35'!J214</f>
        <v>0</v>
      </c>
      <c r="D9337" s="4" t="s">
        <v>1694</v>
      </c>
      <c r="F9337" s="4"/>
      <c r="G9337" s="1" t="b">
        <f t="shared" ca="1" si="153"/>
        <v>1</v>
      </c>
      <c r="H9337" s="1435" cm="1">
        <f t="array" aca="1" ref="H9337" ca="1">IF(I9337&lt;&gt;"",INDIRECT("'"&amp;I9337&amp;"'!"&amp;J9337),"")</f>
        <v>0</v>
      </c>
      <c r="I9337" s="1440" t="s">
        <v>6426</v>
      </c>
      <c r="J9337" s="1436" t="s">
        <v>5625</v>
      </c>
      <c r="K9337" s="4"/>
    </row>
    <row r="9338" spans="1:11" ht="15" x14ac:dyDescent="0.2">
      <c r="A9338">
        <v>9279</v>
      </c>
      <c r="B9338" s="1221">
        <f>'CARES CRRSA ARP 28-35'!L214</f>
        <v>0</v>
      </c>
      <c r="D9338" s="4" t="s">
        <v>1694</v>
      </c>
      <c r="F9338" s="4"/>
      <c r="G9338" s="1" t="b">
        <f t="shared" ca="1" si="153"/>
        <v>1</v>
      </c>
      <c r="H9338" s="1435" cm="1">
        <f t="array" aca="1" ref="H9338" ca="1">IF(I9338&lt;&gt;"",INDIRECT("'"&amp;I9338&amp;"'!"&amp;J9338),"")</f>
        <v>0</v>
      </c>
      <c r="I9338" s="1440" t="s">
        <v>6426</v>
      </c>
      <c r="J9338" s="1436" t="s">
        <v>7891</v>
      </c>
      <c r="K9338" s="4"/>
    </row>
    <row r="9339" spans="1:11" ht="15" x14ac:dyDescent="0.2">
      <c r="A9339">
        <v>9280</v>
      </c>
      <c r="B9339" s="1221">
        <f>'CARES CRRSA ARP 28-35'!D217</f>
        <v>0</v>
      </c>
      <c r="D9339" s="4" t="s">
        <v>1694</v>
      </c>
      <c r="F9339" s="4"/>
      <c r="G9339" s="1" t="b">
        <f t="shared" ca="1" si="153"/>
        <v>1</v>
      </c>
      <c r="H9339" s="1435" cm="1">
        <f t="array" aca="1" ref="H9339" ca="1">IF(I9339&lt;&gt;"",INDIRECT("'"&amp;I9339&amp;"'!"&amp;J9339),"")</f>
        <v>0</v>
      </c>
      <c r="I9339" s="1440" t="s">
        <v>6426</v>
      </c>
      <c r="J9339" s="1436" t="s">
        <v>5036</v>
      </c>
      <c r="K9339" s="4"/>
    </row>
    <row r="9340" spans="1:11" ht="15" x14ac:dyDescent="0.2">
      <c r="A9340">
        <v>9281</v>
      </c>
      <c r="B9340" s="1221">
        <f>'CARES CRRSA ARP 28-35'!E217</f>
        <v>0</v>
      </c>
      <c r="D9340" s="4" t="s">
        <v>1694</v>
      </c>
      <c r="F9340" s="4"/>
      <c r="G9340" s="1" t="b">
        <f t="shared" ca="1" si="153"/>
        <v>1</v>
      </c>
      <c r="H9340" s="1435" cm="1">
        <f t="array" aca="1" ref="H9340" ca="1">IF(I9340&lt;&gt;"",INDIRECT("'"&amp;I9340&amp;"'!"&amp;J9340),"")</f>
        <v>0</v>
      </c>
      <c r="I9340" s="1440" t="s">
        <v>6426</v>
      </c>
      <c r="J9340" s="1436" t="s">
        <v>6480</v>
      </c>
      <c r="K9340" s="4"/>
    </row>
    <row r="9341" spans="1:11" ht="15" x14ac:dyDescent="0.2">
      <c r="A9341">
        <v>9282</v>
      </c>
      <c r="B9341" s="1221">
        <f>'CARES CRRSA ARP 28-35'!F217</f>
        <v>0</v>
      </c>
      <c r="D9341" s="4" t="s">
        <v>1694</v>
      </c>
      <c r="F9341" s="4"/>
      <c r="G9341" s="1" t="b">
        <f t="shared" ca="1" si="153"/>
        <v>1</v>
      </c>
      <c r="H9341" s="1435" cm="1">
        <f t="array" aca="1" ref="H9341" ca="1">IF(I9341&lt;&gt;"",INDIRECT("'"&amp;I9341&amp;"'!"&amp;J9341),"")</f>
        <v>0</v>
      </c>
      <c r="I9341" s="1440" t="s">
        <v>6426</v>
      </c>
      <c r="J9341" s="1436" t="s">
        <v>5084</v>
      </c>
      <c r="K9341" s="4"/>
    </row>
    <row r="9342" spans="1:11" ht="15" x14ac:dyDescent="0.2">
      <c r="A9342">
        <v>9283</v>
      </c>
      <c r="B9342" s="1221">
        <f>'CARES CRRSA ARP 28-35'!G217</f>
        <v>0</v>
      </c>
      <c r="D9342" s="4" t="s">
        <v>1694</v>
      </c>
      <c r="F9342" s="4"/>
      <c r="G9342" s="1" t="b">
        <f t="shared" ca="1" si="153"/>
        <v>1</v>
      </c>
      <c r="H9342" s="1435" cm="1">
        <f t="array" aca="1" ref="H9342" ca="1">IF(I9342&lt;&gt;"",INDIRECT("'"&amp;I9342&amp;"'!"&amp;J9342),"")</f>
        <v>0</v>
      </c>
      <c r="I9342" s="1440" t="s">
        <v>6426</v>
      </c>
      <c r="J9342" s="1436" t="s">
        <v>5122</v>
      </c>
      <c r="K9342" s="4"/>
    </row>
    <row r="9343" spans="1:11" ht="15" x14ac:dyDescent="0.2">
      <c r="A9343">
        <v>9284</v>
      </c>
      <c r="B9343" s="1221">
        <f>'CARES CRRSA ARP 28-35'!H217</f>
        <v>0</v>
      </c>
      <c r="D9343" s="4" t="s">
        <v>1694</v>
      </c>
      <c r="F9343" s="4"/>
      <c r="G9343" s="1" t="b">
        <f t="shared" ca="1" si="153"/>
        <v>1</v>
      </c>
      <c r="H9343" s="1435" cm="1">
        <f t="array" aca="1" ref="H9343" ca="1">IF(I9343&lt;&gt;"",INDIRECT("'"&amp;I9343&amp;"'!"&amp;J9343),"")</f>
        <v>0</v>
      </c>
      <c r="I9343" s="1440" t="s">
        <v>6426</v>
      </c>
      <c r="J9343" s="1436" t="s">
        <v>6481</v>
      </c>
      <c r="K9343" s="4"/>
    </row>
    <row r="9344" spans="1:11" ht="15" x14ac:dyDescent="0.2">
      <c r="A9344">
        <v>9285</v>
      </c>
      <c r="B9344" s="1221">
        <f>'CARES CRRSA ARP 28-35'!I217</f>
        <v>0</v>
      </c>
      <c r="D9344" s="4" t="s">
        <v>1694</v>
      </c>
      <c r="F9344" s="4"/>
      <c r="G9344" s="1" t="b">
        <f t="shared" ca="1" si="153"/>
        <v>1</v>
      </c>
      <c r="H9344" s="1435" cm="1">
        <f t="array" aca="1" ref="H9344" ca="1">IF(I9344&lt;&gt;"",INDIRECT("'"&amp;I9344&amp;"'!"&amp;J9344),"")</f>
        <v>0</v>
      </c>
      <c r="I9344" s="1440" t="s">
        <v>6426</v>
      </c>
      <c r="J9344" s="1436" t="s">
        <v>6482</v>
      </c>
      <c r="K9344" s="4"/>
    </row>
    <row r="9345" spans="1:11" ht="15" x14ac:dyDescent="0.2">
      <c r="A9345">
        <v>9286</v>
      </c>
      <c r="B9345" s="1221">
        <f>'CARES CRRSA ARP 28-35'!J217</f>
        <v>0</v>
      </c>
      <c r="D9345" s="4" t="s">
        <v>1694</v>
      </c>
      <c r="F9345" s="4"/>
      <c r="G9345" s="1" t="b">
        <f t="shared" ca="1" si="153"/>
        <v>1</v>
      </c>
      <c r="H9345" s="1435" cm="1">
        <f t="array" aca="1" ref="H9345" ca="1">IF(I9345&lt;&gt;"",INDIRECT("'"&amp;I9345&amp;"'!"&amp;J9345),"")</f>
        <v>0</v>
      </c>
      <c r="I9345" s="1440" t="s">
        <v>6426</v>
      </c>
      <c r="J9345" s="1436" t="s">
        <v>6483</v>
      </c>
      <c r="K9345" s="4"/>
    </row>
    <row r="9346" spans="1:11" ht="15" x14ac:dyDescent="0.2">
      <c r="A9346">
        <v>9287</v>
      </c>
      <c r="B9346" s="1221">
        <f>'CARES CRRSA ARP 28-35'!L217</f>
        <v>0</v>
      </c>
      <c r="D9346" s="4" t="s">
        <v>1694</v>
      </c>
      <c r="F9346" s="4"/>
      <c r="G9346" s="1" t="b">
        <f t="shared" ca="1" si="153"/>
        <v>1</v>
      </c>
      <c r="H9346" s="1435" cm="1">
        <f t="array" aca="1" ref="H9346" ca="1">IF(I9346&lt;&gt;"",INDIRECT("'"&amp;I9346&amp;"'!"&amp;J9346),"")</f>
        <v>0</v>
      </c>
      <c r="I9346" s="1440" t="s">
        <v>6426</v>
      </c>
      <c r="J9346" s="1436" t="s">
        <v>6484</v>
      </c>
      <c r="K9346" s="4"/>
    </row>
    <row r="9347" spans="1:11" ht="15" x14ac:dyDescent="0.2">
      <c r="A9347">
        <v>9288</v>
      </c>
      <c r="B9347" s="1221">
        <f>'CARES CRRSA ARP 28-35'!D218</f>
        <v>0</v>
      </c>
      <c r="D9347" s="4" t="s">
        <v>1694</v>
      </c>
      <c r="F9347" s="4"/>
      <c r="G9347" s="1" t="b">
        <f t="shared" ca="1" si="153"/>
        <v>1</v>
      </c>
      <c r="H9347" s="1435" cm="1">
        <f t="array" aca="1" ref="H9347" ca="1">IF(I9347&lt;&gt;"",INDIRECT("'"&amp;I9347&amp;"'!"&amp;J9347),"")</f>
        <v>0</v>
      </c>
      <c r="I9347" s="1440" t="s">
        <v>6426</v>
      </c>
      <c r="J9347" s="1436" t="s">
        <v>5037</v>
      </c>
      <c r="K9347" s="4"/>
    </row>
    <row r="9348" spans="1:11" ht="15" x14ac:dyDescent="0.2">
      <c r="A9348">
        <v>9289</v>
      </c>
      <c r="B9348" s="1221">
        <f>'CARES CRRSA ARP 28-35'!E218</f>
        <v>0</v>
      </c>
      <c r="D9348" s="4" t="s">
        <v>1694</v>
      </c>
      <c r="F9348" s="4"/>
      <c r="G9348" s="1" t="b">
        <f t="shared" ca="1" si="153"/>
        <v>1</v>
      </c>
      <c r="H9348" s="1435" cm="1">
        <f t="array" aca="1" ref="H9348" ca="1">IF(I9348&lt;&gt;"",INDIRECT("'"&amp;I9348&amp;"'!"&amp;J9348),"")</f>
        <v>0</v>
      </c>
      <c r="I9348" s="1440" t="s">
        <v>6426</v>
      </c>
      <c r="J9348" s="1436" t="s">
        <v>7892</v>
      </c>
      <c r="K9348" s="4"/>
    </row>
    <row r="9349" spans="1:11" ht="15" x14ac:dyDescent="0.2">
      <c r="A9349">
        <v>9290</v>
      </c>
      <c r="B9349" s="1221">
        <f>'CARES CRRSA ARP 28-35'!F218</f>
        <v>0</v>
      </c>
      <c r="D9349" s="4" t="s">
        <v>1694</v>
      </c>
      <c r="F9349" s="4"/>
      <c r="G9349" s="1" t="b">
        <f t="shared" ca="1" si="153"/>
        <v>1</v>
      </c>
      <c r="H9349" s="1435" cm="1">
        <f t="array" aca="1" ref="H9349" ca="1">IF(I9349&lt;&gt;"",INDIRECT("'"&amp;I9349&amp;"'!"&amp;J9349),"")</f>
        <v>0</v>
      </c>
      <c r="I9349" s="1440" t="s">
        <v>6426</v>
      </c>
      <c r="J9349" s="1436" t="s">
        <v>5085</v>
      </c>
      <c r="K9349" s="4"/>
    </row>
    <row r="9350" spans="1:11" ht="15" x14ac:dyDescent="0.2">
      <c r="A9350">
        <v>9291</v>
      </c>
      <c r="B9350" s="1221">
        <f>'CARES CRRSA ARP 28-35'!G218</f>
        <v>0</v>
      </c>
      <c r="D9350" s="4" t="s">
        <v>1694</v>
      </c>
      <c r="F9350" s="4"/>
      <c r="G9350" s="1" t="b">
        <f t="shared" ca="1" si="153"/>
        <v>1</v>
      </c>
      <c r="H9350" s="1435" cm="1">
        <f t="array" aca="1" ref="H9350" ca="1">IF(I9350&lt;&gt;"",INDIRECT("'"&amp;I9350&amp;"'!"&amp;J9350),"")</f>
        <v>0</v>
      </c>
      <c r="I9350" s="1440" t="s">
        <v>6426</v>
      </c>
      <c r="J9350" s="1436" t="s">
        <v>5123</v>
      </c>
      <c r="K9350" s="4"/>
    </row>
    <row r="9351" spans="1:11" ht="15" x14ac:dyDescent="0.2">
      <c r="A9351">
        <v>9292</v>
      </c>
      <c r="B9351" s="1221">
        <f>'CARES CRRSA ARP 28-35'!H218</f>
        <v>0</v>
      </c>
      <c r="D9351" s="4" t="s">
        <v>1694</v>
      </c>
      <c r="F9351" s="4"/>
      <c r="G9351" s="1" t="b">
        <f t="shared" ca="1" si="153"/>
        <v>1</v>
      </c>
      <c r="H9351" s="1435" cm="1">
        <f t="array" aca="1" ref="H9351" ca="1">IF(I9351&lt;&gt;"",INDIRECT("'"&amp;I9351&amp;"'!"&amp;J9351),"")</f>
        <v>0</v>
      </c>
      <c r="I9351" s="1440" t="s">
        <v>6426</v>
      </c>
      <c r="J9351" s="1436" t="s">
        <v>7893</v>
      </c>
      <c r="K9351" s="4"/>
    </row>
    <row r="9352" spans="1:11" ht="15" x14ac:dyDescent="0.2">
      <c r="A9352">
        <v>9293</v>
      </c>
      <c r="B9352" s="1221">
        <f>'CARES CRRSA ARP 28-35'!I218</f>
        <v>0</v>
      </c>
      <c r="D9352" s="4" t="s">
        <v>1694</v>
      </c>
      <c r="F9352" s="4"/>
      <c r="G9352" s="1" t="b">
        <f t="shared" ca="1" si="153"/>
        <v>1</v>
      </c>
      <c r="H9352" s="1435" cm="1">
        <f t="array" aca="1" ref="H9352" ca="1">IF(I9352&lt;&gt;"",INDIRECT("'"&amp;I9352&amp;"'!"&amp;J9352),"")</f>
        <v>0</v>
      </c>
      <c r="I9352" s="1440" t="s">
        <v>6426</v>
      </c>
      <c r="J9352" s="1436" t="s">
        <v>7894</v>
      </c>
      <c r="K9352" s="4"/>
    </row>
    <row r="9353" spans="1:11" ht="15" x14ac:dyDescent="0.2">
      <c r="A9353">
        <v>9294</v>
      </c>
      <c r="B9353" s="1221">
        <f>'CARES CRRSA ARP 28-35'!J218</f>
        <v>0</v>
      </c>
      <c r="D9353" s="4" t="s">
        <v>1694</v>
      </c>
      <c r="F9353" s="4"/>
      <c r="G9353" s="1" t="b">
        <f t="shared" ca="1" si="153"/>
        <v>1</v>
      </c>
      <c r="H9353" s="1435" cm="1">
        <f t="array" aca="1" ref="H9353" ca="1">IF(I9353&lt;&gt;"",INDIRECT("'"&amp;I9353&amp;"'!"&amp;J9353),"")</f>
        <v>0</v>
      </c>
      <c r="I9353" s="1440" t="s">
        <v>6426</v>
      </c>
      <c r="J9353" s="1436" t="s">
        <v>7895</v>
      </c>
      <c r="K9353" s="4"/>
    </row>
    <row r="9354" spans="1:11" ht="15" x14ac:dyDescent="0.2">
      <c r="A9354">
        <v>9295</v>
      </c>
      <c r="B9354" s="1221">
        <f>'CARES CRRSA ARP 28-35'!L218</f>
        <v>0</v>
      </c>
      <c r="D9354" s="4" t="s">
        <v>1694</v>
      </c>
      <c r="F9354" s="4"/>
      <c r="G9354" s="1" t="b">
        <f t="shared" ca="1" si="153"/>
        <v>1</v>
      </c>
      <c r="H9354" s="1435" cm="1">
        <f t="array" aca="1" ref="H9354" ca="1">IF(I9354&lt;&gt;"",INDIRECT("'"&amp;I9354&amp;"'!"&amp;J9354),"")</f>
        <v>0</v>
      </c>
      <c r="I9354" s="1440" t="s">
        <v>6426</v>
      </c>
      <c r="J9354" s="1436" t="s">
        <v>7896</v>
      </c>
      <c r="K9354" s="4"/>
    </row>
    <row r="9355" spans="1:11" ht="15" x14ac:dyDescent="0.2">
      <c r="A9355">
        <v>9296</v>
      </c>
      <c r="B9355" s="1221">
        <f>'CARES CRRSA ARP 28-35'!D219</f>
        <v>0</v>
      </c>
      <c r="D9355" s="4" t="s">
        <v>1694</v>
      </c>
      <c r="F9355" s="4"/>
      <c r="G9355" s="1" t="b">
        <f t="shared" ca="1" si="153"/>
        <v>1</v>
      </c>
      <c r="H9355" s="1435" cm="1">
        <f t="array" aca="1" ref="H9355" ca="1">IF(I9355&lt;&gt;"",INDIRECT("'"&amp;I9355&amp;"'!"&amp;J9355),"")</f>
        <v>0</v>
      </c>
      <c r="I9355" s="1440" t="s">
        <v>6426</v>
      </c>
      <c r="J9355" s="1436" t="s">
        <v>4665</v>
      </c>
      <c r="K9355" s="4"/>
    </row>
    <row r="9356" spans="1:11" ht="15" x14ac:dyDescent="0.2">
      <c r="A9356">
        <v>9297</v>
      </c>
      <c r="B9356" s="1221">
        <f>'CARES CRRSA ARP 28-35'!E219</f>
        <v>0</v>
      </c>
      <c r="D9356" s="4" t="s">
        <v>1694</v>
      </c>
      <c r="F9356" s="4"/>
      <c r="G9356" s="1" t="b">
        <f t="shared" ca="1" si="153"/>
        <v>1</v>
      </c>
      <c r="H9356" s="1435" cm="1">
        <f t="array" aca="1" ref="H9356" ca="1">IF(I9356&lt;&gt;"",INDIRECT("'"&amp;I9356&amp;"'!"&amp;J9356),"")</f>
        <v>0</v>
      </c>
      <c r="I9356" s="1440" t="s">
        <v>6426</v>
      </c>
      <c r="J9356" s="1436" t="s">
        <v>7897</v>
      </c>
      <c r="K9356" s="4"/>
    </row>
    <row r="9357" spans="1:11" ht="15" x14ac:dyDescent="0.2">
      <c r="A9357">
        <v>9298</v>
      </c>
      <c r="B9357" s="1221">
        <f>'CARES CRRSA ARP 28-35'!F219</f>
        <v>0</v>
      </c>
      <c r="D9357" s="4" t="s">
        <v>1694</v>
      </c>
      <c r="F9357" s="4"/>
      <c r="G9357" s="1" t="b">
        <f t="shared" ca="1" si="153"/>
        <v>1</v>
      </c>
      <c r="H9357" s="1435" cm="1">
        <f t="array" aca="1" ref="H9357" ca="1">IF(I9357&lt;&gt;"",INDIRECT("'"&amp;I9357&amp;"'!"&amp;J9357),"")</f>
        <v>0</v>
      </c>
      <c r="I9357" s="1440" t="s">
        <v>6426</v>
      </c>
      <c r="J9357" s="1436" t="s">
        <v>4827</v>
      </c>
      <c r="K9357" s="4"/>
    </row>
    <row r="9358" spans="1:11" ht="15" x14ac:dyDescent="0.2">
      <c r="A9358">
        <v>9299</v>
      </c>
      <c r="B9358" s="1221">
        <f>'CARES CRRSA ARP 28-35'!G219</f>
        <v>0</v>
      </c>
      <c r="D9358" s="4" t="s">
        <v>1694</v>
      </c>
      <c r="F9358" s="4"/>
      <c r="G9358" s="1" t="b">
        <f t="shared" ca="1" si="153"/>
        <v>1</v>
      </c>
      <c r="H9358" s="1435" cm="1">
        <f t="array" aca="1" ref="H9358" ca="1">IF(I9358&lt;&gt;"",INDIRECT("'"&amp;I9358&amp;"'!"&amp;J9358),"")</f>
        <v>0</v>
      </c>
      <c r="I9358" s="1440" t="s">
        <v>6426</v>
      </c>
      <c r="J9358" s="1436" t="s">
        <v>4828</v>
      </c>
      <c r="K9358" s="4"/>
    </row>
    <row r="9359" spans="1:11" ht="15" x14ac:dyDescent="0.2">
      <c r="A9359">
        <v>9300</v>
      </c>
      <c r="B9359" s="1221">
        <f>'CARES CRRSA ARP 28-35'!H219</f>
        <v>0</v>
      </c>
      <c r="D9359" s="4" t="s">
        <v>1694</v>
      </c>
      <c r="F9359" s="4"/>
      <c r="G9359" s="1" t="b">
        <f t="shared" ca="1" si="153"/>
        <v>1</v>
      </c>
      <c r="H9359" s="1435" cm="1">
        <f t="array" aca="1" ref="H9359" ca="1">IF(I9359&lt;&gt;"",INDIRECT("'"&amp;I9359&amp;"'!"&amp;J9359),"")</f>
        <v>0</v>
      </c>
      <c r="I9359" s="1440" t="s">
        <v>6426</v>
      </c>
      <c r="J9359" s="1436" t="s">
        <v>7898</v>
      </c>
      <c r="K9359" s="4"/>
    </row>
    <row r="9360" spans="1:11" ht="15" x14ac:dyDescent="0.2">
      <c r="A9360">
        <v>9301</v>
      </c>
      <c r="B9360" s="1221">
        <f>'CARES CRRSA ARP 28-35'!I219</f>
        <v>0</v>
      </c>
      <c r="D9360" s="4" t="s">
        <v>1694</v>
      </c>
      <c r="F9360" s="4"/>
      <c r="G9360" s="1" t="b">
        <f t="shared" ca="1" si="153"/>
        <v>1</v>
      </c>
      <c r="H9360" s="1435" cm="1">
        <f t="array" aca="1" ref="H9360" ca="1">IF(I9360&lt;&gt;"",INDIRECT("'"&amp;I9360&amp;"'!"&amp;J9360),"")</f>
        <v>0</v>
      </c>
      <c r="I9360" s="1440" t="s">
        <v>6426</v>
      </c>
      <c r="J9360" s="1436" t="s">
        <v>7899</v>
      </c>
      <c r="K9360" s="4"/>
    </row>
    <row r="9361" spans="1:11" ht="15" x14ac:dyDescent="0.2">
      <c r="A9361">
        <v>9302</v>
      </c>
      <c r="B9361" s="1221">
        <f>'CARES CRRSA ARP 28-35'!J219</f>
        <v>0</v>
      </c>
      <c r="D9361" s="4" t="s">
        <v>1694</v>
      </c>
      <c r="F9361" s="4"/>
      <c r="G9361" s="1" t="b">
        <f t="shared" ca="1" si="153"/>
        <v>1</v>
      </c>
      <c r="H9361" s="1435" cm="1">
        <f t="array" aca="1" ref="H9361" ca="1">IF(I9361&lt;&gt;"",INDIRECT("'"&amp;I9361&amp;"'!"&amp;J9361),"")</f>
        <v>0</v>
      </c>
      <c r="I9361" s="1440" t="s">
        <v>6426</v>
      </c>
      <c r="J9361" s="1436" t="s">
        <v>7900</v>
      </c>
      <c r="K9361" s="4"/>
    </row>
    <row r="9362" spans="1:11" ht="15" x14ac:dyDescent="0.2">
      <c r="A9362">
        <v>9303</v>
      </c>
      <c r="B9362" s="1221">
        <f>'CARES CRRSA ARP 28-35'!L219</f>
        <v>0</v>
      </c>
      <c r="D9362" s="4" t="s">
        <v>1694</v>
      </c>
      <c r="F9362" s="4"/>
      <c r="G9362" s="1" t="b">
        <f t="shared" ca="1" si="153"/>
        <v>1</v>
      </c>
      <c r="H9362" s="1435" cm="1">
        <f t="array" aca="1" ref="H9362" ca="1">IF(I9362&lt;&gt;"",INDIRECT("'"&amp;I9362&amp;"'!"&amp;J9362),"")</f>
        <v>0</v>
      </c>
      <c r="I9362" s="1440" t="s">
        <v>6426</v>
      </c>
      <c r="J9362" s="1436" t="s">
        <v>7901</v>
      </c>
      <c r="K9362" s="4"/>
    </row>
    <row r="9363" spans="1:11" ht="15" x14ac:dyDescent="0.2">
      <c r="A9363">
        <v>9304</v>
      </c>
      <c r="B9363" s="1221">
        <f>'CARES CRRSA ARP 28-35'!F222</f>
        <v>0</v>
      </c>
      <c r="D9363" s="4" t="s">
        <v>1694</v>
      </c>
      <c r="F9363" s="4"/>
      <c r="G9363" s="1" t="b">
        <f t="shared" ca="1" si="153"/>
        <v>1</v>
      </c>
      <c r="H9363" s="1435" cm="1">
        <f t="array" aca="1" ref="H9363" ca="1">IF(I9363&lt;&gt;"",INDIRECT("'"&amp;I9363&amp;"'!"&amp;J9363),"")</f>
        <v>0</v>
      </c>
      <c r="I9363" s="1440" t="s">
        <v>6426</v>
      </c>
      <c r="J9363" s="1436" t="s">
        <v>6485</v>
      </c>
      <c r="K9363" s="4"/>
    </row>
    <row r="9364" spans="1:11" ht="15" x14ac:dyDescent="0.2">
      <c r="A9364">
        <v>9305</v>
      </c>
      <c r="B9364" s="1221">
        <f>'CARES CRRSA ARP 28-35'!G222</f>
        <v>0</v>
      </c>
      <c r="D9364" s="4" t="s">
        <v>1694</v>
      </c>
      <c r="F9364" s="4"/>
      <c r="G9364" s="1" t="b">
        <f t="shared" ca="1" si="153"/>
        <v>1</v>
      </c>
      <c r="H9364" s="1435" cm="1">
        <f t="array" aca="1" ref="H9364" ca="1">IF(I9364&lt;&gt;"",INDIRECT("'"&amp;I9364&amp;"'!"&amp;J9364),"")</f>
        <v>0</v>
      </c>
      <c r="I9364" s="1440" t="s">
        <v>6426</v>
      </c>
      <c r="J9364" s="1436" t="s">
        <v>5125</v>
      </c>
      <c r="K9364" s="4"/>
    </row>
    <row r="9365" spans="1:11" ht="15" x14ac:dyDescent="0.2">
      <c r="A9365">
        <v>9306</v>
      </c>
      <c r="B9365" s="1221">
        <f>'CARES CRRSA ARP 28-35'!H222</f>
        <v>0</v>
      </c>
      <c r="D9365" s="4" t="s">
        <v>1694</v>
      </c>
      <c r="F9365" s="4"/>
      <c r="G9365" s="1" t="b">
        <f t="shared" ca="1" si="153"/>
        <v>1</v>
      </c>
      <c r="H9365" s="1435" cm="1">
        <f t="array" aca="1" ref="H9365" ca="1">IF(I9365&lt;&gt;"",INDIRECT("'"&amp;I9365&amp;"'!"&amp;J9365),"")</f>
        <v>0</v>
      </c>
      <c r="I9365" s="1440" t="s">
        <v>6426</v>
      </c>
      <c r="J9365" s="1436" t="s">
        <v>6486</v>
      </c>
      <c r="K9365" s="4"/>
    </row>
    <row r="9366" spans="1:11" ht="15" x14ac:dyDescent="0.2">
      <c r="A9366">
        <v>9307</v>
      </c>
      <c r="B9366" s="1221">
        <f>'CARES CRRSA ARP 28-35'!J222</f>
        <v>0</v>
      </c>
      <c r="D9366" s="4" t="s">
        <v>1694</v>
      </c>
      <c r="F9366" s="4"/>
      <c r="G9366" s="1" t="b">
        <f t="shared" ca="1" si="153"/>
        <v>1</v>
      </c>
      <c r="H9366" s="1435" cm="1">
        <f t="array" aca="1" ref="H9366" ca="1">IF(I9366&lt;&gt;"",INDIRECT("'"&amp;I9366&amp;"'!"&amp;J9366),"")</f>
        <v>0</v>
      </c>
      <c r="I9366" s="1440" t="s">
        <v>6426</v>
      </c>
      <c r="J9366" s="1436" t="s">
        <v>6487</v>
      </c>
      <c r="K9366" s="4"/>
    </row>
    <row r="9367" spans="1:11" ht="15" x14ac:dyDescent="0.2">
      <c r="A9367">
        <v>9308</v>
      </c>
      <c r="B9367" s="1221">
        <f>'CARES CRRSA ARP 28-35'!L222</f>
        <v>0</v>
      </c>
      <c r="D9367" s="4" t="s">
        <v>1694</v>
      </c>
      <c r="F9367" s="4"/>
      <c r="G9367" s="1" t="b">
        <f t="shared" ca="1" si="153"/>
        <v>1</v>
      </c>
      <c r="H9367" s="1435" cm="1">
        <f t="array" aca="1" ref="H9367" ca="1">IF(I9367&lt;&gt;"",INDIRECT("'"&amp;I9367&amp;"'!"&amp;J9367),"")</f>
        <v>0</v>
      </c>
      <c r="I9367" s="1440" t="s">
        <v>6426</v>
      </c>
      <c r="J9367" s="1436" t="s">
        <v>6488</v>
      </c>
      <c r="K9367" s="4"/>
    </row>
    <row r="9368" spans="1:11" ht="15" x14ac:dyDescent="0.2">
      <c r="A9368">
        <v>9309</v>
      </c>
      <c r="B9368" s="1221">
        <f>'CARES CRRSA ARP 28-35'!F223</f>
        <v>0</v>
      </c>
      <c r="D9368" s="4" t="s">
        <v>1694</v>
      </c>
      <c r="F9368" s="4"/>
      <c r="G9368" s="1" t="b">
        <f t="shared" ca="1" si="153"/>
        <v>1</v>
      </c>
      <c r="H9368" s="1435" cm="1">
        <f t="array" aca="1" ref="H9368" ca="1">IF(I9368&lt;&gt;"",INDIRECT("'"&amp;I9368&amp;"'!"&amp;J9368),"")</f>
        <v>0</v>
      </c>
      <c r="I9368" s="1440" t="s">
        <v>6426</v>
      </c>
      <c r="J9368" s="1436" t="s">
        <v>7902</v>
      </c>
      <c r="K9368" s="4"/>
    </row>
    <row r="9369" spans="1:11" ht="15" x14ac:dyDescent="0.2">
      <c r="A9369">
        <v>9310</v>
      </c>
      <c r="B9369" s="1221">
        <f>'CARES CRRSA ARP 28-35'!G223</f>
        <v>0</v>
      </c>
      <c r="D9369" s="4" t="s">
        <v>1694</v>
      </c>
      <c r="F9369" s="4"/>
      <c r="G9369" s="1" t="b">
        <f t="shared" ca="1" si="153"/>
        <v>1</v>
      </c>
      <c r="H9369" s="1435" cm="1">
        <f t="array" aca="1" ref="H9369" ca="1">IF(I9369&lt;&gt;"",INDIRECT("'"&amp;I9369&amp;"'!"&amp;J9369),"")</f>
        <v>0</v>
      </c>
      <c r="I9369" s="1440" t="s">
        <v>6426</v>
      </c>
      <c r="J9369" s="1436" t="s">
        <v>4830</v>
      </c>
      <c r="K9369" s="4"/>
    </row>
    <row r="9370" spans="1:11" ht="15" x14ac:dyDescent="0.2">
      <c r="A9370">
        <v>9311</v>
      </c>
      <c r="B9370" s="1221">
        <f>'CARES CRRSA ARP 28-35'!H223</f>
        <v>0</v>
      </c>
      <c r="D9370" s="4" t="s">
        <v>1694</v>
      </c>
      <c r="F9370" s="4"/>
      <c r="G9370" s="1" t="b">
        <f t="shared" ca="1" si="153"/>
        <v>1</v>
      </c>
      <c r="H9370" s="1435" cm="1">
        <f t="array" aca="1" ref="H9370" ca="1">IF(I9370&lt;&gt;"",INDIRECT("'"&amp;I9370&amp;"'!"&amp;J9370),"")</f>
        <v>0</v>
      </c>
      <c r="I9370" s="1440" t="s">
        <v>6426</v>
      </c>
      <c r="J9370" s="1436" t="s">
        <v>7903</v>
      </c>
      <c r="K9370" s="4"/>
    </row>
    <row r="9371" spans="1:11" ht="15" x14ac:dyDescent="0.2">
      <c r="A9371">
        <v>9312</v>
      </c>
      <c r="B9371" s="1221">
        <f>'CARES CRRSA ARP 28-35'!J223</f>
        <v>0</v>
      </c>
      <c r="D9371" s="4" t="s">
        <v>1694</v>
      </c>
      <c r="F9371" s="4"/>
      <c r="G9371" s="1" t="b">
        <f t="shared" ca="1" si="153"/>
        <v>1</v>
      </c>
      <c r="H9371" s="1435" cm="1">
        <f t="array" aca="1" ref="H9371" ca="1">IF(I9371&lt;&gt;"",INDIRECT("'"&amp;I9371&amp;"'!"&amp;J9371),"")</f>
        <v>0</v>
      </c>
      <c r="I9371" s="1440" t="s">
        <v>6426</v>
      </c>
      <c r="J9371" s="1436" t="s">
        <v>7904</v>
      </c>
      <c r="K9371" s="4"/>
    </row>
    <row r="9372" spans="1:11" ht="15" x14ac:dyDescent="0.2">
      <c r="A9372">
        <v>9313</v>
      </c>
      <c r="B9372" s="1221">
        <f>'CARES CRRSA ARP 28-35'!L223</f>
        <v>0</v>
      </c>
      <c r="D9372" s="4" t="s">
        <v>1694</v>
      </c>
      <c r="F9372" s="4"/>
      <c r="G9372" s="1" t="b">
        <f t="shared" ca="1" si="153"/>
        <v>1</v>
      </c>
      <c r="H9372" s="1435" cm="1">
        <f t="array" aca="1" ref="H9372" ca="1">IF(I9372&lt;&gt;"",INDIRECT("'"&amp;I9372&amp;"'!"&amp;J9372),"")</f>
        <v>0</v>
      </c>
      <c r="I9372" s="1440" t="s">
        <v>6426</v>
      </c>
      <c r="J9372" s="1436" t="s">
        <v>7905</v>
      </c>
      <c r="K9372" s="4"/>
    </row>
    <row r="9373" spans="1:11" ht="15" x14ac:dyDescent="0.2">
      <c r="A9373">
        <v>9314</v>
      </c>
      <c r="B9373" s="1221">
        <f>'CARES CRRSA ARP 28-35'!F224</f>
        <v>0</v>
      </c>
      <c r="D9373" s="4" t="s">
        <v>1694</v>
      </c>
      <c r="F9373" s="4"/>
      <c r="G9373" s="1" t="b">
        <f t="shared" ca="1" si="153"/>
        <v>1</v>
      </c>
      <c r="H9373" s="1435" cm="1">
        <f t="array" aca="1" ref="H9373" ca="1">IF(I9373&lt;&gt;"",INDIRECT("'"&amp;I9373&amp;"'!"&amp;J9373),"")</f>
        <v>0</v>
      </c>
      <c r="I9373" s="1440" t="s">
        <v>6426</v>
      </c>
      <c r="J9373" s="1436" t="s">
        <v>7906</v>
      </c>
      <c r="K9373" s="4"/>
    </row>
    <row r="9374" spans="1:11" ht="15" x14ac:dyDescent="0.2">
      <c r="A9374">
        <v>9315</v>
      </c>
      <c r="B9374" s="1221">
        <f>'CARES CRRSA ARP 28-35'!G224</f>
        <v>0</v>
      </c>
      <c r="D9374" s="4" t="s">
        <v>1694</v>
      </c>
      <c r="F9374" s="4"/>
      <c r="G9374" s="1" t="b">
        <f t="shared" ca="1" si="153"/>
        <v>1</v>
      </c>
      <c r="H9374" s="1435" cm="1">
        <f t="array" aca="1" ref="H9374" ca="1">IF(I9374&lt;&gt;"",INDIRECT("'"&amp;I9374&amp;"'!"&amp;J9374),"")</f>
        <v>0</v>
      </c>
      <c r="I9374" s="1440" t="s">
        <v>6426</v>
      </c>
      <c r="J9374" s="1436" t="s">
        <v>5126</v>
      </c>
      <c r="K9374" s="4"/>
    </row>
    <row r="9375" spans="1:11" ht="15" x14ac:dyDescent="0.2">
      <c r="A9375">
        <v>9316</v>
      </c>
      <c r="B9375" s="1221">
        <f>'CARES CRRSA ARP 28-35'!H224</f>
        <v>0</v>
      </c>
      <c r="D9375" s="4" t="s">
        <v>1694</v>
      </c>
      <c r="F9375" s="4"/>
      <c r="G9375" s="1" t="b">
        <f t="shared" ca="1" si="153"/>
        <v>1</v>
      </c>
      <c r="H9375" s="1435" cm="1">
        <f t="array" aca="1" ref="H9375" ca="1">IF(I9375&lt;&gt;"",INDIRECT("'"&amp;I9375&amp;"'!"&amp;J9375),"")</f>
        <v>0</v>
      </c>
      <c r="I9375" s="1440" t="s">
        <v>6426</v>
      </c>
      <c r="J9375" s="1436" t="s">
        <v>7907</v>
      </c>
      <c r="K9375" s="4"/>
    </row>
    <row r="9376" spans="1:11" ht="15" x14ac:dyDescent="0.2">
      <c r="A9376">
        <v>9317</v>
      </c>
      <c r="B9376" s="1221">
        <f>'CARES CRRSA ARP 28-35'!J224</f>
        <v>0</v>
      </c>
      <c r="D9376" s="4" t="s">
        <v>1694</v>
      </c>
      <c r="F9376" s="4"/>
      <c r="G9376" s="1" t="b">
        <f t="shared" ref="G9376:G9439" ca="1" si="154">H9376=B9376</f>
        <v>1</v>
      </c>
      <c r="H9376" s="1435" cm="1">
        <f t="array" aca="1" ref="H9376" ca="1">IF(I9376&lt;&gt;"",INDIRECT("'"&amp;I9376&amp;"'!"&amp;J9376),"")</f>
        <v>0</v>
      </c>
      <c r="I9376" s="1440" t="s">
        <v>6426</v>
      </c>
      <c r="J9376" s="1436" t="s">
        <v>7908</v>
      </c>
      <c r="K9376" s="4"/>
    </row>
    <row r="9377" spans="1:11" ht="15" x14ac:dyDescent="0.2">
      <c r="A9377">
        <v>9318</v>
      </c>
      <c r="B9377" s="1221">
        <f>'CARES CRRSA ARP 28-35'!L224</f>
        <v>0</v>
      </c>
      <c r="D9377" s="4" t="s">
        <v>1694</v>
      </c>
      <c r="F9377" s="4"/>
      <c r="G9377" s="1" t="b">
        <f t="shared" ca="1" si="154"/>
        <v>1</v>
      </c>
      <c r="H9377" s="1435" cm="1">
        <f t="array" aca="1" ref="H9377" ca="1">IF(I9377&lt;&gt;"",INDIRECT("'"&amp;I9377&amp;"'!"&amp;J9377),"")</f>
        <v>0</v>
      </c>
      <c r="I9377" s="1440" t="s">
        <v>6426</v>
      </c>
      <c r="J9377" s="1436" t="s">
        <v>7909</v>
      </c>
      <c r="K9377" s="4"/>
    </row>
    <row r="9378" spans="1:11" ht="15" x14ac:dyDescent="0.2">
      <c r="A9378">
        <v>9319</v>
      </c>
      <c r="B9378" s="1221">
        <f>'CARES CRRSA ARP 28-35'!D231</f>
        <v>0</v>
      </c>
      <c r="D9378" s="4" t="s">
        <v>1694</v>
      </c>
      <c r="F9378" s="4"/>
      <c r="G9378" s="1" t="b">
        <f t="shared" ca="1" si="154"/>
        <v>1</v>
      </c>
      <c r="H9378" s="1435" cm="1">
        <f t="array" aca="1" ref="H9378" ca="1">IF(I9378&lt;&gt;"",INDIRECT("'"&amp;I9378&amp;"'!"&amp;J9378),"")</f>
        <v>0</v>
      </c>
      <c r="I9378" s="1440" t="s">
        <v>6426</v>
      </c>
      <c r="J9378" s="1436" t="s">
        <v>4263</v>
      </c>
      <c r="K9378" s="4"/>
    </row>
    <row r="9379" spans="1:11" ht="15" x14ac:dyDescent="0.2">
      <c r="A9379">
        <v>9320</v>
      </c>
      <c r="B9379" s="1221">
        <f>'CARES CRRSA ARP 28-35'!E231</f>
        <v>0</v>
      </c>
      <c r="D9379" s="4" t="s">
        <v>1694</v>
      </c>
      <c r="F9379" s="4"/>
      <c r="G9379" s="1" t="b">
        <f t="shared" ca="1" si="154"/>
        <v>1</v>
      </c>
      <c r="H9379" s="1435" cm="1">
        <f t="array" aca="1" ref="H9379" ca="1">IF(I9379&lt;&gt;"",INDIRECT("'"&amp;I9379&amp;"'!"&amp;J9379),"")</f>
        <v>0</v>
      </c>
      <c r="I9379" s="1440" t="s">
        <v>6426</v>
      </c>
      <c r="J9379" s="1436" t="s">
        <v>5345</v>
      </c>
      <c r="K9379" s="4"/>
    </row>
    <row r="9380" spans="1:11" ht="15" x14ac:dyDescent="0.2">
      <c r="A9380">
        <v>9321</v>
      </c>
      <c r="B9380" s="1221">
        <f>'CARES CRRSA ARP 28-35'!F231</f>
        <v>0</v>
      </c>
      <c r="D9380" s="4" t="s">
        <v>1694</v>
      </c>
      <c r="F9380" s="4"/>
      <c r="G9380" s="1" t="b">
        <f t="shared" ca="1" si="154"/>
        <v>1</v>
      </c>
      <c r="H9380" s="1435" cm="1">
        <f t="array" aca="1" ref="H9380" ca="1">IF(I9380&lt;&gt;"",INDIRECT("'"&amp;I9380&amp;"'!"&amp;J9380),"")</f>
        <v>0</v>
      </c>
      <c r="I9380" s="1440" t="s">
        <v>6426</v>
      </c>
      <c r="J9380" s="1436" t="s">
        <v>5346</v>
      </c>
      <c r="K9380" s="4"/>
    </row>
    <row r="9381" spans="1:11" ht="15" x14ac:dyDescent="0.2">
      <c r="A9381">
        <v>9322</v>
      </c>
      <c r="B9381" s="1221">
        <f>'CARES CRRSA ARP 28-35'!G231</f>
        <v>0</v>
      </c>
      <c r="D9381" s="4" t="s">
        <v>1694</v>
      </c>
      <c r="F9381" s="4"/>
      <c r="G9381" s="1" t="b">
        <f t="shared" ca="1" si="154"/>
        <v>1</v>
      </c>
      <c r="H9381" s="1435" cm="1">
        <f t="array" aca="1" ref="H9381" ca="1">IF(I9381&lt;&gt;"",INDIRECT("'"&amp;I9381&amp;"'!"&amp;J9381),"")</f>
        <v>0</v>
      </c>
      <c r="I9381" s="1440" t="s">
        <v>6426</v>
      </c>
      <c r="J9381" s="1436" t="s">
        <v>5347</v>
      </c>
      <c r="K9381" s="4"/>
    </row>
    <row r="9382" spans="1:11" ht="15" x14ac:dyDescent="0.2">
      <c r="A9382">
        <v>9323</v>
      </c>
      <c r="B9382" s="1221">
        <f>'CARES CRRSA ARP 28-35'!H231</f>
        <v>0</v>
      </c>
      <c r="D9382" s="4" t="s">
        <v>1694</v>
      </c>
      <c r="F9382" s="4"/>
      <c r="G9382" s="1" t="b">
        <f t="shared" ca="1" si="154"/>
        <v>1</v>
      </c>
      <c r="H9382" s="1435" cm="1">
        <f t="array" aca="1" ref="H9382" ca="1">IF(I9382&lt;&gt;"",INDIRECT("'"&amp;I9382&amp;"'!"&amp;J9382),"")</f>
        <v>0</v>
      </c>
      <c r="I9382" s="1440" t="s">
        <v>6426</v>
      </c>
      <c r="J9382" s="1436" t="s">
        <v>5348</v>
      </c>
      <c r="K9382" s="4"/>
    </row>
    <row r="9383" spans="1:11" ht="15" x14ac:dyDescent="0.2">
      <c r="A9383">
        <v>9324</v>
      </c>
      <c r="B9383" s="1221">
        <f>'CARES CRRSA ARP 28-35'!I231</f>
        <v>0</v>
      </c>
      <c r="D9383" s="4" t="s">
        <v>1694</v>
      </c>
      <c r="F9383" s="4"/>
      <c r="G9383" s="1" t="b">
        <f t="shared" ca="1" si="154"/>
        <v>1</v>
      </c>
      <c r="H9383" s="1435" cm="1">
        <f t="array" aca="1" ref="H9383" ca="1">IF(I9383&lt;&gt;"",INDIRECT("'"&amp;I9383&amp;"'!"&amp;J9383),"")</f>
        <v>0</v>
      </c>
      <c r="I9383" s="1440" t="s">
        <v>6426</v>
      </c>
      <c r="J9383" s="1436" t="s">
        <v>7910</v>
      </c>
      <c r="K9383" s="4"/>
    </row>
    <row r="9384" spans="1:11" ht="15" x14ac:dyDescent="0.2">
      <c r="A9384">
        <v>9325</v>
      </c>
      <c r="B9384" s="1221">
        <f>'CARES CRRSA ARP 28-35'!J231</f>
        <v>0</v>
      </c>
      <c r="D9384" s="4" t="s">
        <v>1694</v>
      </c>
      <c r="F9384" s="4"/>
      <c r="G9384" s="1" t="b">
        <f t="shared" ca="1" si="154"/>
        <v>1</v>
      </c>
      <c r="H9384" s="1435" cm="1">
        <f t="array" aca="1" ref="H9384" ca="1">IF(I9384&lt;&gt;"",INDIRECT("'"&amp;I9384&amp;"'!"&amp;J9384),"")</f>
        <v>0</v>
      </c>
      <c r="I9384" s="1440" t="s">
        <v>6426</v>
      </c>
      <c r="J9384" s="1436" t="s">
        <v>5349</v>
      </c>
      <c r="K9384" s="4"/>
    </row>
    <row r="9385" spans="1:11" ht="15" x14ac:dyDescent="0.2">
      <c r="A9385">
        <v>9326</v>
      </c>
      <c r="B9385" s="1221">
        <f>'CARES CRRSA ARP 28-35'!L231</f>
        <v>0</v>
      </c>
      <c r="D9385" s="4" t="s">
        <v>1694</v>
      </c>
      <c r="F9385" s="4"/>
      <c r="G9385" s="1" t="b">
        <f t="shared" ca="1" si="154"/>
        <v>1</v>
      </c>
      <c r="H9385" s="1435" cm="1">
        <f t="array" aca="1" ref="H9385" ca="1">IF(I9385&lt;&gt;"",INDIRECT("'"&amp;I9385&amp;"'!"&amp;J9385),"")</f>
        <v>0</v>
      </c>
      <c r="I9385" s="1440" t="s">
        <v>6426</v>
      </c>
      <c r="J9385" s="1436" t="s">
        <v>7911</v>
      </c>
      <c r="K9385" s="4"/>
    </row>
    <row r="9386" spans="1:11" ht="15" x14ac:dyDescent="0.2">
      <c r="A9386">
        <v>9327</v>
      </c>
      <c r="B9386" s="1221">
        <f>'CARES CRRSA ARP 28-35'!D232</f>
        <v>0</v>
      </c>
      <c r="D9386" s="4" t="s">
        <v>1694</v>
      </c>
      <c r="F9386" s="4"/>
      <c r="G9386" s="1" t="b">
        <f t="shared" ca="1" si="154"/>
        <v>1</v>
      </c>
      <c r="H9386" s="1435" cm="1">
        <f t="array" aca="1" ref="H9386" ca="1">IF(I9386&lt;&gt;"",INDIRECT("'"&amp;I9386&amp;"'!"&amp;J9386),"")</f>
        <v>0</v>
      </c>
      <c r="I9386" s="1440" t="s">
        <v>6426</v>
      </c>
      <c r="J9386" s="1436" t="s">
        <v>4667</v>
      </c>
      <c r="K9386" s="4"/>
    </row>
    <row r="9387" spans="1:11" ht="15" x14ac:dyDescent="0.2">
      <c r="A9387">
        <v>9328</v>
      </c>
      <c r="B9387" s="1221">
        <f>'CARES CRRSA ARP 28-35'!E232</f>
        <v>0</v>
      </c>
      <c r="D9387" s="4" t="s">
        <v>1694</v>
      </c>
      <c r="F9387" s="4"/>
      <c r="G9387" s="1" t="b">
        <f t="shared" ca="1" si="154"/>
        <v>1</v>
      </c>
      <c r="H9387" s="1435" cm="1">
        <f t="array" aca="1" ref="H9387" ca="1">IF(I9387&lt;&gt;"",INDIRECT("'"&amp;I9387&amp;"'!"&amp;J9387),"")</f>
        <v>0</v>
      </c>
      <c r="I9387" s="1440" t="s">
        <v>6426</v>
      </c>
      <c r="J9387" s="1436" t="s">
        <v>5351</v>
      </c>
      <c r="K9387" s="4"/>
    </row>
    <row r="9388" spans="1:11" ht="15" x14ac:dyDescent="0.2">
      <c r="A9388">
        <v>9329</v>
      </c>
      <c r="B9388" s="1221">
        <f>'CARES CRRSA ARP 28-35'!F232</f>
        <v>0</v>
      </c>
      <c r="D9388" s="4" t="s">
        <v>1694</v>
      </c>
      <c r="F9388" s="4"/>
      <c r="G9388" s="1" t="b">
        <f t="shared" ca="1" si="154"/>
        <v>1</v>
      </c>
      <c r="H9388" s="1435" cm="1">
        <f t="array" aca="1" ref="H9388" ca="1">IF(I9388&lt;&gt;"",INDIRECT("'"&amp;I9388&amp;"'!"&amp;J9388),"")</f>
        <v>0</v>
      </c>
      <c r="I9388" s="1440" t="s">
        <v>6426</v>
      </c>
      <c r="J9388" s="1436" t="s">
        <v>5352</v>
      </c>
      <c r="K9388" s="4"/>
    </row>
    <row r="9389" spans="1:11" ht="15" x14ac:dyDescent="0.2">
      <c r="A9389">
        <v>9330</v>
      </c>
      <c r="B9389" s="1221">
        <f>'CARES CRRSA ARP 28-35'!G232</f>
        <v>0</v>
      </c>
      <c r="D9389" s="4" t="s">
        <v>1694</v>
      </c>
      <c r="F9389" s="4"/>
      <c r="G9389" s="1" t="b">
        <f t="shared" ca="1" si="154"/>
        <v>1</v>
      </c>
      <c r="H9389" s="1435" cm="1">
        <f t="array" aca="1" ref="H9389" ca="1">IF(I9389&lt;&gt;"",INDIRECT("'"&amp;I9389&amp;"'!"&amp;J9389),"")</f>
        <v>0</v>
      </c>
      <c r="I9389" s="1440" t="s">
        <v>6426</v>
      </c>
      <c r="J9389" s="1436" t="s">
        <v>5353</v>
      </c>
      <c r="K9389" s="4"/>
    </row>
    <row r="9390" spans="1:11" ht="15" x14ac:dyDescent="0.2">
      <c r="A9390">
        <v>9331</v>
      </c>
      <c r="B9390" s="1221">
        <f>'CARES CRRSA ARP 28-35'!H232</f>
        <v>0</v>
      </c>
      <c r="D9390" s="4" t="s">
        <v>1694</v>
      </c>
      <c r="F9390" s="4"/>
      <c r="G9390" s="1" t="b">
        <f t="shared" ca="1" si="154"/>
        <v>1</v>
      </c>
      <c r="H9390" s="1435" cm="1">
        <f t="array" aca="1" ref="H9390" ca="1">IF(I9390&lt;&gt;"",INDIRECT("'"&amp;I9390&amp;"'!"&amp;J9390),"")</f>
        <v>0</v>
      </c>
      <c r="I9390" s="1440" t="s">
        <v>6426</v>
      </c>
      <c r="J9390" s="1436" t="s">
        <v>5354</v>
      </c>
      <c r="K9390" s="4"/>
    </row>
    <row r="9391" spans="1:11" ht="15" x14ac:dyDescent="0.2">
      <c r="A9391">
        <v>9332</v>
      </c>
      <c r="B9391" s="1221">
        <f>'CARES CRRSA ARP 28-35'!I232</f>
        <v>0</v>
      </c>
      <c r="D9391" s="4" t="s">
        <v>1694</v>
      </c>
      <c r="F9391" s="4"/>
      <c r="G9391" s="1" t="b">
        <f t="shared" ca="1" si="154"/>
        <v>1</v>
      </c>
      <c r="H9391" s="1435" cm="1">
        <f t="array" aca="1" ref="H9391" ca="1">IF(I9391&lt;&gt;"",INDIRECT("'"&amp;I9391&amp;"'!"&amp;J9391),"")</f>
        <v>0</v>
      </c>
      <c r="I9391" s="1440" t="s">
        <v>6426</v>
      </c>
      <c r="J9391" s="1436" t="s">
        <v>7912</v>
      </c>
      <c r="K9391" s="4"/>
    </row>
    <row r="9392" spans="1:11" ht="15" x14ac:dyDescent="0.2">
      <c r="A9392">
        <v>9333</v>
      </c>
      <c r="B9392" s="1221">
        <f>'CARES CRRSA ARP 28-35'!J232</f>
        <v>0</v>
      </c>
      <c r="D9392" s="4" t="s">
        <v>1694</v>
      </c>
      <c r="F9392" s="4"/>
      <c r="G9392" s="1" t="b">
        <f t="shared" ca="1" si="154"/>
        <v>1</v>
      </c>
      <c r="H9392" s="1435" cm="1">
        <f t="array" aca="1" ref="H9392" ca="1">IF(I9392&lt;&gt;"",INDIRECT("'"&amp;I9392&amp;"'!"&amp;J9392),"")</f>
        <v>0</v>
      </c>
      <c r="I9392" s="1440" t="s">
        <v>6426</v>
      </c>
      <c r="J9392" s="1436" t="s">
        <v>5355</v>
      </c>
      <c r="K9392" s="4"/>
    </row>
    <row r="9393" spans="1:11" ht="15" x14ac:dyDescent="0.2">
      <c r="A9393">
        <v>9334</v>
      </c>
      <c r="B9393" s="1221">
        <f>'CARES CRRSA ARP 28-35'!L232</f>
        <v>0</v>
      </c>
      <c r="D9393" s="4" t="s">
        <v>1694</v>
      </c>
      <c r="F9393" s="4"/>
      <c r="G9393" s="1" t="b">
        <f t="shared" ca="1" si="154"/>
        <v>1</v>
      </c>
      <c r="H9393" s="1435" cm="1">
        <f t="array" aca="1" ref="H9393" ca="1">IF(I9393&lt;&gt;"",INDIRECT("'"&amp;I9393&amp;"'!"&amp;J9393),"")</f>
        <v>0</v>
      </c>
      <c r="I9393" s="1440" t="s">
        <v>6426</v>
      </c>
      <c r="J9393" s="1436" t="s">
        <v>7913</v>
      </c>
      <c r="K9393" s="4"/>
    </row>
    <row r="9394" spans="1:11" ht="15" x14ac:dyDescent="0.2">
      <c r="A9394">
        <v>9335</v>
      </c>
      <c r="B9394" s="1221">
        <f>'CARES CRRSA ARP 28-35'!D235</f>
        <v>0</v>
      </c>
      <c r="D9394" s="4" t="s">
        <v>1694</v>
      </c>
      <c r="F9394" s="4"/>
      <c r="G9394" s="1" t="b">
        <f t="shared" ca="1" si="154"/>
        <v>1</v>
      </c>
      <c r="H9394" s="1435" cm="1">
        <f t="array" aca="1" ref="H9394" ca="1">IF(I9394&lt;&gt;"",INDIRECT("'"&amp;I9394&amp;"'!"&amp;J9394),"")</f>
        <v>0</v>
      </c>
      <c r="I9394" s="1440" t="s">
        <v>6426</v>
      </c>
      <c r="J9394" s="1436" t="s">
        <v>5371</v>
      </c>
      <c r="K9394" s="4"/>
    </row>
    <row r="9395" spans="1:11" ht="15" x14ac:dyDescent="0.2">
      <c r="A9395">
        <v>9336</v>
      </c>
      <c r="B9395" s="1221">
        <f>'CARES CRRSA ARP 28-35'!E235</f>
        <v>0</v>
      </c>
      <c r="D9395" s="4" t="s">
        <v>1694</v>
      </c>
      <c r="F9395" s="4"/>
      <c r="G9395" s="1" t="b">
        <f t="shared" ca="1" si="154"/>
        <v>1</v>
      </c>
      <c r="H9395" s="1435" cm="1">
        <f t="array" aca="1" ref="H9395" ca="1">IF(I9395&lt;&gt;"",INDIRECT("'"&amp;I9395&amp;"'!"&amp;J9395),"")</f>
        <v>0</v>
      </c>
      <c r="I9395" s="1440" t="s">
        <v>6426</v>
      </c>
      <c r="J9395" s="1436" t="s">
        <v>5372</v>
      </c>
      <c r="K9395" s="4"/>
    </row>
    <row r="9396" spans="1:11" ht="15" x14ac:dyDescent="0.2">
      <c r="A9396">
        <v>9337</v>
      </c>
      <c r="B9396" s="1221">
        <f>'CARES CRRSA ARP 28-35'!F235</f>
        <v>0</v>
      </c>
      <c r="D9396" s="4" t="s">
        <v>1694</v>
      </c>
      <c r="F9396" s="4"/>
      <c r="G9396" s="1" t="b">
        <f t="shared" ca="1" si="154"/>
        <v>1</v>
      </c>
      <c r="H9396" s="1435" cm="1">
        <f t="array" aca="1" ref="H9396" ca="1">IF(I9396&lt;&gt;"",INDIRECT("'"&amp;I9396&amp;"'!"&amp;J9396),"")</f>
        <v>0</v>
      </c>
      <c r="I9396" s="1440" t="s">
        <v>6426</v>
      </c>
      <c r="J9396" s="1436" t="s">
        <v>5373</v>
      </c>
      <c r="K9396" s="4"/>
    </row>
    <row r="9397" spans="1:11" ht="15" x14ac:dyDescent="0.2">
      <c r="A9397">
        <v>9338</v>
      </c>
      <c r="B9397" s="1221">
        <f>'CARES CRRSA ARP 28-35'!G235</f>
        <v>0</v>
      </c>
      <c r="D9397" s="4" t="s">
        <v>1694</v>
      </c>
      <c r="F9397" s="4"/>
      <c r="G9397" s="1" t="b">
        <f t="shared" ca="1" si="154"/>
        <v>1</v>
      </c>
      <c r="H9397" s="1435" cm="1">
        <f t="array" aca="1" ref="H9397" ca="1">IF(I9397&lt;&gt;"",INDIRECT("'"&amp;I9397&amp;"'!"&amp;J9397),"")</f>
        <v>0</v>
      </c>
      <c r="I9397" s="1440" t="s">
        <v>6426</v>
      </c>
      <c r="J9397" s="1436" t="s">
        <v>5374</v>
      </c>
      <c r="K9397" s="4"/>
    </row>
    <row r="9398" spans="1:11" ht="15" x14ac:dyDescent="0.2">
      <c r="A9398">
        <v>9339</v>
      </c>
      <c r="B9398" s="1221">
        <f>'CARES CRRSA ARP 28-35'!H235</f>
        <v>0</v>
      </c>
      <c r="D9398" s="4" t="s">
        <v>1694</v>
      </c>
      <c r="F9398" s="4"/>
      <c r="G9398" s="1" t="b">
        <f t="shared" ca="1" si="154"/>
        <v>1</v>
      </c>
      <c r="H9398" s="1435" cm="1">
        <f t="array" aca="1" ref="H9398" ca="1">IF(I9398&lt;&gt;"",INDIRECT("'"&amp;I9398&amp;"'!"&amp;J9398),"")</f>
        <v>0</v>
      </c>
      <c r="I9398" s="1440" t="s">
        <v>6426</v>
      </c>
      <c r="J9398" s="1436" t="s">
        <v>5375</v>
      </c>
      <c r="K9398" s="4"/>
    </row>
    <row r="9399" spans="1:11" ht="15" x14ac:dyDescent="0.2">
      <c r="A9399">
        <v>9340</v>
      </c>
      <c r="B9399" s="1221">
        <f>'CARES CRRSA ARP 28-35'!I235</f>
        <v>0</v>
      </c>
      <c r="D9399" s="4" t="s">
        <v>1694</v>
      </c>
      <c r="F9399" s="4"/>
      <c r="G9399" s="1" t="b">
        <f t="shared" ca="1" si="154"/>
        <v>1</v>
      </c>
      <c r="H9399" s="1435" cm="1">
        <f t="array" aca="1" ref="H9399" ca="1">IF(I9399&lt;&gt;"",INDIRECT("'"&amp;I9399&amp;"'!"&amp;J9399),"")</f>
        <v>0</v>
      </c>
      <c r="I9399" s="1440" t="s">
        <v>6426</v>
      </c>
      <c r="J9399" s="1436" t="s">
        <v>6489</v>
      </c>
      <c r="K9399" s="4"/>
    </row>
    <row r="9400" spans="1:11" ht="15" x14ac:dyDescent="0.2">
      <c r="A9400">
        <v>9341</v>
      </c>
      <c r="B9400" s="1221">
        <f>'CARES CRRSA ARP 28-35'!J235</f>
        <v>0</v>
      </c>
      <c r="D9400" s="4" t="s">
        <v>1694</v>
      </c>
      <c r="F9400" s="4"/>
      <c r="G9400" s="1" t="b">
        <f t="shared" ca="1" si="154"/>
        <v>1</v>
      </c>
      <c r="H9400" s="1435" cm="1">
        <f t="array" aca="1" ref="H9400" ca="1">IF(I9400&lt;&gt;"",INDIRECT("'"&amp;I9400&amp;"'!"&amp;J9400),"")</f>
        <v>0</v>
      </c>
      <c r="I9400" s="1440" t="s">
        <v>6426</v>
      </c>
      <c r="J9400" s="1436" t="s">
        <v>5376</v>
      </c>
      <c r="K9400" s="4"/>
    </row>
    <row r="9401" spans="1:11" ht="15" x14ac:dyDescent="0.2">
      <c r="A9401">
        <v>9342</v>
      </c>
      <c r="B9401" s="1221">
        <f>'CARES CRRSA ARP 28-35'!L235</f>
        <v>0</v>
      </c>
      <c r="D9401" s="4" t="s">
        <v>1694</v>
      </c>
      <c r="F9401" s="4"/>
      <c r="G9401" s="1" t="b">
        <f t="shared" ca="1" si="154"/>
        <v>1</v>
      </c>
      <c r="H9401" s="1435" cm="1">
        <f t="array" aca="1" ref="H9401" ca="1">IF(I9401&lt;&gt;"",INDIRECT("'"&amp;I9401&amp;"'!"&amp;J9401),"")</f>
        <v>0</v>
      </c>
      <c r="I9401" s="1440" t="s">
        <v>6426</v>
      </c>
      <c r="J9401" s="1436" t="s">
        <v>6490</v>
      </c>
      <c r="K9401" s="4"/>
    </row>
    <row r="9402" spans="1:11" ht="15" x14ac:dyDescent="0.2">
      <c r="A9402">
        <v>9343</v>
      </c>
      <c r="B9402" s="1221">
        <f>'CARES CRRSA ARP 28-35'!D236</f>
        <v>0</v>
      </c>
      <c r="D9402" s="4" t="s">
        <v>1694</v>
      </c>
      <c r="F9402" s="4"/>
      <c r="G9402" s="1" t="b">
        <f t="shared" ca="1" si="154"/>
        <v>1</v>
      </c>
      <c r="H9402" s="1435" cm="1">
        <f t="array" aca="1" ref="H9402" ca="1">IF(I9402&lt;&gt;"",INDIRECT("'"&amp;I9402&amp;"'!"&amp;J9402),"")</f>
        <v>0</v>
      </c>
      <c r="I9402" s="1440" t="s">
        <v>6426</v>
      </c>
      <c r="J9402" s="1436" t="s">
        <v>4269</v>
      </c>
      <c r="K9402" s="4"/>
    </row>
    <row r="9403" spans="1:11" ht="15" x14ac:dyDescent="0.2">
      <c r="A9403">
        <v>9344</v>
      </c>
      <c r="B9403" s="1221">
        <f>'CARES CRRSA ARP 28-35'!E236</f>
        <v>0</v>
      </c>
      <c r="D9403" s="4" t="s">
        <v>1694</v>
      </c>
      <c r="F9403" s="4"/>
      <c r="G9403" s="1" t="b">
        <f t="shared" ca="1" si="154"/>
        <v>1</v>
      </c>
      <c r="H9403" s="1435" cm="1">
        <f t="array" aca="1" ref="H9403" ca="1">IF(I9403&lt;&gt;"",INDIRECT("'"&amp;I9403&amp;"'!"&amp;J9403),"")</f>
        <v>0</v>
      </c>
      <c r="I9403" s="1440" t="s">
        <v>6426</v>
      </c>
      <c r="J9403" s="1436" t="s">
        <v>7914</v>
      </c>
      <c r="K9403" s="4"/>
    </row>
    <row r="9404" spans="1:11" ht="15" x14ac:dyDescent="0.2">
      <c r="A9404">
        <v>9345</v>
      </c>
      <c r="B9404" s="1221">
        <f>'CARES CRRSA ARP 28-35'!F236</f>
        <v>0</v>
      </c>
      <c r="D9404" s="4" t="s">
        <v>1694</v>
      </c>
      <c r="F9404" s="4"/>
      <c r="G9404" s="1" t="b">
        <f t="shared" ca="1" si="154"/>
        <v>1</v>
      </c>
      <c r="H9404" s="1435" cm="1">
        <f t="array" aca="1" ref="H9404" ca="1">IF(I9404&lt;&gt;"",INDIRECT("'"&amp;I9404&amp;"'!"&amp;J9404),"")</f>
        <v>0</v>
      </c>
      <c r="I9404" s="1440" t="s">
        <v>6426</v>
      </c>
      <c r="J9404" s="1436" t="s">
        <v>5379</v>
      </c>
      <c r="K9404" s="4"/>
    </row>
    <row r="9405" spans="1:11" ht="15" x14ac:dyDescent="0.2">
      <c r="A9405">
        <v>9346</v>
      </c>
      <c r="B9405" s="1221">
        <f>'CARES CRRSA ARP 28-35'!G236</f>
        <v>0</v>
      </c>
      <c r="D9405" s="4" t="s">
        <v>1694</v>
      </c>
      <c r="F9405" s="4"/>
      <c r="G9405" s="1" t="b">
        <f t="shared" ca="1" si="154"/>
        <v>1</v>
      </c>
      <c r="H9405" s="1435" cm="1">
        <f t="array" aca="1" ref="H9405" ca="1">IF(I9405&lt;&gt;"",INDIRECT("'"&amp;I9405&amp;"'!"&amp;J9405),"")</f>
        <v>0</v>
      </c>
      <c r="I9405" s="1440" t="s">
        <v>6426</v>
      </c>
      <c r="J9405" s="1436" t="s">
        <v>5380</v>
      </c>
      <c r="K9405" s="4"/>
    </row>
    <row r="9406" spans="1:11" ht="15" x14ac:dyDescent="0.2">
      <c r="A9406">
        <v>9347</v>
      </c>
      <c r="B9406" s="1221">
        <f>'CARES CRRSA ARP 28-35'!H236</f>
        <v>0</v>
      </c>
      <c r="D9406" s="4" t="s">
        <v>1694</v>
      </c>
      <c r="F9406" s="4"/>
      <c r="G9406" s="1" t="b">
        <f t="shared" ca="1" si="154"/>
        <v>1</v>
      </c>
      <c r="H9406" s="1435" cm="1">
        <f t="array" aca="1" ref="H9406" ca="1">IF(I9406&lt;&gt;"",INDIRECT("'"&amp;I9406&amp;"'!"&amp;J9406),"")</f>
        <v>0</v>
      </c>
      <c r="I9406" s="1440" t="s">
        <v>6426</v>
      </c>
      <c r="J9406" s="1436" t="s">
        <v>7915</v>
      </c>
      <c r="K9406" s="4"/>
    </row>
    <row r="9407" spans="1:11" ht="15" x14ac:dyDescent="0.2">
      <c r="A9407">
        <v>9348</v>
      </c>
      <c r="B9407" s="1221">
        <f>'CARES CRRSA ARP 28-35'!I236</f>
        <v>0</v>
      </c>
      <c r="D9407" s="4" t="s">
        <v>1694</v>
      </c>
      <c r="F9407" s="4"/>
      <c r="G9407" s="1" t="b">
        <f t="shared" ca="1" si="154"/>
        <v>1</v>
      </c>
      <c r="H9407" s="1435" cm="1">
        <f t="array" aca="1" ref="H9407" ca="1">IF(I9407&lt;&gt;"",INDIRECT("'"&amp;I9407&amp;"'!"&amp;J9407),"")</f>
        <v>0</v>
      </c>
      <c r="I9407" s="1440" t="s">
        <v>6426</v>
      </c>
      <c r="J9407" s="1436" t="s">
        <v>7916</v>
      </c>
      <c r="K9407" s="4"/>
    </row>
    <row r="9408" spans="1:11" ht="15" x14ac:dyDescent="0.2">
      <c r="A9408">
        <v>9349</v>
      </c>
      <c r="B9408" s="1221">
        <f>'CARES CRRSA ARP 28-35'!J236</f>
        <v>0</v>
      </c>
      <c r="D9408" s="4" t="s">
        <v>1694</v>
      </c>
      <c r="F9408" s="4"/>
      <c r="G9408" s="1" t="b">
        <f t="shared" ca="1" si="154"/>
        <v>1</v>
      </c>
      <c r="H9408" s="1435" cm="1">
        <f t="array" aca="1" ref="H9408" ca="1">IF(I9408&lt;&gt;"",INDIRECT("'"&amp;I9408&amp;"'!"&amp;J9408),"")</f>
        <v>0</v>
      </c>
      <c r="I9408" s="1440" t="s">
        <v>6426</v>
      </c>
      <c r="J9408" s="1436" t="s">
        <v>7917</v>
      </c>
      <c r="K9408" s="4"/>
    </row>
    <row r="9409" spans="1:11" ht="15" x14ac:dyDescent="0.2">
      <c r="A9409">
        <v>9350</v>
      </c>
      <c r="B9409" s="1221">
        <f>'CARES CRRSA ARP 28-35'!L236</f>
        <v>0</v>
      </c>
      <c r="D9409" s="4" t="s">
        <v>1694</v>
      </c>
      <c r="F9409" s="4"/>
      <c r="G9409" s="1" t="b">
        <f t="shared" ca="1" si="154"/>
        <v>1</v>
      </c>
      <c r="H9409" s="1435" cm="1">
        <f t="array" aca="1" ref="H9409" ca="1">IF(I9409&lt;&gt;"",INDIRECT("'"&amp;I9409&amp;"'!"&amp;J9409),"")</f>
        <v>0</v>
      </c>
      <c r="I9409" s="1440" t="s">
        <v>6426</v>
      </c>
      <c r="J9409" s="1436" t="s">
        <v>7918</v>
      </c>
      <c r="K9409" s="4"/>
    </row>
    <row r="9410" spans="1:11" ht="15" x14ac:dyDescent="0.2">
      <c r="A9410">
        <v>9351</v>
      </c>
      <c r="B9410" s="1221">
        <f>'CARES CRRSA ARP 28-35'!D237</f>
        <v>0</v>
      </c>
      <c r="D9410" s="4" t="s">
        <v>1694</v>
      </c>
      <c r="F9410" s="4"/>
      <c r="G9410" s="1" t="b">
        <f t="shared" ca="1" si="154"/>
        <v>1</v>
      </c>
      <c r="H9410" s="1435" cm="1">
        <f t="array" aca="1" ref="H9410" ca="1">IF(I9410&lt;&gt;"",INDIRECT("'"&amp;I9410&amp;"'!"&amp;J9410),"")</f>
        <v>0</v>
      </c>
      <c r="I9410" s="1440" t="s">
        <v>6426</v>
      </c>
      <c r="J9410" s="1436" t="s">
        <v>4270</v>
      </c>
      <c r="K9410" s="4"/>
    </row>
    <row r="9411" spans="1:11" ht="15" x14ac:dyDescent="0.2">
      <c r="A9411">
        <v>9352</v>
      </c>
      <c r="B9411" s="1221">
        <f>'CARES CRRSA ARP 28-35'!E237</f>
        <v>0</v>
      </c>
      <c r="D9411" s="4" t="s">
        <v>1694</v>
      </c>
      <c r="F9411" s="4"/>
      <c r="G9411" s="1" t="b">
        <f t="shared" ca="1" si="154"/>
        <v>1</v>
      </c>
      <c r="H9411" s="1435" cm="1">
        <f t="array" aca="1" ref="H9411" ca="1">IF(I9411&lt;&gt;"",INDIRECT("'"&amp;I9411&amp;"'!"&amp;J9411),"")</f>
        <v>0</v>
      </c>
      <c r="I9411" s="1440" t="s">
        <v>6426</v>
      </c>
      <c r="J9411" s="1436" t="s">
        <v>7919</v>
      </c>
      <c r="K9411" s="4"/>
    </row>
    <row r="9412" spans="1:11" ht="15" x14ac:dyDescent="0.2">
      <c r="A9412">
        <v>9353</v>
      </c>
      <c r="B9412" s="1221">
        <f>'CARES CRRSA ARP 28-35'!F237</f>
        <v>0</v>
      </c>
      <c r="D9412" s="4" t="s">
        <v>1694</v>
      </c>
      <c r="F9412" s="4"/>
      <c r="G9412" s="1" t="b">
        <f t="shared" ca="1" si="154"/>
        <v>1</v>
      </c>
      <c r="H9412" s="1435" cm="1">
        <f t="array" aca="1" ref="H9412" ca="1">IF(I9412&lt;&gt;"",INDIRECT("'"&amp;I9412&amp;"'!"&amp;J9412),"")</f>
        <v>0</v>
      </c>
      <c r="I9412" s="1440" t="s">
        <v>6426</v>
      </c>
      <c r="J9412" s="1436" t="s">
        <v>7920</v>
      </c>
      <c r="K9412" s="4"/>
    </row>
    <row r="9413" spans="1:11" ht="15" x14ac:dyDescent="0.2">
      <c r="A9413">
        <v>9354</v>
      </c>
      <c r="B9413" s="1221">
        <f>'CARES CRRSA ARP 28-35'!G237</f>
        <v>0</v>
      </c>
      <c r="D9413" s="4" t="s">
        <v>1694</v>
      </c>
      <c r="F9413" s="4"/>
      <c r="G9413" s="1" t="b">
        <f t="shared" ca="1" si="154"/>
        <v>1</v>
      </c>
      <c r="H9413" s="1435" cm="1">
        <f t="array" aca="1" ref="H9413" ca="1">IF(I9413&lt;&gt;"",INDIRECT("'"&amp;I9413&amp;"'!"&amp;J9413),"")</f>
        <v>0</v>
      </c>
      <c r="I9413" s="1440" t="s">
        <v>6426</v>
      </c>
      <c r="J9413" s="1436" t="s">
        <v>7921</v>
      </c>
      <c r="K9413" s="4"/>
    </row>
    <row r="9414" spans="1:11" ht="15" x14ac:dyDescent="0.2">
      <c r="A9414">
        <v>9355</v>
      </c>
      <c r="B9414" s="1221">
        <f>'CARES CRRSA ARP 28-35'!H237</f>
        <v>0</v>
      </c>
      <c r="D9414" s="4" t="s">
        <v>1694</v>
      </c>
      <c r="F9414" s="4"/>
      <c r="G9414" s="1" t="b">
        <f t="shared" ca="1" si="154"/>
        <v>1</v>
      </c>
      <c r="H9414" s="1435" cm="1">
        <f t="array" aca="1" ref="H9414" ca="1">IF(I9414&lt;&gt;"",INDIRECT("'"&amp;I9414&amp;"'!"&amp;J9414),"")</f>
        <v>0</v>
      </c>
      <c r="I9414" s="1440" t="s">
        <v>6426</v>
      </c>
      <c r="J9414" s="1436" t="s">
        <v>7922</v>
      </c>
      <c r="K9414" s="4"/>
    </row>
    <row r="9415" spans="1:11" ht="15" x14ac:dyDescent="0.2">
      <c r="A9415">
        <v>9356</v>
      </c>
      <c r="B9415" s="1221">
        <f>'CARES CRRSA ARP 28-35'!I237</f>
        <v>0</v>
      </c>
      <c r="D9415" s="4" t="s">
        <v>1694</v>
      </c>
      <c r="F9415" s="4"/>
      <c r="G9415" s="1" t="b">
        <f t="shared" ca="1" si="154"/>
        <v>1</v>
      </c>
      <c r="H9415" s="1435" cm="1">
        <f t="array" aca="1" ref="H9415" ca="1">IF(I9415&lt;&gt;"",INDIRECT("'"&amp;I9415&amp;"'!"&amp;J9415),"")</f>
        <v>0</v>
      </c>
      <c r="I9415" s="1440" t="s">
        <v>6426</v>
      </c>
      <c r="J9415" s="1436" t="s">
        <v>7923</v>
      </c>
      <c r="K9415" s="4"/>
    </row>
    <row r="9416" spans="1:11" ht="15" x14ac:dyDescent="0.2">
      <c r="A9416">
        <v>9357</v>
      </c>
      <c r="B9416" s="1221">
        <f>'CARES CRRSA ARP 28-35'!J237</f>
        <v>0</v>
      </c>
      <c r="D9416" s="4" t="s">
        <v>1694</v>
      </c>
      <c r="F9416" s="4"/>
      <c r="G9416" s="1" t="b">
        <f t="shared" ca="1" si="154"/>
        <v>1</v>
      </c>
      <c r="H9416" s="1435" cm="1">
        <f t="array" aca="1" ref="H9416" ca="1">IF(I9416&lt;&gt;"",INDIRECT("'"&amp;I9416&amp;"'!"&amp;J9416),"")</f>
        <v>0</v>
      </c>
      <c r="I9416" s="1440" t="s">
        <v>6426</v>
      </c>
      <c r="J9416" s="1436" t="s">
        <v>7924</v>
      </c>
      <c r="K9416" s="4"/>
    </row>
    <row r="9417" spans="1:11" ht="15" x14ac:dyDescent="0.2">
      <c r="A9417">
        <v>9358</v>
      </c>
      <c r="B9417" s="1221">
        <f>'CARES CRRSA ARP 28-35'!L237</f>
        <v>0</v>
      </c>
      <c r="D9417" s="4" t="s">
        <v>1694</v>
      </c>
      <c r="F9417" s="4"/>
      <c r="G9417" s="1" t="b">
        <f t="shared" ca="1" si="154"/>
        <v>1</v>
      </c>
      <c r="H9417" s="1435" cm="1">
        <f t="array" aca="1" ref="H9417" ca="1">IF(I9417&lt;&gt;"",INDIRECT("'"&amp;I9417&amp;"'!"&amp;J9417),"")</f>
        <v>0</v>
      </c>
      <c r="I9417" s="1440" t="s">
        <v>6426</v>
      </c>
      <c r="J9417" s="1436" t="s">
        <v>7925</v>
      </c>
      <c r="K9417" s="4"/>
    </row>
    <row r="9418" spans="1:11" ht="15" x14ac:dyDescent="0.2">
      <c r="A9418">
        <v>9359</v>
      </c>
      <c r="B9418" s="1221">
        <f>'CARES CRRSA ARP 28-35'!F240</f>
        <v>0</v>
      </c>
      <c r="D9418" s="4" t="s">
        <v>1694</v>
      </c>
      <c r="F9418" s="4"/>
      <c r="G9418" s="1" t="b">
        <f t="shared" ca="1" si="154"/>
        <v>1</v>
      </c>
      <c r="H9418" s="1435" cm="1">
        <f t="array" aca="1" ref="H9418" ca="1">IF(I9418&lt;&gt;"",INDIRECT("'"&amp;I9418&amp;"'!"&amp;J9418),"")</f>
        <v>0</v>
      </c>
      <c r="I9418" s="1440" t="s">
        <v>6426</v>
      </c>
      <c r="J9418" s="1436" t="s">
        <v>5396</v>
      </c>
      <c r="K9418" s="4"/>
    </row>
    <row r="9419" spans="1:11" ht="15" x14ac:dyDescent="0.2">
      <c r="A9419">
        <v>9360</v>
      </c>
      <c r="B9419" s="1221">
        <f>'CARES CRRSA ARP 28-35'!G240</f>
        <v>0</v>
      </c>
      <c r="D9419" s="4" t="s">
        <v>1694</v>
      </c>
      <c r="F9419" s="4"/>
      <c r="G9419" s="1" t="b">
        <f t="shared" ca="1" si="154"/>
        <v>1</v>
      </c>
      <c r="H9419" s="1435" cm="1">
        <f t="array" aca="1" ref="H9419" ca="1">IF(I9419&lt;&gt;"",INDIRECT("'"&amp;I9419&amp;"'!"&amp;J9419),"")</f>
        <v>0</v>
      </c>
      <c r="I9419" s="1440" t="s">
        <v>6426</v>
      </c>
      <c r="J9419" s="1436" t="s">
        <v>5397</v>
      </c>
      <c r="K9419" s="4"/>
    </row>
    <row r="9420" spans="1:11" ht="15" x14ac:dyDescent="0.2">
      <c r="A9420">
        <v>9361</v>
      </c>
      <c r="B9420" s="1221">
        <f>'CARES CRRSA ARP 28-35'!H240</f>
        <v>0</v>
      </c>
      <c r="D9420" s="4" t="s">
        <v>1694</v>
      </c>
      <c r="F9420" s="4"/>
      <c r="G9420" s="1" t="b">
        <f t="shared" ca="1" si="154"/>
        <v>1</v>
      </c>
      <c r="H9420" s="1435" cm="1">
        <f t="array" aca="1" ref="H9420" ca="1">IF(I9420&lt;&gt;"",INDIRECT("'"&amp;I9420&amp;"'!"&amp;J9420),"")</f>
        <v>0</v>
      </c>
      <c r="I9420" s="1440" t="s">
        <v>6426</v>
      </c>
      <c r="J9420" s="1436" t="s">
        <v>5398</v>
      </c>
      <c r="K9420" s="4"/>
    </row>
    <row r="9421" spans="1:11" ht="15" x14ac:dyDescent="0.2">
      <c r="A9421">
        <v>9362</v>
      </c>
      <c r="B9421" s="1221">
        <f>'CARES CRRSA ARP 28-35'!J240</f>
        <v>0</v>
      </c>
      <c r="D9421" s="4" t="s">
        <v>1694</v>
      </c>
      <c r="F9421" s="4"/>
      <c r="G9421" s="1" t="b">
        <f t="shared" ca="1" si="154"/>
        <v>1</v>
      </c>
      <c r="H9421" s="1435" cm="1">
        <f t="array" aca="1" ref="H9421" ca="1">IF(I9421&lt;&gt;"",INDIRECT("'"&amp;I9421&amp;"'!"&amp;J9421),"")</f>
        <v>0</v>
      </c>
      <c r="I9421" s="1440" t="s">
        <v>6426</v>
      </c>
      <c r="J9421" s="1436" t="s">
        <v>5399</v>
      </c>
      <c r="K9421" s="4"/>
    </row>
    <row r="9422" spans="1:11" ht="15" x14ac:dyDescent="0.2">
      <c r="A9422">
        <v>9363</v>
      </c>
      <c r="B9422" s="1221">
        <f>'CARES CRRSA ARP 28-35'!L240</f>
        <v>0</v>
      </c>
      <c r="D9422" s="4" t="s">
        <v>1694</v>
      </c>
      <c r="F9422" s="4"/>
      <c r="G9422" s="1" t="b">
        <f t="shared" ca="1" si="154"/>
        <v>1</v>
      </c>
      <c r="H9422" s="1435" cm="1">
        <f t="array" aca="1" ref="H9422" ca="1">IF(I9422&lt;&gt;"",INDIRECT("'"&amp;I9422&amp;"'!"&amp;J9422),"")</f>
        <v>0</v>
      </c>
      <c r="I9422" s="1440" t="s">
        <v>6426</v>
      </c>
      <c r="J9422" s="1436" t="s">
        <v>6491</v>
      </c>
      <c r="K9422" s="4"/>
    </row>
    <row r="9423" spans="1:11" ht="15" x14ac:dyDescent="0.2">
      <c r="A9423">
        <v>9364</v>
      </c>
      <c r="B9423" s="1221">
        <f>'CARES CRRSA ARP 28-35'!F241</f>
        <v>0</v>
      </c>
      <c r="D9423" s="4" t="s">
        <v>1694</v>
      </c>
      <c r="F9423" s="4"/>
      <c r="G9423" s="1" t="b">
        <f t="shared" ca="1" si="154"/>
        <v>1</v>
      </c>
      <c r="H9423" s="1435" cm="1">
        <f t="array" aca="1" ref="H9423" ca="1">IF(I9423&lt;&gt;"",INDIRECT("'"&amp;I9423&amp;"'!"&amp;J9423),"")</f>
        <v>0</v>
      </c>
      <c r="I9423" s="1440" t="s">
        <v>6426</v>
      </c>
      <c r="J9423" s="1436" t="s">
        <v>5402</v>
      </c>
      <c r="K9423" s="4"/>
    </row>
    <row r="9424" spans="1:11" ht="15" x14ac:dyDescent="0.2">
      <c r="A9424">
        <v>9365</v>
      </c>
      <c r="B9424" s="1221">
        <f>'CARES CRRSA ARP 28-35'!G241</f>
        <v>0</v>
      </c>
      <c r="D9424" s="4" t="s">
        <v>1694</v>
      </c>
      <c r="F9424" s="4"/>
      <c r="G9424" s="1" t="b">
        <f t="shared" ca="1" si="154"/>
        <v>1</v>
      </c>
      <c r="H9424" s="1435" cm="1">
        <f t="array" aca="1" ref="H9424" ca="1">IF(I9424&lt;&gt;"",INDIRECT("'"&amp;I9424&amp;"'!"&amp;J9424),"")</f>
        <v>0</v>
      </c>
      <c r="I9424" s="1440" t="s">
        <v>6426</v>
      </c>
      <c r="J9424" s="1436" t="s">
        <v>5403</v>
      </c>
      <c r="K9424" s="4"/>
    </row>
    <row r="9425" spans="1:11" ht="15" x14ac:dyDescent="0.2">
      <c r="A9425">
        <v>9366</v>
      </c>
      <c r="B9425" s="1221">
        <f>'CARES CRRSA ARP 28-35'!H241</f>
        <v>0</v>
      </c>
      <c r="D9425" s="4" t="s">
        <v>1694</v>
      </c>
      <c r="F9425" s="4"/>
      <c r="G9425" s="1" t="b">
        <f t="shared" ca="1" si="154"/>
        <v>1</v>
      </c>
      <c r="H9425" s="1435" cm="1">
        <f t="array" aca="1" ref="H9425" ca="1">IF(I9425&lt;&gt;"",INDIRECT("'"&amp;I9425&amp;"'!"&amp;J9425),"")</f>
        <v>0</v>
      </c>
      <c r="I9425" s="1440" t="s">
        <v>6426</v>
      </c>
      <c r="J9425" s="1436" t="s">
        <v>5404</v>
      </c>
      <c r="K9425" s="4"/>
    </row>
    <row r="9426" spans="1:11" ht="15" x14ac:dyDescent="0.2">
      <c r="A9426">
        <v>9367</v>
      </c>
      <c r="B9426" s="1221">
        <f>'CARES CRRSA ARP 28-35'!J241</f>
        <v>0</v>
      </c>
      <c r="D9426" s="4" t="s">
        <v>1694</v>
      </c>
      <c r="F9426" s="4"/>
      <c r="G9426" s="1" t="b">
        <f t="shared" ca="1" si="154"/>
        <v>1</v>
      </c>
      <c r="H9426" s="1435" cm="1">
        <f t="array" aca="1" ref="H9426" ca="1">IF(I9426&lt;&gt;"",INDIRECT("'"&amp;I9426&amp;"'!"&amp;J9426),"")</f>
        <v>0</v>
      </c>
      <c r="I9426" s="1440" t="s">
        <v>6426</v>
      </c>
      <c r="J9426" s="1436" t="s">
        <v>5405</v>
      </c>
      <c r="K9426" s="4"/>
    </row>
    <row r="9427" spans="1:11" ht="15" x14ac:dyDescent="0.2">
      <c r="A9427">
        <v>9368</v>
      </c>
      <c r="B9427" s="1221">
        <f>'CARES CRRSA ARP 28-35'!L241</f>
        <v>0</v>
      </c>
      <c r="D9427" s="4" t="s">
        <v>1694</v>
      </c>
      <c r="F9427" s="4"/>
      <c r="G9427" s="1" t="b">
        <f t="shared" ca="1" si="154"/>
        <v>1</v>
      </c>
      <c r="H9427" s="1435" cm="1">
        <f t="array" aca="1" ref="H9427" ca="1">IF(I9427&lt;&gt;"",INDIRECT("'"&amp;I9427&amp;"'!"&amp;J9427),"")</f>
        <v>0</v>
      </c>
      <c r="I9427" s="1440" t="s">
        <v>6426</v>
      </c>
      <c r="J9427" s="1436" t="s">
        <v>7926</v>
      </c>
      <c r="K9427" s="4"/>
    </row>
    <row r="9428" spans="1:11" ht="15" x14ac:dyDescent="0.2">
      <c r="A9428">
        <v>9369</v>
      </c>
      <c r="B9428" s="1221">
        <f>'CARES CRRSA ARP 28-35'!F242</f>
        <v>0</v>
      </c>
      <c r="D9428" s="4" t="s">
        <v>1694</v>
      </c>
      <c r="F9428" s="4"/>
      <c r="G9428" s="1" t="b">
        <f t="shared" ca="1" si="154"/>
        <v>1</v>
      </c>
      <c r="H9428" s="1435" cm="1">
        <f t="array" aca="1" ref="H9428" ca="1">IF(I9428&lt;&gt;"",INDIRECT("'"&amp;I9428&amp;"'!"&amp;J9428),"")</f>
        <v>0</v>
      </c>
      <c r="I9428" s="1440" t="s">
        <v>6426</v>
      </c>
      <c r="J9428" s="1436" t="s">
        <v>5408</v>
      </c>
      <c r="K9428" s="4"/>
    </row>
    <row r="9429" spans="1:11" ht="15" x14ac:dyDescent="0.2">
      <c r="A9429">
        <v>9370</v>
      </c>
      <c r="B9429" s="1221">
        <f>'CARES CRRSA ARP 28-35'!G242</f>
        <v>0</v>
      </c>
      <c r="D9429" s="4" t="s">
        <v>1694</v>
      </c>
      <c r="F9429" s="4"/>
      <c r="G9429" s="1" t="b">
        <f t="shared" ca="1" si="154"/>
        <v>1</v>
      </c>
      <c r="H9429" s="1435" cm="1">
        <f t="array" aca="1" ref="H9429" ca="1">IF(I9429&lt;&gt;"",INDIRECT("'"&amp;I9429&amp;"'!"&amp;J9429),"")</f>
        <v>0</v>
      </c>
      <c r="I9429" s="1440" t="s">
        <v>6426</v>
      </c>
      <c r="J9429" s="1436" t="s">
        <v>5409</v>
      </c>
      <c r="K9429" s="4"/>
    </row>
    <row r="9430" spans="1:11" ht="15" x14ac:dyDescent="0.2">
      <c r="A9430">
        <v>9371</v>
      </c>
      <c r="B9430" s="1221">
        <f>'CARES CRRSA ARP 28-35'!H242</f>
        <v>0</v>
      </c>
      <c r="D9430" s="4" t="s">
        <v>1694</v>
      </c>
      <c r="F9430" s="4"/>
      <c r="G9430" s="1" t="b">
        <f t="shared" ca="1" si="154"/>
        <v>1</v>
      </c>
      <c r="H9430" s="1435" cm="1">
        <f t="array" aca="1" ref="H9430" ca="1">IF(I9430&lt;&gt;"",INDIRECT("'"&amp;I9430&amp;"'!"&amp;J9430),"")</f>
        <v>0</v>
      </c>
      <c r="I9430" s="1440" t="s">
        <v>6426</v>
      </c>
      <c r="J9430" s="1436" t="s">
        <v>5410</v>
      </c>
      <c r="K9430" s="4"/>
    </row>
    <row r="9431" spans="1:11" ht="15" x14ac:dyDescent="0.2">
      <c r="A9431">
        <v>9372</v>
      </c>
      <c r="B9431" s="1221">
        <f>'CARES CRRSA ARP 28-35'!J242</f>
        <v>0</v>
      </c>
      <c r="D9431" s="4" t="s">
        <v>1694</v>
      </c>
      <c r="F9431" s="4"/>
      <c r="G9431" s="1" t="b">
        <f t="shared" ca="1" si="154"/>
        <v>1</v>
      </c>
      <c r="H9431" s="1435" cm="1">
        <f t="array" aca="1" ref="H9431" ca="1">IF(I9431&lt;&gt;"",INDIRECT("'"&amp;I9431&amp;"'!"&amp;J9431),"")</f>
        <v>0</v>
      </c>
      <c r="I9431" s="1440" t="s">
        <v>6426</v>
      </c>
      <c r="J9431" s="1436" t="s">
        <v>5411</v>
      </c>
      <c r="K9431" s="4"/>
    </row>
    <row r="9432" spans="1:11" ht="15" x14ac:dyDescent="0.2">
      <c r="A9432">
        <v>9373</v>
      </c>
      <c r="B9432" s="1221">
        <f>'CARES CRRSA ARP 28-35'!L242</f>
        <v>0</v>
      </c>
      <c r="D9432" s="4" t="s">
        <v>1694</v>
      </c>
      <c r="F9432" s="4"/>
      <c r="G9432" s="1" t="b">
        <f t="shared" ca="1" si="154"/>
        <v>1</v>
      </c>
      <c r="H9432" s="1435" cm="1">
        <f t="array" aca="1" ref="H9432" ca="1">IF(I9432&lt;&gt;"",INDIRECT("'"&amp;I9432&amp;"'!"&amp;J9432),"")</f>
        <v>0</v>
      </c>
      <c r="I9432" s="1440" t="s">
        <v>6426</v>
      </c>
      <c r="J9432" s="1436" t="s">
        <v>7927</v>
      </c>
      <c r="K9432" s="4"/>
    </row>
    <row r="9433" spans="1:11" ht="15" x14ac:dyDescent="0.2">
      <c r="A9433">
        <v>9374</v>
      </c>
      <c r="B9433" s="1221">
        <f>'CARES CRRSA ARP 28-35'!D249</f>
        <v>0</v>
      </c>
      <c r="D9433" s="4" t="s">
        <v>1694</v>
      </c>
      <c r="F9433" s="4"/>
      <c r="G9433" s="1" t="b">
        <f t="shared" ca="1" si="154"/>
        <v>1</v>
      </c>
      <c r="H9433" s="1435" cm="1">
        <f t="array" aca="1" ref="H9433" ca="1">IF(I9433&lt;&gt;"",INDIRECT("'"&amp;I9433&amp;"'!"&amp;J9433),"")</f>
        <v>0</v>
      </c>
      <c r="I9433" s="1440" t="s">
        <v>6426</v>
      </c>
      <c r="J9433" s="1436" t="s">
        <v>4280</v>
      </c>
      <c r="K9433" s="4"/>
    </row>
    <row r="9434" spans="1:11" ht="15" x14ac:dyDescent="0.2">
      <c r="A9434">
        <v>9375</v>
      </c>
      <c r="B9434" s="1221">
        <f>'CARES CRRSA ARP 28-35'!E249</f>
        <v>0</v>
      </c>
      <c r="D9434" s="4" t="s">
        <v>1694</v>
      </c>
      <c r="F9434" s="4"/>
      <c r="G9434" s="1" t="b">
        <f t="shared" ca="1" si="154"/>
        <v>1</v>
      </c>
      <c r="H9434" s="1435" cm="1">
        <f t="array" aca="1" ref="H9434" ca="1">IF(I9434&lt;&gt;"",INDIRECT("'"&amp;I9434&amp;"'!"&amp;J9434),"")</f>
        <v>0</v>
      </c>
      <c r="I9434" s="1440" t="s">
        <v>6426</v>
      </c>
      <c r="J9434" s="1436" t="s">
        <v>5453</v>
      </c>
      <c r="K9434" s="4"/>
    </row>
    <row r="9435" spans="1:11" ht="15" x14ac:dyDescent="0.2">
      <c r="A9435">
        <v>9376</v>
      </c>
      <c r="B9435" s="1221">
        <f>'CARES CRRSA ARP 28-35'!F249</f>
        <v>0</v>
      </c>
      <c r="D9435" s="4" t="s">
        <v>1694</v>
      </c>
      <c r="F9435" s="4"/>
      <c r="G9435" s="1" t="b">
        <f t="shared" ca="1" si="154"/>
        <v>1</v>
      </c>
      <c r="H9435" s="1435" cm="1">
        <f t="array" aca="1" ref="H9435" ca="1">IF(I9435&lt;&gt;"",INDIRECT("'"&amp;I9435&amp;"'!"&amp;J9435),"")</f>
        <v>0</v>
      </c>
      <c r="I9435" s="1440" t="s">
        <v>6426</v>
      </c>
      <c r="J9435" s="1436" t="s">
        <v>5454</v>
      </c>
      <c r="K9435" s="4"/>
    </row>
    <row r="9436" spans="1:11" ht="15" x14ac:dyDescent="0.2">
      <c r="A9436">
        <v>9377</v>
      </c>
      <c r="B9436" s="1221">
        <f>'CARES CRRSA ARP 28-35'!G249</f>
        <v>0</v>
      </c>
      <c r="D9436" s="4" t="s">
        <v>1694</v>
      </c>
      <c r="F9436" s="4"/>
      <c r="G9436" s="1" t="b">
        <f t="shared" ca="1" si="154"/>
        <v>1</v>
      </c>
      <c r="H9436" s="1435" cm="1">
        <f t="array" aca="1" ref="H9436" ca="1">IF(I9436&lt;&gt;"",INDIRECT("'"&amp;I9436&amp;"'!"&amp;J9436),"")</f>
        <v>0</v>
      </c>
      <c r="I9436" s="1440" t="s">
        <v>6426</v>
      </c>
      <c r="J9436" s="1436" t="s">
        <v>5455</v>
      </c>
      <c r="K9436" s="4"/>
    </row>
    <row r="9437" spans="1:11" ht="15" x14ac:dyDescent="0.2">
      <c r="A9437">
        <v>9378</v>
      </c>
      <c r="B9437" s="1221">
        <f>'CARES CRRSA ARP 28-35'!H249</f>
        <v>0</v>
      </c>
      <c r="D9437" s="4" t="s">
        <v>1694</v>
      </c>
      <c r="F9437" s="4"/>
      <c r="G9437" s="1" t="b">
        <f t="shared" ca="1" si="154"/>
        <v>1</v>
      </c>
      <c r="H9437" s="1435" cm="1">
        <f t="array" aca="1" ref="H9437" ca="1">IF(I9437&lt;&gt;"",INDIRECT("'"&amp;I9437&amp;"'!"&amp;J9437),"")</f>
        <v>0</v>
      </c>
      <c r="I9437" s="1440" t="s">
        <v>6426</v>
      </c>
      <c r="J9437" s="1436" t="s">
        <v>5456</v>
      </c>
      <c r="K9437" s="4"/>
    </row>
    <row r="9438" spans="1:11" ht="15" x14ac:dyDescent="0.2">
      <c r="A9438">
        <v>9379</v>
      </c>
      <c r="B9438" s="1221">
        <f>'CARES CRRSA ARP 28-35'!I249</f>
        <v>0</v>
      </c>
      <c r="D9438" s="4" t="s">
        <v>1694</v>
      </c>
      <c r="F9438" s="4"/>
      <c r="G9438" s="1" t="b">
        <f t="shared" ca="1" si="154"/>
        <v>1</v>
      </c>
      <c r="H9438" s="1435" cm="1">
        <f t="array" aca="1" ref="H9438" ca="1">IF(I9438&lt;&gt;"",INDIRECT("'"&amp;I9438&amp;"'!"&amp;J9438),"")</f>
        <v>0</v>
      </c>
      <c r="I9438" s="1440" t="s">
        <v>6426</v>
      </c>
      <c r="J9438" s="1436" t="s">
        <v>7928</v>
      </c>
      <c r="K9438" s="4"/>
    </row>
    <row r="9439" spans="1:11" ht="15" x14ac:dyDescent="0.2">
      <c r="A9439">
        <v>9380</v>
      </c>
      <c r="B9439" s="1221">
        <f>'CARES CRRSA ARP 28-35'!J249</f>
        <v>0</v>
      </c>
      <c r="D9439" s="4" t="s">
        <v>1694</v>
      </c>
      <c r="F9439" s="4"/>
      <c r="G9439" s="1" t="b">
        <f t="shared" ca="1" si="154"/>
        <v>1</v>
      </c>
      <c r="H9439" s="1435" cm="1">
        <f t="array" aca="1" ref="H9439" ca="1">IF(I9439&lt;&gt;"",INDIRECT("'"&amp;I9439&amp;"'!"&amp;J9439),"")</f>
        <v>0</v>
      </c>
      <c r="I9439" s="1440" t="s">
        <v>6426</v>
      </c>
      <c r="J9439" s="1436" t="s">
        <v>5457</v>
      </c>
      <c r="K9439" s="4"/>
    </row>
    <row r="9440" spans="1:11" ht="15" x14ac:dyDescent="0.2">
      <c r="A9440">
        <v>9381</v>
      </c>
      <c r="B9440" s="1221">
        <f>'CARES CRRSA ARP 28-35'!L249</f>
        <v>0</v>
      </c>
      <c r="D9440" s="4" t="s">
        <v>1694</v>
      </c>
      <c r="F9440" s="4"/>
      <c r="G9440" s="1" t="b">
        <f t="shared" ref="G9440:G9503" ca="1" si="155">H9440=B9440</f>
        <v>1</v>
      </c>
      <c r="H9440" s="1435" cm="1">
        <f t="array" aca="1" ref="H9440" ca="1">IF(I9440&lt;&gt;"",INDIRECT("'"&amp;I9440&amp;"'!"&amp;J9440),"")</f>
        <v>0</v>
      </c>
      <c r="I9440" s="1440" t="s">
        <v>6426</v>
      </c>
      <c r="J9440" s="1436" t="s">
        <v>7929</v>
      </c>
      <c r="K9440" s="4"/>
    </row>
    <row r="9441" spans="1:11" ht="15" x14ac:dyDescent="0.2">
      <c r="A9441">
        <v>9382</v>
      </c>
      <c r="B9441" s="1221">
        <f>'CARES CRRSA ARP 28-35'!D250</f>
        <v>0</v>
      </c>
      <c r="D9441" s="4" t="s">
        <v>1694</v>
      </c>
      <c r="F9441" s="4"/>
      <c r="G9441" s="1" t="b">
        <f t="shared" ca="1" si="155"/>
        <v>1</v>
      </c>
      <c r="H9441" s="1435" cm="1">
        <f t="array" aca="1" ref="H9441" ca="1">IF(I9441&lt;&gt;"",INDIRECT("'"&amp;I9441&amp;"'!"&amp;J9441),"")</f>
        <v>0</v>
      </c>
      <c r="I9441" s="1440" t="s">
        <v>6426</v>
      </c>
      <c r="J9441" s="1436" t="s">
        <v>4281</v>
      </c>
      <c r="K9441" s="4"/>
    </row>
    <row r="9442" spans="1:11" ht="15" x14ac:dyDescent="0.2">
      <c r="A9442">
        <v>9383</v>
      </c>
      <c r="B9442" s="1221">
        <f>'CARES CRRSA ARP 28-35'!E250</f>
        <v>0</v>
      </c>
      <c r="D9442" s="4" t="s">
        <v>1694</v>
      </c>
      <c r="F9442" s="4"/>
      <c r="G9442" s="1" t="b">
        <f t="shared" ca="1" si="155"/>
        <v>1</v>
      </c>
      <c r="H9442" s="1435" cm="1">
        <f t="array" aca="1" ref="H9442" ca="1">IF(I9442&lt;&gt;"",INDIRECT("'"&amp;I9442&amp;"'!"&amp;J9442),"")</f>
        <v>0</v>
      </c>
      <c r="I9442" s="1440" t="s">
        <v>6426</v>
      </c>
      <c r="J9442" s="1436" t="s">
        <v>5459</v>
      </c>
      <c r="K9442" s="4"/>
    </row>
    <row r="9443" spans="1:11" ht="15" x14ac:dyDescent="0.2">
      <c r="A9443">
        <v>9384</v>
      </c>
      <c r="B9443" s="1221">
        <f>'CARES CRRSA ARP 28-35'!F250</f>
        <v>0</v>
      </c>
      <c r="D9443" s="4" t="s">
        <v>1694</v>
      </c>
      <c r="F9443" s="4"/>
      <c r="G9443" s="1" t="b">
        <f t="shared" ca="1" si="155"/>
        <v>1</v>
      </c>
      <c r="H9443" s="1435" cm="1">
        <f t="array" aca="1" ref="H9443" ca="1">IF(I9443&lt;&gt;"",INDIRECT("'"&amp;I9443&amp;"'!"&amp;J9443),"")</f>
        <v>0</v>
      </c>
      <c r="I9443" s="1440" t="s">
        <v>6426</v>
      </c>
      <c r="J9443" s="1436" t="s">
        <v>5460</v>
      </c>
      <c r="K9443" s="4"/>
    </row>
    <row r="9444" spans="1:11" ht="15" x14ac:dyDescent="0.2">
      <c r="A9444">
        <v>9385</v>
      </c>
      <c r="B9444" s="1221">
        <f>'CARES CRRSA ARP 28-35'!G250</f>
        <v>0</v>
      </c>
      <c r="D9444" s="4" t="s">
        <v>1694</v>
      </c>
      <c r="F9444" s="4"/>
      <c r="G9444" s="1" t="b">
        <f t="shared" ca="1" si="155"/>
        <v>1</v>
      </c>
      <c r="H9444" s="1435" cm="1">
        <f t="array" aca="1" ref="H9444" ca="1">IF(I9444&lt;&gt;"",INDIRECT("'"&amp;I9444&amp;"'!"&amp;J9444),"")</f>
        <v>0</v>
      </c>
      <c r="I9444" s="1440" t="s">
        <v>6426</v>
      </c>
      <c r="J9444" s="1436" t="s">
        <v>5461</v>
      </c>
      <c r="K9444" s="4"/>
    </row>
    <row r="9445" spans="1:11" ht="15" x14ac:dyDescent="0.2">
      <c r="A9445">
        <v>9386</v>
      </c>
      <c r="B9445" s="1221">
        <f>'CARES CRRSA ARP 28-35'!H250</f>
        <v>0</v>
      </c>
      <c r="D9445" s="4" t="s">
        <v>1694</v>
      </c>
      <c r="F9445" s="4"/>
      <c r="G9445" s="1" t="b">
        <f t="shared" ca="1" si="155"/>
        <v>1</v>
      </c>
      <c r="H9445" s="1435" cm="1">
        <f t="array" aca="1" ref="H9445" ca="1">IF(I9445&lt;&gt;"",INDIRECT("'"&amp;I9445&amp;"'!"&amp;J9445),"")</f>
        <v>0</v>
      </c>
      <c r="I9445" s="1440" t="s">
        <v>6426</v>
      </c>
      <c r="J9445" s="1436" t="s">
        <v>5462</v>
      </c>
      <c r="K9445" s="4"/>
    </row>
    <row r="9446" spans="1:11" ht="15" x14ac:dyDescent="0.2">
      <c r="A9446">
        <v>9387</v>
      </c>
      <c r="B9446" s="1221">
        <f>'CARES CRRSA ARP 28-35'!I250</f>
        <v>0</v>
      </c>
      <c r="D9446" s="4" t="s">
        <v>1694</v>
      </c>
      <c r="F9446" s="4"/>
      <c r="G9446" s="1" t="b">
        <f t="shared" ca="1" si="155"/>
        <v>1</v>
      </c>
      <c r="H9446" s="1435" cm="1">
        <f t="array" aca="1" ref="H9446" ca="1">IF(I9446&lt;&gt;"",INDIRECT("'"&amp;I9446&amp;"'!"&amp;J9446),"")</f>
        <v>0</v>
      </c>
      <c r="I9446" s="1440" t="s">
        <v>6426</v>
      </c>
      <c r="J9446" s="1436" t="s">
        <v>7930</v>
      </c>
      <c r="K9446" s="4"/>
    </row>
    <row r="9447" spans="1:11" ht="15" x14ac:dyDescent="0.2">
      <c r="A9447">
        <v>9388</v>
      </c>
      <c r="B9447" s="1221">
        <f>'CARES CRRSA ARP 28-35'!J250</f>
        <v>0</v>
      </c>
      <c r="D9447" s="4" t="s">
        <v>1694</v>
      </c>
      <c r="F9447" s="4"/>
      <c r="G9447" s="1" t="b">
        <f t="shared" ca="1" si="155"/>
        <v>1</v>
      </c>
      <c r="H9447" s="1435" cm="1">
        <f t="array" aca="1" ref="H9447" ca="1">IF(I9447&lt;&gt;"",INDIRECT("'"&amp;I9447&amp;"'!"&amp;J9447),"")</f>
        <v>0</v>
      </c>
      <c r="I9447" s="1440" t="s">
        <v>6426</v>
      </c>
      <c r="J9447" s="1436" t="s">
        <v>5463</v>
      </c>
      <c r="K9447" s="4"/>
    </row>
    <row r="9448" spans="1:11" ht="15" x14ac:dyDescent="0.2">
      <c r="A9448">
        <v>9389</v>
      </c>
      <c r="B9448" s="1221">
        <f>'CARES CRRSA ARP 28-35'!L250</f>
        <v>0</v>
      </c>
      <c r="D9448" s="4" t="s">
        <v>1694</v>
      </c>
      <c r="F9448" s="4"/>
      <c r="G9448" s="1" t="b">
        <f t="shared" ca="1" si="155"/>
        <v>1</v>
      </c>
      <c r="H9448" s="1435" cm="1">
        <f t="array" aca="1" ref="H9448" ca="1">IF(I9448&lt;&gt;"",INDIRECT("'"&amp;I9448&amp;"'!"&amp;J9448),"")</f>
        <v>0</v>
      </c>
      <c r="I9448" s="1440" t="s">
        <v>6426</v>
      </c>
      <c r="J9448" s="1436" t="s">
        <v>7931</v>
      </c>
      <c r="K9448" s="4"/>
    </row>
    <row r="9449" spans="1:11" ht="15" x14ac:dyDescent="0.2">
      <c r="A9449">
        <v>9390</v>
      </c>
      <c r="B9449" s="1221">
        <f>'CARES CRRSA ARP 28-35'!D253</f>
        <v>0</v>
      </c>
      <c r="D9449" s="4" t="s">
        <v>1694</v>
      </c>
      <c r="F9449" s="4"/>
      <c r="G9449" s="1" t="b">
        <f t="shared" ca="1" si="155"/>
        <v>1</v>
      </c>
      <c r="H9449" s="1435" cm="1">
        <f t="array" aca="1" ref="H9449" ca="1">IF(I9449&lt;&gt;"",INDIRECT("'"&amp;I9449&amp;"'!"&amp;J9449),"")</f>
        <v>0</v>
      </c>
      <c r="I9449" s="1440" t="s">
        <v>6426</v>
      </c>
      <c r="J9449" s="1436" t="s">
        <v>5479</v>
      </c>
      <c r="K9449" s="4"/>
    </row>
    <row r="9450" spans="1:11" ht="15" x14ac:dyDescent="0.2">
      <c r="A9450">
        <v>9391</v>
      </c>
      <c r="B9450" s="1221">
        <f>'CARES CRRSA ARP 28-35'!E253</f>
        <v>0</v>
      </c>
      <c r="D9450" s="4" t="s">
        <v>1694</v>
      </c>
      <c r="F9450" s="4"/>
      <c r="G9450" s="1" t="b">
        <f t="shared" ca="1" si="155"/>
        <v>1</v>
      </c>
      <c r="H9450" s="1435" cm="1">
        <f t="array" aca="1" ref="H9450" ca="1">IF(I9450&lt;&gt;"",INDIRECT("'"&amp;I9450&amp;"'!"&amp;J9450),"")</f>
        <v>0</v>
      </c>
      <c r="I9450" s="1440" t="s">
        <v>6426</v>
      </c>
      <c r="J9450" s="1436" t="s">
        <v>5480</v>
      </c>
      <c r="K9450" s="4"/>
    </row>
    <row r="9451" spans="1:11" ht="15" x14ac:dyDescent="0.2">
      <c r="A9451">
        <v>9392</v>
      </c>
      <c r="B9451" s="1221">
        <f>'CARES CRRSA ARP 28-35'!F253</f>
        <v>0</v>
      </c>
      <c r="D9451" s="4" t="s">
        <v>1694</v>
      </c>
      <c r="F9451" s="4"/>
      <c r="G9451" s="1" t="b">
        <f t="shared" ca="1" si="155"/>
        <v>1</v>
      </c>
      <c r="H9451" s="1435" cm="1">
        <f t="array" aca="1" ref="H9451" ca="1">IF(I9451&lt;&gt;"",INDIRECT("'"&amp;I9451&amp;"'!"&amp;J9451),"")</f>
        <v>0</v>
      </c>
      <c r="I9451" s="1440" t="s">
        <v>6426</v>
      </c>
      <c r="J9451" s="1436" t="s">
        <v>5481</v>
      </c>
      <c r="K9451" s="4"/>
    </row>
    <row r="9452" spans="1:11" ht="15" x14ac:dyDescent="0.2">
      <c r="A9452">
        <v>9393</v>
      </c>
      <c r="B9452" s="1221">
        <f>'CARES CRRSA ARP 28-35'!G253</f>
        <v>0</v>
      </c>
      <c r="D9452" s="4" t="s">
        <v>1694</v>
      </c>
      <c r="F9452" s="4"/>
      <c r="G9452" s="1" t="b">
        <f t="shared" ca="1" si="155"/>
        <v>1</v>
      </c>
      <c r="H9452" s="1435" cm="1">
        <f t="array" aca="1" ref="H9452" ca="1">IF(I9452&lt;&gt;"",INDIRECT("'"&amp;I9452&amp;"'!"&amp;J9452),"")</f>
        <v>0</v>
      </c>
      <c r="I9452" s="1440" t="s">
        <v>6426</v>
      </c>
      <c r="J9452" s="1436" t="s">
        <v>5482</v>
      </c>
      <c r="K9452" s="4"/>
    </row>
    <row r="9453" spans="1:11" ht="15" x14ac:dyDescent="0.2">
      <c r="A9453">
        <v>9394</v>
      </c>
      <c r="B9453" s="1221">
        <f>'CARES CRRSA ARP 28-35'!H253</f>
        <v>0</v>
      </c>
      <c r="D9453" s="4" t="s">
        <v>1694</v>
      </c>
      <c r="F9453" s="4"/>
      <c r="G9453" s="1" t="b">
        <f t="shared" ca="1" si="155"/>
        <v>1</v>
      </c>
      <c r="H9453" s="1435" cm="1">
        <f t="array" aca="1" ref="H9453" ca="1">IF(I9453&lt;&gt;"",INDIRECT("'"&amp;I9453&amp;"'!"&amp;J9453),"")</f>
        <v>0</v>
      </c>
      <c r="I9453" s="1440" t="s">
        <v>6426</v>
      </c>
      <c r="J9453" s="1436" t="s">
        <v>5483</v>
      </c>
      <c r="K9453" s="4"/>
    </row>
    <row r="9454" spans="1:11" ht="15" x14ac:dyDescent="0.2">
      <c r="A9454">
        <v>9395</v>
      </c>
      <c r="B9454" s="1221">
        <f>'CARES CRRSA ARP 28-35'!I253</f>
        <v>0</v>
      </c>
      <c r="D9454" s="4" t="s">
        <v>1694</v>
      </c>
      <c r="F9454" s="4"/>
      <c r="G9454" s="1" t="b">
        <f t="shared" ca="1" si="155"/>
        <v>1</v>
      </c>
      <c r="H9454" s="1435" cm="1">
        <f t="array" aca="1" ref="H9454" ca="1">IF(I9454&lt;&gt;"",INDIRECT("'"&amp;I9454&amp;"'!"&amp;J9454),"")</f>
        <v>0</v>
      </c>
      <c r="I9454" s="1440" t="s">
        <v>6426</v>
      </c>
      <c r="J9454" s="1436" t="s">
        <v>6492</v>
      </c>
      <c r="K9454" s="4"/>
    </row>
    <row r="9455" spans="1:11" ht="15" x14ac:dyDescent="0.2">
      <c r="A9455">
        <v>9396</v>
      </c>
      <c r="B9455" s="1221">
        <f>'CARES CRRSA ARP 28-35'!J253</f>
        <v>0</v>
      </c>
      <c r="D9455" s="4" t="s">
        <v>1694</v>
      </c>
      <c r="F9455" s="4"/>
      <c r="G9455" s="1" t="b">
        <f t="shared" ca="1" si="155"/>
        <v>1</v>
      </c>
      <c r="H9455" s="1435" cm="1">
        <f t="array" aca="1" ref="H9455" ca="1">IF(I9455&lt;&gt;"",INDIRECT("'"&amp;I9455&amp;"'!"&amp;J9455),"")</f>
        <v>0</v>
      </c>
      <c r="I9455" s="1440" t="s">
        <v>6426</v>
      </c>
      <c r="J9455" s="1436" t="s">
        <v>5484</v>
      </c>
      <c r="K9455" s="4"/>
    </row>
    <row r="9456" spans="1:11" ht="15" x14ac:dyDescent="0.2">
      <c r="A9456">
        <v>9397</v>
      </c>
      <c r="B9456" s="1221">
        <f>'CARES CRRSA ARP 28-35'!L253</f>
        <v>0</v>
      </c>
      <c r="D9456" s="4" t="s">
        <v>1694</v>
      </c>
      <c r="F9456" s="4"/>
      <c r="G9456" s="1" t="b">
        <f t="shared" ca="1" si="155"/>
        <v>1</v>
      </c>
      <c r="H9456" s="1435" cm="1">
        <f t="array" aca="1" ref="H9456" ca="1">IF(I9456&lt;&gt;"",INDIRECT("'"&amp;I9456&amp;"'!"&amp;J9456),"")</f>
        <v>0</v>
      </c>
      <c r="I9456" s="1440" t="s">
        <v>6426</v>
      </c>
      <c r="J9456" s="1436" t="s">
        <v>6493</v>
      </c>
      <c r="K9456" s="4"/>
    </row>
    <row r="9457" spans="1:11" ht="15" x14ac:dyDescent="0.2">
      <c r="A9457">
        <v>9398</v>
      </c>
      <c r="B9457" s="1221">
        <f>'CARES CRRSA ARP 28-35'!D254</f>
        <v>0</v>
      </c>
      <c r="D9457" s="4" t="s">
        <v>1694</v>
      </c>
      <c r="F9457" s="4"/>
      <c r="G9457" s="1" t="b">
        <f t="shared" ca="1" si="155"/>
        <v>1</v>
      </c>
      <c r="H9457" s="1435" cm="1">
        <f t="array" aca="1" ref="H9457" ca="1">IF(I9457&lt;&gt;"",INDIRECT("'"&amp;I9457&amp;"'!"&amp;J9457),"")</f>
        <v>0</v>
      </c>
      <c r="I9457" s="1440" t="s">
        <v>6426</v>
      </c>
      <c r="J9457" s="1436" t="s">
        <v>4282</v>
      </c>
      <c r="K9457" s="4"/>
    </row>
    <row r="9458" spans="1:11" ht="15" x14ac:dyDescent="0.2">
      <c r="A9458">
        <v>9399</v>
      </c>
      <c r="B9458" s="1221">
        <f>'CARES CRRSA ARP 28-35'!E254</f>
        <v>0</v>
      </c>
      <c r="D9458" s="4" t="s">
        <v>1694</v>
      </c>
      <c r="F9458" s="4"/>
      <c r="G9458" s="1" t="b">
        <f t="shared" ca="1" si="155"/>
        <v>1</v>
      </c>
      <c r="H9458" s="1435" cm="1">
        <f t="array" aca="1" ref="H9458" ca="1">IF(I9458&lt;&gt;"",INDIRECT("'"&amp;I9458&amp;"'!"&amp;J9458),"")</f>
        <v>0</v>
      </c>
      <c r="I9458" s="1440" t="s">
        <v>6426</v>
      </c>
      <c r="J9458" s="1436" t="s">
        <v>5487</v>
      </c>
      <c r="K9458" s="4"/>
    </row>
    <row r="9459" spans="1:11" ht="15" x14ac:dyDescent="0.2">
      <c r="A9459">
        <v>9400</v>
      </c>
      <c r="B9459" s="1221">
        <f>'CARES CRRSA ARP 28-35'!F254</f>
        <v>0</v>
      </c>
      <c r="D9459" s="4" t="s">
        <v>1694</v>
      </c>
      <c r="F9459" s="4"/>
      <c r="G9459" s="1" t="b">
        <f t="shared" ca="1" si="155"/>
        <v>1</v>
      </c>
      <c r="H9459" s="1435" cm="1">
        <f t="array" aca="1" ref="H9459" ca="1">IF(I9459&lt;&gt;"",INDIRECT("'"&amp;I9459&amp;"'!"&amp;J9459),"")</f>
        <v>0</v>
      </c>
      <c r="I9459" s="1440" t="s">
        <v>6426</v>
      </c>
      <c r="J9459" s="1436" t="s">
        <v>5488</v>
      </c>
      <c r="K9459" s="4"/>
    </row>
    <row r="9460" spans="1:11" ht="15" x14ac:dyDescent="0.2">
      <c r="A9460">
        <v>9401</v>
      </c>
      <c r="B9460" s="1221">
        <f>'CARES CRRSA ARP 28-35'!G254</f>
        <v>0</v>
      </c>
      <c r="D9460" s="4" t="s">
        <v>1694</v>
      </c>
      <c r="F9460" s="4"/>
      <c r="G9460" s="1" t="b">
        <f t="shared" ca="1" si="155"/>
        <v>1</v>
      </c>
      <c r="H9460" s="1435" cm="1">
        <f t="array" aca="1" ref="H9460" ca="1">IF(I9460&lt;&gt;"",INDIRECT("'"&amp;I9460&amp;"'!"&amp;J9460),"")</f>
        <v>0</v>
      </c>
      <c r="I9460" s="1440" t="s">
        <v>6426</v>
      </c>
      <c r="J9460" s="1436" t="s">
        <v>5489</v>
      </c>
      <c r="K9460" s="4"/>
    </row>
    <row r="9461" spans="1:11" ht="15" x14ac:dyDescent="0.2">
      <c r="A9461">
        <v>9402</v>
      </c>
      <c r="B9461" s="1221">
        <f>'CARES CRRSA ARP 28-35'!H254</f>
        <v>0</v>
      </c>
      <c r="D9461" s="4" t="s">
        <v>1694</v>
      </c>
      <c r="F9461" s="4"/>
      <c r="G9461" s="1" t="b">
        <f t="shared" ca="1" si="155"/>
        <v>1</v>
      </c>
      <c r="H9461" s="1435" cm="1">
        <f t="array" aca="1" ref="H9461" ca="1">IF(I9461&lt;&gt;"",INDIRECT("'"&amp;I9461&amp;"'!"&amp;J9461),"")</f>
        <v>0</v>
      </c>
      <c r="I9461" s="1440" t="s">
        <v>6426</v>
      </c>
      <c r="J9461" s="1436" t="s">
        <v>5490</v>
      </c>
      <c r="K9461" s="4"/>
    </row>
    <row r="9462" spans="1:11" ht="15" x14ac:dyDescent="0.2">
      <c r="A9462">
        <v>9403</v>
      </c>
      <c r="B9462" s="1221">
        <f>'CARES CRRSA ARP 28-35'!I254</f>
        <v>0</v>
      </c>
      <c r="D9462" s="4" t="s">
        <v>1694</v>
      </c>
      <c r="F9462" s="4"/>
      <c r="G9462" s="1" t="b">
        <f t="shared" ca="1" si="155"/>
        <v>1</v>
      </c>
      <c r="H9462" s="1435" cm="1">
        <f t="array" aca="1" ref="H9462" ca="1">IF(I9462&lt;&gt;"",INDIRECT("'"&amp;I9462&amp;"'!"&amp;J9462),"")</f>
        <v>0</v>
      </c>
      <c r="I9462" s="1440" t="s">
        <v>6426</v>
      </c>
      <c r="J9462" s="1436" t="s">
        <v>7932</v>
      </c>
      <c r="K9462" s="4"/>
    </row>
    <row r="9463" spans="1:11" ht="15" x14ac:dyDescent="0.2">
      <c r="A9463">
        <v>9404</v>
      </c>
      <c r="B9463" s="1221">
        <f>'CARES CRRSA ARP 28-35'!J254</f>
        <v>0</v>
      </c>
      <c r="D9463" s="4" t="s">
        <v>1694</v>
      </c>
      <c r="F9463" s="4"/>
      <c r="G9463" s="1" t="b">
        <f t="shared" ca="1" si="155"/>
        <v>1</v>
      </c>
      <c r="H9463" s="1435" cm="1">
        <f t="array" aca="1" ref="H9463" ca="1">IF(I9463&lt;&gt;"",INDIRECT("'"&amp;I9463&amp;"'!"&amp;J9463),"")</f>
        <v>0</v>
      </c>
      <c r="I9463" s="1440" t="s">
        <v>6426</v>
      </c>
      <c r="J9463" s="1436" t="s">
        <v>5491</v>
      </c>
      <c r="K9463" s="4"/>
    </row>
    <row r="9464" spans="1:11" ht="15" x14ac:dyDescent="0.2">
      <c r="A9464">
        <v>9405</v>
      </c>
      <c r="B9464" s="1221">
        <f>'CARES CRRSA ARP 28-35'!L254</f>
        <v>0</v>
      </c>
      <c r="D9464" s="4" t="s">
        <v>1694</v>
      </c>
      <c r="F9464" s="4"/>
      <c r="G9464" s="1" t="b">
        <f t="shared" ca="1" si="155"/>
        <v>1</v>
      </c>
      <c r="H9464" s="1435" cm="1">
        <f t="array" aca="1" ref="H9464" ca="1">IF(I9464&lt;&gt;"",INDIRECT("'"&amp;I9464&amp;"'!"&amp;J9464),"")</f>
        <v>0</v>
      </c>
      <c r="I9464" s="1440" t="s">
        <v>6426</v>
      </c>
      <c r="J9464" s="1436" t="s">
        <v>7933</v>
      </c>
      <c r="K9464" s="4"/>
    </row>
    <row r="9465" spans="1:11" ht="15" x14ac:dyDescent="0.2">
      <c r="A9465">
        <v>9406</v>
      </c>
      <c r="B9465" s="1221">
        <f>'CARES CRRSA ARP 28-35'!D255</f>
        <v>0</v>
      </c>
      <c r="D9465" s="4" t="s">
        <v>1694</v>
      </c>
      <c r="F9465" s="4"/>
      <c r="G9465" s="1" t="b">
        <f t="shared" ca="1" si="155"/>
        <v>1</v>
      </c>
      <c r="H9465" s="1435" cm="1">
        <f t="array" aca="1" ref="H9465" ca="1">IF(I9465&lt;&gt;"",INDIRECT("'"&amp;I9465&amp;"'!"&amp;J9465),"")</f>
        <v>0</v>
      </c>
      <c r="I9465" s="1440" t="s">
        <v>6426</v>
      </c>
      <c r="J9465" s="1436" t="s">
        <v>5493</v>
      </c>
      <c r="K9465" s="4"/>
    </row>
    <row r="9466" spans="1:11" ht="15" x14ac:dyDescent="0.2">
      <c r="A9466">
        <v>9407</v>
      </c>
      <c r="B9466" s="1221">
        <f>'CARES CRRSA ARP 28-35'!E255</f>
        <v>0</v>
      </c>
      <c r="D9466" s="4" t="s">
        <v>1694</v>
      </c>
      <c r="F9466" s="4"/>
      <c r="G9466" s="1" t="b">
        <f t="shared" ca="1" si="155"/>
        <v>1</v>
      </c>
      <c r="H9466" s="1435" cm="1">
        <f t="array" aca="1" ref="H9466" ca="1">IF(I9466&lt;&gt;"",INDIRECT("'"&amp;I9466&amp;"'!"&amp;J9466),"")</f>
        <v>0</v>
      </c>
      <c r="I9466" s="1440" t="s">
        <v>6426</v>
      </c>
      <c r="J9466" s="1436" t="s">
        <v>5494</v>
      </c>
      <c r="K9466" s="4"/>
    </row>
    <row r="9467" spans="1:11" ht="15" x14ac:dyDescent="0.2">
      <c r="A9467">
        <v>9408</v>
      </c>
      <c r="B9467" s="1221">
        <f>'CARES CRRSA ARP 28-35'!F255</f>
        <v>0</v>
      </c>
      <c r="D9467" s="4" t="s">
        <v>1694</v>
      </c>
      <c r="F9467" s="4"/>
      <c r="G9467" s="1" t="b">
        <f t="shared" ca="1" si="155"/>
        <v>1</v>
      </c>
      <c r="H9467" s="1435" cm="1">
        <f t="array" aca="1" ref="H9467" ca="1">IF(I9467&lt;&gt;"",INDIRECT("'"&amp;I9467&amp;"'!"&amp;J9467),"")</f>
        <v>0</v>
      </c>
      <c r="I9467" s="1440" t="s">
        <v>6426</v>
      </c>
      <c r="J9467" s="1436" t="s">
        <v>5495</v>
      </c>
      <c r="K9467" s="4"/>
    </row>
    <row r="9468" spans="1:11" ht="15" x14ac:dyDescent="0.2">
      <c r="A9468">
        <v>9409</v>
      </c>
      <c r="B9468" s="1221">
        <f>'CARES CRRSA ARP 28-35'!G255</f>
        <v>0</v>
      </c>
      <c r="D9468" s="4" t="s">
        <v>1694</v>
      </c>
      <c r="F9468" s="4"/>
      <c r="G9468" s="1" t="b">
        <f t="shared" ca="1" si="155"/>
        <v>1</v>
      </c>
      <c r="H9468" s="1435" cm="1">
        <f t="array" aca="1" ref="H9468" ca="1">IF(I9468&lt;&gt;"",INDIRECT("'"&amp;I9468&amp;"'!"&amp;J9468),"")</f>
        <v>0</v>
      </c>
      <c r="I9468" s="1440" t="s">
        <v>6426</v>
      </c>
      <c r="J9468" s="1436" t="s">
        <v>5496</v>
      </c>
      <c r="K9468" s="4"/>
    </row>
    <row r="9469" spans="1:11" ht="15" x14ac:dyDescent="0.2">
      <c r="A9469">
        <v>9410</v>
      </c>
      <c r="B9469" s="1221">
        <f>'CARES CRRSA ARP 28-35'!H255</f>
        <v>0</v>
      </c>
      <c r="D9469" s="4" t="s">
        <v>1694</v>
      </c>
      <c r="F9469" s="4"/>
      <c r="G9469" s="1" t="b">
        <f t="shared" ca="1" si="155"/>
        <v>1</v>
      </c>
      <c r="H9469" s="1435" cm="1">
        <f t="array" aca="1" ref="H9469" ca="1">IF(I9469&lt;&gt;"",INDIRECT("'"&amp;I9469&amp;"'!"&amp;J9469),"")</f>
        <v>0</v>
      </c>
      <c r="I9469" s="1440" t="s">
        <v>6426</v>
      </c>
      <c r="J9469" s="1436" t="s">
        <v>5497</v>
      </c>
      <c r="K9469" s="4"/>
    </row>
    <row r="9470" spans="1:11" ht="15" x14ac:dyDescent="0.2">
      <c r="A9470">
        <v>9411</v>
      </c>
      <c r="B9470" s="1221">
        <f>'CARES CRRSA ARP 28-35'!I255</f>
        <v>0</v>
      </c>
      <c r="D9470" s="4" t="s">
        <v>1694</v>
      </c>
      <c r="F9470" s="4"/>
      <c r="G9470" s="1" t="b">
        <f t="shared" ca="1" si="155"/>
        <v>1</v>
      </c>
      <c r="H9470" s="1435" cm="1">
        <f t="array" aca="1" ref="H9470" ca="1">IF(I9470&lt;&gt;"",INDIRECT("'"&amp;I9470&amp;"'!"&amp;J9470),"")</f>
        <v>0</v>
      </c>
      <c r="I9470" s="1440" t="s">
        <v>6426</v>
      </c>
      <c r="J9470" s="1436" t="s">
        <v>7934</v>
      </c>
      <c r="K9470" s="4"/>
    </row>
    <row r="9471" spans="1:11" ht="15" x14ac:dyDescent="0.2">
      <c r="A9471">
        <v>9412</v>
      </c>
      <c r="B9471" s="1221">
        <f>'CARES CRRSA ARP 28-35'!J255</f>
        <v>0</v>
      </c>
      <c r="D9471" s="4" t="s">
        <v>1694</v>
      </c>
      <c r="F9471" s="4"/>
      <c r="G9471" s="1" t="b">
        <f t="shared" ca="1" si="155"/>
        <v>1</v>
      </c>
      <c r="H9471" s="1435" cm="1">
        <f t="array" aca="1" ref="H9471" ca="1">IF(I9471&lt;&gt;"",INDIRECT("'"&amp;I9471&amp;"'!"&amp;J9471),"")</f>
        <v>0</v>
      </c>
      <c r="I9471" s="1440" t="s">
        <v>6426</v>
      </c>
      <c r="J9471" s="1436" t="s">
        <v>5498</v>
      </c>
      <c r="K9471" s="4"/>
    </row>
    <row r="9472" spans="1:11" ht="15" x14ac:dyDescent="0.2">
      <c r="A9472">
        <v>9413</v>
      </c>
      <c r="B9472" s="1221">
        <f>'CARES CRRSA ARP 28-35'!L255</f>
        <v>0</v>
      </c>
      <c r="D9472" s="4" t="s">
        <v>1694</v>
      </c>
      <c r="F9472" s="4"/>
      <c r="G9472" s="1" t="b">
        <f t="shared" ca="1" si="155"/>
        <v>1</v>
      </c>
      <c r="H9472" s="1435" cm="1">
        <f t="array" aca="1" ref="H9472" ca="1">IF(I9472&lt;&gt;"",INDIRECT("'"&amp;I9472&amp;"'!"&amp;J9472),"")</f>
        <v>0</v>
      </c>
      <c r="I9472" s="1440" t="s">
        <v>6426</v>
      </c>
      <c r="J9472" s="1436" t="s">
        <v>7935</v>
      </c>
      <c r="K9472" s="4"/>
    </row>
    <row r="9473" spans="1:11" ht="15" x14ac:dyDescent="0.2">
      <c r="A9473">
        <v>9414</v>
      </c>
      <c r="B9473" s="1221">
        <f>'CARES CRRSA ARP 28-35'!F258</f>
        <v>0</v>
      </c>
      <c r="D9473" s="4" t="s">
        <v>1694</v>
      </c>
      <c r="F9473" s="4"/>
      <c r="G9473" s="1" t="b">
        <f t="shared" ca="1" si="155"/>
        <v>1</v>
      </c>
      <c r="H9473" s="1435" cm="1">
        <f t="array" aca="1" ref="H9473" ca="1">IF(I9473&lt;&gt;"",INDIRECT("'"&amp;I9473&amp;"'!"&amp;J9473),"")</f>
        <v>0</v>
      </c>
      <c r="I9473" s="1440" t="s">
        <v>6426</v>
      </c>
      <c r="J9473" s="1436" t="s">
        <v>5087</v>
      </c>
      <c r="K9473" s="4"/>
    </row>
    <row r="9474" spans="1:11" ht="15" x14ac:dyDescent="0.2">
      <c r="A9474">
        <v>9415</v>
      </c>
      <c r="B9474" s="1221">
        <f>'CARES CRRSA ARP 28-35'!G258</f>
        <v>0</v>
      </c>
      <c r="D9474" s="4" t="s">
        <v>1694</v>
      </c>
      <c r="F9474" s="4"/>
      <c r="G9474" s="1" t="b">
        <f t="shared" ca="1" si="155"/>
        <v>1</v>
      </c>
      <c r="H9474" s="1435" cm="1">
        <f t="array" aca="1" ref="H9474" ca="1">IF(I9474&lt;&gt;"",INDIRECT("'"&amp;I9474&amp;"'!"&amp;J9474),"")</f>
        <v>0</v>
      </c>
      <c r="I9474" s="1440" t="s">
        <v>6426</v>
      </c>
      <c r="J9474" s="1436" t="s">
        <v>5128</v>
      </c>
      <c r="K9474" s="4"/>
    </row>
    <row r="9475" spans="1:11" ht="15" x14ac:dyDescent="0.2">
      <c r="A9475">
        <v>9416</v>
      </c>
      <c r="B9475" s="1221">
        <f>'CARES CRRSA ARP 28-35'!H258</f>
        <v>0</v>
      </c>
      <c r="D9475" s="4" t="s">
        <v>1694</v>
      </c>
      <c r="F9475" s="4"/>
      <c r="G9475" s="1" t="b">
        <f t="shared" ca="1" si="155"/>
        <v>1</v>
      </c>
      <c r="H9475" s="1435" cm="1">
        <f t="array" aca="1" ref="H9475" ca="1">IF(I9475&lt;&gt;"",INDIRECT("'"&amp;I9475&amp;"'!"&amp;J9475),"")</f>
        <v>0</v>
      </c>
      <c r="I9475" s="1440" t="s">
        <v>6426</v>
      </c>
      <c r="J9475" s="1436" t="s">
        <v>6494</v>
      </c>
      <c r="K9475" s="4"/>
    </row>
    <row r="9476" spans="1:11" ht="15" x14ac:dyDescent="0.2">
      <c r="A9476">
        <v>9417</v>
      </c>
      <c r="B9476" s="1221">
        <f>'CARES CRRSA ARP 28-35'!J258</f>
        <v>0</v>
      </c>
      <c r="D9476" s="4" t="s">
        <v>1694</v>
      </c>
      <c r="F9476" s="4"/>
      <c r="G9476" s="1" t="b">
        <f t="shared" ca="1" si="155"/>
        <v>1</v>
      </c>
      <c r="H9476" s="1435" cm="1">
        <f t="array" aca="1" ref="H9476" ca="1">IF(I9476&lt;&gt;"",INDIRECT("'"&amp;I9476&amp;"'!"&amp;J9476),"")</f>
        <v>0</v>
      </c>
      <c r="I9476" s="1440" t="s">
        <v>6426</v>
      </c>
      <c r="J9476" s="1436" t="s">
        <v>6495</v>
      </c>
      <c r="K9476" s="4"/>
    </row>
    <row r="9477" spans="1:11" ht="15" x14ac:dyDescent="0.2">
      <c r="A9477">
        <v>9418</v>
      </c>
      <c r="B9477" s="1221">
        <f>'CARES CRRSA ARP 28-35'!L258</f>
        <v>0</v>
      </c>
      <c r="D9477" s="4" t="s">
        <v>1694</v>
      </c>
      <c r="F9477" s="4"/>
      <c r="G9477" s="1" t="b">
        <f t="shared" ca="1" si="155"/>
        <v>1</v>
      </c>
      <c r="H9477" s="1435" cm="1">
        <f t="array" aca="1" ref="H9477" ca="1">IF(I9477&lt;&gt;"",INDIRECT("'"&amp;I9477&amp;"'!"&amp;J9477),"")</f>
        <v>0</v>
      </c>
      <c r="I9477" s="1440" t="s">
        <v>6426</v>
      </c>
      <c r="J9477" s="1436" t="s">
        <v>6496</v>
      </c>
      <c r="K9477" s="4"/>
    </row>
    <row r="9478" spans="1:11" ht="15" x14ac:dyDescent="0.2">
      <c r="A9478">
        <v>9419</v>
      </c>
      <c r="B9478" s="1221">
        <f>'CARES CRRSA ARP 28-35'!F259</f>
        <v>0</v>
      </c>
      <c r="D9478" s="4" t="s">
        <v>1694</v>
      </c>
      <c r="F9478" s="4"/>
      <c r="G9478" s="1" t="b">
        <f t="shared" ca="1" si="155"/>
        <v>1</v>
      </c>
      <c r="H9478" s="1435" cm="1">
        <f t="array" aca="1" ref="H9478" ca="1">IF(I9478&lt;&gt;"",INDIRECT("'"&amp;I9478&amp;"'!"&amp;J9478),"")</f>
        <v>0</v>
      </c>
      <c r="I9478" s="1440" t="s">
        <v>6426</v>
      </c>
      <c r="J9478" s="1436" t="s">
        <v>4860</v>
      </c>
      <c r="K9478" s="4"/>
    </row>
    <row r="9479" spans="1:11" ht="15" x14ac:dyDescent="0.2">
      <c r="A9479">
        <v>9420</v>
      </c>
      <c r="B9479" s="1221">
        <f>'CARES CRRSA ARP 28-35'!G259</f>
        <v>0</v>
      </c>
      <c r="D9479" s="4" t="s">
        <v>1694</v>
      </c>
      <c r="F9479" s="4"/>
      <c r="G9479" s="1" t="b">
        <f t="shared" ca="1" si="155"/>
        <v>1</v>
      </c>
      <c r="H9479" s="1435" cm="1">
        <f t="array" aca="1" ref="H9479" ca="1">IF(I9479&lt;&gt;"",INDIRECT("'"&amp;I9479&amp;"'!"&amp;J9479),"")</f>
        <v>0</v>
      </c>
      <c r="I9479" s="1440" t="s">
        <v>6426</v>
      </c>
      <c r="J9479" s="1436" t="s">
        <v>4861</v>
      </c>
      <c r="K9479" s="4"/>
    </row>
    <row r="9480" spans="1:11" ht="15" x14ac:dyDescent="0.2">
      <c r="A9480">
        <v>9421</v>
      </c>
      <c r="B9480" s="1221">
        <f>'CARES CRRSA ARP 28-35'!H259</f>
        <v>0</v>
      </c>
      <c r="D9480" s="4" t="s">
        <v>1694</v>
      </c>
      <c r="F9480" s="4"/>
      <c r="G9480" s="1" t="b">
        <f t="shared" ca="1" si="155"/>
        <v>1</v>
      </c>
      <c r="H9480" s="1435" cm="1">
        <f t="array" aca="1" ref="H9480" ca="1">IF(I9480&lt;&gt;"",INDIRECT("'"&amp;I9480&amp;"'!"&amp;J9480),"")</f>
        <v>0</v>
      </c>
      <c r="I9480" s="1440" t="s">
        <v>6426</v>
      </c>
      <c r="J9480" s="1436" t="s">
        <v>7936</v>
      </c>
      <c r="K9480" s="4"/>
    </row>
    <row r="9481" spans="1:11" ht="15" x14ac:dyDescent="0.2">
      <c r="A9481">
        <v>9422</v>
      </c>
      <c r="B9481" s="1221">
        <f>'CARES CRRSA ARP 28-35'!J259</f>
        <v>0</v>
      </c>
      <c r="D9481" s="4" t="s">
        <v>1694</v>
      </c>
      <c r="F9481" s="4"/>
      <c r="G9481" s="1" t="b">
        <f t="shared" ca="1" si="155"/>
        <v>1</v>
      </c>
      <c r="H9481" s="1435" cm="1">
        <f t="array" aca="1" ref="H9481" ca="1">IF(I9481&lt;&gt;"",INDIRECT("'"&amp;I9481&amp;"'!"&amp;J9481),"")</f>
        <v>0</v>
      </c>
      <c r="I9481" s="1440" t="s">
        <v>6426</v>
      </c>
      <c r="J9481" s="1436" t="s">
        <v>7937</v>
      </c>
      <c r="K9481" s="4"/>
    </row>
    <row r="9482" spans="1:11" ht="15" x14ac:dyDescent="0.2">
      <c r="A9482">
        <v>9423</v>
      </c>
      <c r="B9482" s="1221">
        <f>'CARES CRRSA ARP 28-35'!L259</f>
        <v>0</v>
      </c>
      <c r="D9482" s="4" t="s">
        <v>1694</v>
      </c>
      <c r="F9482" s="4"/>
      <c r="G9482" s="1" t="b">
        <f t="shared" ca="1" si="155"/>
        <v>1</v>
      </c>
      <c r="H9482" s="1435" cm="1">
        <f t="array" aca="1" ref="H9482" ca="1">IF(I9482&lt;&gt;"",INDIRECT("'"&amp;I9482&amp;"'!"&amp;J9482),"")</f>
        <v>0</v>
      </c>
      <c r="I9482" s="1440" t="s">
        <v>6426</v>
      </c>
      <c r="J9482" s="1436" t="s">
        <v>7938</v>
      </c>
      <c r="K9482" s="4"/>
    </row>
    <row r="9483" spans="1:11" ht="15" x14ac:dyDescent="0.2">
      <c r="A9483">
        <v>9424</v>
      </c>
      <c r="B9483" s="1221">
        <f>'CARES CRRSA ARP 28-35'!F260</f>
        <v>0</v>
      </c>
      <c r="D9483" s="4" t="s">
        <v>1694</v>
      </c>
      <c r="F9483" s="4"/>
      <c r="G9483" s="1" t="b">
        <f t="shared" ca="1" si="155"/>
        <v>1</v>
      </c>
      <c r="H9483" s="1435" cm="1">
        <f t="array" aca="1" ref="H9483" ca="1">IF(I9483&lt;&gt;"",INDIRECT("'"&amp;I9483&amp;"'!"&amp;J9483),"")</f>
        <v>0</v>
      </c>
      <c r="I9483" s="1440" t="s">
        <v>6426</v>
      </c>
      <c r="J9483" s="1436" t="s">
        <v>5088</v>
      </c>
      <c r="K9483" s="4"/>
    </row>
    <row r="9484" spans="1:11" ht="15" x14ac:dyDescent="0.2">
      <c r="A9484">
        <v>9425</v>
      </c>
      <c r="B9484" s="1221">
        <f>'CARES CRRSA ARP 28-35'!G260</f>
        <v>0</v>
      </c>
      <c r="D9484" s="4" t="s">
        <v>1694</v>
      </c>
      <c r="F9484" s="4"/>
      <c r="G9484" s="1" t="b">
        <f t="shared" ca="1" si="155"/>
        <v>1</v>
      </c>
      <c r="H9484" s="1435" cm="1">
        <f t="array" aca="1" ref="H9484" ca="1">IF(I9484&lt;&gt;"",INDIRECT("'"&amp;I9484&amp;"'!"&amp;J9484),"")</f>
        <v>0</v>
      </c>
      <c r="I9484" s="1440" t="s">
        <v>6426</v>
      </c>
      <c r="J9484" s="1436" t="s">
        <v>5129</v>
      </c>
      <c r="K9484" s="4"/>
    </row>
    <row r="9485" spans="1:11" ht="15" x14ac:dyDescent="0.2">
      <c r="A9485">
        <v>9426</v>
      </c>
      <c r="B9485" s="1221">
        <f>'CARES CRRSA ARP 28-35'!H260</f>
        <v>0</v>
      </c>
      <c r="D9485" s="4" t="s">
        <v>1694</v>
      </c>
      <c r="F9485" s="4"/>
      <c r="G9485" s="1" t="b">
        <f t="shared" ca="1" si="155"/>
        <v>1</v>
      </c>
      <c r="H9485" s="1435" cm="1">
        <f t="array" aca="1" ref="H9485" ca="1">IF(I9485&lt;&gt;"",INDIRECT("'"&amp;I9485&amp;"'!"&amp;J9485),"")</f>
        <v>0</v>
      </c>
      <c r="I9485" s="1440" t="s">
        <v>6426</v>
      </c>
      <c r="J9485" s="1436" t="s">
        <v>7939</v>
      </c>
      <c r="K9485" s="4"/>
    </row>
    <row r="9486" spans="1:11" ht="15" x14ac:dyDescent="0.2">
      <c r="A9486">
        <v>9427</v>
      </c>
      <c r="B9486" s="1221">
        <f>'CARES CRRSA ARP 28-35'!J260</f>
        <v>0</v>
      </c>
      <c r="D9486" s="4" t="s">
        <v>1694</v>
      </c>
      <c r="F9486" s="4"/>
      <c r="G9486" s="1" t="b">
        <f t="shared" ca="1" si="155"/>
        <v>1</v>
      </c>
      <c r="H9486" s="1435" cm="1">
        <f t="array" aca="1" ref="H9486" ca="1">IF(I9486&lt;&gt;"",INDIRECT("'"&amp;I9486&amp;"'!"&amp;J9486),"")</f>
        <v>0</v>
      </c>
      <c r="I9486" s="1440" t="s">
        <v>6426</v>
      </c>
      <c r="J9486" s="1436" t="s">
        <v>7940</v>
      </c>
      <c r="K9486" s="4"/>
    </row>
    <row r="9487" spans="1:11" ht="15" x14ac:dyDescent="0.2">
      <c r="A9487">
        <v>9428</v>
      </c>
      <c r="B9487" s="1221">
        <f>'CARES CRRSA ARP 28-35'!L260</f>
        <v>0</v>
      </c>
      <c r="D9487" s="4" t="s">
        <v>1694</v>
      </c>
      <c r="F9487" s="4"/>
      <c r="G9487" s="1" t="b">
        <f t="shared" ca="1" si="155"/>
        <v>1</v>
      </c>
      <c r="H9487" s="1435" cm="1">
        <f t="array" aca="1" ref="H9487" ca="1">IF(I9487&lt;&gt;"",INDIRECT("'"&amp;I9487&amp;"'!"&amp;J9487),"")</f>
        <v>0</v>
      </c>
      <c r="I9487" s="1440" t="s">
        <v>6426</v>
      </c>
      <c r="J9487" s="1436" t="s">
        <v>7941</v>
      </c>
      <c r="K9487" s="4"/>
    </row>
    <row r="9488" spans="1:11" ht="15" x14ac:dyDescent="0.2">
      <c r="A9488">
        <v>9429</v>
      </c>
      <c r="B9488" s="1221">
        <f>'CARES CRRSA ARP 28-35'!D267</f>
        <v>0</v>
      </c>
      <c r="D9488" s="4" t="s">
        <v>1694</v>
      </c>
      <c r="F9488" s="4"/>
      <c r="G9488" s="1" t="b">
        <f t="shared" ca="1" si="155"/>
        <v>1</v>
      </c>
      <c r="H9488" s="1435" cm="1">
        <f t="array" aca="1" ref="H9488" ca="1">IF(I9488&lt;&gt;"",INDIRECT("'"&amp;I9488&amp;"'!"&amp;J9488),"")</f>
        <v>0</v>
      </c>
      <c r="I9488" s="1440" t="s">
        <v>6426</v>
      </c>
      <c r="J9488" s="1436" t="s">
        <v>4293</v>
      </c>
      <c r="K9488" s="4"/>
    </row>
    <row r="9489" spans="1:11" ht="15" x14ac:dyDescent="0.2">
      <c r="A9489">
        <v>9430</v>
      </c>
      <c r="B9489" s="1221">
        <f>'CARES CRRSA ARP 28-35'!E267</f>
        <v>0</v>
      </c>
      <c r="D9489" s="4" t="s">
        <v>1694</v>
      </c>
      <c r="F9489" s="4"/>
      <c r="G9489" s="1" t="b">
        <f t="shared" ca="1" si="155"/>
        <v>1</v>
      </c>
      <c r="H9489" s="1435" cm="1">
        <f t="array" aca="1" ref="H9489" ca="1">IF(I9489&lt;&gt;"",INDIRECT("'"&amp;I9489&amp;"'!"&amp;J9489),"")</f>
        <v>0</v>
      </c>
      <c r="I9489" s="1440" t="s">
        <v>6426</v>
      </c>
      <c r="J9489" s="1436" t="s">
        <v>7942</v>
      </c>
      <c r="K9489" s="4"/>
    </row>
    <row r="9490" spans="1:11" ht="15" x14ac:dyDescent="0.2">
      <c r="A9490">
        <v>9431</v>
      </c>
      <c r="B9490" s="1221">
        <f>'CARES CRRSA ARP 28-35'!F267</f>
        <v>0</v>
      </c>
      <c r="D9490" s="4" t="s">
        <v>1694</v>
      </c>
      <c r="F9490" s="4"/>
      <c r="G9490" s="1" t="b">
        <f t="shared" ca="1" si="155"/>
        <v>1</v>
      </c>
      <c r="H9490" s="1435" cm="1">
        <f t="array" aca="1" ref="H9490" ca="1">IF(I9490&lt;&gt;"",INDIRECT("'"&amp;I9490&amp;"'!"&amp;J9490),"")</f>
        <v>0</v>
      </c>
      <c r="I9490" s="1440" t="s">
        <v>6426</v>
      </c>
      <c r="J9490" s="1436" t="s">
        <v>4839</v>
      </c>
      <c r="K9490" s="4"/>
    </row>
    <row r="9491" spans="1:11" ht="15" x14ac:dyDescent="0.2">
      <c r="A9491">
        <v>9432</v>
      </c>
      <c r="B9491" s="1221">
        <f>'CARES CRRSA ARP 28-35'!G267</f>
        <v>0</v>
      </c>
      <c r="D9491" s="4" t="s">
        <v>1694</v>
      </c>
      <c r="F9491" s="4"/>
      <c r="G9491" s="1" t="b">
        <f t="shared" ca="1" si="155"/>
        <v>1</v>
      </c>
      <c r="H9491" s="1435" cm="1">
        <f t="array" aca="1" ref="H9491" ca="1">IF(I9491&lt;&gt;"",INDIRECT("'"&amp;I9491&amp;"'!"&amp;J9491),"")</f>
        <v>0</v>
      </c>
      <c r="I9491" s="1440" t="s">
        <v>6426</v>
      </c>
      <c r="J9491" s="1436" t="s">
        <v>4840</v>
      </c>
      <c r="K9491" s="4"/>
    </row>
    <row r="9492" spans="1:11" ht="15" x14ac:dyDescent="0.2">
      <c r="A9492">
        <v>9433</v>
      </c>
      <c r="B9492" s="1221">
        <f>'CARES CRRSA ARP 28-35'!H267</f>
        <v>0</v>
      </c>
      <c r="D9492" s="4" t="s">
        <v>1694</v>
      </c>
      <c r="F9492" s="4"/>
      <c r="G9492" s="1" t="b">
        <f t="shared" ca="1" si="155"/>
        <v>1</v>
      </c>
      <c r="H9492" s="1435" cm="1">
        <f t="array" aca="1" ref="H9492" ca="1">IF(I9492&lt;&gt;"",INDIRECT("'"&amp;I9492&amp;"'!"&amp;J9492),"")</f>
        <v>0</v>
      </c>
      <c r="I9492" s="1440" t="s">
        <v>6426</v>
      </c>
      <c r="J9492" s="1436" t="s">
        <v>7943</v>
      </c>
      <c r="K9492" s="4"/>
    </row>
    <row r="9493" spans="1:11" ht="15" x14ac:dyDescent="0.2">
      <c r="A9493">
        <v>9434</v>
      </c>
      <c r="B9493" s="1221">
        <f>'CARES CRRSA ARP 28-35'!I267</f>
        <v>0</v>
      </c>
      <c r="D9493" s="4" t="s">
        <v>1694</v>
      </c>
      <c r="F9493" s="4"/>
      <c r="G9493" s="1" t="b">
        <f t="shared" ca="1" si="155"/>
        <v>1</v>
      </c>
      <c r="H9493" s="1435" cm="1">
        <f t="array" aca="1" ref="H9493" ca="1">IF(I9493&lt;&gt;"",INDIRECT("'"&amp;I9493&amp;"'!"&amp;J9493),"")</f>
        <v>0</v>
      </c>
      <c r="I9493" s="1440" t="s">
        <v>6426</v>
      </c>
      <c r="J9493" s="1436" t="s">
        <v>7944</v>
      </c>
      <c r="K9493" s="4"/>
    </row>
    <row r="9494" spans="1:11" ht="15" x14ac:dyDescent="0.2">
      <c r="A9494">
        <v>9435</v>
      </c>
      <c r="B9494" s="1221">
        <f>'CARES CRRSA ARP 28-35'!J267</f>
        <v>0</v>
      </c>
      <c r="D9494" s="4" t="s">
        <v>1694</v>
      </c>
      <c r="F9494" s="4"/>
      <c r="G9494" s="1" t="b">
        <f t="shared" ca="1" si="155"/>
        <v>1</v>
      </c>
      <c r="H9494" s="1435" cm="1">
        <f t="array" aca="1" ref="H9494" ca="1">IF(I9494&lt;&gt;"",INDIRECT("'"&amp;I9494&amp;"'!"&amp;J9494),"")</f>
        <v>0</v>
      </c>
      <c r="I9494" s="1440" t="s">
        <v>6426</v>
      </c>
      <c r="J9494" s="1436" t="s">
        <v>7945</v>
      </c>
      <c r="K9494" s="4"/>
    </row>
    <row r="9495" spans="1:11" ht="15" x14ac:dyDescent="0.2">
      <c r="A9495">
        <v>9436</v>
      </c>
      <c r="B9495" s="1221">
        <f>'CARES CRRSA ARP 28-35'!L267</f>
        <v>0</v>
      </c>
      <c r="D9495" s="4" t="s">
        <v>1694</v>
      </c>
      <c r="F9495" s="4"/>
      <c r="G9495" s="1" t="b">
        <f t="shared" ca="1" si="155"/>
        <v>1</v>
      </c>
      <c r="H9495" s="1435" cm="1">
        <f t="array" aca="1" ref="H9495" ca="1">IF(I9495&lt;&gt;"",INDIRECT("'"&amp;I9495&amp;"'!"&amp;J9495),"")</f>
        <v>0</v>
      </c>
      <c r="I9495" s="1440" t="s">
        <v>6426</v>
      </c>
      <c r="J9495" s="1436" t="s">
        <v>7946</v>
      </c>
      <c r="K9495" s="4"/>
    </row>
    <row r="9496" spans="1:11" ht="15" x14ac:dyDescent="0.2">
      <c r="A9496">
        <v>9437</v>
      </c>
      <c r="B9496" s="1221">
        <f>'CARES CRRSA ARP 28-35'!D268</f>
        <v>0</v>
      </c>
      <c r="D9496" s="4" t="s">
        <v>1694</v>
      </c>
      <c r="F9496" s="4"/>
      <c r="G9496" s="1" t="b">
        <f t="shared" ca="1" si="155"/>
        <v>1</v>
      </c>
      <c r="H9496" s="1435" cm="1">
        <f t="array" aca="1" ref="H9496" ca="1">IF(I9496&lt;&gt;"",INDIRECT("'"&amp;I9496&amp;"'!"&amp;J9496),"")</f>
        <v>0</v>
      </c>
      <c r="I9496" s="1440" t="s">
        <v>6426</v>
      </c>
      <c r="J9496" s="1436" t="s">
        <v>4869</v>
      </c>
      <c r="K9496" s="4"/>
    </row>
    <row r="9497" spans="1:11" ht="15" x14ac:dyDescent="0.2">
      <c r="A9497">
        <v>9438</v>
      </c>
      <c r="B9497" s="1221">
        <f>'CARES CRRSA ARP 28-35'!E268</f>
        <v>0</v>
      </c>
      <c r="D9497" s="4" t="s">
        <v>1694</v>
      </c>
      <c r="F9497" s="4"/>
      <c r="G9497" s="1" t="b">
        <f t="shared" ca="1" si="155"/>
        <v>1</v>
      </c>
      <c r="H9497" s="1435" cm="1">
        <f t="array" aca="1" ref="H9497" ca="1">IF(I9497&lt;&gt;"",INDIRECT("'"&amp;I9497&amp;"'!"&amp;J9497),"")</f>
        <v>0</v>
      </c>
      <c r="I9497" s="1440" t="s">
        <v>6426</v>
      </c>
      <c r="J9497" s="1436" t="s">
        <v>7947</v>
      </c>
      <c r="K9497" s="4"/>
    </row>
    <row r="9498" spans="1:11" ht="15" x14ac:dyDescent="0.2">
      <c r="A9498">
        <v>9439</v>
      </c>
      <c r="B9498" s="1221">
        <f>'CARES CRRSA ARP 28-35'!F268</f>
        <v>0</v>
      </c>
      <c r="D9498" s="4" t="s">
        <v>1694</v>
      </c>
      <c r="F9498" s="4"/>
      <c r="G9498" s="1" t="b">
        <f t="shared" ca="1" si="155"/>
        <v>1</v>
      </c>
      <c r="H9498" s="1435" cm="1">
        <f t="array" aca="1" ref="H9498" ca="1">IF(I9498&lt;&gt;"",INDIRECT("'"&amp;I9498&amp;"'!"&amp;J9498),"")</f>
        <v>0</v>
      </c>
      <c r="I9498" s="1440" t="s">
        <v>6426</v>
      </c>
      <c r="J9498" s="1436" t="s">
        <v>4870</v>
      </c>
      <c r="K9498" s="4"/>
    </row>
    <row r="9499" spans="1:11" ht="15" x14ac:dyDescent="0.2">
      <c r="A9499">
        <v>9440</v>
      </c>
      <c r="B9499" s="1221">
        <f>'CARES CRRSA ARP 28-35'!G268</f>
        <v>0</v>
      </c>
      <c r="D9499" s="4" t="s">
        <v>1694</v>
      </c>
      <c r="F9499" s="4"/>
      <c r="G9499" s="1" t="b">
        <f t="shared" ca="1" si="155"/>
        <v>1</v>
      </c>
      <c r="H9499" s="1435" cm="1">
        <f t="array" aca="1" ref="H9499" ca="1">IF(I9499&lt;&gt;"",INDIRECT("'"&amp;I9499&amp;"'!"&amp;J9499),"")</f>
        <v>0</v>
      </c>
      <c r="I9499" s="1440" t="s">
        <v>6426</v>
      </c>
      <c r="J9499" s="1436" t="s">
        <v>4871</v>
      </c>
      <c r="K9499" s="4"/>
    </row>
    <row r="9500" spans="1:11" ht="15" x14ac:dyDescent="0.2">
      <c r="A9500">
        <v>9441</v>
      </c>
      <c r="B9500" s="1221">
        <f>'CARES CRRSA ARP 28-35'!H268</f>
        <v>0</v>
      </c>
      <c r="D9500" s="4" t="s">
        <v>1694</v>
      </c>
      <c r="F9500" s="4"/>
      <c r="G9500" s="1" t="b">
        <f t="shared" ca="1" si="155"/>
        <v>1</v>
      </c>
      <c r="H9500" s="1435" cm="1">
        <f t="array" aca="1" ref="H9500" ca="1">IF(I9500&lt;&gt;"",INDIRECT("'"&amp;I9500&amp;"'!"&amp;J9500),"")</f>
        <v>0</v>
      </c>
      <c r="I9500" s="1440" t="s">
        <v>6426</v>
      </c>
      <c r="J9500" s="1436" t="s">
        <v>7948</v>
      </c>
      <c r="K9500" s="4"/>
    </row>
    <row r="9501" spans="1:11" ht="15" x14ac:dyDescent="0.2">
      <c r="A9501">
        <v>9442</v>
      </c>
      <c r="B9501" s="1221">
        <f>'CARES CRRSA ARP 28-35'!I268</f>
        <v>0</v>
      </c>
      <c r="D9501" s="4" t="s">
        <v>1694</v>
      </c>
      <c r="F9501" s="4"/>
      <c r="G9501" s="1" t="b">
        <f t="shared" ca="1" si="155"/>
        <v>1</v>
      </c>
      <c r="H9501" s="1435" cm="1">
        <f t="array" aca="1" ref="H9501" ca="1">IF(I9501&lt;&gt;"",INDIRECT("'"&amp;I9501&amp;"'!"&amp;J9501),"")</f>
        <v>0</v>
      </c>
      <c r="I9501" s="1440" t="s">
        <v>6426</v>
      </c>
      <c r="J9501" s="1436" t="s">
        <v>7949</v>
      </c>
      <c r="K9501" s="4"/>
    </row>
    <row r="9502" spans="1:11" ht="15" x14ac:dyDescent="0.2">
      <c r="A9502">
        <v>9443</v>
      </c>
      <c r="B9502" s="1221">
        <f>'CARES CRRSA ARP 28-35'!J268</f>
        <v>0</v>
      </c>
      <c r="D9502" s="4" t="s">
        <v>1694</v>
      </c>
      <c r="F9502" s="4"/>
      <c r="G9502" s="1" t="b">
        <f t="shared" ca="1" si="155"/>
        <v>1</v>
      </c>
      <c r="H9502" s="1435" cm="1">
        <f t="array" aca="1" ref="H9502" ca="1">IF(I9502&lt;&gt;"",INDIRECT("'"&amp;I9502&amp;"'!"&amp;J9502),"")</f>
        <v>0</v>
      </c>
      <c r="I9502" s="1440" t="s">
        <v>6426</v>
      </c>
      <c r="J9502" s="1436" t="s">
        <v>7950</v>
      </c>
      <c r="K9502" s="4"/>
    </row>
    <row r="9503" spans="1:11" ht="15" x14ac:dyDescent="0.2">
      <c r="A9503">
        <v>9444</v>
      </c>
      <c r="B9503" s="1221">
        <f>'CARES CRRSA ARP 28-35'!L268</f>
        <v>0</v>
      </c>
      <c r="D9503" s="4" t="s">
        <v>1694</v>
      </c>
      <c r="F9503" s="4"/>
      <c r="G9503" s="1" t="b">
        <f t="shared" ca="1" si="155"/>
        <v>1</v>
      </c>
      <c r="H9503" s="1435" cm="1">
        <f t="array" aca="1" ref="H9503" ca="1">IF(I9503&lt;&gt;"",INDIRECT("'"&amp;I9503&amp;"'!"&amp;J9503),"")</f>
        <v>0</v>
      </c>
      <c r="I9503" s="1440" t="s">
        <v>6426</v>
      </c>
      <c r="J9503" s="1436" t="s">
        <v>7951</v>
      </c>
      <c r="K9503" s="4"/>
    </row>
    <row r="9504" spans="1:11" ht="15" x14ac:dyDescent="0.2">
      <c r="A9504">
        <v>9445</v>
      </c>
      <c r="B9504" s="1221">
        <f>'CARES CRRSA ARP 28-35'!D271</f>
        <v>0</v>
      </c>
      <c r="D9504" s="4" t="s">
        <v>1694</v>
      </c>
      <c r="F9504" s="4"/>
      <c r="G9504" s="1" t="b">
        <f t="shared" ref="G9504:G9567" ca="1" si="156">H9504=B9504</f>
        <v>1</v>
      </c>
      <c r="H9504" s="1435" cm="1">
        <f t="array" aca="1" ref="H9504" ca="1">IF(I9504&lt;&gt;"",INDIRECT("'"&amp;I9504&amp;"'!"&amp;J9504),"")</f>
        <v>0</v>
      </c>
      <c r="I9504" s="1440" t="s">
        <v>6426</v>
      </c>
      <c r="J9504" s="1436" t="s">
        <v>4296</v>
      </c>
      <c r="K9504" s="4"/>
    </row>
    <row r="9505" spans="1:11" ht="15" x14ac:dyDescent="0.2">
      <c r="A9505">
        <v>9446</v>
      </c>
      <c r="B9505" s="1221">
        <f>'CARES CRRSA ARP 28-35'!E271</f>
        <v>0</v>
      </c>
      <c r="D9505" s="4" t="s">
        <v>1694</v>
      </c>
      <c r="F9505" s="4"/>
      <c r="G9505" s="1" t="b">
        <f t="shared" ca="1" si="156"/>
        <v>1</v>
      </c>
      <c r="H9505" s="1435" cm="1">
        <f t="array" aca="1" ref="H9505" ca="1">IF(I9505&lt;&gt;"",INDIRECT("'"&amp;I9505&amp;"'!"&amp;J9505),"")</f>
        <v>0</v>
      </c>
      <c r="I9505" s="1440" t="s">
        <v>6426</v>
      </c>
      <c r="J9505" s="1436" t="s">
        <v>4865</v>
      </c>
      <c r="K9505" s="4"/>
    </row>
    <row r="9506" spans="1:11" ht="15" x14ac:dyDescent="0.2">
      <c r="A9506">
        <v>9447</v>
      </c>
      <c r="B9506" s="1221">
        <f>'CARES CRRSA ARP 28-35'!F271</f>
        <v>0</v>
      </c>
      <c r="D9506" s="4" t="s">
        <v>1694</v>
      </c>
      <c r="F9506" s="4"/>
      <c r="G9506" s="1" t="b">
        <f t="shared" ca="1" si="156"/>
        <v>1</v>
      </c>
      <c r="H9506" s="1435" cm="1">
        <f t="array" aca="1" ref="H9506" ca="1">IF(I9506&lt;&gt;"",INDIRECT("'"&amp;I9506&amp;"'!"&amp;J9506),"")</f>
        <v>0</v>
      </c>
      <c r="I9506" s="1440" t="s">
        <v>6426</v>
      </c>
      <c r="J9506" s="1436" t="s">
        <v>5091</v>
      </c>
      <c r="K9506" s="4"/>
    </row>
    <row r="9507" spans="1:11" ht="15" x14ac:dyDescent="0.2">
      <c r="A9507">
        <v>9448</v>
      </c>
      <c r="B9507" s="1221">
        <f>'CARES CRRSA ARP 28-35'!G271</f>
        <v>0</v>
      </c>
      <c r="D9507" s="4" t="s">
        <v>1694</v>
      </c>
      <c r="F9507" s="4"/>
      <c r="G9507" s="1" t="b">
        <f t="shared" ca="1" si="156"/>
        <v>1</v>
      </c>
      <c r="H9507" s="1435" cm="1">
        <f t="array" aca="1" ref="H9507" ca="1">IF(I9507&lt;&gt;"",INDIRECT("'"&amp;I9507&amp;"'!"&amp;J9507),"")</f>
        <v>0</v>
      </c>
      <c r="I9507" s="1440" t="s">
        <v>6426</v>
      </c>
      <c r="J9507" s="1436" t="s">
        <v>5132</v>
      </c>
      <c r="K9507" s="4"/>
    </row>
    <row r="9508" spans="1:11" ht="15" x14ac:dyDescent="0.2">
      <c r="A9508">
        <v>9449</v>
      </c>
      <c r="B9508" s="1221">
        <f>'CARES CRRSA ARP 28-35'!H271</f>
        <v>0</v>
      </c>
      <c r="D9508" s="4" t="s">
        <v>1694</v>
      </c>
      <c r="F9508" s="4"/>
      <c r="G9508" s="1" t="b">
        <f t="shared" ca="1" si="156"/>
        <v>1</v>
      </c>
      <c r="H9508" s="1435" cm="1">
        <f t="array" aca="1" ref="H9508" ca="1">IF(I9508&lt;&gt;"",INDIRECT("'"&amp;I9508&amp;"'!"&amp;J9508),"")</f>
        <v>0</v>
      </c>
      <c r="I9508" s="1440" t="s">
        <v>6426</v>
      </c>
      <c r="J9508" s="1436" t="s">
        <v>5139</v>
      </c>
      <c r="K9508" s="4"/>
    </row>
    <row r="9509" spans="1:11" ht="15" x14ac:dyDescent="0.2">
      <c r="A9509">
        <v>9450</v>
      </c>
      <c r="B9509" s="1221">
        <f>'CARES CRRSA ARP 28-35'!I271</f>
        <v>0</v>
      </c>
      <c r="D9509" s="4" t="s">
        <v>1694</v>
      </c>
      <c r="F9509" s="4"/>
      <c r="G9509" s="1" t="b">
        <f t="shared" ca="1" si="156"/>
        <v>1</v>
      </c>
      <c r="H9509" s="1435" cm="1">
        <f t="array" aca="1" ref="H9509" ca="1">IF(I9509&lt;&gt;"",INDIRECT("'"&amp;I9509&amp;"'!"&amp;J9509),"")</f>
        <v>0</v>
      </c>
      <c r="I9509" s="1440" t="s">
        <v>6426</v>
      </c>
      <c r="J9509" s="1436" t="s">
        <v>4866</v>
      </c>
      <c r="K9509" s="4"/>
    </row>
    <row r="9510" spans="1:11" ht="15" x14ac:dyDescent="0.2">
      <c r="A9510">
        <v>9451</v>
      </c>
      <c r="B9510" s="1221">
        <f>'CARES CRRSA ARP 28-35'!J271</f>
        <v>0</v>
      </c>
      <c r="D9510" s="4" t="s">
        <v>1694</v>
      </c>
      <c r="F9510" s="4"/>
      <c r="G9510" s="1" t="b">
        <f t="shared" ca="1" si="156"/>
        <v>1</v>
      </c>
      <c r="H9510" s="1435" cm="1">
        <f t="array" aca="1" ref="H9510" ca="1">IF(I9510&lt;&gt;"",INDIRECT("'"&amp;I9510&amp;"'!"&amp;J9510),"")</f>
        <v>0</v>
      </c>
      <c r="I9510" s="1440" t="s">
        <v>6426</v>
      </c>
      <c r="J9510" s="1436" t="s">
        <v>5608</v>
      </c>
      <c r="K9510" s="4"/>
    </row>
    <row r="9511" spans="1:11" ht="15" x14ac:dyDescent="0.2">
      <c r="A9511">
        <v>9452</v>
      </c>
      <c r="B9511" s="1221">
        <f>'CARES CRRSA ARP 28-35'!L271</f>
        <v>0</v>
      </c>
      <c r="D9511" s="4" t="s">
        <v>1694</v>
      </c>
      <c r="F9511" s="4"/>
      <c r="G9511" s="1" t="b">
        <f t="shared" ca="1" si="156"/>
        <v>1</v>
      </c>
      <c r="H9511" s="1435" cm="1">
        <f t="array" aca="1" ref="H9511" ca="1">IF(I9511&lt;&gt;"",INDIRECT("'"&amp;I9511&amp;"'!"&amp;J9511),"")</f>
        <v>0</v>
      </c>
      <c r="I9511" s="1440" t="s">
        <v>6426</v>
      </c>
      <c r="J9511" s="1436" t="s">
        <v>6499</v>
      </c>
      <c r="K9511" s="4"/>
    </row>
    <row r="9512" spans="1:11" ht="15" x14ac:dyDescent="0.2">
      <c r="A9512">
        <v>9453</v>
      </c>
      <c r="B9512" s="1221">
        <f>'CARES CRRSA ARP 28-35'!D272</f>
        <v>0</v>
      </c>
      <c r="D9512" s="4" t="s">
        <v>1694</v>
      </c>
      <c r="F9512" s="4"/>
      <c r="G9512" s="1" t="b">
        <f t="shared" ca="1" si="156"/>
        <v>1</v>
      </c>
      <c r="H9512" s="1435" cm="1">
        <f t="array" aca="1" ref="H9512" ca="1">IF(I9512&lt;&gt;"",INDIRECT("'"&amp;I9512&amp;"'!"&amp;J9512),"")</f>
        <v>0</v>
      </c>
      <c r="I9512" s="1440" t="s">
        <v>6426</v>
      </c>
      <c r="J9512" s="1436" t="s">
        <v>4297</v>
      </c>
      <c r="K9512" s="4"/>
    </row>
    <row r="9513" spans="1:11" ht="15" x14ac:dyDescent="0.2">
      <c r="A9513">
        <v>9454</v>
      </c>
      <c r="B9513" s="1221">
        <f>'CARES CRRSA ARP 28-35'!E272</f>
        <v>0</v>
      </c>
      <c r="D9513" s="4" t="s">
        <v>1694</v>
      </c>
      <c r="F9513" s="4"/>
      <c r="G9513" s="1" t="b">
        <f t="shared" ca="1" si="156"/>
        <v>1</v>
      </c>
      <c r="H9513" s="1435" cm="1">
        <f t="array" aca="1" ref="H9513" ca="1">IF(I9513&lt;&gt;"",INDIRECT("'"&amp;I9513&amp;"'!"&amp;J9513),"")</f>
        <v>0</v>
      </c>
      <c r="I9513" s="1440" t="s">
        <v>6426</v>
      </c>
      <c r="J9513" s="1436" t="s">
        <v>5051</v>
      </c>
      <c r="K9513" s="4"/>
    </row>
    <row r="9514" spans="1:11" ht="15" x14ac:dyDescent="0.2">
      <c r="A9514">
        <v>9455</v>
      </c>
      <c r="B9514" s="1221">
        <f>'CARES CRRSA ARP 28-35'!F272</f>
        <v>0</v>
      </c>
      <c r="D9514" s="4" t="s">
        <v>1694</v>
      </c>
      <c r="F9514" s="4"/>
      <c r="G9514" s="1" t="b">
        <f t="shared" ca="1" si="156"/>
        <v>1</v>
      </c>
      <c r="H9514" s="1435" cm="1">
        <f t="array" aca="1" ref="H9514" ca="1">IF(I9514&lt;&gt;"",INDIRECT("'"&amp;I9514&amp;"'!"&amp;J9514),"")</f>
        <v>0</v>
      </c>
      <c r="I9514" s="1440" t="s">
        <v>6426</v>
      </c>
      <c r="J9514" s="1436" t="s">
        <v>5092</v>
      </c>
      <c r="K9514" s="4"/>
    </row>
    <row r="9515" spans="1:11" ht="15" x14ac:dyDescent="0.2">
      <c r="A9515">
        <v>9456</v>
      </c>
      <c r="B9515" s="1221">
        <f>'CARES CRRSA ARP 28-35'!G272</f>
        <v>0</v>
      </c>
      <c r="D9515" s="4" t="s">
        <v>1694</v>
      </c>
      <c r="F9515" s="4"/>
      <c r="G9515" s="1" t="b">
        <f t="shared" ca="1" si="156"/>
        <v>1</v>
      </c>
      <c r="H9515" s="1435" cm="1">
        <f t="array" aca="1" ref="H9515" ca="1">IF(I9515&lt;&gt;"",INDIRECT("'"&amp;I9515&amp;"'!"&amp;J9515),"")</f>
        <v>0</v>
      </c>
      <c r="I9515" s="1440" t="s">
        <v>6426</v>
      </c>
      <c r="J9515" s="1436" t="s">
        <v>5133</v>
      </c>
      <c r="K9515" s="4"/>
    </row>
    <row r="9516" spans="1:11" ht="15" x14ac:dyDescent="0.2">
      <c r="A9516">
        <v>9457</v>
      </c>
      <c r="B9516" s="1221">
        <f>'CARES CRRSA ARP 28-35'!H272</f>
        <v>0</v>
      </c>
      <c r="D9516" s="4" t="s">
        <v>1694</v>
      </c>
      <c r="F9516" s="4"/>
      <c r="G9516" s="1" t="b">
        <f t="shared" ca="1" si="156"/>
        <v>1</v>
      </c>
      <c r="H9516" s="1435" cm="1">
        <f t="array" aca="1" ref="H9516" ca="1">IF(I9516&lt;&gt;"",INDIRECT("'"&amp;I9516&amp;"'!"&amp;J9516),"")</f>
        <v>0</v>
      </c>
      <c r="I9516" s="1440" t="s">
        <v>6426</v>
      </c>
      <c r="J9516" s="1436" t="s">
        <v>5140</v>
      </c>
      <c r="K9516" s="4"/>
    </row>
    <row r="9517" spans="1:11" ht="15" x14ac:dyDescent="0.2">
      <c r="A9517">
        <v>9458</v>
      </c>
      <c r="B9517" s="1221">
        <f>'CARES CRRSA ARP 28-35'!I272</f>
        <v>0</v>
      </c>
      <c r="D9517" s="4" t="s">
        <v>1694</v>
      </c>
      <c r="F9517" s="4"/>
      <c r="G9517" s="1" t="b">
        <f t="shared" ca="1" si="156"/>
        <v>1</v>
      </c>
      <c r="H9517" s="1435" cm="1">
        <f t="array" aca="1" ref="H9517" ca="1">IF(I9517&lt;&gt;"",INDIRECT("'"&amp;I9517&amp;"'!"&amp;J9517),"")</f>
        <v>0</v>
      </c>
      <c r="I9517" s="1440" t="s">
        <v>6426</v>
      </c>
      <c r="J9517" s="1436" t="s">
        <v>5150</v>
      </c>
      <c r="K9517" s="4"/>
    </row>
    <row r="9518" spans="1:11" ht="15" x14ac:dyDescent="0.2">
      <c r="A9518">
        <v>9459</v>
      </c>
      <c r="B9518" s="1221">
        <f>'CARES CRRSA ARP 28-35'!J272</f>
        <v>0</v>
      </c>
      <c r="D9518" s="4" t="s">
        <v>1694</v>
      </c>
      <c r="F9518" s="4"/>
      <c r="G9518" s="1" t="b">
        <f t="shared" ca="1" si="156"/>
        <v>1</v>
      </c>
      <c r="H9518" s="1435" cm="1">
        <f t="array" aca="1" ref="H9518" ca="1">IF(I9518&lt;&gt;"",INDIRECT("'"&amp;I9518&amp;"'!"&amp;J9518),"")</f>
        <v>0</v>
      </c>
      <c r="I9518" s="1440" t="s">
        <v>6426</v>
      </c>
      <c r="J9518" s="1436" t="s">
        <v>5609</v>
      </c>
      <c r="K9518" s="4"/>
    </row>
    <row r="9519" spans="1:11" ht="15" x14ac:dyDescent="0.2">
      <c r="A9519">
        <v>9460</v>
      </c>
      <c r="B9519" s="1221">
        <f>'CARES CRRSA ARP 28-35'!L272</f>
        <v>0</v>
      </c>
      <c r="D9519" s="4" t="s">
        <v>1694</v>
      </c>
      <c r="F9519" s="4"/>
      <c r="G9519" s="1" t="b">
        <f t="shared" ca="1" si="156"/>
        <v>1</v>
      </c>
      <c r="H9519" s="1435" cm="1">
        <f t="array" aca="1" ref="H9519" ca="1">IF(I9519&lt;&gt;"",INDIRECT("'"&amp;I9519&amp;"'!"&amp;J9519),"")</f>
        <v>0</v>
      </c>
      <c r="I9519" s="1440" t="s">
        <v>6426</v>
      </c>
      <c r="J9519" s="1436" t="s">
        <v>7952</v>
      </c>
      <c r="K9519" s="4"/>
    </row>
    <row r="9520" spans="1:11" ht="15" x14ac:dyDescent="0.2">
      <c r="A9520">
        <v>9461</v>
      </c>
      <c r="B9520" s="1221">
        <f>'CARES CRRSA ARP 28-35'!D273</f>
        <v>0</v>
      </c>
      <c r="D9520" s="4" t="s">
        <v>1694</v>
      </c>
      <c r="F9520" s="4"/>
      <c r="G9520" s="1" t="b">
        <f t="shared" ca="1" si="156"/>
        <v>1</v>
      </c>
      <c r="H9520" s="1435" cm="1">
        <f t="array" aca="1" ref="H9520" ca="1">IF(I9520&lt;&gt;"",INDIRECT("'"&amp;I9520&amp;"'!"&amp;J9520),"")</f>
        <v>0</v>
      </c>
      <c r="I9520" s="1440" t="s">
        <v>6426</v>
      </c>
      <c r="J9520" s="1436" t="s">
        <v>4298</v>
      </c>
      <c r="K9520" s="4"/>
    </row>
    <row r="9521" spans="1:11" ht="15" x14ac:dyDescent="0.2">
      <c r="A9521">
        <v>9462</v>
      </c>
      <c r="B9521" s="1221">
        <f>'CARES CRRSA ARP 28-35'!E273</f>
        <v>0</v>
      </c>
      <c r="D9521" s="4" t="s">
        <v>1694</v>
      </c>
      <c r="F9521" s="4"/>
      <c r="G9521" s="1" t="b">
        <f t="shared" ca="1" si="156"/>
        <v>1</v>
      </c>
      <c r="H9521" s="1435" cm="1">
        <f t="array" aca="1" ref="H9521" ca="1">IF(I9521&lt;&gt;"",INDIRECT("'"&amp;I9521&amp;"'!"&amp;J9521),"")</f>
        <v>0</v>
      </c>
      <c r="I9521" s="1440" t="s">
        <v>6426</v>
      </c>
      <c r="J9521" s="1436" t="s">
        <v>5894</v>
      </c>
      <c r="K9521" s="4"/>
    </row>
    <row r="9522" spans="1:11" ht="15" x14ac:dyDescent="0.2">
      <c r="A9522">
        <v>9463</v>
      </c>
      <c r="B9522" s="1221">
        <f>'CARES CRRSA ARP 28-35'!F273</f>
        <v>0</v>
      </c>
      <c r="D9522" s="4" t="s">
        <v>1694</v>
      </c>
      <c r="F9522" s="4"/>
      <c r="G9522" s="1" t="b">
        <f t="shared" ca="1" si="156"/>
        <v>1</v>
      </c>
      <c r="H9522" s="1435" cm="1">
        <f t="array" aca="1" ref="H9522" ca="1">IF(I9522&lt;&gt;"",INDIRECT("'"&amp;I9522&amp;"'!"&amp;J9522),"")</f>
        <v>0</v>
      </c>
      <c r="I9522" s="1440" t="s">
        <v>6426</v>
      </c>
      <c r="J9522" s="1436" t="s">
        <v>5895</v>
      </c>
      <c r="K9522" s="4"/>
    </row>
    <row r="9523" spans="1:11" ht="15" x14ac:dyDescent="0.2">
      <c r="A9523">
        <v>9464</v>
      </c>
      <c r="B9523" s="1221">
        <f>'CARES CRRSA ARP 28-35'!G273</f>
        <v>0</v>
      </c>
      <c r="D9523" s="4" t="s">
        <v>1694</v>
      </c>
      <c r="F9523" s="4"/>
      <c r="G9523" s="1" t="b">
        <f t="shared" ca="1" si="156"/>
        <v>1</v>
      </c>
      <c r="H9523" s="1435" cm="1">
        <f t="array" aca="1" ref="H9523" ca="1">IF(I9523&lt;&gt;"",INDIRECT("'"&amp;I9523&amp;"'!"&amp;J9523),"")</f>
        <v>0</v>
      </c>
      <c r="I9523" s="1440" t="s">
        <v>6426</v>
      </c>
      <c r="J9523" s="1436" t="s">
        <v>5896</v>
      </c>
      <c r="K9523" s="4"/>
    </row>
    <row r="9524" spans="1:11" ht="15" x14ac:dyDescent="0.2">
      <c r="A9524">
        <v>9465</v>
      </c>
      <c r="B9524" s="1221">
        <f>'CARES CRRSA ARP 28-35'!H273</f>
        <v>0</v>
      </c>
      <c r="D9524" s="4" t="s">
        <v>1694</v>
      </c>
      <c r="F9524" s="4"/>
      <c r="G9524" s="1" t="b">
        <f t="shared" ca="1" si="156"/>
        <v>1</v>
      </c>
      <c r="H9524" s="1435" cm="1">
        <f t="array" aca="1" ref="H9524" ca="1">IF(I9524&lt;&gt;"",INDIRECT("'"&amp;I9524&amp;"'!"&amp;J9524),"")</f>
        <v>0</v>
      </c>
      <c r="I9524" s="1440" t="s">
        <v>6426</v>
      </c>
      <c r="J9524" s="1436" t="s">
        <v>5897</v>
      </c>
      <c r="K9524" s="4"/>
    </row>
    <row r="9525" spans="1:11" ht="15" x14ac:dyDescent="0.2">
      <c r="A9525">
        <v>9466</v>
      </c>
      <c r="B9525" s="1221">
        <f>'CARES CRRSA ARP 28-35'!I273</f>
        <v>0</v>
      </c>
      <c r="D9525" s="4" t="s">
        <v>1694</v>
      </c>
      <c r="F9525" s="4"/>
      <c r="G9525" s="1" t="b">
        <f t="shared" ca="1" si="156"/>
        <v>1</v>
      </c>
      <c r="H9525" s="1435" cm="1">
        <f t="array" aca="1" ref="H9525" ca="1">IF(I9525&lt;&gt;"",INDIRECT("'"&amp;I9525&amp;"'!"&amp;J9525),"")</f>
        <v>0</v>
      </c>
      <c r="I9525" s="1440" t="s">
        <v>6426</v>
      </c>
      <c r="J9525" s="1436" t="s">
        <v>5898</v>
      </c>
      <c r="K9525" s="4"/>
    </row>
    <row r="9526" spans="1:11" ht="15" x14ac:dyDescent="0.2">
      <c r="A9526">
        <v>9467</v>
      </c>
      <c r="B9526" s="1221">
        <f>'CARES CRRSA ARP 28-35'!J273</f>
        <v>0</v>
      </c>
      <c r="D9526" s="4" t="s">
        <v>1694</v>
      </c>
      <c r="F9526" s="4"/>
      <c r="G9526" s="1" t="b">
        <f t="shared" ca="1" si="156"/>
        <v>1</v>
      </c>
      <c r="H9526" s="1435" cm="1">
        <f t="array" aca="1" ref="H9526" ca="1">IF(I9526&lt;&gt;"",INDIRECT("'"&amp;I9526&amp;"'!"&amp;J9526),"")</f>
        <v>0</v>
      </c>
      <c r="I9526" s="1440" t="s">
        <v>6426</v>
      </c>
      <c r="J9526" s="1436" t="s">
        <v>5899</v>
      </c>
      <c r="K9526" s="4"/>
    </row>
    <row r="9527" spans="1:11" ht="15" x14ac:dyDescent="0.2">
      <c r="A9527">
        <v>9468</v>
      </c>
      <c r="B9527" s="1221">
        <f>'CARES CRRSA ARP 28-35'!L273</f>
        <v>0</v>
      </c>
      <c r="D9527" s="4" t="s">
        <v>1694</v>
      </c>
      <c r="F9527" s="4"/>
      <c r="G9527" s="1" t="b">
        <f t="shared" ca="1" si="156"/>
        <v>1</v>
      </c>
      <c r="H9527" s="1435" cm="1">
        <f t="array" aca="1" ref="H9527" ca="1">IF(I9527&lt;&gt;"",INDIRECT("'"&amp;I9527&amp;"'!"&amp;J9527),"")</f>
        <v>0</v>
      </c>
      <c r="I9527" s="1440" t="s">
        <v>6426</v>
      </c>
      <c r="J9527" s="1436" t="s">
        <v>7953</v>
      </c>
      <c r="K9527" s="4"/>
    </row>
    <row r="9528" spans="1:11" ht="15" x14ac:dyDescent="0.2">
      <c r="A9528">
        <v>9469</v>
      </c>
      <c r="B9528" s="1221">
        <f>'CARES CRRSA ARP 28-35'!F276</f>
        <v>0</v>
      </c>
      <c r="D9528" s="4" t="s">
        <v>1694</v>
      </c>
      <c r="F9528" s="4"/>
      <c r="G9528" s="1" t="b">
        <f t="shared" ca="1" si="156"/>
        <v>1</v>
      </c>
      <c r="H9528" s="1435" cm="1">
        <f t="array" aca="1" ref="H9528" ca="1">IF(I9528&lt;&gt;"",INDIRECT("'"&amp;I9528&amp;"'!"&amp;J9528),"")</f>
        <v>0</v>
      </c>
      <c r="I9528" s="1440" t="s">
        <v>6426</v>
      </c>
      <c r="J9528" s="1436" t="s">
        <v>6500</v>
      </c>
      <c r="K9528" s="4"/>
    </row>
    <row r="9529" spans="1:11" ht="15" x14ac:dyDescent="0.2">
      <c r="A9529">
        <v>9470</v>
      </c>
      <c r="B9529" s="1221">
        <f>'CARES CRRSA ARP 28-35'!G276</f>
        <v>0</v>
      </c>
      <c r="D9529" s="4" t="s">
        <v>1694</v>
      </c>
      <c r="F9529" s="4"/>
      <c r="G9529" s="1" t="b">
        <f t="shared" ca="1" si="156"/>
        <v>1</v>
      </c>
      <c r="H9529" s="1435" cm="1">
        <f t="array" aca="1" ref="H9529" ca="1">IF(I9529&lt;&gt;"",INDIRECT("'"&amp;I9529&amp;"'!"&amp;J9529),"")</f>
        <v>0</v>
      </c>
      <c r="I9529" s="1440" t="s">
        <v>6426</v>
      </c>
      <c r="J9529" s="1436" t="s">
        <v>6501</v>
      </c>
      <c r="K9529" s="4"/>
    </row>
    <row r="9530" spans="1:11" ht="15" x14ac:dyDescent="0.2">
      <c r="A9530">
        <v>9471</v>
      </c>
      <c r="B9530" s="1221">
        <f>'CARES CRRSA ARP 28-35'!H276</f>
        <v>0</v>
      </c>
      <c r="D9530" s="4" t="s">
        <v>1694</v>
      </c>
      <c r="F9530" s="4"/>
      <c r="G9530" s="1" t="b">
        <f t="shared" ca="1" si="156"/>
        <v>1</v>
      </c>
      <c r="H9530" s="1435" cm="1">
        <f t="array" aca="1" ref="H9530" ca="1">IF(I9530&lt;&gt;"",INDIRECT("'"&amp;I9530&amp;"'!"&amp;J9530),"")</f>
        <v>0</v>
      </c>
      <c r="I9530" s="1440" t="s">
        <v>6426</v>
      </c>
      <c r="J9530" s="1436" t="s">
        <v>6502</v>
      </c>
      <c r="K9530" s="4"/>
    </row>
    <row r="9531" spans="1:11" ht="15" x14ac:dyDescent="0.2">
      <c r="A9531">
        <v>9472</v>
      </c>
      <c r="B9531" s="1221">
        <f>'CARES CRRSA ARP 28-35'!J276</f>
        <v>0</v>
      </c>
      <c r="D9531" s="4" t="s">
        <v>1694</v>
      </c>
      <c r="F9531" s="4"/>
      <c r="G9531" s="1" t="b">
        <f t="shared" ca="1" si="156"/>
        <v>1</v>
      </c>
      <c r="H9531" s="1435" cm="1">
        <f t="array" aca="1" ref="H9531" ca="1">IF(I9531&lt;&gt;"",INDIRECT("'"&amp;I9531&amp;"'!"&amp;J9531),"")</f>
        <v>0</v>
      </c>
      <c r="I9531" s="1440" t="s">
        <v>6426</v>
      </c>
      <c r="J9531" s="1436" t="s">
        <v>6503</v>
      </c>
      <c r="K9531" s="4"/>
    </row>
    <row r="9532" spans="1:11" ht="15" x14ac:dyDescent="0.2">
      <c r="A9532">
        <v>9473</v>
      </c>
      <c r="B9532" s="1221">
        <f>'CARES CRRSA ARP 28-35'!L276</f>
        <v>0</v>
      </c>
      <c r="D9532" s="4" t="s">
        <v>1694</v>
      </c>
      <c r="F9532" s="4"/>
      <c r="G9532" s="1" t="b">
        <f t="shared" ca="1" si="156"/>
        <v>1</v>
      </c>
      <c r="H9532" s="1435" cm="1">
        <f t="array" aca="1" ref="H9532" ca="1">IF(I9532&lt;&gt;"",INDIRECT("'"&amp;I9532&amp;"'!"&amp;J9532),"")</f>
        <v>0</v>
      </c>
      <c r="I9532" s="1440" t="s">
        <v>6426</v>
      </c>
      <c r="J9532" s="1436" t="s">
        <v>6504</v>
      </c>
      <c r="K9532" s="4"/>
    </row>
    <row r="9533" spans="1:11" ht="15" x14ac:dyDescent="0.2">
      <c r="A9533">
        <v>9474</v>
      </c>
      <c r="B9533" s="1221">
        <f>'CARES CRRSA ARP 28-35'!F277</f>
        <v>0</v>
      </c>
      <c r="D9533" s="4" t="s">
        <v>1694</v>
      </c>
      <c r="F9533" s="4"/>
      <c r="G9533" s="1" t="b">
        <f t="shared" ca="1" si="156"/>
        <v>1</v>
      </c>
      <c r="H9533" s="1435" cm="1">
        <f t="array" aca="1" ref="H9533" ca="1">IF(I9533&lt;&gt;"",INDIRECT("'"&amp;I9533&amp;"'!"&amp;J9533),"")</f>
        <v>0</v>
      </c>
      <c r="I9533" s="1440" t="s">
        <v>6426</v>
      </c>
      <c r="J9533" s="1436" t="s">
        <v>7954</v>
      </c>
      <c r="K9533" s="4"/>
    </row>
    <row r="9534" spans="1:11" ht="15" x14ac:dyDescent="0.2">
      <c r="A9534">
        <v>9475</v>
      </c>
      <c r="B9534" s="1221">
        <f>'CARES CRRSA ARP 28-35'!G277</f>
        <v>0</v>
      </c>
      <c r="D9534" s="4" t="s">
        <v>1694</v>
      </c>
      <c r="F9534" s="4"/>
      <c r="G9534" s="1" t="b">
        <f t="shared" ca="1" si="156"/>
        <v>1</v>
      </c>
      <c r="H9534" s="1435" cm="1">
        <f t="array" aca="1" ref="H9534" ca="1">IF(I9534&lt;&gt;"",INDIRECT("'"&amp;I9534&amp;"'!"&amp;J9534),"")</f>
        <v>0</v>
      </c>
      <c r="I9534" s="1440" t="s">
        <v>6426</v>
      </c>
      <c r="J9534" s="1436" t="s">
        <v>7955</v>
      </c>
      <c r="K9534" s="4"/>
    </row>
    <row r="9535" spans="1:11" ht="15" x14ac:dyDescent="0.2">
      <c r="A9535">
        <v>9476</v>
      </c>
      <c r="B9535" s="1221">
        <f>'CARES CRRSA ARP 28-35'!H277</f>
        <v>0</v>
      </c>
      <c r="D9535" s="4" t="s">
        <v>1694</v>
      </c>
      <c r="F9535" s="4"/>
      <c r="G9535" s="1" t="b">
        <f t="shared" ca="1" si="156"/>
        <v>1</v>
      </c>
      <c r="H9535" s="1435" cm="1">
        <f t="array" aca="1" ref="H9535" ca="1">IF(I9535&lt;&gt;"",INDIRECT("'"&amp;I9535&amp;"'!"&amp;J9535),"")</f>
        <v>0</v>
      </c>
      <c r="I9535" s="1440" t="s">
        <v>6426</v>
      </c>
      <c r="J9535" s="1436" t="s">
        <v>7956</v>
      </c>
      <c r="K9535" s="4"/>
    </row>
    <row r="9536" spans="1:11" ht="15" x14ac:dyDescent="0.2">
      <c r="A9536">
        <v>9477</v>
      </c>
      <c r="B9536" s="1221">
        <f>'CARES CRRSA ARP 28-35'!J277</f>
        <v>0</v>
      </c>
      <c r="D9536" s="4" t="s">
        <v>1694</v>
      </c>
      <c r="F9536" s="4"/>
      <c r="G9536" s="1" t="b">
        <f t="shared" ca="1" si="156"/>
        <v>1</v>
      </c>
      <c r="H9536" s="1435" cm="1">
        <f t="array" aca="1" ref="H9536" ca="1">IF(I9536&lt;&gt;"",INDIRECT("'"&amp;I9536&amp;"'!"&amp;J9536),"")</f>
        <v>0</v>
      </c>
      <c r="I9536" s="1440" t="s">
        <v>6426</v>
      </c>
      <c r="J9536" s="1436" t="s">
        <v>7957</v>
      </c>
      <c r="K9536" s="4"/>
    </row>
    <row r="9537" spans="1:11" ht="15" x14ac:dyDescent="0.2">
      <c r="A9537">
        <v>9478</v>
      </c>
      <c r="B9537" s="1221">
        <f>'CARES CRRSA ARP 28-35'!L277</f>
        <v>0</v>
      </c>
      <c r="D9537" s="4" t="s">
        <v>1694</v>
      </c>
      <c r="F9537" s="4"/>
      <c r="G9537" s="1" t="b">
        <f t="shared" ca="1" si="156"/>
        <v>1</v>
      </c>
      <c r="H9537" s="1435" cm="1">
        <f t="array" aca="1" ref="H9537" ca="1">IF(I9537&lt;&gt;"",INDIRECT("'"&amp;I9537&amp;"'!"&amp;J9537),"")</f>
        <v>0</v>
      </c>
      <c r="I9537" s="1440" t="s">
        <v>6426</v>
      </c>
      <c r="J9537" s="1436" t="s">
        <v>7958</v>
      </c>
      <c r="K9537" s="4"/>
    </row>
    <row r="9538" spans="1:11" ht="15" x14ac:dyDescent="0.2">
      <c r="A9538">
        <v>9479</v>
      </c>
      <c r="B9538" s="1221">
        <f>'CARES CRRSA ARP 28-35'!F278</f>
        <v>0</v>
      </c>
      <c r="D9538" s="4" t="s">
        <v>1694</v>
      </c>
      <c r="F9538" s="4"/>
      <c r="G9538" s="1" t="b">
        <f t="shared" ca="1" si="156"/>
        <v>1</v>
      </c>
      <c r="H9538" s="1435" cm="1">
        <f t="array" aca="1" ref="H9538" ca="1">IF(I9538&lt;&gt;"",INDIRECT("'"&amp;I9538&amp;"'!"&amp;J9538),"")</f>
        <v>0</v>
      </c>
      <c r="I9538" s="1440" t="s">
        <v>6426</v>
      </c>
      <c r="J9538" s="1436" t="s">
        <v>7959</v>
      </c>
      <c r="K9538" s="4"/>
    </row>
    <row r="9539" spans="1:11" ht="15" x14ac:dyDescent="0.2">
      <c r="A9539">
        <v>9480</v>
      </c>
      <c r="B9539" s="1221">
        <f>'CARES CRRSA ARP 28-35'!G278</f>
        <v>0</v>
      </c>
      <c r="D9539" s="4" t="s">
        <v>1694</v>
      </c>
      <c r="F9539" s="4"/>
      <c r="G9539" s="1" t="b">
        <f t="shared" ca="1" si="156"/>
        <v>1</v>
      </c>
      <c r="H9539" s="1435" cm="1">
        <f t="array" aca="1" ref="H9539" ca="1">IF(I9539&lt;&gt;"",INDIRECT("'"&amp;I9539&amp;"'!"&amp;J9539),"")</f>
        <v>0</v>
      </c>
      <c r="I9539" s="1440" t="s">
        <v>6426</v>
      </c>
      <c r="J9539" s="1436" t="s">
        <v>7960</v>
      </c>
      <c r="K9539" s="4"/>
    </row>
    <row r="9540" spans="1:11" ht="15" x14ac:dyDescent="0.2">
      <c r="A9540">
        <v>9481</v>
      </c>
      <c r="B9540" s="1221">
        <f>'CARES CRRSA ARP 28-35'!H278</f>
        <v>0</v>
      </c>
      <c r="D9540" s="4" t="s">
        <v>1694</v>
      </c>
      <c r="F9540" s="4"/>
      <c r="G9540" s="1" t="b">
        <f t="shared" ca="1" si="156"/>
        <v>1</v>
      </c>
      <c r="H9540" s="1435" cm="1">
        <f t="array" aca="1" ref="H9540" ca="1">IF(I9540&lt;&gt;"",INDIRECT("'"&amp;I9540&amp;"'!"&amp;J9540),"")</f>
        <v>0</v>
      </c>
      <c r="I9540" s="1440" t="s">
        <v>6426</v>
      </c>
      <c r="J9540" s="1436" t="s">
        <v>7961</v>
      </c>
      <c r="K9540" s="4"/>
    </row>
    <row r="9541" spans="1:11" ht="15" x14ac:dyDescent="0.2">
      <c r="A9541">
        <v>9482</v>
      </c>
      <c r="B9541" s="1221">
        <f>'CARES CRRSA ARP 28-35'!J278</f>
        <v>0</v>
      </c>
      <c r="D9541" s="4" t="s">
        <v>1694</v>
      </c>
      <c r="F9541" s="4"/>
      <c r="G9541" s="1" t="b">
        <f t="shared" ca="1" si="156"/>
        <v>1</v>
      </c>
      <c r="H9541" s="1435" cm="1">
        <f t="array" aca="1" ref="H9541" ca="1">IF(I9541&lt;&gt;"",INDIRECT("'"&amp;I9541&amp;"'!"&amp;J9541),"")</f>
        <v>0</v>
      </c>
      <c r="I9541" s="1440" t="s">
        <v>6426</v>
      </c>
      <c r="J9541" s="1436" t="s">
        <v>7962</v>
      </c>
      <c r="K9541" s="4"/>
    </row>
    <row r="9542" spans="1:11" ht="15" x14ac:dyDescent="0.2">
      <c r="A9542">
        <v>9483</v>
      </c>
      <c r="B9542" s="1221">
        <f>'CARES CRRSA ARP 28-35'!L278</f>
        <v>0</v>
      </c>
      <c r="D9542" s="4" t="s">
        <v>1694</v>
      </c>
      <c r="F9542" s="4"/>
      <c r="G9542" s="1" t="b">
        <f t="shared" ca="1" si="156"/>
        <v>1</v>
      </c>
      <c r="H9542" s="1435" cm="1">
        <f t="array" aca="1" ref="H9542" ca="1">IF(I9542&lt;&gt;"",INDIRECT("'"&amp;I9542&amp;"'!"&amp;J9542),"")</f>
        <v>0</v>
      </c>
      <c r="I9542" s="1440" t="s">
        <v>6426</v>
      </c>
      <c r="J9542" s="1436" t="s">
        <v>7963</v>
      </c>
      <c r="K9542" s="4"/>
    </row>
    <row r="9543" spans="1:11" ht="15" x14ac:dyDescent="0.2">
      <c r="A9543">
        <v>9484</v>
      </c>
      <c r="B9543" s="1221">
        <f>'CARES CRRSA ARP 28-35'!C18</f>
        <v>0</v>
      </c>
      <c r="D9543" s="4" t="s">
        <v>1694</v>
      </c>
      <c r="F9543" s="4"/>
      <c r="G9543" s="1" t="b">
        <f t="shared" ca="1" si="156"/>
        <v>1</v>
      </c>
      <c r="H9543" s="1435" cm="1">
        <f t="array" aca="1" ref="H9543" ca="1">IF(I9543&lt;&gt;"",INDIRECT("'"&amp;I9543&amp;"'!"&amp;J9543),"")</f>
        <v>0</v>
      </c>
      <c r="I9543" s="1440" t="s">
        <v>6426</v>
      </c>
      <c r="J9543" s="1436" t="s">
        <v>3870</v>
      </c>
      <c r="K9543" s="4"/>
    </row>
    <row r="9544" spans="1:11" ht="15" x14ac:dyDescent="0.2">
      <c r="A9544">
        <v>9485</v>
      </c>
      <c r="B9544" s="1221">
        <f>'CARES CRRSA ARP 28-35'!D18</f>
        <v>0</v>
      </c>
      <c r="D9544" s="4" t="s">
        <v>1694</v>
      </c>
      <c r="F9544" s="4"/>
      <c r="G9544" s="1" t="b">
        <f t="shared" ca="1" si="156"/>
        <v>1</v>
      </c>
      <c r="H9544" s="1435" cm="1">
        <f t="array" aca="1" ref="H9544" ca="1">IF(I9544&lt;&gt;"",INDIRECT("'"&amp;I9544&amp;"'!"&amp;J9544),"")</f>
        <v>0</v>
      </c>
      <c r="I9544" s="1440" t="s">
        <v>6426</v>
      </c>
      <c r="J9544" s="1436" t="s">
        <v>3906</v>
      </c>
      <c r="K9544" s="4"/>
    </row>
    <row r="9545" spans="1:11" ht="15" x14ac:dyDescent="0.2">
      <c r="A9545">
        <v>9486</v>
      </c>
      <c r="B9545" s="1221">
        <f>'CARES CRRSA ARP 28-35'!F18</f>
        <v>0</v>
      </c>
      <c r="D9545" s="4" t="s">
        <v>1694</v>
      </c>
      <c r="F9545" s="4"/>
      <c r="G9545" s="1" t="b">
        <f t="shared" ca="1" si="156"/>
        <v>1</v>
      </c>
      <c r="H9545" s="1435" cm="1">
        <f t="array" aca="1" ref="H9545" ca="1">IF(I9545&lt;&gt;"",INDIRECT("'"&amp;I9545&amp;"'!"&amp;J9545),"")</f>
        <v>0</v>
      </c>
      <c r="I9545" s="1440" t="s">
        <v>6426</v>
      </c>
      <c r="J9545" s="1436" t="s">
        <v>3978</v>
      </c>
      <c r="K9545" s="4"/>
    </row>
    <row r="9546" spans="1:11" ht="15" x14ac:dyDescent="0.2">
      <c r="A9546">
        <v>9487</v>
      </c>
      <c r="B9546" s="1221">
        <f>'CARES CRRSA ARP 28-35'!G18</f>
        <v>0</v>
      </c>
      <c r="D9546" s="4" t="s">
        <v>1694</v>
      </c>
      <c r="F9546" s="4"/>
      <c r="G9546" s="1" t="b">
        <f t="shared" ca="1" si="156"/>
        <v>1</v>
      </c>
      <c r="H9546" s="1435" cm="1">
        <f t="array" aca="1" ref="H9546" ca="1">IF(I9546&lt;&gt;"",INDIRECT("'"&amp;I9546&amp;"'!"&amp;J9546),"")</f>
        <v>0</v>
      </c>
      <c r="I9546" s="1440" t="s">
        <v>6426</v>
      </c>
      <c r="J9546" s="1436" t="s">
        <v>4014</v>
      </c>
      <c r="K9546" s="4"/>
    </row>
    <row r="9547" spans="1:11" ht="15" x14ac:dyDescent="0.2">
      <c r="A9547">
        <v>9488</v>
      </c>
      <c r="B9547" s="1221">
        <f>'CARES CRRSA ARP 28-35'!H18</f>
        <v>0</v>
      </c>
      <c r="D9547" s="4" t="s">
        <v>1694</v>
      </c>
      <c r="F9547" s="4"/>
      <c r="G9547" s="1" t="b">
        <f t="shared" ca="1" si="156"/>
        <v>1</v>
      </c>
      <c r="H9547" s="1435" cm="1">
        <f t="array" aca="1" ref="H9547" ca="1">IF(I9547&lt;&gt;"",INDIRECT("'"&amp;I9547&amp;"'!"&amp;J9547),"")</f>
        <v>0</v>
      </c>
      <c r="I9547" s="1440" t="s">
        <v>6426</v>
      </c>
      <c r="J9547" s="1436" t="s">
        <v>4050</v>
      </c>
      <c r="K9547" s="4"/>
    </row>
    <row r="9548" spans="1:11" ht="15" x14ac:dyDescent="0.2">
      <c r="A9548">
        <v>9489</v>
      </c>
      <c r="B9548" s="1221">
        <f>'CARES CRRSA ARP 28-35'!K18</f>
        <v>0</v>
      </c>
      <c r="D9548" s="4" t="s">
        <v>1694</v>
      </c>
      <c r="F9548" s="4"/>
      <c r="G9548" s="1" t="b">
        <f t="shared" ca="1" si="156"/>
        <v>1</v>
      </c>
      <c r="H9548" s="1435" cm="1">
        <f t="array" aca="1" ref="H9548" ca="1">IF(I9548&lt;&gt;"",INDIRECT("'"&amp;I9548&amp;"'!"&amp;J9548),"")</f>
        <v>0</v>
      </c>
      <c r="I9548" s="1440" t="s">
        <v>6426</v>
      </c>
      <c r="J9548" s="1436" t="s">
        <v>4092</v>
      </c>
      <c r="K9548" s="4"/>
    </row>
    <row r="9549" spans="1:11" ht="15" x14ac:dyDescent="0.2">
      <c r="A9549">
        <v>9490</v>
      </c>
      <c r="B9549" s="1221">
        <f>'CARES CRRSA ARP 28-35'!L18</f>
        <v>0</v>
      </c>
      <c r="D9549" s="4" t="s">
        <v>1694</v>
      </c>
      <c r="F9549" s="4"/>
      <c r="G9549" s="1" t="b">
        <f t="shared" ca="1" si="156"/>
        <v>1</v>
      </c>
      <c r="H9549" s="1435" cm="1">
        <f t="array" aca="1" ref="H9549" ca="1">IF(I9549&lt;&gt;"",INDIRECT("'"&amp;I9549&amp;"'!"&amp;J9549),"")</f>
        <v>0</v>
      </c>
      <c r="I9549" s="1440" t="s">
        <v>6426</v>
      </c>
      <c r="J9549" s="1436" t="s">
        <v>6506</v>
      </c>
      <c r="K9549" s="4"/>
    </row>
    <row r="9550" spans="1:11" ht="15" x14ac:dyDescent="0.2">
      <c r="A9550">
        <v>9491</v>
      </c>
      <c r="B9550" s="1221">
        <f>'CARES CRRSA ARP 28-35'!C19</f>
        <v>0</v>
      </c>
      <c r="D9550" s="4" t="s">
        <v>1694</v>
      </c>
      <c r="F9550" s="4"/>
      <c r="G9550" s="1" t="b">
        <f t="shared" ca="1" si="156"/>
        <v>1</v>
      </c>
      <c r="H9550" s="1435" cm="1">
        <f t="array" aca="1" ref="H9550" ca="1">IF(I9550&lt;&gt;"",INDIRECT("'"&amp;I9550&amp;"'!"&amp;J9550),"")</f>
        <v>0</v>
      </c>
      <c r="I9550" s="1440" t="s">
        <v>6426</v>
      </c>
      <c r="J9550" s="1436" t="s">
        <v>4421</v>
      </c>
      <c r="K9550" s="4"/>
    </row>
    <row r="9551" spans="1:11" ht="15" x14ac:dyDescent="0.2">
      <c r="A9551">
        <v>9492</v>
      </c>
      <c r="B9551" s="1221">
        <f>'CARES CRRSA ARP 28-35'!D19</f>
        <v>0</v>
      </c>
      <c r="D9551" s="4" t="s">
        <v>1694</v>
      </c>
      <c r="F9551" s="4"/>
      <c r="G9551" s="1" t="b">
        <f t="shared" ca="1" si="156"/>
        <v>1</v>
      </c>
      <c r="H9551" s="1435" cm="1">
        <f t="array" aca="1" ref="H9551" ca="1">IF(I9551&lt;&gt;"",INDIRECT("'"&amp;I9551&amp;"'!"&amp;J9551),"")</f>
        <v>0</v>
      </c>
      <c r="I9551" s="1440" t="s">
        <v>6426</v>
      </c>
      <c r="J9551" s="1436" t="s">
        <v>4415</v>
      </c>
      <c r="K9551" s="4"/>
    </row>
    <row r="9552" spans="1:11" ht="15" x14ac:dyDescent="0.2">
      <c r="A9552">
        <v>9493</v>
      </c>
      <c r="B9552" s="1221">
        <f>'CARES CRRSA ARP 28-35'!F19</f>
        <v>0</v>
      </c>
      <c r="D9552" s="4" t="s">
        <v>1694</v>
      </c>
      <c r="F9552" s="4"/>
      <c r="G9552" s="1" t="b">
        <f t="shared" ca="1" si="156"/>
        <v>1</v>
      </c>
      <c r="H9552" s="1435" cm="1">
        <f t="array" aca="1" ref="H9552" ca="1">IF(I9552&lt;&gt;"",INDIRECT("'"&amp;I9552&amp;"'!"&amp;J9552),"")</f>
        <v>0</v>
      </c>
      <c r="I9552" s="1440" t="s">
        <v>6426</v>
      </c>
      <c r="J9552" s="1436" t="s">
        <v>4427</v>
      </c>
      <c r="K9552" s="4"/>
    </row>
    <row r="9553" spans="1:11" ht="15" x14ac:dyDescent="0.2">
      <c r="A9553">
        <v>9494</v>
      </c>
      <c r="B9553" s="1221">
        <f>'CARES CRRSA ARP 28-35'!G19</f>
        <v>0</v>
      </c>
      <c r="D9553" s="4" t="s">
        <v>1694</v>
      </c>
      <c r="F9553" s="4"/>
      <c r="G9553" s="1" t="b">
        <f t="shared" ca="1" si="156"/>
        <v>1</v>
      </c>
      <c r="H9553" s="1435" cm="1">
        <f t="array" aca="1" ref="H9553" ca="1">IF(I9553&lt;&gt;"",INDIRECT("'"&amp;I9553&amp;"'!"&amp;J9553),"")</f>
        <v>0</v>
      </c>
      <c r="I9553" s="1440" t="s">
        <v>6426</v>
      </c>
      <c r="J9553" s="1436" t="s">
        <v>4662</v>
      </c>
      <c r="K9553" s="4"/>
    </row>
    <row r="9554" spans="1:11" ht="15" x14ac:dyDescent="0.2">
      <c r="A9554">
        <v>9495</v>
      </c>
      <c r="B9554" s="1221">
        <f>'CARES CRRSA ARP 28-35'!H19</f>
        <v>0</v>
      </c>
      <c r="D9554" s="4" t="s">
        <v>1694</v>
      </c>
      <c r="F9554" s="4"/>
      <c r="G9554" s="1" t="b">
        <f t="shared" ca="1" si="156"/>
        <v>1</v>
      </c>
      <c r="H9554" s="1435" cm="1">
        <f t="array" aca="1" ref="H9554" ca="1">IF(I9554&lt;&gt;"",INDIRECT("'"&amp;I9554&amp;"'!"&amp;J9554),"")</f>
        <v>0</v>
      </c>
      <c r="I9554" s="1440" t="s">
        <v>6426</v>
      </c>
      <c r="J9554" s="1436" t="s">
        <v>4663</v>
      </c>
      <c r="K9554" s="4"/>
    </row>
    <row r="9555" spans="1:11" ht="15" x14ac:dyDescent="0.2">
      <c r="A9555">
        <v>9496</v>
      </c>
      <c r="B9555" s="1221">
        <f>'CARES CRRSA ARP 28-35'!K19</f>
        <v>0</v>
      </c>
      <c r="D9555" s="4" t="s">
        <v>1694</v>
      </c>
      <c r="F9555" s="4"/>
      <c r="G9555" s="1" t="b">
        <f t="shared" ca="1" si="156"/>
        <v>1</v>
      </c>
      <c r="H9555" s="1435" cm="1">
        <f t="array" aca="1" ref="H9555" ca="1">IF(I9555&lt;&gt;"",INDIRECT("'"&amp;I9555&amp;"'!"&amp;J9555),"")</f>
        <v>0</v>
      </c>
      <c r="I9555" s="1440" t="s">
        <v>6426</v>
      </c>
      <c r="J9555" s="1436" t="s">
        <v>4664</v>
      </c>
      <c r="K9555" s="4"/>
    </row>
    <row r="9556" spans="1:11" ht="15" x14ac:dyDescent="0.2">
      <c r="A9556">
        <v>9497</v>
      </c>
      <c r="B9556" s="1221">
        <f>'CARES CRRSA ARP 28-35'!L19</f>
        <v>0</v>
      </c>
      <c r="D9556" s="4" t="s">
        <v>1694</v>
      </c>
      <c r="F9556" s="4"/>
      <c r="G9556" s="1" t="b">
        <f t="shared" ca="1" si="156"/>
        <v>1</v>
      </c>
      <c r="H9556" s="1435" cm="1">
        <f t="array" aca="1" ref="H9556" ca="1">IF(I9556&lt;&gt;"",INDIRECT("'"&amp;I9556&amp;"'!"&amp;J9556),"")</f>
        <v>0</v>
      </c>
      <c r="I9556" s="1440" t="s">
        <v>6426</v>
      </c>
      <c r="J9556" s="1436" t="s">
        <v>6507</v>
      </c>
      <c r="K9556" s="4"/>
    </row>
    <row r="9557" spans="1:11" ht="15" x14ac:dyDescent="0.2">
      <c r="A9557">
        <v>9498</v>
      </c>
      <c r="B9557" s="1221">
        <f>'CARES CRRSA ARP 28-35'!C20</f>
        <v>0</v>
      </c>
      <c r="D9557" s="4" t="s">
        <v>1694</v>
      </c>
      <c r="F9557" s="4"/>
      <c r="G9557" s="1" t="b">
        <f t="shared" ca="1" si="156"/>
        <v>1</v>
      </c>
      <c r="H9557" s="1435" cm="1">
        <f t="array" aca="1" ref="H9557" ca="1">IF(I9557&lt;&gt;"",INDIRECT("'"&amp;I9557&amp;"'!"&amp;J9557),"")</f>
        <v>0</v>
      </c>
      <c r="I9557" s="1440" t="s">
        <v>6426</v>
      </c>
      <c r="J9557" s="1436" t="s">
        <v>4437</v>
      </c>
      <c r="K9557" s="4"/>
    </row>
    <row r="9558" spans="1:11" ht="15" x14ac:dyDescent="0.2">
      <c r="A9558">
        <v>9499</v>
      </c>
      <c r="B9558" s="1221">
        <f>'CARES CRRSA ARP 28-35'!D20</f>
        <v>0</v>
      </c>
      <c r="D9558" s="4" t="s">
        <v>1694</v>
      </c>
      <c r="F9558" s="4"/>
      <c r="G9558" s="1" t="b">
        <f t="shared" ca="1" si="156"/>
        <v>1</v>
      </c>
      <c r="H9558" s="1435" cm="1">
        <f t="array" aca="1" ref="H9558" ca="1">IF(I9558&lt;&gt;"",INDIRECT("'"&amp;I9558&amp;"'!"&amp;J9558),"")</f>
        <v>0</v>
      </c>
      <c r="I9558" s="1440" t="s">
        <v>6426</v>
      </c>
      <c r="J9558" s="1436" t="s">
        <v>4441</v>
      </c>
      <c r="K9558" s="4"/>
    </row>
    <row r="9559" spans="1:11" ht="15" x14ac:dyDescent="0.2">
      <c r="A9559">
        <v>9500</v>
      </c>
      <c r="B9559" s="1221">
        <f>'CARES CRRSA ARP 28-35'!F20</f>
        <v>0</v>
      </c>
      <c r="D9559" s="4" t="s">
        <v>1694</v>
      </c>
      <c r="F9559" s="4"/>
      <c r="G9559" s="1" t="b">
        <f t="shared" ca="1" si="156"/>
        <v>1</v>
      </c>
      <c r="H9559" s="1435" cm="1">
        <f t="array" aca="1" ref="H9559" ca="1">IF(I9559&lt;&gt;"",INDIRECT("'"&amp;I9559&amp;"'!"&amp;J9559),"")</f>
        <v>0</v>
      </c>
      <c r="I9559" s="1440" t="s">
        <v>6426</v>
      </c>
      <c r="J9559" s="1436" t="s">
        <v>4449</v>
      </c>
      <c r="K9559" s="4"/>
    </row>
    <row r="9560" spans="1:11" ht="15" x14ac:dyDescent="0.2">
      <c r="A9560">
        <v>9501</v>
      </c>
      <c r="B9560" s="1221">
        <f>'CARES CRRSA ARP 28-35'!G20</f>
        <v>0</v>
      </c>
      <c r="D9560" s="4" t="s">
        <v>1694</v>
      </c>
      <c r="F9560" s="4"/>
      <c r="G9560" s="1" t="b">
        <f t="shared" ca="1" si="156"/>
        <v>1</v>
      </c>
      <c r="H9560" s="1435" cm="1">
        <f t="array" aca="1" ref="H9560" ca="1">IF(I9560&lt;&gt;"",INDIRECT("'"&amp;I9560&amp;"'!"&amp;J9560),"")</f>
        <v>0</v>
      </c>
      <c r="I9560" s="1440" t="s">
        <v>6426</v>
      </c>
      <c r="J9560" s="1436" t="s">
        <v>4510</v>
      </c>
      <c r="K9560" s="4"/>
    </row>
    <row r="9561" spans="1:11" ht="15" x14ac:dyDescent="0.2">
      <c r="A9561">
        <v>9502</v>
      </c>
      <c r="B9561" s="1221">
        <f>'CARES CRRSA ARP 28-35'!H20</f>
        <v>0</v>
      </c>
      <c r="D9561" s="4" t="s">
        <v>1694</v>
      </c>
      <c r="F9561" s="4"/>
      <c r="G9561" s="1" t="b">
        <f t="shared" ca="1" si="156"/>
        <v>1</v>
      </c>
      <c r="H9561" s="1435" cm="1">
        <f t="array" aca="1" ref="H9561" ca="1">IF(I9561&lt;&gt;"",INDIRECT("'"&amp;I9561&amp;"'!"&amp;J9561),"")</f>
        <v>0</v>
      </c>
      <c r="I9561" s="1440" t="s">
        <v>6426</v>
      </c>
      <c r="J9561" s="1436" t="s">
        <v>4516</v>
      </c>
      <c r="K9561" s="4"/>
    </row>
    <row r="9562" spans="1:11" ht="15" x14ac:dyDescent="0.2">
      <c r="A9562">
        <v>9503</v>
      </c>
      <c r="B9562" s="1221">
        <f>'CARES CRRSA ARP 28-35'!K20</f>
        <v>0</v>
      </c>
      <c r="D9562" s="4" t="s">
        <v>1694</v>
      </c>
      <c r="F9562" s="4"/>
      <c r="G9562" s="1" t="b">
        <f t="shared" ca="1" si="156"/>
        <v>1</v>
      </c>
      <c r="H9562" s="1435" cm="1">
        <f t="array" aca="1" ref="H9562" ca="1">IF(I9562&lt;&gt;"",INDIRECT("'"&amp;I9562&amp;"'!"&amp;J9562),"")</f>
        <v>0</v>
      </c>
      <c r="I9562" s="1440" t="s">
        <v>6426</v>
      </c>
      <c r="J9562" s="1436" t="s">
        <v>4694</v>
      </c>
      <c r="K9562" s="4"/>
    </row>
    <row r="9563" spans="1:11" ht="15" x14ac:dyDescent="0.2">
      <c r="A9563">
        <v>9504</v>
      </c>
      <c r="B9563" s="1221">
        <f>'CARES CRRSA ARP 28-35'!L20</f>
        <v>0</v>
      </c>
      <c r="D9563" s="4" t="s">
        <v>1694</v>
      </c>
      <c r="F9563" s="4"/>
      <c r="G9563" s="1" t="b">
        <f t="shared" ca="1" si="156"/>
        <v>1</v>
      </c>
      <c r="H9563" s="1435" cm="1">
        <f t="array" aca="1" ref="H9563" ca="1">IF(I9563&lt;&gt;"",INDIRECT("'"&amp;I9563&amp;"'!"&amp;J9563),"")</f>
        <v>0</v>
      </c>
      <c r="I9563" s="1440" t="s">
        <v>6426</v>
      </c>
      <c r="J9563" s="1436" t="s">
        <v>6427</v>
      </c>
      <c r="K9563" s="4"/>
    </row>
    <row r="9564" spans="1:11" ht="15" x14ac:dyDescent="0.2">
      <c r="A9564">
        <v>9505</v>
      </c>
      <c r="B9564" s="1221">
        <f>'CARES CRRSA ARP 28-35'!C27</f>
        <v>0</v>
      </c>
      <c r="D9564" s="4" t="s">
        <v>1694</v>
      </c>
      <c r="F9564" s="4"/>
      <c r="G9564" s="1" t="b">
        <f t="shared" ca="1" si="156"/>
        <v>1</v>
      </c>
      <c r="H9564" s="1435" cm="1">
        <f t="array" aca="1" ref="H9564" ca="1">IF(I9564&lt;&gt;"",INDIRECT("'"&amp;I9564&amp;"'!"&amp;J9564),"")</f>
        <v>0</v>
      </c>
      <c r="I9564" s="1440" t="s">
        <v>6426</v>
      </c>
      <c r="J9564" s="1436" t="s">
        <v>4912</v>
      </c>
      <c r="K9564" s="4"/>
    </row>
    <row r="9565" spans="1:11" ht="15" x14ac:dyDescent="0.2">
      <c r="A9565">
        <v>9506</v>
      </c>
      <c r="B9565" s="1221">
        <f>'CARES CRRSA ARP 28-35'!D27</f>
        <v>0</v>
      </c>
      <c r="D9565" s="4" t="s">
        <v>1694</v>
      </c>
      <c r="F9565" s="4"/>
      <c r="G9565" s="1" t="b">
        <f t="shared" ca="1" si="156"/>
        <v>1</v>
      </c>
      <c r="H9565" s="1435" cm="1">
        <f t="array" aca="1" ref="H9565" ca="1">IF(I9565&lt;&gt;"",INDIRECT("'"&amp;I9565&amp;"'!"&amp;J9565),"")</f>
        <v>0</v>
      </c>
      <c r="I9565" s="1440" t="s">
        <v>6426</v>
      </c>
      <c r="J9565" s="1436" t="s">
        <v>4913</v>
      </c>
      <c r="K9565" s="4"/>
    </row>
    <row r="9566" spans="1:11" ht="15" x14ac:dyDescent="0.2">
      <c r="A9566">
        <v>9507</v>
      </c>
      <c r="B9566" s="1221">
        <f>'CARES CRRSA ARP 28-35'!F27</f>
        <v>0</v>
      </c>
      <c r="D9566" s="4" t="s">
        <v>1694</v>
      </c>
      <c r="F9566" s="4"/>
      <c r="G9566" s="1" t="b">
        <f t="shared" ca="1" si="156"/>
        <v>1</v>
      </c>
      <c r="H9566" s="1435" cm="1">
        <f t="array" aca="1" ref="H9566" ca="1">IF(I9566&lt;&gt;"",INDIRECT("'"&amp;I9566&amp;"'!"&amp;J9566),"")</f>
        <v>0</v>
      </c>
      <c r="I9566" s="1440" t="s">
        <v>6426</v>
      </c>
      <c r="J9566" s="1436" t="s">
        <v>4914</v>
      </c>
      <c r="K9566" s="4"/>
    </row>
    <row r="9567" spans="1:11" ht="15" x14ac:dyDescent="0.2">
      <c r="A9567">
        <v>9508</v>
      </c>
      <c r="B9567" s="1221">
        <f>'CARES CRRSA ARP 28-35'!G27</f>
        <v>0</v>
      </c>
      <c r="D9567" s="4" t="s">
        <v>1694</v>
      </c>
      <c r="F9567" s="4"/>
      <c r="G9567" s="1" t="b">
        <f t="shared" ca="1" si="156"/>
        <v>1</v>
      </c>
      <c r="H9567" s="1435" cm="1">
        <f t="array" aca="1" ref="H9567" ca="1">IF(I9567&lt;&gt;"",INDIRECT("'"&amp;I9567&amp;"'!"&amp;J9567),"")</f>
        <v>0</v>
      </c>
      <c r="I9567" s="1440" t="s">
        <v>6426</v>
      </c>
      <c r="J9567" s="1436" t="s">
        <v>5173</v>
      </c>
      <c r="K9567" s="4"/>
    </row>
    <row r="9568" spans="1:11" ht="15" x14ac:dyDescent="0.2">
      <c r="A9568">
        <v>9509</v>
      </c>
      <c r="B9568" s="1221">
        <f>'CARES CRRSA ARP 28-35'!H27</f>
        <v>0</v>
      </c>
      <c r="D9568" s="4" t="s">
        <v>1694</v>
      </c>
      <c r="F9568" s="4"/>
      <c r="G9568" s="1" t="b">
        <f t="shared" ref="G9568:G9631" ca="1" si="157">H9568=B9568</f>
        <v>1</v>
      </c>
      <c r="H9568" s="1435" cm="1">
        <f t="array" aca="1" ref="H9568" ca="1">IF(I9568&lt;&gt;"",INDIRECT("'"&amp;I9568&amp;"'!"&amp;J9568),"")</f>
        <v>0</v>
      </c>
      <c r="I9568" s="1440" t="s">
        <v>6426</v>
      </c>
      <c r="J9568" s="1436" t="s">
        <v>5174</v>
      </c>
      <c r="K9568" s="4"/>
    </row>
    <row r="9569" spans="1:11" ht="15" x14ac:dyDescent="0.2">
      <c r="A9569">
        <v>9510</v>
      </c>
      <c r="B9569" s="1221">
        <f>'CARES CRRSA ARP 28-35'!K27</f>
        <v>0</v>
      </c>
      <c r="D9569" s="4" t="s">
        <v>1694</v>
      </c>
      <c r="F9569" s="4"/>
      <c r="G9569" s="1" t="b">
        <f t="shared" ca="1" si="157"/>
        <v>1</v>
      </c>
      <c r="H9569" s="1435" cm="1">
        <f t="array" aca="1" ref="H9569" ca="1">IF(I9569&lt;&gt;"",INDIRECT("'"&amp;I9569&amp;"'!"&amp;J9569),"")</f>
        <v>0</v>
      </c>
      <c r="I9569" s="1440" t="s">
        <v>6426</v>
      </c>
      <c r="J9569" s="1436" t="s">
        <v>5177</v>
      </c>
      <c r="K9569" s="4"/>
    </row>
    <row r="9570" spans="1:11" ht="15" x14ac:dyDescent="0.2">
      <c r="A9570">
        <v>9511</v>
      </c>
      <c r="B9570" s="1221">
        <f>'CARES CRRSA ARP 28-35'!L27</f>
        <v>0</v>
      </c>
      <c r="D9570" s="4" t="s">
        <v>1694</v>
      </c>
      <c r="F9570" s="4"/>
      <c r="G9570" s="1" t="b">
        <f t="shared" ca="1" si="157"/>
        <v>1</v>
      </c>
      <c r="H9570" s="1435" cm="1">
        <f t="array" aca="1" ref="H9570" ca="1">IF(I9570&lt;&gt;"",INDIRECT("'"&amp;I9570&amp;"'!"&amp;J9570),"")</f>
        <v>0</v>
      </c>
      <c r="I9570" s="1440" t="s">
        <v>6426</v>
      </c>
      <c r="J9570" s="1436" t="s">
        <v>6429</v>
      </c>
      <c r="K9570" s="4"/>
    </row>
    <row r="9571" spans="1:11" ht="15" x14ac:dyDescent="0.2">
      <c r="A9571">
        <v>9512</v>
      </c>
      <c r="B9571" s="1221">
        <f>'CARES CRRSA ARP 28-35'!C28</f>
        <v>116138</v>
      </c>
      <c r="D9571" s="4" t="s">
        <v>1694</v>
      </c>
      <c r="F9571" s="4"/>
      <c r="G9571" s="1" t="b">
        <f t="shared" ca="1" si="157"/>
        <v>1</v>
      </c>
      <c r="H9571" s="1435" cm="1">
        <f t="array" aca="1" ref="H9571" ca="1">IF(I9571&lt;&gt;"",INDIRECT("'"&amp;I9571&amp;"'!"&amp;J9571),"")</f>
        <v>116138</v>
      </c>
      <c r="I9571" s="1440" t="s">
        <v>6426</v>
      </c>
      <c r="J9571" s="1436" t="s">
        <v>4531</v>
      </c>
      <c r="K9571" s="4"/>
    </row>
    <row r="9572" spans="1:11" ht="15" x14ac:dyDescent="0.2">
      <c r="A9572">
        <v>9513</v>
      </c>
      <c r="B9572" s="1221">
        <f>'CARES CRRSA ARP 28-35'!D28</f>
        <v>0</v>
      </c>
      <c r="D9572" s="4" t="s">
        <v>1694</v>
      </c>
      <c r="F9572" s="4"/>
      <c r="G9572" s="1" t="b">
        <f t="shared" ca="1" si="157"/>
        <v>1</v>
      </c>
      <c r="H9572" s="1435" cm="1">
        <f t="array" aca="1" ref="H9572" ca="1">IF(I9572&lt;&gt;"",INDIRECT("'"&amp;I9572&amp;"'!"&amp;J9572),"")</f>
        <v>0</v>
      </c>
      <c r="I9572" s="1440" t="s">
        <v>6426</v>
      </c>
      <c r="J9572" s="1436" t="s">
        <v>4532</v>
      </c>
      <c r="K9572" s="4"/>
    </row>
    <row r="9573" spans="1:11" ht="15" x14ac:dyDescent="0.2">
      <c r="A9573">
        <v>9514</v>
      </c>
      <c r="B9573" s="1221">
        <f>'CARES CRRSA ARP 28-35'!F28</f>
        <v>0</v>
      </c>
      <c r="D9573" s="4" t="s">
        <v>1694</v>
      </c>
      <c r="F9573" s="4"/>
      <c r="G9573" s="1" t="b">
        <f t="shared" ca="1" si="157"/>
        <v>1</v>
      </c>
      <c r="H9573" s="1435" cm="1">
        <f t="array" aca="1" ref="H9573" ca="1">IF(I9573&lt;&gt;"",INDIRECT("'"&amp;I9573&amp;"'!"&amp;J9573),"")</f>
        <v>0</v>
      </c>
      <c r="I9573" s="1440" t="s">
        <v>6426</v>
      </c>
      <c r="J9573" s="1436" t="s">
        <v>4535</v>
      </c>
      <c r="K9573" s="4"/>
    </row>
    <row r="9574" spans="1:11" ht="15" x14ac:dyDescent="0.2">
      <c r="A9574">
        <v>9515</v>
      </c>
      <c r="B9574" s="1221">
        <f>'CARES CRRSA ARP 28-35'!G28</f>
        <v>0</v>
      </c>
      <c r="D9574" s="4" t="s">
        <v>1694</v>
      </c>
      <c r="F9574" s="4"/>
      <c r="G9574" s="1" t="b">
        <f t="shared" ca="1" si="157"/>
        <v>1</v>
      </c>
      <c r="H9574" s="1435" cm="1">
        <f t="array" aca="1" ref="H9574" ca="1">IF(I9574&lt;&gt;"",INDIRECT("'"&amp;I9574&amp;"'!"&amp;J9574),"")</f>
        <v>0</v>
      </c>
      <c r="I9574" s="1440" t="s">
        <v>6426</v>
      </c>
      <c r="J9574" s="1436" t="s">
        <v>4536</v>
      </c>
      <c r="K9574" s="4"/>
    </row>
    <row r="9575" spans="1:11" ht="15" x14ac:dyDescent="0.2">
      <c r="A9575">
        <v>9516</v>
      </c>
      <c r="B9575" s="1221">
        <f>'CARES CRRSA ARP 28-35'!H28</f>
        <v>0</v>
      </c>
      <c r="D9575" s="4" t="s">
        <v>1694</v>
      </c>
      <c r="F9575" s="4"/>
      <c r="G9575" s="1" t="b">
        <f t="shared" ca="1" si="157"/>
        <v>1</v>
      </c>
      <c r="H9575" s="1435" cm="1">
        <f t="array" aca="1" ref="H9575" ca="1">IF(I9575&lt;&gt;"",INDIRECT("'"&amp;I9575&amp;"'!"&amp;J9575),"")</f>
        <v>0</v>
      </c>
      <c r="I9575" s="1440" t="s">
        <v>6426</v>
      </c>
      <c r="J9575" s="1436" t="s">
        <v>4537</v>
      </c>
      <c r="K9575" s="4"/>
    </row>
    <row r="9576" spans="1:11" ht="15" x14ac:dyDescent="0.2">
      <c r="A9576">
        <v>9517</v>
      </c>
      <c r="B9576" s="1221">
        <f>'CARES CRRSA ARP 28-35'!K28</f>
        <v>0</v>
      </c>
      <c r="D9576" s="4" t="s">
        <v>1694</v>
      </c>
      <c r="F9576" s="4"/>
      <c r="G9576" s="1" t="b">
        <f t="shared" ca="1" si="157"/>
        <v>1</v>
      </c>
      <c r="H9576" s="1435" cm="1">
        <f t="array" aca="1" ref="H9576" ca="1">IF(I9576&lt;&gt;"",INDIRECT("'"&amp;I9576&amp;"'!"&amp;J9576),"")</f>
        <v>0</v>
      </c>
      <c r="I9576" s="1440" t="s">
        <v>6426</v>
      </c>
      <c r="J9576" s="1436" t="s">
        <v>4696</v>
      </c>
      <c r="K9576" s="4"/>
    </row>
    <row r="9577" spans="1:11" ht="15" x14ac:dyDescent="0.2">
      <c r="A9577">
        <v>9518</v>
      </c>
      <c r="B9577" s="1221">
        <f>'CARES CRRSA ARP 28-35'!L28</f>
        <v>116138</v>
      </c>
      <c r="D9577" s="4" t="s">
        <v>1694</v>
      </c>
      <c r="F9577" s="4"/>
      <c r="G9577" s="1" t="b">
        <f t="shared" ca="1" si="157"/>
        <v>1</v>
      </c>
      <c r="H9577" s="1435" cm="1">
        <f t="array" aca="1" ref="H9577" ca="1">IF(I9577&lt;&gt;"",INDIRECT("'"&amp;I9577&amp;"'!"&amp;J9577),"")</f>
        <v>116138</v>
      </c>
      <c r="I9577" s="1440" t="s">
        <v>6426</v>
      </c>
      <c r="J9577" s="1436" t="s">
        <v>6508</v>
      </c>
      <c r="K9577" s="4"/>
    </row>
    <row r="9578" spans="1:11" ht="15" x14ac:dyDescent="0.2">
      <c r="A9578" s="5">
        <v>9519</v>
      </c>
      <c r="B9578" s="1221"/>
      <c r="D9578" s="4" t="s">
        <v>1694</v>
      </c>
      <c r="F9578" s="4" t="s">
        <v>3784</v>
      </c>
      <c r="G9578" s="1" t="b">
        <f t="shared" ca="1" si="157"/>
        <v>1</v>
      </c>
      <c r="H9578" s="1435" t="str" cm="1">
        <f t="array" aca="1" ref="H9578" ca="1">IF(I9578&lt;&gt;"",INDIRECT("'"&amp;I9578&amp;"'!"&amp;J9578),"")</f>
        <v/>
      </c>
      <c r="I9578" s="1440"/>
      <c r="J9578" s="1436"/>
      <c r="K9578" s="4"/>
    </row>
    <row r="9579" spans="1:11" ht="15" x14ac:dyDescent="0.2">
      <c r="A9579" s="5">
        <v>9520</v>
      </c>
      <c r="B9579" s="1221"/>
      <c r="D9579" s="4" t="s">
        <v>1694</v>
      </c>
      <c r="F9579" s="4" t="s">
        <v>3784</v>
      </c>
      <c r="G9579" s="1" t="b">
        <f t="shared" ca="1" si="157"/>
        <v>1</v>
      </c>
      <c r="H9579" s="1435" t="str" cm="1">
        <f t="array" aca="1" ref="H9579" ca="1">IF(I9579&lt;&gt;"",INDIRECT("'"&amp;I9579&amp;"'!"&amp;J9579),"")</f>
        <v/>
      </c>
      <c r="I9579" s="1440"/>
      <c r="J9579" s="1436"/>
      <c r="K9579" s="4"/>
    </row>
    <row r="9580" spans="1:11" ht="15" x14ac:dyDescent="0.2">
      <c r="A9580" s="5">
        <v>9521</v>
      </c>
      <c r="B9580" s="1221"/>
      <c r="D9580" s="4" t="s">
        <v>1694</v>
      </c>
      <c r="F9580" s="4" t="s">
        <v>3784</v>
      </c>
      <c r="G9580" s="1" t="b">
        <f t="shared" ca="1" si="157"/>
        <v>1</v>
      </c>
      <c r="H9580" s="1435" t="str" cm="1">
        <f t="array" aca="1" ref="H9580" ca="1">IF(I9580&lt;&gt;"",INDIRECT("'"&amp;I9580&amp;"'!"&amp;J9580),"")</f>
        <v/>
      </c>
      <c r="I9580" s="1440"/>
      <c r="J9580" s="1436"/>
      <c r="K9580" s="4"/>
    </row>
    <row r="9581" spans="1:11" ht="15" x14ac:dyDescent="0.2">
      <c r="A9581" s="5">
        <v>9522</v>
      </c>
      <c r="B9581" s="1221"/>
      <c r="D9581" s="4" t="s">
        <v>1694</v>
      </c>
      <c r="F9581" s="4" t="s">
        <v>3784</v>
      </c>
      <c r="G9581" s="1" t="b">
        <f t="shared" ca="1" si="157"/>
        <v>1</v>
      </c>
      <c r="H9581" s="1435" t="str" cm="1">
        <f t="array" aca="1" ref="H9581" ca="1">IF(I9581&lt;&gt;"",INDIRECT("'"&amp;I9581&amp;"'!"&amp;J9581),"")</f>
        <v/>
      </c>
      <c r="I9581" s="1440"/>
      <c r="J9581" s="1436"/>
      <c r="K9581" s="4"/>
    </row>
    <row r="9582" spans="1:11" ht="15" x14ac:dyDescent="0.2">
      <c r="A9582" s="5">
        <v>9523</v>
      </c>
      <c r="B9582" s="1221"/>
      <c r="D9582" s="4" t="s">
        <v>1694</v>
      </c>
      <c r="F9582" s="4" t="s">
        <v>3784</v>
      </c>
      <c r="G9582" s="1" t="b">
        <f t="shared" ca="1" si="157"/>
        <v>1</v>
      </c>
      <c r="H9582" s="1435" t="str" cm="1">
        <f t="array" aca="1" ref="H9582" ca="1">IF(I9582&lt;&gt;"",INDIRECT("'"&amp;I9582&amp;"'!"&amp;J9582),"")</f>
        <v/>
      </c>
      <c r="I9582" s="1440"/>
      <c r="J9582" s="1436"/>
      <c r="K9582" s="4"/>
    </row>
    <row r="9583" spans="1:11" ht="15" x14ac:dyDescent="0.2">
      <c r="A9583" s="5">
        <v>9524</v>
      </c>
      <c r="B9583" s="1221"/>
      <c r="D9583" s="4" t="s">
        <v>1694</v>
      </c>
      <c r="F9583" s="4" t="s">
        <v>3784</v>
      </c>
      <c r="G9583" s="1" t="b">
        <f t="shared" ca="1" si="157"/>
        <v>1</v>
      </c>
      <c r="H9583" s="1435" t="str" cm="1">
        <f t="array" aca="1" ref="H9583" ca="1">IF(I9583&lt;&gt;"",INDIRECT("'"&amp;I9583&amp;"'!"&amp;J9583),"")</f>
        <v/>
      </c>
      <c r="I9583" s="1440"/>
      <c r="J9583" s="1436"/>
      <c r="K9583" s="4"/>
    </row>
    <row r="9584" spans="1:11" ht="15" x14ac:dyDescent="0.2">
      <c r="A9584" s="5">
        <v>9525</v>
      </c>
      <c r="B9584" s="1221"/>
      <c r="D9584" s="4" t="s">
        <v>1694</v>
      </c>
      <c r="F9584" s="4" t="s">
        <v>3784</v>
      </c>
      <c r="G9584" s="1" t="b">
        <f t="shared" ca="1" si="157"/>
        <v>1</v>
      </c>
      <c r="H9584" s="1435" t="str" cm="1">
        <f t="array" aca="1" ref="H9584" ca="1">IF(I9584&lt;&gt;"",INDIRECT("'"&amp;I9584&amp;"'!"&amp;J9584),"")</f>
        <v/>
      </c>
      <c r="I9584" s="1440"/>
      <c r="J9584" s="1436"/>
      <c r="K9584" s="4"/>
    </row>
    <row r="9585" spans="1:11" ht="15" x14ac:dyDescent="0.2">
      <c r="A9585">
        <v>9526</v>
      </c>
      <c r="B9585" s="1221">
        <f>'CARES CRRSA ARP 28-35'!C29</f>
        <v>0</v>
      </c>
      <c r="D9585" s="4" t="s">
        <v>1694</v>
      </c>
      <c r="F9585" s="4"/>
      <c r="G9585" s="1" t="b">
        <f t="shared" ca="1" si="157"/>
        <v>1</v>
      </c>
      <c r="H9585" s="1435" cm="1">
        <f t="array" aca="1" ref="H9585" ca="1">IF(I9585&lt;&gt;"",INDIRECT("'"&amp;I9585&amp;"'!"&amp;J9585),"")</f>
        <v>0</v>
      </c>
      <c r="I9585" s="1440" t="s">
        <v>6426</v>
      </c>
      <c r="J9585" s="1436" t="s">
        <v>4922</v>
      </c>
      <c r="K9585" s="4"/>
    </row>
    <row r="9586" spans="1:11" ht="15" x14ac:dyDescent="0.2">
      <c r="A9586">
        <v>9527</v>
      </c>
      <c r="B9586" s="1221">
        <f>'CARES CRRSA ARP 28-35'!D29</f>
        <v>0</v>
      </c>
      <c r="D9586" s="4" t="s">
        <v>1694</v>
      </c>
      <c r="F9586" s="4"/>
      <c r="G9586" s="1" t="b">
        <f t="shared" ca="1" si="157"/>
        <v>1</v>
      </c>
      <c r="H9586" s="1435" cm="1">
        <f t="array" aca="1" ref="H9586" ca="1">IF(I9586&lt;&gt;"",INDIRECT("'"&amp;I9586&amp;"'!"&amp;J9586),"")</f>
        <v>0</v>
      </c>
      <c r="I9586" s="1440" t="s">
        <v>6426</v>
      </c>
      <c r="J9586" s="1436" t="s">
        <v>4644</v>
      </c>
      <c r="K9586" s="4"/>
    </row>
    <row r="9587" spans="1:11" ht="15" x14ac:dyDescent="0.2">
      <c r="A9587">
        <v>9528</v>
      </c>
      <c r="B9587" s="1221">
        <f>'CARES CRRSA ARP 28-35'!F29</f>
        <v>0</v>
      </c>
      <c r="D9587" s="4" t="s">
        <v>1694</v>
      </c>
      <c r="F9587" s="4"/>
      <c r="G9587" s="1" t="b">
        <f t="shared" ca="1" si="157"/>
        <v>1</v>
      </c>
      <c r="H9587" s="1435" cm="1">
        <f t="array" aca="1" ref="H9587" ca="1">IF(I9587&lt;&gt;"",INDIRECT("'"&amp;I9587&amp;"'!"&amp;J9587),"")</f>
        <v>0</v>
      </c>
      <c r="I9587" s="1440" t="s">
        <v>6426</v>
      </c>
      <c r="J9587" s="1436" t="s">
        <v>5180</v>
      </c>
      <c r="K9587" s="4"/>
    </row>
    <row r="9588" spans="1:11" ht="15" x14ac:dyDescent="0.2">
      <c r="A9588">
        <v>9529</v>
      </c>
      <c r="B9588" s="1221">
        <f>'CARES CRRSA ARP 28-35'!G29</f>
        <v>0</v>
      </c>
      <c r="D9588" s="4" t="s">
        <v>1694</v>
      </c>
      <c r="F9588" s="4"/>
      <c r="G9588" s="1" t="b">
        <f t="shared" ca="1" si="157"/>
        <v>1</v>
      </c>
      <c r="H9588" s="1435" cm="1">
        <f t="array" aca="1" ref="H9588" ca="1">IF(I9588&lt;&gt;"",INDIRECT("'"&amp;I9588&amp;"'!"&amp;J9588),"")</f>
        <v>0</v>
      </c>
      <c r="I9588" s="1440" t="s">
        <v>6426</v>
      </c>
      <c r="J9588" s="1436" t="s">
        <v>5181</v>
      </c>
      <c r="K9588" s="4"/>
    </row>
    <row r="9589" spans="1:11" ht="15" x14ac:dyDescent="0.2">
      <c r="A9589">
        <v>9530</v>
      </c>
      <c r="B9589" s="1221">
        <f>'CARES CRRSA ARP 28-35'!H29</f>
        <v>0</v>
      </c>
      <c r="D9589" s="4" t="s">
        <v>1694</v>
      </c>
      <c r="F9589" s="4"/>
      <c r="G9589" s="1" t="b">
        <f t="shared" ca="1" si="157"/>
        <v>1</v>
      </c>
      <c r="H9589" s="1435" cm="1">
        <f t="array" aca="1" ref="H9589" ca="1">IF(I9589&lt;&gt;"",INDIRECT("'"&amp;I9589&amp;"'!"&amp;J9589),"")</f>
        <v>0</v>
      </c>
      <c r="I9589" s="1440" t="s">
        <v>6426</v>
      </c>
      <c r="J9589" s="1436" t="s">
        <v>5182</v>
      </c>
      <c r="K9589" s="4"/>
    </row>
    <row r="9590" spans="1:11" ht="15" x14ac:dyDescent="0.2">
      <c r="A9590">
        <v>9531</v>
      </c>
      <c r="B9590" s="1221">
        <f>'CARES CRRSA ARP 28-35'!K29</f>
        <v>0</v>
      </c>
      <c r="D9590" s="4" t="s">
        <v>1694</v>
      </c>
      <c r="F9590" s="4"/>
      <c r="G9590" s="1" t="b">
        <f t="shared" ca="1" si="157"/>
        <v>1</v>
      </c>
      <c r="H9590" s="1435" cm="1">
        <f t="array" aca="1" ref="H9590" ca="1">IF(I9590&lt;&gt;"",INDIRECT("'"&amp;I9590&amp;"'!"&amp;J9590),"")</f>
        <v>0</v>
      </c>
      <c r="I9590" s="1440" t="s">
        <v>6426</v>
      </c>
      <c r="J9590" s="1436" t="s">
        <v>5185</v>
      </c>
      <c r="K9590" s="4"/>
    </row>
    <row r="9591" spans="1:11" ht="15" x14ac:dyDescent="0.2">
      <c r="A9591">
        <v>9532</v>
      </c>
      <c r="B9591" s="1221">
        <f>'CARES CRRSA ARP 28-35'!L29</f>
        <v>0</v>
      </c>
      <c r="D9591" s="4" t="s">
        <v>1694</v>
      </c>
      <c r="F9591" s="4"/>
      <c r="G9591" s="1" t="b">
        <f t="shared" ca="1" si="157"/>
        <v>1</v>
      </c>
      <c r="H9591" s="1435" cm="1">
        <f t="array" aca="1" ref="H9591" ca="1">IF(I9591&lt;&gt;"",INDIRECT("'"&amp;I9591&amp;"'!"&amp;J9591),"")</f>
        <v>0</v>
      </c>
      <c r="I9591" s="1440" t="s">
        <v>6426</v>
      </c>
      <c r="J9591" s="1436" t="s">
        <v>6509</v>
      </c>
      <c r="K9591" s="4"/>
    </row>
    <row r="9592" spans="1:11" ht="15" x14ac:dyDescent="0.2">
      <c r="A9592">
        <v>9533</v>
      </c>
      <c r="B9592" s="1221">
        <f>'CARES CRRSA ARP 28-35'!C30</f>
        <v>0</v>
      </c>
      <c r="D9592" s="4" t="s">
        <v>1694</v>
      </c>
      <c r="F9592" s="4"/>
      <c r="G9592" s="1" t="b">
        <f t="shared" ca="1" si="157"/>
        <v>1</v>
      </c>
      <c r="H9592" s="1435" cm="1">
        <f t="array" aca="1" ref="H9592" ca="1">IF(I9592&lt;&gt;"",INDIRECT("'"&amp;I9592&amp;"'!"&amp;J9592),"")</f>
        <v>0</v>
      </c>
      <c r="I9592" s="1440" t="s">
        <v>6426</v>
      </c>
      <c r="J9592" s="1436" t="s">
        <v>4923</v>
      </c>
      <c r="K9592" s="4"/>
    </row>
    <row r="9593" spans="1:11" ht="15" x14ac:dyDescent="0.2">
      <c r="A9593">
        <v>9534</v>
      </c>
      <c r="B9593" s="1221">
        <f>'CARES CRRSA ARP 28-35'!D30</f>
        <v>0</v>
      </c>
      <c r="D9593" s="4" t="s">
        <v>1694</v>
      </c>
      <c r="F9593" s="4"/>
      <c r="G9593" s="1" t="b">
        <f t="shared" ca="1" si="157"/>
        <v>1</v>
      </c>
      <c r="H9593" s="1435" cm="1">
        <f t="array" aca="1" ref="H9593" ca="1">IF(I9593&lt;&gt;"",INDIRECT("'"&amp;I9593&amp;"'!"&amp;J9593),"")</f>
        <v>0</v>
      </c>
      <c r="I9593" s="1440" t="s">
        <v>6426</v>
      </c>
      <c r="J9593" s="1436" t="s">
        <v>4751</v>
      </c>
      <c r="K9593" s="4"/>
    </row>
    <row r="9594" spans="1:11" ht="15" x14ac:dyDescent="0.2">
      <c r="A9594">
        <v>9535</v>
      </c>
      <c r="B9594" s="1221">
        <f>'CARES CRRSA ARP 28-35'!F30</f>
        <v>0</v>
      </c>
      <c r="D9594" s="4" t="s">
        <v>1694</v>
      </c>
      <c r="F9594" s="4"/>
      <c r="G9594" s="1" t="b">
        <f t="shared" ca="1" si="157"/>
        <v>1</v>
      </c>
      <c r="H9594" s="1435" cm="1">
        <f t="array" aca="1" ref="H9594" ca="1">IF(I9594&lt;&gt;"",INDIRECT("'"&amp;I9594&amp;"'!"&amp;J9594),"")</f>
        <v>0</v>
      </c>
      <c r="I9594" s="1440" t="s">
        <v>6426</v>
      </c>
      <c r="J9594" s="1436" t="s">
        <v>5187</v>
      </c>
      <c r="K9594" s="4"/>
    </row>
    <row r="9595" spans="1:11" ht="15" x14ac:dyDescent="0.2">
      <c r="A9595">
        <v>9536</v>
      </c>
      <c r="B9595" s="1221">
        <f>'CARES CRRSA ARP 28-35'!G30</f>
        <v>0</v>
      </c>
      <c r="D9595" s="4" t="s">
        <v>1694</v>
      </c>
      <c r="F9595" s="4"/>
      <c r="G9595" s="1" t="b">
        <f t="shared" ca="1" si="157"/>
        <v>1</v>
      </c>
      <c r="H9595" s="1435" cm="1">
        <f t="array" aca="1" ref="H9595" ca="1">IF(I9595&lt;&gt;"",INDIRECT("'"&amp;I9595&amp;"'!"&amp;J9595),"")</f>
        <v>0</v>
      </c>
      <c r="I9595" s="1440" t="s">
        <v>6426</v>
      </c>
      <c r="J9595" s="1436" t="s">
        <v>5188</v>
      </c>
      <c r="K9595" s="4"/>
    </row>
    <row r="9596" spans="1:11" ht="15" x14ac:dyDescent="0.2">
      <c r="A9596">
        <v>9537</v>
      </c>
      <c r="B9596" s="1221">
        <f>'CARES CRRSA ARP 28-35'!H30</f>
        <v>0</v>
      </c>
      <c r="D9596" s="4" t="s">
        <v>1694</v>
      </c>
      <c r="F9596" s="4"/>
      <c r="G9596" s="1" t="b">
        <f t="shared" ca="1" si="157"/>
        <v>1</v>
      </c>
      <c r="H9596" s="1435" cm="1">
        <f t="array" aca="1" ref="H9596" ca="1">IF(I9596&lt;&gt;"",INDIRECT("'"&amp;I9596&amp;"'!"&amp;J9596),"")</f>
        <v>0</v>
      </c>
      <c r="I9596" s="1440" t="s">
        <v>6426</v>
      </c>
      <c r="J9596" s="1436" t="s">
        <v>5189</v>
      </c>
      <c r="K9596" s="4"/>
    </row>
    <row r="9597" spans="1:11" ht="15" x14ac:dyDescent="0.2">
      <c r="A9597">
        <v>9538</v>
      </c>
      <c r="B9597" s="1221">
        <f>'CARES CRRSA ARP 28-35'!K30</f>
        <v>0</v>
      </c>
      <c r="D9597" s="4" t="s">
        <v>1694</v>
      </c>
      <c r="F9597" s="4"/>
      <c r="G9597" s="1" t="b">
        <f t="shared" ca="1" si="157"/>
        <v>1</v>
      </c>
      <c r="H9597" s="1435" cm="1">
        <f t="array" aca="1" ref="H9597" ca="1">IF(I9597&lt;&gt;"",INDIRECT("'"&amp;I9597&amp;"'!"&amp;J9597),"")</f>
        <v>0</v>
      </c>
      <c r="I9597" s="1440" t="s">
        <v>6426</v>
      </c>
      <c r="J9597" s="1436" t="s">
        <v>5192</v>
      </c>
      <c r="K9597" s="4"/>
    </row>
    <row r="9598" spans="1:11" ht="15" x14ac:dyDescent="0.2">
      <c r="A9598">
        <v>9539</v>
      </c>
      <c r="B9598" s="1221">
        <f>'CARES CRRSA ARP 28-35'!L30</f>
        <v>0</v>
      </c>
      <c r="D9598" s="4" t="s">
        <v>1694</v>
      </c>
      <c r="F9598" s="4"/>
      <c r="G9598" s="1" t="b">
        <f t="shared" ca="1" si="157"/>
        <v>1</v>
      </c>
      <c r="H9598" s="1435" cm="1">
        <f t="array" aca="1" ref="H9598" ca="1">IF(I9598&lt;&gt;"",INDIRECT("'"&amp;I9598&amp;"'!"&amp;J9598),"")</f>
        <v>0</v>
      </c>
      <c r="I9598" s="1440" t="s">
        <v>6426</v>
      </c>
      <c r="J9598" s="1436" t="s">
        <v>7964</v>
      </c>
      <c r="K9598" s="4"/>
    </row>
    <row r="9599" spans="1:11" ht="15" x14ac:dyDescent="0.2">
      <c r="A9599">
        <v>9540</v>
      </c>
      <c r="B9599" s="1221">
        <f>'CARES CRRSA ARP 28-35'!C31</f>
        <v>0</v>
      </c>
      <c r="D9599" s="4" t="s">
        <v>1694</v>
      </c>
      <c r="F9599" s="4"/>
      <c r="G9599" s="1" t="b">
        <f t="shared" ca="1" si="157"/>
        <v>1</v>
      </c>
      <c r="H9599" s="1435" cm="1">
        <f t="array" aca="1" ref="H9599" ca="1">IF(I9599&lt;&gt;"",INDIRECT("'"&amp;I9599&amp;"'!"&amp;J9599),"")</f>
        <v>0</v>
      </c>
      <c r="I9599" s="1440" t="s">
        <v>6426</v>
      </c>
      <c r="J9599" s="1436" t="s">
        <v>3792</v>
      </c>
      <c r="K9599" s="4"/>
    </row>
    <row r="9600" spans="1:11" ht="15" x14ac:dyDescent="0.2">
      <c r="A9600">
        <v>9541</v>
      </c>
      <c r="B9600" s="1221">
        <f>'CARES CRRSA ARP 28-35'!D31</f>
        <v>0</v>
      </c>
      <c r="D9600" s="4" t="s">
        <v>1694</v>
      </c>
      <c r="F9600" s="4"/>
      <c r="G9600" s="1" t="b">
        <f t="shared" ca="1" si="157"/>
        <v>1</v>
      </c>
      <c r="H9600" s="1435" cm="1">
        <f t="array" aca="1" ref="H9600" ca="1">IF(I9600&lt;&gt;"",INDIRECT("'"&amp;I9600&amp;"'!"&amp;J9600),"")</f>
        <v>0</v>
      </c>
      <c r="I9600" s="1440" t="s">
        <v>6426</v>
      </c>
      <c r="J9600" s="1436" t="s">
        <v>3802</v>
      </c>
      <c r="K9600" s="4"/>
    </row>
    <row r="9601" spans="1:11" ht="15" x14ac:dyDescent="0.2">
      <c r="A9601">
        <v>9542</v>
      </c>
      <c r="B9601" s="1221">
        <f>'CARES CRRSA ARP 28-35'!F31</f>
        <v>0</v>
      </c>
      <c r="D9601" s="4" t="s">
        <v>1694</v>
      </c>
      <c r="F9601" s="4"/>
      <c r="G9601" s="1" t="b">
        <f t="shared" ca="1" si="157"/>
        <v>1</v>
      </c>
      <c r="H9601" s="1435" cm="1">
        <f t="array" aca="1" ref="H9601" ca="1">IF(I9601&lt;&gt;"",INDIRECT("'"&amp;I9601&amp;"'!"&amp;J9601),"")</f>
        <v>0</v>
      </c>
      <c r="I9601" s="1440" t="s">
        <v>6426</v>
      </c>
      <c r="J9601" s="1436" t="s">
        <v>3820</v>
      </c>
      <c r="K9601" s="4"/>
    </row>
    <row r="9602" spans="1:11" ht="15" x14ac:dyDescent="0.2">
      <c r="A9602">
        <v>9543</v>
      </c>
      <c r="B9602" s="1221">
        <f>'CARES CRRSA ARP 28-35'!G31</f>
        <v>0</v>
      </c>
      <c r="D9602" s="4" t="s">
        <v>1694</v>
      </c>
      <c r="F9602" s="4"/>
      <c r="G9602" s="1" t="b">
        <f t="shared" ca="1" si="157"/>
        <v>1</v>
      </c>
      <c r="H9602" s="1435" cm="1">
        <f t="array" aca="1" ref="H9602" ca="1">IF(I9602&lt;&gt;"",INDIRECT("'"&amp;I9602&amp;"'!"&amp;J9602),"")</f>
        <v>0</v>
      </c>
      <c r="I9602" s="1440" t="s">
        <v>6426</v>
      </c>
      <c r="J9602" s="1436" t="s">
        <v>3829</v>
      </c>
      <c r="K9602" s="4"/>
    </row>
    <row r="9603" spans="1:11" ht="15" x14ac:dyDescent="0.2">
      <c r="A9603">
        <v>9544</v>
      </c>
      <c r="B9603" s="1221">
        <f>'CARES CRRSA ARP 28-35'!H31</f>
        <v>0</v>
      </c>
      <c r="D9603" s="4" t="s">
        <v>1694</v>
      </c>
      <c r="F9603" s="4"/>
      <c r="G9603" s="1" t="b">
        <f t="shared" ca="1" si="157"/>
        <v>1</v>
      </c>
      <c r="H9603" s="1435" cm="1">
        <f t="array" aca="1" ref="H9603" ca="1">IF(I9603&lt;&gt;"",INDIRECT("'"&amp;I9603&amp;"'!"&amp;J9603),"")</f>
        <v>0</v>
      </c>
      <c r="I9603" s="1440" t="s">
        <v>6426</v>
      </c>
      <c r="J9603" s="1436" t="s">
        <v>3838</v>
      </c>
      <c r="K9603" s="4"/>
    </row>
    <row r="9604" spans="1:11" ht="15" x14ac:dyDescent="0.2">
      <c r="A9604">
        <v>9545</v>
      </c>
      <c r="B9604" s="1221">
        <f>'CARES CRRSA ARP 28-35'!K31</f>
        <v>0</v>
      </c>
      <c r="D9604" s="4" t="s">
        <v>1694</v>
      </c>
      <c r="F9604" s="4"/>
      <c r="G9604" s="1" t="b">
        <f t="shared" ca="1" si="157"/>
        <v>1</v>
      </c>
      <c r="H9604" s="1435" cm="1">
        <f t="array" aca="1" ref="H9604" ca="1">IF(I9604&lt;&gt;"",INDIRECT("'"&amp;I9604&amp;"'!"&amp;J9604),"")</f>
        <v>0</v>
      </c>
      <c r="I9604" s="1440" t="s">
        <v>6426</v>
      </c>
      <c r="J9604" s="1436" t="s">
        <v>4691</v>
      </c>
      <c r="K9604" s="4"/>
    </row>
    <row r="9605" spans="1:11" ht="15" x14ac:dyDescent="0.2">
      <c r="A9605">
        <v>9546</v>
      </c>
      <c r="B9605" s="1221">
        <f>'CARES CRRSA ARP 28-35'!L31</f>
        <v>0</v>
      </c>
      <c r="D9605" s="4" t="s">
        <v>1694</v>
      </c>
      <c r="F9605" s="4"/>
      <c r="G9605" s="1" t="b">
        <f t="shared" ca="1" si="157"/>
        <v>1</v>
      </c>
      <c r="H9605" s="1435" cm="1">
        <f t="array" aca="1" ref="H9605" ca="1">IF(I9605&lt;&gt;"",INDIRECT("'"&amp;I9605&amp;"'!"&amp;J9605),"")</f>
        <v>0</v>
      </c>
      <c r="I9605" s="1440" t="s">
        <v>6426</v>
      </c>
      <c r="J9605" s="1436" t="s">
        <v>7965</v>
      </c>
      <c r="K9605" s="4"/>
    </row>
    <row r="9606" spans="1:11" ht="15" x14ac:dyDescent="0.2">
      <c r="A9606">
        <v>9547</v>
      </c>
      <c r="B9606" s="1221">
        <f>'CARES CRRSA ARP 28-35'!C32</f>
        <v>0</v>
      </c>
      <c r="D9606" s="4" t="s">
        <v>1694</v>
      </c>
      <c r="F9606" s="4"/>
      <c r="G9606" s="1" t="b">
        <f t="shared" ca="1" si="157"/>
        <v>1</v>
      </c>
      <c r="H9606" s="1435" cm="1">
        <f t="array" aca="1" ref="H9606" ca="1">IF(I9606&lt;&gt;"",INDIRECT("'"&amp;I9606&amp;"'!"&amp;J9606),"")</f>
        <v>0</v>
      </c>
      <c r="I9606" s="1440" t="s">
        <v>6426</v>
      </c>
      <c r="J9606" s="1436" t="s">
        <v>3793</v>
      </c>
      <c r="K9606" s="4"/>
    </row>
    <row r="9607" spans="1:11" ht="15" x14ac:dyDescent="0.2">
      <c r="A9607">
        <v>9548</v>
      </c>
      <c r="B9607" s="1221">
        <f>'CARES CRRSA ARP 28-35'!D32</f>
        <v>0</v>
      </c>
      <c r="D9607" s="4" t="s">
        <v>1694</v>
      </c>
      <c r="F9607" s="4"/>
      <c r="G9607" s="1" t="b">
        <f t="shared" ca="1" si="157"/>
        <v>1</v>
      </c>
      <c r="H9607" s="1435" cm="1">
        <f t="array" aca="1" ref="H9607" ca="1">IF(I9607&lt;&gt;"",INDIRECT("'"&amp;I9607&amp;"'!"&amp;J9607),"")</f>
        <v>0</v>
      </c>
      <c r="I9607" s="1440" t="s">
        <v>6426</v>
      </c>
      <c r="J9607" s="1436" t="s">
        <v>3803</v>
      </c>
      <c r="K9607" s="4"/>
    </row>
    <row r="9608" spans="1:11" ht="15" x14ac:dyDescent="0.2">
      <c r="A9608">
        <v>9549</v>
      </c>
      <c r="B9608" s="1221">
        <f>'CARES CRRSA ARP 28-35'!F32</f>
        <v>0</v>
      </c>
      <c r="D9608" s="4" t="s">
        <v>1694</v>
      </c>
      <c r="F9608" s="4"/>
      <c r="G9608" s="1" t="b">
        <f t="shared" ca="1" si="157"/>
        <v>1</v>
      </c>
      <c r="H9608" s="1435" cm="1">
        <f t="array" aca="1" ref="H9608" ca="1">IF(I9608&lt;&gt;"",INDIRECT("'"&amp;I9608&amp;"'!"&amp;J9608),"")</f>
        <v>0</v>
      </c>
      <c r="I9608" s="1440" t="s">
        <v>6426</v>
      </c>
      <c r="J9608" s="1436" t="s">
        <v>3821</v>
      </c>
      <c r="K9608" s="4"/>
    </row>
    <row r="9609" spans="1:11" ht="15" x14ac:dyDescent="0.2">
      <c r="A9609">
        <v>9550</v>
      </c>
      <c r="B9609" s="1221">
        <f>'CARES CRRSA ARP 28-35'!G32</f>
        <v>0</v>
      </c>
      <c r="D9609" s="4" t="s">
        <v>1694</v>
      </c>
      <c r="F9609" s="4"/>
      <c r="G9609" s="1" t="b">
        <f t="shared" ca="1" si="157"/>
        <v>1</v>
      </c>
      <c r="H9609" s="1435" cm="1">
        <f t="array" aca="1" ref="H9609" ca="1">IF(I9609&lt;&gt;"",INDIRECT("'"&amp;I9609&amp;"'!"&amp;J9609),"")</f>
        <v>0</v>
      </c>
      <c r="I9609" s="1440" t="s">
        <v>6426</v>
      </c>
      <c r="J9609" s="1436" t="s">
        <v>3830</v>
      </c>
      <c r="K9609" s="4"/>
    </row>
    <row r="9610" spans="1:11" ht="15" x14ac:dyDescent="0.2">
      <c r="A9610">
        <v>9551</v>
      </c>
      <c r="B9610" s="1221">
        <f>'CARES CRRSA ARP 28-35'!H32</f>
        <v>0</v>
      </c>
      <c r="D9610" s="4" t="s">
        <v>1694</v>
      </c>
      <c r="F9610" s="4"/>
      <c r="G9610" s="1" t="b">
        <f t="shared" ca="1" si="157"/>
        <v>1</v>
      </c>
      <c r="H9610" s="1435" cm="1">
        <f t="array" aca="1" ref="H9610" ca="1">IF(I9610&lt;&gt;"",INDIRECT("'"&amp;I9610&amp;"'!"&amp;J9610),"")</f>
        <v>0</v>
      </c>
      <c r="I9610" s="1440" t="s">
        <v>6426</v>
      </c>
      <c r="J9610" s="1436" t="s">
        <v>3839</v>
      </c>
      <c r="K9610" s="4"/>
    </row>
    <row r="9611" spans="1:11" ht="15" x14ac:dyDescent="0.2">
      <c r="A9611">
        <v>9552</v>
      </c>
      <c r="B9611" s="1221">
        <f>'CARES CRRSA ARP 28-35'!K32</f>
        <v>0</v>
      </c>
      <c r="D9611" s="4" t="s">
        <v>1694</v>
      </c>
      <c r="F9611" s="4"/>
      <c r="G9611" s="1" t="b">
        <f t="shared" ca="1" si="157"/>
        <v>1</v>
      </c>
      <c r="H9611" s="1435" cm="1">
        <f t="array" aca="1" ref="H9611" ca="1">IF(I9611&lt;&gt;"",INDIRECT("'"&amp;I9611&amp;"'!"&amp;J9611),"")</f>
        <v>0</v>
      </c>
      <c r="I9611" s="1440" t="s">
        <v>6426</v>
      </c>
      <c r="J9611" s="1436" t="s">
        <v>4692</v>
      </c>
      <c r="K9611" s="4"/>
    </row>
    <row r="9612" spans="1:11" ht="15" x14ac:dyDescent="0.2">
      <c r="A9612">
        <v>9553</v>
      </c>
      <c r="B9612" s="1221">
        <f>'CARES CRRSA ARP 28-35'!L32</f>
        <v>0</v>
      </c>
      <c r="D9612" s="4" t="s">
        <v>1694</v>
      </c>
      <c r="F9612" s="4"/>
      <c r="G9612" s="1" t="b">
        <f t="shared" ca="1" si="157"/>
        <v>1</v>
      </c>
      <c r="H9612" s="1435" cm="1">
        <f t="array" aca="1" ref="H9612" ca="1">IF(I9612&lt;&gt;"",INDIRECT("'"&amp;I9612&amp;"'!"&amp;J9612),"")</f>
        <v>0</v>
      </c>
      <c r="I9612" s="1440" t="s">
        <v>6426</v>
      </c>
      <c r="J9612" s="1436" t="s">
        <v>6510</v>
      </c>
      <c r="K9612" s="4"/>
    </row>
    <row r="9613" spans="1:11" ht="15" x14ac:dyDescent="0.2">
      <c r="A9613">
        <v>9554</v>
      </c>
      <c r="B9613" s="1221">
        <f>'CARES CRRSA ARP 28-35'!C33</f>
        <v>0</v>
      </c>
      <c r="D9613" s="4" t="s">
        <v>1694</v>
      </c>
      <c r="F9613" s="4"/>
      <c r="G9613" s="1" t="b">
        <f t="shared" ca="1" si="157"/>
        <v>1</v>
      </c>
      <c r="H9613" s="1435" cm="1">
        <f t="array" aca="1" ref="H9613" ca="1">IF(I9613&lt;&gt;"",INDIRECT("'"&amp;I9613&amp;"'!"&amp;J9613),"")</f>
        <v>0</v>
      </c>
      <c r="I9613" s="1440" t="s">
        <v>6426</v>
      </c>
      <c r="J9613" s="1436" t="s">
        <v>3859</v>
      </c>
      <c r="K9613" s="4"/>
    </row>
    <row r="9614" spans="1:11" ht="15" x14ac:dyDescent="0.2">
      <c r="A9614">
        <v>9555</v>
      </c>
      <c r="B9614" s="1221">
        <f>'CARES CRRSA ARP 28-35'!D33</f>
        <v>0</v>
      </c>
      <c r="D9614" s="4" t="s">
        <v>1694</v>
      </c>
      <c r="F9614" s="4"/>
      <c r="G9614" s="1" t="b">
        <f t="shared" ca="1" si="157"/>
        <v>1</v>
      </c>
      <c r="H9614" s="1435" cm="1">
        <f t="array" aca="1" ref="H9614" ca="1">IF(I9614&lt;&gt;"",INDIRECT("'"&amp;I9614&amp;"'!"&amp;J9614),"")</f>
        <v>0</v>
      </c>
      <c r="I9614" s="1440" t="s">
        <v>6426</v>
      </c>
      <c r="J9614" s="1436" t="s">
        <v>4639</v>
      </c>
      <c r="K9614" s="4"/>
    </row>
    <row r="9615" spans="1:11" ht="15" x14ac:dyDescent="0.2">
      <c r="A9615">
        <v>9556</v>
      </c>
      <c r="B9615" s="1221">
        <f>'CARES CRRSA ARP 28-35'!F33</f>
        <v>0</v>
      </c>
      <c r="D9615" s="4" t="s">
        <v>1694</v>
      </c>
      <c r="F9615" s="4"/>
      <c r="G9615" s="1" t="b">
        <f t="shared" ca="1" si="157"/>
        <v>1</v>
      </c>
      <c r="H9615" s="1435" cm="1">
        <f t="array" aca="1" ref="H9615" ca="1">IF(I9615&lt;&gt;"",INDIRECT("'"&amp;I9615&amp;"'!"&amp;J9615),"")</f>
        <v>0</v>
      </c>
      <c r="I9615" s="1440" t="s">
        <v>6426</v>
      </c>
      <c r="J9615" s="1436" t="s">
        <v>4642</v>
      </c>
      <c r="K9615" s="4"/>
    </row>
    <row r="9616" spans="1:11" ht="15" x14ac:dyDescent="0.2">
      <c r="A9616">
        <v>9557</v>
      </c>
      <c r="B9616" s="1221">
        <f>'CARES CRRSA ARP 28-35'!G33</f>
        <v>0</v>
      </c>
      <c r="D9616" s="4" t="s">
        <v>1694</v>
      </c>
      <c r="F9616" s="4"/>
      <c r="G9616" s="1" t="b">
        <f t="shared" ca="1" si="157"/>
        <v>1</v>
      </c>
      <c r="H9616" s="1435" cm="1">
        <f t="array" aca="1" ref="H9616" ca="1">IF(I9616&lt;&gt;"",INDIRECT("'"&amp;I9616&amp;"'!"&amp;J9616),"")</f>
        <v>0</v>
      </c>
      <c r="I9616" s="1440" t="s">
        <v>6426</v>
      </c>
      <c r="J9616" s="1436" t="s">
        <v>5196</v>
      </c>
      <c r="K9616" s="4"/>
    </row>
    <row r="9617" spans="1:11" ht="15" x14ac:dyDescent="0.2">
      <c r="A9617">
        <v>9558</v>
      </c>
      <c r="B9617" s="1221">
        <f>'CARES CRRSA ARP 28-35'!H33</f>
        <v>0</v>
      </c>
      <c r="D9617" s="4" t="s">
        <v>1694</v>
      </c>
      <c r="F9617" s="4"/>
      <c r="G9617" s="1" t="b">
        <f t="shared" ca="1" si="157"/>
        <v>1</v>
      </c>
      <c r="H9617" s="1435" cm="1">
        <f t="array" aca="1" ref="H9617" ca="1">IF(I9617&lt;&gt;"",INDIRECT("'"&amp;I9617&amp;"'!"&amp;J9617),"")</f>
        <v>0</v>
      </c>
      <c r="I9617" s="1440" t="s">
        <v>6426</v>
      </c>
      <c r="J9617" s="1436" t="s">
        <v>3863</v>
      </c>
      <c r="K9617" s="4"/>
    </row>
    <row r="9618" spans="1:11" ht="15" x14ac:dyDescent="0.2">
      <c r="A9618">
        <v>9559</v>
      </c>
      <c r="B9618" s="1221">
        <f>'CARES CRRSA ARP 28-35'!K33</f>
        <v>0</v>
      </c>
      <c r="D9618" s="4" t="s">
        <v>1694</v>
      </c>
      <c r="F9618" s="4"/>
      <c r="G9618" s="1" t="b">
        <f t="shared" ca="1" si="157"/>
        <v>1</v>
      </c>
      <c r="H9618" s="1435" cm="1">
        <f t="array" aca="1" ref="H9618" ca="1">IF(I9618&lt;&gt;"",INDIRECT("'"&amp;I9618&amp;"'!"&amp;J9618),"")</f>
        <v>0</v>
      </c>
      <c r="I9618" s="1440" t="s">
        <v>6426</v>
      </c>
      <c r="J9618" s="1436" t="s">
        <v>4697</v>
      </c>
      <c r="K9618" s="4"/>
    </row>
    <row r="9619" spans="1:11" ht="15" x14ac:dyDescent="0.2">
      <c r="A9619">
        <v>9560</v>
      </c>
      <c r="B9619" s="1221">
        <f>'CARES CRRSA ARP 28-35'!L33</f>
        <v>0</v>
      </c>
      <c r="D9619" s="4" t="s">
        <v>1694</v>
      </c>
      <c r="F9619" s="4"/>
      <c r="G9619" s="1" t="b">
        <f t="shared" ca="1" si="157"/>
        <v>1</v>
      </c>
      <c r="H9619" s="1435" cm="1">
        <f t="array" aca="1" ref="H9619" ca="1">IF(I9619&lt;&gt;"",INDIRECT("'"&amp;I9619&amp;"'!"&amp;J9619),"")</f>
        <v>0</v>
      </c>
      <c r="I9619" s="1440" t="s">
        <v>6426</v>
      </c>
      <c r="J9619" s="1436" t="s">
        <v>4592</v>
      </c>
      <c r="K9619" s="4"/>
    </row>
    <row r="9620" spans="1:11" ht="15" x14ac:dyDescent="0.2">
      <c r="A9620">
        <v>9561</v>
      </c>
      <c r="B9620" s="1221">
        <f>'CARES CRRSA ARP 28-35'!C34</f>
        <v>0</v>
      </c>
      <c r="D9620" s="4" t="s">
        <v>1694</v>
      </c>
      <c r="F9620" s="4"/>
      <c r="G9620" s="1" t="b">
        <f t="shared" ca="1" si="157"/>
        <v>1</v>
      </c>
      <c r="H9620" s="1435" cm="1">
        <f t="array" aca="1" ref="H9620" ca="1">IF(I9620&lt;&gt;"",INDIRECT("'"&amp;I9620&amp;"'!"&amp;J9620),"")</f>
        <v>0</v>
      </c>
      <c r="I9620" s="1440" t="s">
        <v>6426</v>
      </c>
      <c r="J9620" s="1436" t="s">
        <v>3794</v>
      </c>
      <c r="K9620" s="4"/>
    </row>
    <row r="9621" spans="1:11" ht="15" x14ac:dyDescent="0.2">
      <c r="A9621">
        <v>9562</v>
      </c>
      <c r="B9621" s="1221">
        <f>'CARES CRRSA ARP 28-35'!D34</f>
        <v>0</v>
      </c>
      <c r="D9621" s="4" t="s">
        <v>1694</v>
      </c>
      <c r="F9621" s="4"/>
      <c r="G9621" s="1" t="b">
        <f t="shared" ca="1" si="157"/>
        <v>1</v>
      </c>
      <c r="H9621" s="1435" cm="1">
        <f t="array" aca="1" ref="H9621" ca="1">IF(I9621&lt;&gt;"",INDIRECT("'"&amp;I9621&amp;"'!"&amp;J9621),"")</f>
        <v>0</v>
      </c>
      <c r="I9621" s="1440" t="s">
        <v>6426</v>
      </c>
      <c r="J9621" s="1436" t="s">
        <v>3804</v>
      </c>
      <c r="K9621" s="4"/>
    </row>
    <row r="9622" spans="1:11" ht="15" x14ac:dyDescent="0.2">
      <c r="A9622">
        <v>9563</v>
      </c>
      <c r="B9622" s="1221">
        <f>'CARES CRRSA ARP 28-35'!F34</f>
        <v>0</v>
      </c>
      <c r="D9622" s="4" t="s">
        <v>1694</v>
      </c>
      <c r="F9622" s="4"/>
      <c r="G9622" s="1" t="b">
        <f t="shared" ca="1" si="157"/>
        <v>1</v>
      </c>
      <c r="H9622" s="1435" cm="1">
        <f t="array" aca="1" ref="H9622" ca="1">IF(I9622&lt;&gt;"",INDIRECT("'"&amp;I9622&amp;"'!"&amp;J9622),"")</f>
        <v>0</v>
      </c>
      <c r="I9622" s="1440" t="s">
        <v>6426</v>
      </c>
      <c r="J9622" s="1436" t="s">
        <v>3822</v>
      </c>
      <c r="K9622" s="4"/>
    </row>
    <row r="9623" spans="1:11" ht="15" x14ac:dyDescent="0.2">
      <c r="A9623">
        <v>9564</v>
      </c>
      <c r="B9623" s="1221">
        <f>'CARES CRRSA ARP 28-35'!G34</f>
        <v>0</v>
      </c>
      <c r="D9623" s="4" t="s">
        <v>1694</v>
      </c>
      <c r="F9623" s="4"/>
      <c r="G9623" s="1" t="b">
        <f t="shared" ca="1" si="157"/>
        <v>1</v>
      </c>
      <c r="H9623" s="1435" cm="1">
        <f t="array" aca="1" ref="H9623" ca="1">IF(I9623&lt;&gt;"",INDIRECT("'"&amp;I9623&amp;"'!"&amp;J9623),"")</f>
        <v>0</v>
      </c>
      <c r="I9623" s="1440" t="s">
        <v>6426</v>
      </c>
      <c r="J9623" s="1436" t="s">
        <v>3831</v>
      </c>
      <c r="K9623" s="4"/>
    </row>
    <row r="9624" spans="1:11" ht="15" x14ac:dyDescent="0.2">
      <c r="A9624">
        <v>9565</v>
      </c>
      <c r="B9624" s="1221">
        <f>'CARES CRRSA ARP 28-35'!H34</f>
        <v>0</v>
      </c>
      <c r="D9624" s="4" t="s">
        <v>1694</v>
      </c>
      <c r="F9624" s="4"/>
      <c r="G9624" s="1" t="b">
        <f t="shared" ca="1" si="157"/>
        <v>1</v>
      </c>
      <c r="H9624" s="1435" cm="1">
        <f t="array" aca="1" ref="H9624" ca="1">IF(I9624&lt;&gt;"",INDIRECT("'"&amp;I9624&amp;"'!"&amp;J9624),"")</f>
        <v>0</v>
      </c>
      <c r="I9624" s="1440" t="s">
        <v>6426</v>
      </c>
      <c r="J9624" s="1436" t="s">
        <v>3840</v>
      </c>
      <c r="K9624" s="4"/>
    </row>
    <row r="9625" spans="1:11" ht="15" x14ac:dyDescent="0.2">
      <c r="A9625">
        <v>9566</v>
      </c>
      <c r="B9625" s="1221">
        <f>'CARES CRRSA ARP 28-35'!K34</f>
        <v>0</v>
      </c>
      <c r="D9625" s="4" t="s">
        <v>1694</v>
      </c>
      <c r="F9625" s="4"/>
      <c r="G9625" s="1" t="b">
        <f t="shared" ca="1" si="157"/>
        <v>1</v>
      </c>
      <c r="H9625" s="1435" cm="1">
        <f t="array" aca="1" ref="H9625" ca="1">IF(I9625&lt;&gt;"",INDIRECT("'"&amp;I9625&amp;"'!"&amp;J9625),"")</f>
        <v>0</v>
      </c>
      <c r="I9625" s="1440" t="s">
        <v>6426</v>
      </c>
      <c r="J9625" s="1436" t="s">
        <v>4097</v>
      </c>
      <c r="K9625" s="4"/>
    </row>
    <row r="9626" spans="1:11" ht="15" x14ac:dyDescent="0.2">
      <c r="A9626">
        <v>9567</v>
      </c>
      <c r="B9626" s="1221">
        <f>'CARES CRRSA ARP 28-35'!L34</f>
        <v>0</v>
      </c>
      <c r="D9626" s="4" t="s">
        <v>1694</v>
      </c>
      <c r="F9626" s="4"/>
      <c r="G9626" s="1" t="b">
        <f t="shared" ca="1" si="157"/>
        <v>1</v>
      </c>
      <c r="H9626" s="1435" cm="1">
        <f t="array" aca="1" ref="H9626" ca="1">IF(I9626&lt;&gt;"",INDIRECT("'"&amp;I9626&amp;"'!"&amp;J9626),"")</f>
        <v>0</v>
      </c>
      <c r="I9626" s="1440" t="s">
        <v>6426</v>
      </c>
      <c r="J9626" s="1436" t="s">
        <v>4593</v>
      </c>
      <c r="K9626" s="4"/>
    </row>
    <row r="9627" spans="1:11" ht="15" x14ac:dyDescent="0.2">
      <c r="A9627" s="5">
        <v>9568</v>
      </c>
      <c r="D9627" s="4" t="s">
        <v>3749</v>
      </c>
      <c r="F9627" s="4" t="s">
        <v>3784</v>
      </c>
      <c r="G9627" s="1" t="b">
        <f t="shared" ca="1" si="157"/>
        <v>1</v>
      </c>
      <c r="H9627" s="1435" t="str" cm="1">
        <f t="array" aca="1" ref="H9627" ca="1">IF(I9627&lt;&gt;"",INDIRECT("'"&amp;I9627&amp;"'!"&amp;J9627),"")</f>
        <v/>
      </c>
      <c r="I9627" s="1440"/>
      <c r="J9627" s="1436"/>
      <c r="K9627" s="4"/>
    </row>
    <row r="9628" spans="1:11" ht="15" x14ac:dyDescent="0.2">
      <c r="A9628">
        <v>9569</v>
      </c>
      <c r="B9628" s="1221">
        <f>'CARES CRRSA ARP 28-35'!D159</f>
        <v>0</v>
      </c>
      <c r="D9628" s="4" t="s">
        <v>1694</v>
      </c>
      <c r="F9628" s="4"/>
      <c r="G9628" s="1" t="b">
        <f t="shared" ca="1" si="157"/>
        <v>1</v>
      </c>
      <c r="H9628" s="1435" cm="1">
        <f t="array" aca="1" ref="H9628" ca="1">IF(I9628&lt;&gt;"",INDIRECT("'"&amp;I9628&amp;"'!"&amp;J9628),"")</f>
        <v>0</v>
      </c>
      <c r="I9628" s="1440" t="s">
        <v>6426</v>
      </c>
      <c r="J9628" s="1436" t="s">
        <v>5021</v>
      </c>
      <c r="K9628" s="4"/>
    </row>
    <row r="9629" spans="1:11" ht="15" x14ac:dyDescent="0.2">
      <c r="A9629">
        <v>9570</v>
      </c>
      <c r="B9629" s="1221">
        <f>'CARES CRRSA ARP 28-35'!E159</f>
        <v>0</v>
      </c>
      <c r="D9629" s="4" t="s">
        <v>1694</v>
      </c>
      <c r="F9629" s="4"/>
      <c r="G9629" s="1" t="b">
        <f t="shared" ca="1" si="157"/>
        <v>1</v>
      </c>
      <c r="H9629" s="1435" cm="1">
        <f t="array" aca="1" ref="H9629" ca="1">IF(I9629&lt;&gt;"",INDIRECT("'"&amp;I9629&amp;"'!"&amp;J9629),"")</f>
        <v>0</v>
      </c>
      <c r="I9629" s="1440" t="s">
        <v>6426</v>
      </c>
      <c r="J9629" s="1436" t="s">
        <v>7966</v>
      </c>
      <c r="K9629" s="4"/>
    </row>
    <row r="9630" spans="1:11" ht="15" x14ac:dyDescent="0.2">
      <c r="A9630">
        <v>9571</v>
      </c>
      <c r="B9630" s="1221">
        <f>'CARES CRRSA ARP 28-35'!F159</f>
        <v>0</v>
      </c>
      <c r="D9630" s="4" t="s">
        <v>1694</v>
      </c>
      <c r="F9630" s="4"/>
      <c r="G9630" s="1" t="b">
        <f t="shared" ca="1" si="157"/>
        <v>1</v>
      </c>
      <c r="H9630" s="1435" cm="1">
        <f t="array" aca="1" ref="H9630" ca="1">IF(I9630&lt;&gt;"",INDIRECT("'"&amp;I9630&amp;"'!"&amp;J9630),"")</f>
        <v>0</v>
      </c>
      <c r="I9630" s="1440" t="s">
        <v>6426</v>
      </c>
      <c r="J9630" s="1436" t="s">
        <v>5069</v>
      </c>
      <c r="K9630" s="4"/>
    </row>
    <row r="9631" spans="1:11" ht="15" x14ac:dyDescent="0.2">
      <c r="A9631">
        <v>9572</v>
      </c>
      <c r="B9631" s="1221">
        <f>'CARES CRRSA ARP 28-35'!G159</f>
        <v>0</v>
      </c>
      <c r="D9631" s="4" t="s">
        <v>1694</v>
      </c>
      <c r="F9631" s="4"/>
      <c r="G9631" s="1" t="b">
        <f t="shared" ca="1" si="157"/>
        <v>1</v>
      </c>
      <c r="H9631" s="1435" cm="1">
        <f t="array" aca="1" ref="H9631" ca="1">IF(I9631&lt;&gt;"",INDIRECT("'"&amp;I9631&amp;"'!"&amp;J9631),"")</f>
        <v>0</v>
      </c>
      <c r="I9631" s="1440" t="s">
        <v>6426</v>
      </c>
      <c r="J9631" s="1436" t="s">
        <v>5107</v>
      </c>
      <c r="K9631" s="4"/>
    </row>
    <row r="9632" spans="1:11" ht="15" x14ac:dyDescent="0.2">
      <c r="A9632">
        <v>9573</v>
      </c>
      <c r="B9632" s="1221">
        <f>'CARES CRRSA ARP 28-35'!H159</f>
        <v>0</v>
      </c>
      <c r="D9632" s="4" t="s">
        <v>1694</v>
      </c>
      <c r="F9632" s="4"/>
      <c r="G9632" s="1" t="b">
        <f t="shared" ref="G9632:G9695" ca="1" si="158">H9632=B9632</f>
        <v>1</v>
      </c>
      <c r="H9632" s="1435" cm="1">
        <f t="array" aca="1" ref="H9632" ca="1">IF(I9632&lt;&gt;"",INDIRECT("'"&amp;I9632&amp;"'!"&amp;J9632),"")</f>
        <v>0</v>
      </c>
      <c r="I9632" s="1440" t="s">
        <v>6426</v>
      </c>
      <c r="J9632" s="1436" t="s">
        <v>7967</v>
      </c>
      <c r="K9632" s="4"/>
    </row>
    <row r="9633" spans="1:11" ht="15" x14ac:dyDescent="0.2">
      <c r="A9633">
        <v>9574</v>
      </c>
      <c r="B9633" s="1221">
        <f>'CARES CRRSA ARP 28-35'!I159</f>
        <v>0</v>
      </c>
      <c r="D9633" s="4" t="s">
        <v>1694</v>
      </c>
      <c r="F9633" s="4"/>
      <c r="G9633" s="1" t="b">
        <f t="shared" ca="1" si="158"/>
        <v>1</v>
      </c>
      <c r="H9633" s="1435" cm="1">
        <f t="array" aca="1" ref="H9633" ca="1">IF(I9633&lt;&gt;"",INDIRECT("'"&amp;I9633&amp;"'!"&amp;J9633),"")</f>
        <v>0</v>
      </c>
      <c r="I9633" s="1440" t="s">
        <v>6426</v>
      </c>
      <c r="J9633" s="1436" t="s">
        <v>7968</v>
      </c>
      <c r="K9633" s="4"/>
    </row>
    <row r="9634" spans="1:11" ht="15" x14ac:dyDescent="0.2">
      <c r="A9634">
        <v>9575</v>
      </c>
      <c r="B9634" s="1221">
        <f>'CARES CRRSA ARP 28-35'!J159</f>
        <v>0</v>
      </c>
      <c r="D9634" s="4" t="s">
        <v>1694</v>
      </c>
      <c r="F9634" s="4"/>
      <c r="G9634" s="1" t="b">
        <f t="shared" ca="1" si="158"/>
        <v>1</v>
      </c>
      <c r="H9634" s="1435" cm="1">
        <f t="array" aca="1" ref="H9634" ca="1">IF(I9634&lt;&gt;"",INDIRECT("'"&amp;I9634&amp;"'!"&amp;J9634),"")</f>
        <v>0</v>
      </c>
      <c r="I9634" s="1440" t="s">
        <v>6426</v>
      </c>
      <c r="J9634" s="1436" t="s">
        <v>7969</v>
      </c>
      <c r="K9634" s="4"/>
    </row>
    <row r="9635" spans="1:11" ht="15" x14ac:dyDescent="0.2">
      <c r="A9635">
        <v>9576</v>
      </c>
      <c r="B9635" s="1221">
        <f>'CARES CRRSA ARP 28-35'!L159</f>
        <v>0</v>
      </c>
      <c r="D9635" s="4" t="s">
        <v>1694</v>
      </c>
      <c r="F9635" s="4"/>
      <c r="G9635" s="1" t="b">
        <f t="shared" ca="1" si="158"/>
        <v>1</v>
      </c>
      <c r="H9635" s="1435" cm="1">
        <f t="array" aca="1" ref="H9635" ca="1">IF(I9635&lt;&gt;"",INDIRECT("'"&amp;I9635&amp;"'!"&amp;J9635),"")</f>
        <v>0</v>
      </c>
      <c r="I9635" s="1440" t="s">
        <v>6426</v>
      </c>
      <c r="J9635" s="1436" t="s">
        <v>7970</v>
      </c>
      <c r="K9635" s="4"/>
    </row>
    <row r="9636" spans="1:11" ht="15" x14ac:dyDescent="0.2">
      <c r="A9636">
        <v>9577</v>
      </c>
      <c r="B9636" s="1221">
        <f>'CARES CRRSA ARP 28-35'!D160</f>
        <v>0</v>
      </c>
      <c r="D9636" s="4" t="s">
        <v>1694</v>
      </c>
      <c r="F9636" s="4"/>
      <c r="G9636" s="1" t="b">
        <f t="shared" ca="1" si="158"/>
        <v>1</v>
      </c>
      <c r="H9636" s="1435" cm="1">
        <f t="array" aca="1" ref="H9636" ca="1">IF(I9636&lt;&gt;"",INDIRECT("'"&amp;I9636&amp;"'!"&amp;J9636),"")</f>
        <v>0</v>
      </c>
      <c r="I9636" s="1440" t="s">
        <v>6426</v>
      </c>
      <c r="J9636" s="1436" t="s">
        <v>7971</v>
      </c>
      <c r="K9636" s="4"/>
    </row>
    <row r="9637" spans="1:11" ht="15" x14ac:dyDescent="0.2">
      <c r="A9637">
        <v>9578</v>
      </c>
      <c r="B9637" s="1221">
        <f>'CARES CRRSA ARP 28-35'!E160</f>
        <v>0</v>
      </c>
      <c r="D9637" s="4" t="s">
        <v>1694</v>
      </c>
      <c r="F9637" s="4"/>
      <c r="G9637" s="1" t="b">
        <f t="shared" ca="1" si="158"/>
        <v>1</v>
      </c>
      <c r="H9637" s="1435" cm="1">
        <f t="array" aca="1" ref="H9637" ca="1">IF(I9637&lt;&gt;"",INDIRECT("'"&amp;I9637&amp;"'!"&amp;J9637),"")</f>
        <v>0</v>
      </c>
      <c r="I9637" s="1440" t="s">
        <v>6426</v>
      </c>
      <c r="J9637" s="1436" t="s">
        <v>7972</v>
      </c>
      <c r="K9637" s="4"/>
    </row>
    <row r="9638" spans="1:11" ht="15" x14ac:dyDescent="0.2">
      <c r="A9638">
        <v>9579</v>
      </c>
      <c r="B9638" s="1221">
        <f>'CARES CRRSA ARP 28-35'!F160</f>
        <v>0</v>
      </c>
      <c r="D9638" s="4" t="s">
        <v>1694</v>
      </c>
      <c r="F9638" s="4"/>
      <c r="G9638" s="1" t="b">
        <f t="shared" ca="1" si="158"/>
        <v>1</v>
      </c>
      <c r="H9638" s="1435" cm="1">
        <f t="array" aca="1" ref="H9638" ca="1">IF(I9638&lt;&gt;"",INDIRECT("'"&amp;I9638&amp;"'!"&amp;J9638),"")</f>
        <v>0</v>
      </c>
      <c r="I9638" s="1440" t="s">
        <v>6426</v>
      </c>
      <c r="J9638" s="1436" t="s">
        <v>5070</v>
      </c>
      <c r="K9638" s="4"/>
    </row>
    <row r="9639" spans="1:11" ht="15" x14ac:dyDescent="0.2">
      <c r="A9639">
        <v>9580</v>
      </c>
      <c r="B9639" s="1221">
        <f>'CARES CRRSA ARP 28-35'!G160</f>
        <v>0</v>
      </c>
      <c r="D9639" s="4" t="s">
        <v>1694</v>
      </c>
      <c r="F9639" s="4"/>
      <c r="G9639" s="1" t="b">
        <f t="shared" ca="1" si="158"/>
        <v>1</v>
      </c>
      <c r="H9639" s="1435" cm="1">
        <f t="array" aca="1" ref="H9639" ca="1">IF(I9639&lt;&gt;"",INDIRECT("'"&amp;I9639&amp;"'!"&amp;J9639),"")</f>
        <v>0</v>
      </c>
      <c r="I9639" s="1440" t="s">
        <v>6426</v>
      </c>
      <c r="J9639" s="1436" t="s">
        <v>5108</v>
      </c>
      <c r="K9639" s="4"/>
    </row>
    <row r="9640" spans="1:11" ht="15" x14ac:dyDescent="0.2">
      <c r="A9640">
        <v>9581</v>
      </c>
      <c r="B9640" s="1221">
        <f>'CARES CRRSA ARP 28-35'!H160</f>
        <v>0</v>
      </c>
      <c r="D9640" s="4" t="s">
        <v>1694</v>
      </c>
      <c r="F9640" s="4"/>
      <c r="G9640" s="1" t="b">
        <f t="shared" ca="1" si="158"/>
        <v>1</v>
      </c>
      <c r="H9640" s="1435" cm="1">
        <f t="array" aca="1" ref="H9640" ca="1">IF(I9640&lt;&gt;"",INDIRECT("'"&amp;I9640&amp;"'!"&amp;J9640),"")</f>
        <v>0</v>
      </c>
      <c r="I9640" s="1440" t="s">
        <v>6426</v>
      </c>
      <c r="J9640" s="1436" t="s">
        <v>7973</v>
      </c>
      <c r="K9640" s="4"/>
    </row>
    <row r="9641" spans="1:11" ht="15" x14ac:dyDescent="0.2">
      <c r="A9641">
        <v>9582</v>
      </c>
      <c r="B9641" s="1221">
        <f>'CARES CRRSA ARP 28-35'!I160</f>
        <v>0</v>
      </c>
      <c r="D9641" s="4" t="s">
        <v>1694</v>
      </c>
      <c r="F9641" s="4"/>
      <c r="G9641" s="1" t="b">
        <f t="shared" ca="1" si="158"/>
        <v>1</v>
      </c>
      <c r="H9641" s="1435" cm="1">
        <f t="array" aca="1" ref="H9641" ca="1">IF(I9641&lt;&gt;"",INDIRECT("'"&amp;I9641&amp;"'!"&amp;J9641),"")</f>
        <v>0</v>
      </c>
      <c r="I9641" s="1440" t="s">
        <v>6426</v>
      </c>
      <c r="J9641" s="1436" t="s">
        <v>7974</v>
      </c>
      <c r="K9641" s="4"/>
    </row>
    <row r="9642" spans="1:11" ht="15" x14ac:dyDescent="0.2">
      <c r="A9642">
        <v>9583</v>
      </c>
      <c r="B9642" s="1221">
        <f>'CARES CRRSA ARP 28-35'!J160</f>
        <v>0</v>
      </c>
      <c r="D9642" s="4" t="s">
        <v>1694</v>
      </c>
      <c r="F9642" s="4"/>
      <c r="G9642" s="1" t="b">
        <f t="shared" ca="1" si="158"/>
        <v>1</v>
      </c>
      <c r="H9642" s="1435" cm="1">
        <f t="array" aca="1" ref="H9642" ca="1">IF(I9642&lt;&gt;"",INDIRECT("'"&amp;I9642&amp;"'!"&amp;J9642),"")</f>
        <v>0</v>
      </c>
      <c r="I9642" s="1440" t="s">
        <v>6426</v>
      </c>
      <c r="J9642" s="1436" t="s">
        <v>7975</v>
      </c>
      <c r="K9642" s="4"/>
    </row>
    <row r="9643" spans="1:11" ht="15" x14ac:dyDescent="0.2">
      <c r="A9643">
        <v>9584</v>
      </c>
      <c r="B9643" s="1221">
        <f>'CARES CRRSA ARP 28-35'!L160</f>
        <v>0</v>
      </c>
      <c r="D9643" s="4" t="s">
        <v>1694</v>
      </c>
      <c r="F9643" s="4"/>
      <c r="G9643" s="1" t="b">
        <f t="shared" ca="1" si="158"/>
        <v>1</v>
      </c>
      <c r="H9643" s="1435" cm="1">
        <f t="array" aca="1" ref="H9643" ca="1">IF(I9643&lt;&gt;"",INDIRECT("'"&amp;I9643&amp;"'!"&amp;J9643),"")</f>
        <v>0</v>
      </c>
      <c r="I9643" s="1440" t="s">
        <v>6426</v>
      </c>
      <c r="J9643" s="1436" t="s">
        <v>7976</v>
      </c>
      <c r="K9643" s="4"/>
    </row>
    <row r="9644" spans="1:11" ht="15" x14ac:dyDescent="0.2">
      <c r="A9644">
        <v>9585</v>
      </c>
      <c r="B9644" s="1221">
        <f>'CARES CRRSA ARP 28-35'!D163</f>
        <v>0</v>
      </c>
      <c r="D9644" s="4" t="s">
        <v>1694</v>
      </c>
      <c r="F9644" s="4"/>
      <c r="G9644" s="1" t="b">
        <f t="shared" ca="1" si="158"/>
        <v>1</v>
      </c>
      <c r="H9644" s="1435" cm="1">
        <f t="array" aca="1" ref="H9644" ca="1">IF(I9644&lt;&gt;"",INDIRECT("'"&amp;I9644&amp;"'!"&amp;J9644),"")</f>
        <v>0</v>
      </c>
      <c r="I9644" s="1440" t="s">
        <v>6426</v>
      </c>
      <c r="J9644" s="1436" t="s">
        <v>4786</v>
      </c>
      <c r="K9644" s="4"/>
    </row>
    <row r="9645" spans="1:11" ht="15" x14ac:dyDescent="0.2">
      <c r="A9645">
        <v>9586</v>
      </c>
      <c r="B9645" s="1221">
        <f>'CARES CRRSA ARP 28-35'!E163</f>
        <v>0</v>
      </c>
      <c r="D9645" s="4" t="s">
        <v>1694</v>
      </c>
      <c r="F9645" s="4"/>
      <c r="G9645" s="1" t="b">
        <f t="shared" ca="1" si="158"/>
        <v>1</v>
      </c>
      <c r="H9645" s="1435" cm="1">
        <f t="array" aca="1" ref="H9645" ca="1">IF(I9645&lt;&gt;"",INDIRECT("'"&amp;I9645&amp;"'!"&amp;J9645),"")</f>
        <v>0</v>
      </c>
      <c r="I9645" s="1440" t="s">
        <v>6426</v>
      </c>
      <c r="J9645" s="1436" t="s">
        <v>6513</v>
      </c>
      <c r="K9645" s="4"/>
    </row>
    <row r="9646" spans="1:11" ht="15" x14ac:dyDescent="0.2">
      <c r="A9646">
        <v>9587</v>
      </c>
      <c r="B9646" s="1221">
        <f>'CARES CRRSA ARP 28-35'!F163</f>
        <v>0</v>
      </c>
      <c r="D9646" s="4" t="s">
        <v>1694</v>
      </c>
      <c r="F9646" s="4"/>
      <c r="G9646" s="1" t="b">
        <f t="shared" ca="1" si="158"/>
        <v>1</v>
      </c>
      <c r="H9646" s="1435" cm="1">
        <f t="array" aca="1" ref="H9646" ca="1">IF(I9646&lt;&gt;"",INDIRECT("'"&amp;I9646&amp;"'!"&amp;J9646),"")</f>
        <v>0</v>
      </c>
      <c r="I9646" s="1440" t="s">
        <v>6426</v>
      </c>
      <c r="J9646" s="1436" t="s">
        <v>4787</v>
      </c>
      <c r="K9646" s="4"/>
    </row>
    <row r="9647" spans="1:11" ht="15" x14ac:dyDescent="0.2">
      <c r="A9647">
        <v>9588</v>
      </c>
      <c r="B9647" s="1221">
        <f>'CARES CRRSA ARP 28-35'!G163</f>
        <v>0</v>
      </c>
      <c r="D9647" s="4" t="s">
        <v>1694</v>
      </c>
      <c r="F9647" s="4"/>
      <c r="G9647" s="1" t="b">
        <f t="shared" ca="1" si="158"/>
        <v>1</v>
      </c>
      <c r="H9647" s="1435" cm="1">
        <f t="array" aca="1" ref="H9647" ca="1">IF(I9647&lt;&gt;"",INDIRECT("'"&amp;I9647&amp;"'!"&amp;J9647),"")</f>
        <v>0</v>
      </c>
      <c r="I9647" s="1440" t="s">
        <v>6426</v>
      </c>
      <c r="J9647" s="1436" t="s">
        <v>4788</v>
      </c>
      <c r="K9647" s="4"/>
    </row>
    <row r="9648" spans="1:11" ht="15" x14ac:dyDescent="0.2">
      <c r="A9648">
        <v>9589</v>
      </c>
      <c r="B9648" s="1221">
        <f>'CARES CRRSA ARP 28-35'!H163</f>
        <v>0</v>
      </c>
      <c r="D9648" s="4" t="s">
        <v>1694</v>
      </c>
      <c r="F9648" s="4"/>
      <c r="G9648" s="1" t="b">
        <f t="shared" ca="1" si="158"/>
        <v>1</v>
      </c>
      <c r="H9648" s="1435" cm="1">
        <f t="array" aca="1" ref="H9648" ca="1">IF(I9648&lt;&gt;"",INDIRECT("'"&amp;I9648&amp;"'!"&amp;J9648),"")</f>
        <v>0</v>
      </c>
      <c r="I9648" s="1440" t="s">
        <v>6426</v>
      </c>
      <c r="J9648" s="1436" t="s">
        <v>5752</v>
      </c>
      <c r="K9648" s="4"/>
    </row>
    <row r="9649" spans="1:11" ht="15" x14ac:dyDescent="0.2">
      <c r="A9649">
        <v>9590</v>
      </c>
      <c r="B9649" s="1221">
        <f>'CARES CRRSA ARP 28-35'!I163</f>
        <v>0</v>
      </c>
      <c r="D9649" s="4" t="s">
        <v>1694</v>
      </c>
      <c r="F9649" s="4"/>
      <c r="G9649" s="1" t="b">
        <f t="shared" ca="1" si="158"/>
        <v>1</v>
      </c>
      <c r="H9649" s="1435" cm="1">
        <f t="array" aca="1" ref="H9649" ca="1">IF(I9649&lt;&gt;"",INDIRECT("'"&amp;I9649&amp;"'!"&amp;J9649),"")</f>
        <v>0</v>
      </c>
      <c r="I9649" s="1440" t="s">
        <v>6426</v>
      </c>
      <c r="J9649" s="1436" t="s">
        <v>6514</v>
      </c>
      <c r="K9649" s="4"/>
    </row>
    <row r="9650" spans="1:11" ht="15" x14ac:dyDescent="0.2">
      <c r="A9650">
        <v>9591</v>
      </c>
      <c r="B9650" s="1221">
        <f>'CARES CRRSA ARP 28-35'!J163</f>
        <v>0</v>
      </c>
      <c r="D9650" s="4" t="s">
        <v>1694</v>
      </c>
      <c r="F9650" s="4"/>
      <c r="G9650" s="1" t="b">
        <f t="shared" ca="1" si="158"/>
        <v>1</v>
      </c>
      <c r="H9650" s="1435" cm="1">
        <f t="array" aca="1" ref="H9650" ca="1">IF(I9650&lt;&gt;"",INDIRECT("'"&amp;I9650&amp;"'!"&amp;J9650),"")</f>
        <v>0</v>
      </c>
      <c r="I9650" s="1440" t="s">
        <v>6426</v>
      </c>
      <c r="J9650" s="1436" t="s">
        <v>6515</v>
      </c>
      <c r="K9650" s="4"/>
    </row>
    <row r="9651" spans="1:11" ht="15" x14ac:dyDescent="0.2">
      <c r="A9651">
        <v>9592</v>
      </c>
      <c r="B9651" s="1221">
        <f>'CARES CRRSA ARP 28-35'!L163</f>
        <v>0</v>
      </c>
      <c r="D9651" s="4" t="s">
        <v>1694</v>
      </c>
      <c r="F9651" s="4"/>
      <c r="G9651" s="1" t="b">
        <f t="shared" ca="1" si="158"/>
        <v>1</v>
      </c>
      <c r="H9651" s="1435" cm="1">
        <f t="array" aca="1" ref="H9651" ca="1">IF(I9651&lt;&gt;"",INDIRECT("'"&amp;I9651&amp;"'!"&amp;J9651),"")</f>
        <v>0</v>
      </c>
      <c r="I9651" s="1440" t="s">
        <v>6426</v>
      </c>
      <c r="J9651" s="1436" t="s">
        <v>6516</v>
      </c>
      <c r="K9651" s="4"/>
    </row>
    <row r="9652" spans="1:11" ht="15" x14ac:dyDescent="0.2">
      <c r="A9652">
        <v>9593</v>
      </c>
      <c r="B9652" s="1221">
        <f>'CARES CRRSA ARP 28-35'!D164</f>
        <v>0</v>
      </c>
      <c r="D9652" s="4" t="s">
        <v>1694</v>
      </c>
      <c r="F9652" s="4"/>
      <c r="G9652" s="1" t="b">
        <f t="shared" ca="1" si="158"/>
        <v>1</v>
      </c>
      <c r="H9652" s="1435" cm="1">
        <f t="array" aca="1" ref="H9652" ca="1">IF(I9652&lt;&gt;"",INDIRECT("'"&amp;I9652&amp;"'!"&amp;J9652),"")</f>
        <v>0</v>
      </c>
      <c r="I9652" s="1440" t="s">
        <v>6426</v>
      </c>
      <c r="J9652" s="1436" t="s">
        <v>4901</v>
      </c>
      <c r="K9652" s="4"/>
    </row>
    <row r="9653" spans="1:11" ht="15" x14ac:dyDescent="0.2">
      <c r="A9653">
        <v>9594</v>
      </c>
      <c r="B9653" s="1221">
        <f>'CARES CRRSA ARP 28-35'!E164</f>
        <v>0</v>
      </c>
      <c r="D9653" s="4" t="s">
        <v>1694</v>
      </c>
      <c r="F9653" s="4"/>
      <c r="G9653" s="1" t="b">
        <f t="shared" ca="1" si="158"/>
        <v>1</v>
      </c>
      <c r="H9653" s="1435" cm="1">
        <f t="array" aca="1" ref="H9653" ca="1">IF(I9653&lt;&gt;"",INDIRECT("'"&amp;I9653&amp;"'!"&amp;J9653),"")</f>
        <v>0</v>
      </c>
      <c r="I9653" s="1440" t="s">
        <v>6426</v>
      </c>
      <c r="J9653" s="1436" t="s">
        <v>4902</v>
      </c>
      <c r="K9653" s="4"/>
    </row>
    <row r="9654" spans="1:11" ht="15" x14ac:dyDescent="0.2">
      <c r="A9654">
        <v>9595</v>
      </c>
      <c r="B9654" s="1221">
        <f>'CARES CRRSA ARP 28-35'!F164</f>
        <v>0</v>
      </c>
      <c r="D9654" s="4" t="s">
        <v>1694</v>
      </c>
      <c r="F9654" s="4"/>
      <c r="G9654" s="1" t="b">
        <f t="shared" ca="1" si="158"/>
        <v>1</v>
      </c>
      <c r="H9654" s="1435" cm="1">
        <f t="array" aca="1" ref="H9654" ca="1">IF(I9654&lt;&gt;"",INDIRECT("'"&amp;I9654&amp;"'!"&amp;J9654),"")</f>
        <v>0</v>
      </c>
      <c r="I9654" s="1440" t="s">
        <v>6426</v>
      </c>
      <c r="J9654" s="1436" t="s">
        <v>4903</v>
      </c>
      <c r="K9654" s="4"/>
    </row>
    <row r="9655" spans="1:11" ht="15" x14ac:dyDescent="0.2">
      <c r="A9655">
        <v>9596</v>
      </c>
      <c r="B9655" s="1221">
        <f>'CARES CRRSA ARP 28-35'!G164</f>
        <v>0</v>
      </c>
      <c r="D9655" s="4" t="s">
        <v>1694</v>
      </c>
      <c r="F9655" s="4"/>
      <c r="G9655" s="1" t="b">
        <f t="shared" ca="1" si="158"/>
        <v>1</v>
      </c>
      <c r="H9655" s="1435" cm="1">
        <f t="array" aca="1" ref="H9655" ca="1">IF(I9655&lt;&gt;"",INDIRECT("'"&amp;I9655&amp;"'!"&amp;J9655),"")</f>
        <v>0</v>
      </c>
      <c r="I9655" s="1440" t="s">
        <v>6426</v>
      </c>
      <c r="J9655" s="1436" t="s">
        <v>4904</v>
      </c>
      <c r="K9655" s="4"/>
    </row>
    <row r="9656" spans="1:11" ht="15" x14ac:dyDescent="0.2">
      <c r="A9656">
        <v>9597</v>
      </c>
      <c r="B9656" s="1221">
        <f>'CARES CRRSA ARP 28-35'!H164</f>
        <v>0</v>
      </c>
      <c r="D9656" s="4" t="s">
        <v>1694</v>
      </c>
      <c r="F9656" s="4"/>
      <c r="G9656" s="1" t="b">
        <f t="shared" ca="1" si="158"/>
        <v>1</v>
      </c>
      <c r="H9656" s="1435" cm="1">
        <f t="array" aca="1" ref="H9656" ca="1">IF(I9656&lt;&gt;"",INDIRECT("'"&amp;I9656&amp;"'!"&amp;J9656),"")</f>
        <v>0</v>
      </c>
      <c r="I9656" s="1440" t="s">
        <v>6426</v>
      </c>
      <c r="J9656" s="1436" t="s">
        <v>4905</v>
      </c>
      <c r="K9656" s="4"/>
    </row>
    <row r="9657" spans="1:11" ht="15" x14ac:dyDescent="0.2">
      <c r="A9657">
        <v>9598</v>
      </c>
      <c r="B9657" s="1221">
        <f>'CARES CRRSA ARP 28-35'!I164</f>
        <v>0</v>
      </c>
      <c r="D9657" s="4" t="s">
        <v>1694</v>
      </c>
      <c r="F9657" s="4"/>
      <c r="G9657" s="1" t="b">
        <f t="shared" ca="1" si="158"/>
        <v>1</v>
      </c>
      <c r="H9657" s="1435" cm="1">
        <f t="array" aca="1" ref="H9657" ca="1">IF(I9657&lt;&gt;"",INDIRECT("'"&amp;I9657&amp;"'!"&amp;J9657),"")</f>
        <v>0</v>
      </c>
      <c r="I9657" s="1440" t="s">
        <v>6426</v>
      </c>
      <c r="J9657" s="1436" t="s">
        <v>7977</v>
      </c>
      <c r="K9657" s="4"/>
    </row>
    <row r="9658" spans="1:11" ht="15" x14ac:dyDescent="0.2">
      <c r="A9658">
        <v>9599</v>
      </c>
      <c r="B9658" s="1221">
        <f>'CARES CRRSA ARP 28-35'!J164</f>
        <v>0</v>
      </c>
      <c r="D9658" s="4" t="s">
        <v>1694</v>
      </c>
      <c r="F9658" s="4"/>
      <c r="G9658" s="1" t="b">
        <f t="shared" ca="1" si="158"/>
        <v>1</v>
      </c>
      <c r="H9658" s="1435" cm="1">
        <f t="array" aca="1" ref="H9658" ca="1">IF(I9658&lt;&gt;"",INDIRECT("'"&amp;I9658&amp;"'!"&amp;J9658),"")</f>
        <v>0</v>
      </c>
      <c r="I9658" s="1440" t="s">
        <v>6426</v>
      </c>
      <c r="J9658" s="1436" t="s">
        <v>7978</v>
      </c>
      <c r="K9658" s="4"/>
    </row>
    <row r="9659" spans="1:11" ht="15" x14ac:dyDescent="0.2">
      <c r="A9659">
        <v>9600</v>
      </c>
      <c r="B9659" s="1221">
        <f>'CARES CRRSA ARP 28-35'!L164</f>
        <v>0</v>
      </c>
      <c r="D9659" s="4" t="s">
        <v>1694</v>
      </c>
      <c r="F9659" s="4"/>
      <c r="G9659" s="1" t="b">
        <f t="shared" ca="1" si="158"/>
        <v>1</v>
      </c>
      <c r="H9659" s="1435" cm="1">
        <f t="array" aca="1" ref="H9659" ca="1">IF(I9659&lt;&gt;"",INDIRECT("'"&amp;I9659&amp;"'!"&amp;J9659),"")</f>
        <v>0</v>
      </c>
      <c r="I9659" s="1440" t="s">
        <v>6426</v>
      </c>
      <c r="J9659" s="1436" t="s">
        <v>7979</v>
      </c>
      <c r="K9659" s="4"/>
    </row>
    <row r="9660" spans="1:11" ht="15" x14ac:dyDescent="0.2">
      <c r="A9660">
        <v>9601</v>
      </c>
      <c r="B9660" s="1221">
        <f>'CARES CRRSA ARP 28-35'!D165</f>
        <v>0</v>
      </c>
      <c r="D9660" s="4" t="s">
        <v>1694</v>
      </c>
      <c r="F9660" s="4"/>
      <c r="G9660" s="1" t="b">
        <f t="shared" ca="1" si="158"/>
        <v>1</v>
      </c>
      <c r="H9660" s="1435" cm="1">
        <f t="array" aca="1" ref="H9660" ca="1">IF(I9660&lt;&gt;"",INDIRECT("'"&amp;I9660&amp;"'!"&amp;J9660),"")</f>
        <v>0</v>
      </c>
      <c r="I9660" s="1440" t="s">
        <v>6426</v>
      </c>
      <c r="J9660" s="1436" t="s">
        <v>5292</v>
      </c>
      <c r="K9660" s="4"/>
    </row>
    <row r="9661" spans="1:11" ht="15" x14ac:dyDescent="0.2">
      <c r="A9661">
        <v>9602</v>
      </c>
      <c r="B9661" s="1221">
        <f>'CARES CRRSA ARP 28-35'!E165</f>
        <v>0</v>
      </c>
      <c r="D9661" s="4" t="s">
        <v>1694</v>
      </c>
      <c r="F9661" s="4"/>
      <c r="G9661" s="1" t="b">
        <f t="shared" ca="1" si="158"/>
        <v>1</v>
      </c>
      <c r="H9661" s="1435" cm="1">
        <f t="array" aca="1" ref="H9661" ca="1">IF(I9661&lt;&gt;"",INDIRECT("'"&amp;I9661&amp;"'!"&amp;J9661),"")</f>
        <v>0</v>
      </c>
      <c r="I9661" s="1440" t="s">
        <v>6426</v>
      </c>
      <c r="J9661" s="1436" t="s">
        <v>5293</v>
      </c>
      <c r="K9661" s="4"/>
    </row>
    <row r="9662" spans="1:11" ht="15" x14ac:dyDescent="0.2">
      <c r="A9662">
        <v>9603</v>
      </c>
      <c r="B9662" s="1221">
        <f>'CARES CRRSA ARP 28-35'!F165</f>
        <v>0</v>
      </c>
      <c r="D9662" s="4" t="s">
        <v>1694</v>
      </c>
      <c r="F9662" s="4"/>
      <c r="G9662" s="1" t="b">
        <f t="shared" ca="1" si="158"/>
        <v>1</v>
      </c>
      <c r="H9662" s="1435" cm="1">
        <f t="array" aca="1" ref="H9662" ca="1">IF(I9662&lt;&gt;"",INDIRECT("'"&amp;I9662&amp;"'!"&amp;J9662),"")</f>
        <v>0</v>
      </c>
      <c r="I9662" s="1440" t="s">
        <v>6426</v>
      </c>
      <c r="J9662" s="1436" t="s">
        <v>5294</v>
      </c>
      <c r="K9662" s="4"/>
    </row>
    <row r="9663" spans="1:11" ht="15" x14ac:dyDescent="0.2">
      <c r="A9663">
        <v>9604</v>
      </c>
      <c r="B9663" s="1221">
        <f>'CARES CRRSA ARP 28-35'!G165</f>
        <v>0</v>
      </c>
      <c r="D9663" s="4" t="s">
        <v>1694</v>
      </c>
      <c r="F9663" s="4"/>
      <c r="G9663" s="1" t="b">
        <f t="shared" ca="1" si="158"/>
        <v>1</v>
      </c>
      <c r="H9663" s="1435" cm="1">
        <f t="array" aca="1" ref="H9663" ca="1">IF(I9663&lt;&gt;"",INDIRECT("'"&amp;I9663&amp;"'!"&amp;J9663),"")</f>
        <v>0</v>
      </c>
      <c r="I9663" s="1440" t="s">
        <v>6426</v>
      </c>
      <c r="J9663" s="1436" t="s">
        <v>5295</v>
      </c>
      <c r="K9663" s="4"/>
    </row>
    <row r="9664" spans="1:11" ht="15" x14ac:dyDescent="0.2">
      <c r="A9664">
        <v>9605</v>
      </c>
      <c r="B9664" s="1221">
        <f>'CARES CRRSA ARP 28-35'!H165</f>
        <v>0</v>
      </c>
      <c r="D9664" s="4" t="s">
        <v>1694</v>
      </c>
      <c r="F9664" s="4"/>
      <c r="G9664" s="1" t="b">
        <f t="shared" ca="1" si="158"/>
        <v>1</v>
      </c>
      <c r="H9664" s="1435" cm="1">
        <f t="array" aca="1" ref="H9664" ca="1">IF(I9664&lt;&gt;"",INDIRECT("'"&amp;I9664&amp;"'!"&amp;J9664),"")</f>
        <v>0</v>
      </c>
      <c r="I9664" s="1440" t="s">
        <v>6426</v>
      </c>
      <c r="J9664" s="1436" t="s">
        <v>5296</v>
      </c>
      <c r="K9664" s="4"/>
    </row>
    <row r="9665" spans="1:11" ht="15" x14ac:dyDescent="0.2">
      <c r="A9665">
        <v>9606</v>
      </c>
      <c r="B9665" s="1221">
        <f>'CARES CRRSA ARP 28-35'!I165</f>
        <v>0</v>
      </c>
      <c r="D9665" s="4" t="s">
        <v>1694</v>
      </c>
      <c r="F9665" s="4"/>
      <c r="G9665" s="1" t="b">
        <f t="shared" ca="1" si="158"/>
        <v>1</v>
      </c>
      <c r="H9665" s="1435" cm="1">
        <f t="array" aca="1" ref="H9665" ca="1">IF(I9665&lt;&gt;"",INDIRECT("'"&amp;I9665&amp;"'!"&amp;J9665),"")</f>
        <v>0</v>
      </c>
      <c r="I9665" s="1440" t="s">
        <v>6426</v>
      </c>
      <c r="J9665" s="1436" t="s">
        <v>7980</v>
      </c>
      <c r="K9665" s="4"/>
    </row>
    <row r="9666" spans="1:11" ht="15" x14ac:dyDescent="0.2">
      <c r="A9666">
        <v>9607</v>
      </c>
      <c r="B9666" s="1221">
        <f>'CARES CRRSA ARP 28-35'!J165</f>
        <v>0</v>
      </c>
      <c r="D9666" s="4" t="s">
        <v>1694</v>
      </c>
      <c r="F9666" s="4"/>
      <c r="G9666" s="1" t="b">
        <f t="shared" ca="1" si="158"/>
        <v>1</v>
      </c>
      <c r="H9666" s="1435" cm="1">
        <f t="array" aca="1" ref="H9666" ca="1">IF(I9666&lt;&gt;"",INDIRECT("'"&amp;I9666&amp;"'!"&amp;J9666),"")</f>
        <v>0</v>
      </c>
      <c r="I9666" s="1440" t="s">
        <v>6426</v>
      </c>
      <c r="J9666" s="1436" t="s">
        <v>7981</v>
      </c>
      <c r="K9666" s="4"/>
    </row>
    <row r="9667" spans="1:11" ht="15" x14ac:dyDescent="0.2">
      <c r="A9667">
        <v>9608</v>
      </c>
      <c r="B9667" s="1221">
        <f>'CARES CRRSA ARP 28-35'!L165</f>
        <v>0</v>
      </c>
      <c r="D9667" s="4" t="s">
        <v>1694</v>
      </c>
      <c r="F9667" s="4"/>
      <c r="G9667" s="1" t="b">
        <f t="shared" ca="1" si="158"/>
        <v>1</v>
      </c>
      <c r="H9667" s="1435" cm="1">
        <f t="array" aca="1" ref="H9667" ca="1">IF(I9667&lt;&gt;"",INDIRECT("'"&amp;I9667&amp;"'!"&amp;J9667),"")</f>
        <v>0</v>
      </c>
      <c r="I9667" s="1440" t="s">
        <v>6426</v>
      </c>
      <c r="J9667" s="1436" t="s">
        <v>7982</v>
      </c>
      <c r="K9667" s="4"/>
    </row>
    <row r="9668" spans="1:11" ht="15" x14ac:dyDescent="0.2">
      <c r="A9668">
        <v>9609</v>
      </c>
      <c r="B9668" s="1221">
        <f>'CARES CRRSA ARP 28-35'!F168</f>
        <v>0</v>
      </c>
      <c r="D9668" s="4" t="s">
        <v>1694</v>
      </c>
      <c r="F9668" s="4"/>
      <c r="G9668" s="1" t="b">
        <f t="shared" ca="1" si="158"/>
        <v>1</v>
      </c>
      <c r="H9668" s="1435" cm="1">
        <f t="array" aca="1" ref="H9668" ca="1">IF(I9668&lt;&gt;"",INDIRECT("'"&amp;I9668&amp;"'!"&amp;J9668),"")</f>
        <v>0</v>
      </c>
      <c r="I9668" s="1440" t="s">
        <v>6426</v>
      </c>
      <c r="J9668" s="1436" t="s">
        <v>6517</v>
      </c>
      <c r="K9668" s="4"/>
    </row>
    <row r="9669" spans="1:11" ht="15" x14ac:dyDescent="0.2">
      <c r="A9669">
        <v>9610</v>
      </c>
      <c r="B9669" s="1221">
        <f>'CARES CRRSA ARP 28-35'!G168</f>
        <v>0</v>
      </c>
      <c r="D9669" s="4" t="s">
        <v>1694</v>
      </c>
      <c r="F9669" s="4"/>
      <c r="G9669" s="1" t="b">
        <f t="shared" ca="1" si="158"/>
        <v>1</v>
      </c>
      <c r="H9669" s="1435" cm="1">
        <f t="array" aca="1" ref="H9669" ca="1">IF(I9669&lt;&gt;"",INDIRECT("'"&amp;I9669&amp;"'!"&amp;J9669),"")</f>
        <v>0</v>
      </c>
      <c r="I9669" s="1440" t="s">
        <v>6426</v>
      </c>
      <c r="J9669" s="1436" t="s">
        <v>6518</v>
      </c>
      <c r="K9669" s="4"/>
    </row>
    <row r="9670" spans="1:11" ht="15" x14ac:dyDescent="0.2">
      <c r="A9670">
        <v>9611</v>
      </c>
      <c r="B9670" s="1221">
        <f>'CARES CRRSA ARP 28-35'!H168</f>
        <v>0</v>
      </c>
      <c r="D9670" s="4" t="s">
        <v>1694</v>
      </c>
      <c r="F9670" s="4"/>
      <c r="G9670" s="1" t="b">
        <f t="shared" ca="1" si="158"/>
        <v>1</v>
      </c>
      <c r="H9670" s="1435" cm="1">
        <f t="array" aca="1" ref="H9670" ca="1">IF(I9670&lt;&gt;"",INDIRECT("'"&amp;I9670&amp;"'!"&amp;J9670),"")</f>
        <v>0</v>
      </c>
      <c r="I9670" s="1440" t="s">
        <v>6426</v>
      </c>
      <c r="J9670" s="1436" t="s">
        <v>4204</v>
      </c>
      <c r="K9670" s="4"/>
    </row>
    <row r="9671" spans="1:11" ht="15" x14ac:dyDescent="0.2">
      <c r="A9671">
        <v>9612</v>
      </c>
      <c r="B9671" s="1221">
        <f>'CARES CRRSA ARP 28-35'!J168</f>
        <v>0</v>
      </c>
      <c r="D9671" s="4" t="s">
        <v>1694</v>
      </c>
      <c r="F9671" s="4"/>
      <c r="G9671" s="1" t="b">
        <f t="shared" ca="1" si="158"/>
        <v>1</v>
      </c>
      <c r="H9671" s="1435" cm="1">
        <f t="array" aca="1" ref="H9671" ca="1">IF(I9671&lt;&gt;"",INDIRECT("'"&amp;I9671&amp;"'!"&amp;J9671),"")</f>
        <v>0</v>
      </c>
      <c r="I9671" s="1440" t="s">
        <v>6426</v>
      </c>
      <c r="J9671" s="1436" t="s">
        <v>6519</v>
      </c>
      <c r="K9671" s="4"/>
    </row>
    <row r="9672" spans="1:11" ht="15" x14ac:dyDescent="0.2">
      <c r="A9672">
        <v>9613</v>
      </c>
      <c r="B9672" s="1221">
        <f>'CARES CRRSA ARP 28-35'!L168</f>
        <v>0</v>
      </c>
      <c r="D9672" s="4" t="s">
        <v>1694</v>
      </c>
      <c r="F9672" s="4"/>
      <c r="G9672" s="1" t="b">
        <f t="shared" ca="1" si="158"/>
        <v>1</v>
      </c>
      <c r="H9672" s="1435" cm="1">
        <f t="array" aca="1" ref="H9672" ca="1">IF(I9672&lt;&gt;"",INDIRECT("'"&amp;I9672&amp;"'!"&amp;J9672),"")</f>
        <v>0</v>
      </c>
      <c r="I9672" s="1440" t="s">
        <v>6426</v>
      </c>
      <c r="J9672" s="1436" t="s">
        <v>6520</v>
      </c>
      <c r="K9672" s="4"/>
    </row>
    <row r="9673" spans="1:11" ht="15" x14ac:dyDescent="0.2">
      <c r="A9673">
        <v>9614</v>
      </c>
      <c r="B9673" s="1221">
        <f>'CARES CRRSA ARP 28-35'!F169</f>
        <v>0</v>
      </c>
      <c r="D9673" s="4" t="s">
        <v>1694</v>
      </c>
      <c r="F9673" s="4"/>
      <c r="G9673" s="1" t="b">
        <f t="shared" ca="1" si="158"/>
        <v>1</v>
      </c>
      <c r="H9673" s="1435" cm="1">
        <f t="array" aca="1" ref="H9673" ca="1">IF(I9673&lt;&gt;"",INDIRECT("'"&amp;I9673&amp;"'!"&amp;J9673),"")</f>
        <v>0</v>
      </c>
      <c r="I9673" s="1440" t="s">
        <v>6426</v>
      </c>
      <c r="J9673" s="1436" t="s">
        <v>7983</v>
      </c>
      <c r="K9673" s="4"/>
    </row>
    <row r="9674" spans="1:11" ht="15" x14ac:dyDescent="0.2">
      <c r="A9674">
        <v>9615</v>
      </c>
      <c r="B9674" s="1221">
        <f>'CARES CRRSA ARP 28-35'!G169</f>
        <v>0</v>
      </c>
      <c r="D9674" s="4" t="s">
        <v>1694</v>
      </c>
      <c r="F9674" s="4"/>
      <c r="G9674" s="1" t="b">
        <f t="shared" ca="1" si="158"/>
        <v>1</v>
      </c>
      <c r="H9674" s="1435" cm="1">
        <f t="array" aca="1" ref="H9674" ca="1">IF(I9674&lt;&gt;"",INDIRECT("'"&amp;I9674&amp;"'!"&amp;J9674),"")</f>
        <v>0</v>
      </c>
      <c r="I9674" s="1440" t="s">
        <v>6426</v>
      </c>
      <c r="J9674" s="1436" t="s">
        <v>7984</v>
      </c>
      <c r="K9674" s="4"/>
    </row>
    <row r="9675" spans="1:11" ht="15" x14ac:dyDescent="0.2">
      <c r="A9675">
        <v>9616</v>
      </c>
      <c r="B9675" s="1221">
        <f>'CARES CRRSA ARP 28-35'!H169</f>
        <v>0</v>
      </c>
      <c r="D9675" s="4" t="s">
        <v>1694</v>
      </c>
      <c r="F9675" s="4"/>
      <c r="G9675" s="1" t="b">
        <f t="shared" ca="1" si="158"/>
        <v>1</v>
      </c>
      <c r="H9675" s="1435" cm="1">
        <f t="array" aca="1" ref="H9675" ca="1">IF(I9675&lt;&gt;"",INDIRECT("'"&amp;I9675&amp;"'!"&amp;J9675),"")</f>
        <v>0</v>
      </c>
      <c r="I9675" s="1440" t="s">
        <v>6426</v>
      </c>
      <c r="J9675" s="1436" t="s">
        <v>4558</v>
      </c>
      <c r="K9675" s="4"/>
    </row>
    <row r="9676" spans="1:11" ht="15" x14ac:dyDescent="0.2">
      <c r="A9676">
        <v>9617</v>
      </c>
      <c r="B9676" s="1221">
        <f>'CARES CRRSA ARP 28-35'!J169</f>
        <v>0</v>
      </c>
      <c r="D9676" s="4" t="s">
        <v>1694</v>
      </c>
      <c r="F9676" s="4"/>
      <c r="G9676" s="1" t="b">
        <f t="shared" ca="1" si="158"/>
        <v>1</v>
      </c>
      <c r="H9676" s="1435" cm="1">
        <f t="array" aca="1" ref="H9676" ca="1">IF(I9676&lt;&gt;"",INDIRECT("'"&amp;I9676&amp;"'!"&amp;J9676),"")</f>
        <v>0</v>
      </c>
      <c r="I9676" s="1440" t="s">
        <v>6426</v>
      </c>
      <c r="J9676" s="1436" t="s">
        <v>7985</v>
      </c>
      <c r="K9676" s="4"/>
    </row>
    <row r="9677" spans="1:11" ht="15" x14ac:dyDescent="0.2">
      <c r="A9677">
        <v>9618</v>
      </c>
      <c r="B9677" s="1221">
        <f>'CARES CRRSA ARP 28-35'!L169</f>
        <v>0</v>
      </c>
      <c r="D9677" s="4" t="s">
        <v>1694</v>
      </c>
      <c r="F9677" s="4"/>
      <c r="G9677" s="1" t="b">
        <f t="shared" ca="1" si="158"/>
        <v>1</v>
      </c>
      <c r="H9677" s="1435" cm="1">
        <f t="array" aca="1" ref="H9677" ca="1">IF(I9677&lt;&gt;"",INDIRECT("'"&amp;I9677&amp;"'!"&amp;J9677),"")</f>
        <v>0</v>
      </c>
      <c r="I9677" s="1440" t="s">
        <v>6426</v>
      </c>
      <c r="J9677" s="1436" t="s">
        <v>7986</v>
      </c>
      <c r="K9677" s="4"/>
    </row>
    <row r="9678" spans="1:11" ht="15" x14ac:dyDescent="0.2">
      <c r="A9678">
        <v>9619</v>
      </c>
      <c r="B9678" s="1221">
        <f>'CARES CRRSA ARP 28-35'!F170</f>
        <v>0</v>
      </c>
      <c r="D9678" s="4" t="s">
        <v>1694</v>
      </c>
      <c r="F9678" s="4"/>
      <c r="G9678" s="1" t="b">
        <f t="shared" ca="1" si="158"/>
        <v>1</v>
      </c>
      <c r="H9678" s="1435" cm="1">
        <f t="array" aca="1" ref="H9678" ca="1">IF(I9678&lt;&gt;"",INDIRECT("'"&amp;I9678&amp;"'!"&amp;J9678),"")</f>
        <v>0</v>
      </c>
      <c r="I9678" s="1440" t="s">
        <v>6426</v>
      </c>
      <c r="J9678" s="1436" t="s">
        <v>4877</v>
      </c>
      <c r="K9678" s="4"/>
    </row>
    <row r="9679" spans="1:11" ht="15" x14ac:dyDescent="0.2">
      <c r="A9679">
        <v>9620</v>
      </c>
      <c r="B9679" s="1221">
        <f>'CARES CRRSA ARP 28-35'!G170</f>
        <v>0</v>
      </c>
      <c r="D9679" s="4" t="s">
        <v>1694</v>
      </c>
      <c r="F9679" s="4"/>
      <c r="G9679" s="1" t="b">
        <f t="shared" ca="1" si="158"/>
        <v>1</v>
      </c>
      <c r="H9679" s="1435" cm="1">
        <f t="array" aca="1" ref="H9679" ca="1">IF(I9679&lt;&gt;"",INDIRECT("'"&amp;I9679&amp;"'!"&amp;J9679),"")</f>
        <v>0</v>
      </c>
      <c r="I9679" s="1440" t="s">
        <v>6426</v>
      </c>
      <c r="J9679" s="1436" t="s">
        <v>4878</v>
      </c>
      <c r="K9679" s="4"/>
    </row>
    <row r="9680" spans="1:11" ht="15" x14ac:dyDescent="0.2">
      <c r="A9680">
        <v>9621</v>
      </c>
      <c r="B9680" s="1221">
        <f>'CARES CRRSA ARP 28-35'!H170</f>
        <v>0</v>
      </c>
      <c r="D9680" s="4" t="s">
        <v>1694</v>
      </c>
      <c r="F9680" s="4"/>
      <c r="G9680" s="1" t="b">
        <f t="shared" ca="1" si="158"/>
        <v>1</v>
      </c>
      <c r="H9680" s="1435" cm="1">
        <f t="array" aca="1" ref="H9680" ca="1">IF(I9680&lt;&gt;"",INDIRECT("'"&amp;I9680&amp;"'!"&amp;J9680),"")</f>
        <v>0</v>
      </c>
      <c r="I9680" s="1440" t="s">
        <v>6426</v>
      </c>
      <c r="J9680" s="1436" t="s">
        <v>4559</v>
      </c>
      <c r="K9680" s="4"/>
    </row>
    <row r="9681" spans="1:11" ht="15" x14ac:dyDescent="0.2">
      <c r="A9681">
        <v>9622</v>
      </c>
      <c r="B9681" s="1221">
        <f>'CARES CRRSA ARP 28-35'!J170</f>
        <v>0</v>
      </c>
      <c r="D9681" s="4" t="s">
        <v>1694</v>
      </c>
      <c r="F9681" s="4"/>
      <c r="G9681" s="1" t="b">
        <f t="shared" ca="1" si="158"/>
        <v>1</v>
      </c>
      <c r="H9681" s="1435" cm="1">
        <f t="array" aca="1" ref="H9681" ca="1">IF(I9681&lt;&gt;"",INDIRECT("'"&amp;I9681&amp;"'!"&amp;J9681),"")</f>
        <v>0</v>
      </c>
      <c r="I9681" s="1440" t="s">
        <v>6426</v>
      </c>
      <c r="J9681" s="1436" t="s">
        <v>5298</v>
      </c>
      <c r="K9681" s="4"/>
    </row>
    <row r="9682" spans="1:11" ht="15" x14ac:dyDescent="0.2">
      <c r="A9682">
        <v>9623</v>
      </c>
      <c r="B9682" s="1221">
        <f>'CARES CRRSA ARP 28-35'!L170</f>
        <v>0</v>
      </c>
      <c r="D9682" s="4" t="s">
        <v>1694</v>
      </c>
      <c r="F9682" s="4"/>
      <c r="G9682" s="1" t="b">
        <f t="shared" ca="1" si="158"/>
        <v>1</v>
      </c>
      <c r="H9682" s="1435" cm="1">
        <f t="array" aca="1" ref="H9682" ca="1">IF(I9682&lt;&gt;"",INDIRECT("'"&amp;I9682&amp;"'!"&amp;J9682),"")</f>
        <v>0</v>
      </c>
      <c r="I9682" s="1440" t="s">
        <v>6426</v>
      </c>
      <c r="J9682" s="1436" t="s">
        <v>7987</v>
      </c>
      <c r="K9682" s="4"/>
    </row>
    <row r="9683" spans="1:11" ht="15" x14ac:dyDescent="0.2">
      <c r="A9683">
        <v>9624</v>
      </c>
      <c r="B9683" s="1221">
        <f>'CARES CRRSA ARP 28-35'!D287</f>
        <v>0</v>
      </c>
      <c r="D9683" s="4" t="s">
        <v>1694</v>
      </c>
      <c r="F9683" s="4"/>
      <c r="G9683" s="1" t="b">
        <f t="shared" ca="1" si="158"/>
        <v>1</v>
      </c>
      <c r="H9683" s="1435" cm="1">
        <f t="array" aca="1" ref="H9683" ca="1">IF(I9683&lt;&gt;"",INDIRECT("'"&amp;I9683&amp;"'!"&amp;J9683),"")</f>
        <v>0</v>
      </c>
      <c r="I9683" s="1440" t="s">
        <v>6426</v>
      </c>
      <c r="J9683" s="1436" t="s">
        <v>7988</v>
      </c>
      <c r="K9683" s="4"/>
    </row>
    <row r="9684" spans="1:11" ht="15" x14ac:dyDescent="0.2">
      <c r="A9684">
        <v>9625</v>
      </c>
      <c r="B9684" s="1221">
        <f>'CARES CRRSA ARP 28-35'!E287</f>
        <v>0</v>
      </c>
      <c r="D9684" s="4" t="s">
        <v>1694</v>
      </c>
      <c r="F9684" s="4"/>
      <c r="G9684" s="1" t="b">
        <f t="shared" ca="1" si="158"/>
        <v>1</v>
      </c>
      <c r="H9684" s="1435" cm="1">
        <f t="array" aca="1" ref="H9684" ca="1">IF(I9684&lt;&gt;"",INDIRECT("'"&amp;I9684&amp;"'!"&amp;J9684),"")</f>
        <v>0</v>
      </c>
      <c r="I9684" s="1440" t="s">
        <v>6426</v>
      </c>
      <c r="J9684" s="1436" t="s">
        <v>7989</v>
      </c>
      <c r="K9684" s="4"/>
    </row>
    <row r="9685" spans="1:11" ht="15" x14ac:dyDescent="0.2">
      <c r="A9685">
        <v>9626</v>
      </c>
      <c r="B9685" s="1221">
        <f>'CARES CRRSA ARP 28-35'!F287</f>
        <v>0</v>
      </c>
      <c r="D9685" s="4" t="s">
        <v>1694</v>
      </c>
      <c r="F9685" s="4"/>
      <c r="G9685" s="1" t="b">
        <f t="shared" ca="1" si="158"/>
        <v>1</v>
      </c>
      <c r="H9685" s="1435" cm="1">
        <f t="array" aca="1" ref="H9685" ca="1">IF(I9685&lt;&gt;"",INDIRECT("'"&amp;I9685&amp;"'!"&amp;J9685),"")</f>
        <v>0</v>
      </c>
      <c r="I9685" s="1440" t="s">
        <v>6426</v>
      </c>
      <c r="J9685" s="1436" t="s">
        <v>7990</v>
      </c>
      <c r="K9685" s="4"/>
    </row>
    <row r="9686" spans="1:11" ht="15" x14ac:dyDescent="0.2">
      <c r="A9686">
        <v>9627</v>
      </c>
      <c r="B9686" s="1221">
        <f>'CARES CRRSA ARP 28-35'!G287</f>
        <v>0</v>
      </c>
      <c r="D9686" s="4" t="s">
        <v>1694</v>
      </c>
      <c r="F9686" s="4"/>
      <c r="G9686" s="1" t="b">
        <f t="shared" ca="1" si="158"/>
        <v>1</v>
      </c>
      <c r="H9686" s="1435" cm="1">
        <f t="array" aca="1" ref="H9686" ca="1">IF(I9686&lt;&gt;"",INDIRECT("'"&amp;I9686&amp;"'!"&amp;J9686),"")</f>
        <v>0</v>
      </c>
      <c r="I9686" s="1440" t="s">
        <v>6426</v>
      </c>
      <c r="J9686" s="1436" t="s">
        <v>7991</v>
      </c>
      <c r="K9686" s="4"/>
    </row>
    <row r="9687" spans="1:11" ht="15" x14ac:dyDescent="0.2">
      <c r="A9687">
        <v>9628</v>
      </c>
      <c r="B9687" s="1221">
        <f>'CARES CRRSA ARP 28-35'!H287</f>
        <v>0</v>
      </c>
      <c r="D9687" s="4" t="s">
        <v>1694</v>
      </c>
      <c r="F9687" s="4"/>
      <c r="G9687" s="1" t="b">
        <f t="shared" ca="1" si="158"/>
        <v>1</v>
      </c>
      <c r="H9687" s="1435" cm="1">
        <f t="array" aca="1" ref="H9687" ca="1">IF(I9687&lt;&gt;"",INDIRECT("'"&amp;I9687&amp;"'!"&amp;J9687),"")</f>
        <v>0</v>
      </c>
      <c r="I9687" s="1440" t="s">
        <v>6426</v>
      </c>
      <c r="J9687" s="1436" t="s">
        <v>4582</v>
      </c>
      <c r="K9687" s="4"/>
    </row>
    <row r="9688" spans="1:11" ht="15" x14ac:dyDescent="0.2">
      <c r="A9688">
        <v>9629</v>
      </c>
      <c r="B9688" s="1221">
        <f>'CARES CRRSA ARP 28-35'!I287</f>
        <v>0</v>
      </c>
      <c r="D9688" s="4" t="s">
        <v>1694</v>
      </c>
      <c r="F9688" s="4"/>
      <c r="G9688" s="1" t="b">
        <f t="shared" ca="1" si="158"/>
        <v>1</v>
      </c>
      <c r="H9688" s="1435" cm="1">
        <f t="array" aca="1" ref="H9688" ca="1">IF(I9688&lt;&gt;"",INDIRECT("'"&amp;I9688&amp;"'!"&amp;J9688),"")</f>
        <v>0</v>
      </c>
      <c r="I9688" s="1440" t="s">
        <v>6426</v>
      </c>
      <c r="J9688" s="1436" t="s">
        <v>7992</v>
      </c>
      <c r="K9688" s="4"/>
    </row>
    <row r="9689" spans="1:11" ht="15" x14ac:dyDescent="0.2">
      <c r="A9689">
        <v>9630</v>
      </c>
      <c r="B9689" s="1221">
        <f>'CARES CRRSA ARP 28-35'!J287</f>
        <v>0</v>
      </c>
      <c r="D9689" s="4" t="s">
        <v>1694</v>
      </c>
      <c r="F9689" s="4"/>
      <c r="G9689" s="1" t="b">
        <f t="shared" ca="1" si="158"/>
        <v>1</v>
      </c>
      <c r="H9689" s="1435" cm="1">
        <f t="array" aca="1" ref="H9689" ca="1">IF(I9689&lt;&gt;"",INDIRECT("'"&amp;I9689&amp;"'!"&amp;J9689),"")</f>
        <v>0</v>
      </c>
      <c r="I9689" s="1440" t="s">
        <v>6426</v>
      </c>
      <c r="J9689" s="1436" t="s">
        <v>7993</v>
      </c>
      <c r="K9689" s="4"/>
    </row>
    <row r="9690" spans="1:11" ht="15" x14ac:dyDescent="0.2">
      <c r="A9690">
        <v>9631</v>
      </c>
      <c r="B9690" s="1221">
        <f>'CARES CRRSA ARP 28-35'!L287</f>
        <v>0</v>
      </c>
      <c r="D9690" s="4" t="s">
        <v>1694</v>
      </c>
      <c r="F9690" s="4"/>
      <c r="G9690" s="1" t="b">
        <f t="shared" ca="1" si="158"/>
        <v>1</v>
      </c>
      <c r="H9690" s="1435" cm="1">
        <f t="array" aca="1" ref="H9690" ca="1">IF(I9690&lt;&gt;"",INDIRECT("'"&amp;I9690&amp;"'!"&amp;J9690),"")</f>
        <v>0</v>
      </c>
      <c r="I9690" s="1440" t="s">
        <v>6426</v>
      </c>
      <c r="J9690" s="1436" t="s">
        <v>7994</v>
      </c>
      <c r="K9690" s="4"/>
    </row>
    <row r="9691" spans="1:11" ht="15" x14ac:dyDescent="0.2">
      <c r="A9691">
        <v>9632</v>
      </c>
      <c r="B9691" s="1221">
        <f>'CARES CRRSA ARP 28-35'!D288</f>
        <v>0</v>
      </c>
      <c r="D9691" s="4" t="s">
        <v>1694</v>
      </c>
      <c r="F9691" s="4"/>
      <c r="G9691" s="1" t="b">
        <f t="shared" ca="1" si="158"/>
        <v>1</v>
      </c>
      <c r="H9691" s="1435" cm="1">
        <f t="array" aca="1" ref="H9691" ca="1">IF(I9691&lt;&gt;"",INDIRECT("'"&amp;I9691&amp;"'!"&amp;J9691),"")</f>
        <v>0</v>
      </c>
      <c r="I9691" s="1440" t="s">
        <v>6426</v>
      </c>
      <c r="J9691" s="1436" t="s">
        <v>6443</v>
      </c>
      <c r="K9691" s="4"/>
    </row>
    <row r="9692" spans="1:11" ht="15" x14ac:dyDescent="0.2">
      <c r="A9692">
        <v>9633</v>
      </c>
      <c r="B9692" s="1221">
        <f>'CARES CRRSA ARP 28-35'!E288</f>
        <v>0</v>
      </c>
      <c r="D9692" s="4" t="s">
        <v>1694</v>
      </c>
      <c r="F9692" s="4"/>
      <c r="G9692" s="1" t="b">
        <f t="shared" ca="1" si="158"/>
        <v>1</v>
      </c>
      <c r="H9692" s="1435" cm="1">
        <f t="array" aca="1" ref="H9692" ca="1">IF(I9692&lt;&gt;"",INDIRECT("'"&amp;I9692&amp;"'!"&amp;J9692),"")</f>
        <v>0</v>
      </c>
      <c r="I9692" s="1440" t="s">
        <v>6426</v>
      </c>
      <c r="J9692" s="1436" t="s">
        <v>6444</v>
      </c>
      <c r="K9692" s="4"/>
    </row>
    <row r="9693" spans="1:11" ht="15" x14ac:dyDescent="0.2">
      <c r="A9693">
        <v>9634</v>
      </c>
      <c r="B9693" s="1221">
        <f>'CARES CRRSA ARP 28-35'!F288</f>
        <v>0</v>
      </c>
      <c r="D9693" s="4" t="s">
        <v>1694</v>
      </c>
      <c r="F9693" s="4"/>
      <c r="G9693" s="1" t="b">
        <f t="shared" ca="1" si="158"/>
        <v>1</v>
      </c>
      <c r="H9693" s="1435" cm="1">
        <f t="array" aca="1" ref="H9693" ca="1">IF(I9693&lt;&gt;"",INDIRECT("'"&amp;I9693&amp;"'!"&amp;J9693),"")</f>
        <v>0</v>
      </c>
      <c r="I9693" s="1440" t="s">
        <v>6426</v>
      </c>
      <c r="J9693" s="1436" t="s">
        <v>6445</v>
      </c>
      <c r="K9693" s="4"/>
    </row>
    <row r="9694" spans="1:11" ht="15" x14ac:dyDescent="0.2">
      <c r="A9694">
        <v>9635</v>
      </c>
      <c r="B9694" s="1221">
        <f>'CARES CRRSA ARP 28-35'!G288</f>
        <v>0</v>
      </c>
      <c r="D9694" s="4" t="s">
        <v>1694</v>
      </c>
      <c r="F9694" s="4"/>
      <c r="G9694" s="1" t="b">
        <f t="shared" ca="1" si="158"/>
        <v>1</v>
      </c>
      <c r="H9694" s="1435" cm="1">
        <f t="array" aca="1" ref="H9694" ca="1">IF(I9694&lt;&gt;"",INDIRECT("'"&amp;I9694&amp;"'!"&amp;J9694),"")</f>
        <v>0</v>
      </c>
      <c r="I9694" s="1440" t="s">
        <v>6426</v>
      </c>
      <c r="J9694" s="1436" t="s">
        <v>6446</v>
      </c>
      <c r="K9694" s="4"/>
    </row>
    <row r="9695" spans="1:11" ht="15" x14ac:dyDescent="0.2">
      <c r="A9695">
        <v>9636</v>
      </c>
      <c r="B9695" s="1221">
        <f>'CARES CRRSA ARP 28-35'!H288</f>
        <v>0</v>
      </c>
      <c r="D9695" s="4" t="s">
        <v>1694</v>
      </c>
      <c r="F9695" s="4"/>
      <c r="G9695" s="1" t="b">
        <f t="shared" ca="1" si="158"/>
        <v>1</v>
      </c>
      <c r="H9695" s="1435" cm="1">
        <f t="array" aca="1" ref="H9695" ca="1">IF(I9695&lt;&gt;"",INDIRECT("'"&amp;I9695&amp;"'!"&amp;J9695),"")</f>
        <v>0</v>
      </c>
      <c r="I9695" s="1440" t="s">
        <v>6426</v>
      </c>
      <c r="J9695" s="1436" t="s">
        <v>4583</v>
      </c>
      <c r="K9695" s="4"/>
    </row>
    <row r="9696" spans="1:11" ht="15" x14ac:dyDescent="0.2">
      <c r="A9696">
        <v>9637</v>
      </c>
      <c r="B9696" s="1221">
        <f>'CARES CRRSA ARP 28-35'!I288</f>
        <v>0</v>
      </c>
      <c r="D9696" s="4" t="s">
        <v>1694</v>
      </c>
      <c r="F9696" s="4"/>
      <c r="G9696" s="1" t="b">
        <f t="shared" ref="G9696:G9759" ca="1" si="159">H9696=B9696</f>
        <v>1</v>
      </c>
      <c r="H9696" s="1435" cm="1">
        <f t="array" aca="1" ref="H9696" ca="1">IF(I9696&lt;&gt;"",INDIRECT("'"&amp;I9696&amp;"'!"&amp;J9696),"")</f>
        <v>0</v>
      </c>
      <c r="I9696" s="1440" t="s">
        <v>6426</v>
      </c>
      <c r="J9696" s="1436" t="s">
        <v>6447</v>
      </c>
      <c r="K9696" s="4"/>
    </row>
    <row r="9697" spans="1:11" ht="15" x14ac:dyDescent="0.2">
      <c r="A9697">
        <v>9638</v>
      </c>
      <c r="B9697" s="1221">
        <f>'CARES CRRSA ARP 28-35'!J288</f>
        <v>0</v>
      </c>
      <c r="D9697" s="4" t="s">
        <v>1694</v>
      </c>
      <c r="F9697" s="4"/>
      <c r="G9697" s="1" t="b">
        <f t="shared" ca="1" si="159"/>
        <v>1</v>
      </c>
      <c r="H9697" s="1435" cm="1">
        <f t="array" aca="1" ref="H9697" ca="1">IF(I9697&lt;&gt;"",INDIRECT("'"&amp;I9697&amp;"'!"&amp;J9697),"")</f>
        <v>0</v>
      </c>
      <c r="I9697" s="1440" t="s">
        <v>6426</v>
      </c>
      <c r="J9697" s="1436" t="s">
        <v>6448</v>
      </c>
      <c r="K9697" s="4"/>
    </row>
    <row r="9698" spans="1:11" ht="15" x14ac:dyDescent="0.2">
      <c r="A9698">
        <v>9639</v>
      </c>
      <c r="B9698" s="1221">
        <f>'CARES CRRSA ARP 28-35'!L288</f>
        <v>0</v>
      </c>
      <c r="D9698" s="4" t="s">
        <v>1694</v>
      </c>
      <c r="F9698" s="4"/>
      <c r="G9698" s="1" t="b">
        <f t="shared" ca="1" si="159"/>
        <v>1</v>
      </c>
      <c r="H9698" s="1435" cm="1">
        <f t="array" aca="1" ref="H9698" ca="1">IF(I9698&lt;&gt;"",INDIRECT("'"&amp;I9698&amp;"'!"&amp;J9698),"")</f>
        <v>0</v>
      </c>
      <c r="I9698" s="1440" t="s">
        <v>6426</v>
      </c>
      <c r="J9698" s="1436" t="s">
        <v>6449</v>
      </c>
      <c r="K9698" s="4"/>
    </row>
    <row r="9699" spans="1:11" ht="15" x14ac:dyDescent="0.2">
      <c r="A9699">
        <v>9640</v>
      </c>
      <c r="B9699" s="1221">
        <f>'CARES CRRSA ARP 28-35'!D289</f>
        <v>0</v>
      </c>
      <c r="D9699" s="4" t="s">
        <v>1694</v>
      </c>
      <c r="F9699" s="4"/>
      <c r="G9699" s="1" t="b">
        <f t="shared" ca="1" si="159"/>
        <v>1</v>
      </c>
      <c r="H9699" s="1435" cm="1">
        <f t="array" aca="1" ref="H9699" ca="1">IF(I9699&lt;&gt;"",INDIRECT("'"&amp;I9699&amp;"'!"&amp;J9699),"")</f>
        <v>0</v>
      </c>
      <c r="I9699" s="1440" t="s">
        <v>6426</v>
      </c>
      <c r="J9699" s="1436" t="s">
        <v>6450</v>
      </c>
      <c r="K9699" s="4"/>
    </row>
    <row r="9700" spans="1:11" ht="15" x14ac:dyDescent="0.2">
      <c r="A9700">
        <v>9641</v>
      </c>
      <c r="B9700" s="1221">
        <f>'CARES CRRSA ARP 28-35'!E289</f>
        <v>0</v>
      </c>
      <c r="D9700" s="4" t="s">
        <v>1694</v>
      </c>
      <c r="F9700" s="4"/>
      <c r="G9700" s="1" t="b">
        <f t="shared" ca="1" si="159"/>
        <v>1</v>
      </c>
      <c r="H9700" s="1435" cm="1">
        <f t="array" aca="1" ref="H9700" ca="1">IF(I9700&lt;&gt;"",INDIRECT("'"&amp;I9700&amp;"'!"&amp;J9700),"")</f>
        <v>0</v>
      </c>
      <c r="I9700" s="1440" t="s">
        <v>6426</v>
      </c>
      <c r="J9700" s="1436" t="s">
        <v>6451</v>
      </c>
      <c r="K9700" s="4"/>
    </row>
    <row r="9701" spans="1:11" ht="15" x14ac:dyDescent="0.2">
      <c r="A9701">
        <v>9642</v>
      </c>
      <c r="B9701" s="1221">
        <f>'CARES CRRSA ARP 28-35'!F289</f>
        <v>0</v>
      </c>
      <c r="D9701" s="4" t="s">
        <v>1694</v>
      </c>
      <c r="F9701" s="4"/>
      <c r="G9701" s="1" t="b">
        <f t="shared" ca="1" si="159"/>
        <v>1</v>
      </c>
      <c r="H9701" s="1435" cm="1">
        <f t="array" aca="1" ref="H9701" ca="1">IF(I9701&lt;&gt;"",INDIRECT("'"&amp;I9701&amp;"'!"&amp;J9701),"")</f>
        <v>0</v>
      </c>
      <c r="I9701" s="1440" t="s">
        <v>6426</v>
      </c>
      <c r="J9701" s="1436" t="s">
        <v>6452</v>
      </c>
      <c r="K9701" s="4"/>
    </row>
    <row r="9702" spans="1:11" ht="15" x14ac:dyDescent="0.2">
      <c r="A9702">
        <v>9643</v>
      </c>
      <c r="B9702" s="1221">
        <f>'CARES CRRSA ARP 28-35'!G289</f>
        <v>0</v>
      </c>
      <c r="D9702" s="4" t="s">
        <v>1694</v>
      </c>
      <c r="F9702" s="4"/>
      <c r="G9702" s="1" t="b">
        <f t="shared" ca="1" si="159"/>
        <v>1</v>
      </c>
      <c r="H9702" s="1435" cm="1">
        <f t="array" aca="1" ref="H9702" ca="1">IF(I9702&lt;&gt;"",INDIRECT("'"&amp;I9702&amp;"'!"&amp;J9702),"")</f>
        <v>0</v>
      </c>
      <c r="I9702" s="1440" t="s">
        <v>6426</v>
      </c>
      <c r="J9702" s="1436" t="s">
        <v>6453</v>
      </c>
      <c r="K9702" s="4"/>
    </row>
    <row r="9703" spans="1:11" ht="15" x14ac:dyDescent="0.2">
      <c r="A9703">
        <v>9644</v>
      </c>
      <c r="B9703" s="1221">
        <f>'CARES CRRSA ARP 28-35'!H289</f>
        <v>0</v>
      </c>
      <c r="D9703" s="4" t="s">
        <v>1694</v>
      </c>
      <c r="F9703" s="4"/>
      <c r="G9703" s="1" t="b">
        <f t="shared" ca="1" si="159"/>
        <v>1</v>
      </c>
      <c r="H9703" s="1435" cm="1">
        <f t="array" aca="1" ref="H9703" ca="1">IF(I9703&lt;&gt;"",INDIRECT("'"&amp;I9703&amp;"'!"&amp;J9703),"")</f>
        <v>0</v>
      </c>
      <c r="I9703" s="1440" t="s">
        <v>6426</v>
      </c>
      <c r="J9703" s="1436" t="s">
        <v>4306</v>
      </c>
      <c r="K9703" s="4"/>
    </row>
    <row r="9704" spans="1:11" ht="15" x14ac:dyDescent="0.2">
      <c r="A9704">
        <v>9645</v>
      </c>
      <c r="B9704" s="1221">
        <f>'CARES CRRSA ARP 28-35'!I289</f>
        <v>0</v>
      </c>
      <c r="D9704" s="4" t="s">
        <v>1694</v>
      </c>
      <c r="F9704" s="4"/>
      <c r="G9704" s="1" t="b">
        <f t="shared" ca="1" si="159"/>
        <v>1</v>
      </c>
      <c r="H9704" s="1435" cm="1">
        <f t="array" aca="1" ref="H9704" ca="1">IF(I9704&lt;&gt;"",INDIRECT("'"&amp;I9704&amp;"'!"&amp;J9704),"")</f>
        <v>0</v>
      </c>
      <c r="I9704" s="1440" t="s">
        <v>6426</v>
      </c>
      <c r="J9704" s="1436" t="s">
        <v>6454</v>
      </c>
      <c r="K9704" s="4"/>
    </row>
    <row r="9705" spans="1:11" ht="15" x14ac:dyDescent="0.2">
      <c r="A9705">
        <v>9646</v>
      </c>
      <c r="B9705" s="1221">
        <f>'CARES CRRSA ARP 28-35'!J289</f>
        <v>0</v>
      </c>
      <c r="D9705" s="4" t="s">
        <v>1694</v>
      </c>
      <c r="F9705" s="4"/>
      <c r="G9705" s="1" t="b">
        <f t="shared" ca="1" si="159"/>
        <v>1</v>
      </c>
      <c r="H9705" s="1435" cm="1">
        <f t="array" aca="1" ref="H9705" ca="1">IF(I9705&lt;&gt;"",INDIRECT("'"&amp;I9705&amp;"'!"&amp;J9705),"")</f>
        <v>0</v>
      </c>
      <c r="I9705" s="1440" t="s">
        <v>6426</v>
      </c>
      <c r="J9705" s="1436" t="s">
        <v>6455</v>
      </c>
      <c r="K9705" s="4"/>
    </row>
    <row r="9706" spans="1:11" ht="15" x14ac:dyDescent="0.2">
      <c r="A9706">
        <v>9647</v>
      </c>
      <c r="B9706" s="1221">
        <f>'CARES CRRSA ARP 28-35'!L289</f>
        <v>0</v>
      </c>
      <c r="D9706" s="4" t="s">
        <v>1694</v>
      </c>
      <c r="F9706" s="4"/>
      <c r="G9706" s="1" t="b">
        <f t="shared" ca="1" si="159"/>
        <v>1</v>
      </c>
      <c r="H9706" s="1435" cm="1">
        <f t="array" aca="1" ref="H9706" ca="1">IF(I9706&lt;&gt;"",INDIRECT("'"&amp;I9706&amp;"'!"&amp;J9706),"")</f>
        <v>0</v>
      </c>
      <c r="I9706" s="1440" t="s">
        <v>6426</v>
      </c>
      <c r="J9706" s="1436" t="s">
        <v>6456</v>
      </c>
      <c r="K9706" s="4"/>
    </row>
    <row r="9707" spans="1:11" ht="15" x14ac:dyDescent="0.2">
      <c r="A9707">
        <v>9648</v>
      </c>
      <c r="B9707" s="19">
        <f>'Expenditures 16-24'!C373</f>
        <v>0</v>
      </c>
      <c r="D9707" s="4" t="s">
        <v>3734</v>
      </c>
      <c r="E9707" s="1328"/>
      <c r="F9707" s="4"/>
      <c r="G9707" s="1" t="b">
        <f t="shared" ca="1" si="159"/>
        <v>1</v>
      </c>
      <c r="H9707" s="1435" cm="1">
        <f t="array" aca="1" ref="H9707" ca="1">IF(I9707&lt;&gt;"",INDIRECT("'"&amp;I9707&amp;"'!"&amp;J9707),"")</f>
        <v>0</v>
      </c>
      <c r="I9707" s="1440" t="s">
        <v>3868</v>
      </c>
      <c r="J9707" s="1436" t="s">
        <v>6522</v>
      </c>
      <c r="K9707" s="4"/>
    </row>
    <row r="9708" spans="1:11" ht="15" x14ac:dyDescent="0.2">
      <c r="A9708">
        <v>9649</v>
      </c>
      <c r="B9708" s="19">
        <f>'Expenditures 16-24'!D373</f>
        <v>0</v>
      </c>
      <c r="D9708" s="4" t="s">
        <v>3734</v>
      </c>
      <c r="F9708" s="4"/>
      <c r="G9708" s="1" t="b">
        <f t="shared" ca="1" si="159"/>
        <v>1</v>
      </c>
      <c r="H9708" s="1435" cm="1">
        <f t="array" aca="1" ref="H9708" ca="1">IF(I9708&lt;&gt;"",INDIRECT("'"&amp;I9708&amp;"'!"&amp;J9708),"")</f>
        <v>0</v>
      </c>
      <c r="I9708" s="1440" t="s">
        <v>3868</v>
      </c>
      <c r="J9708" s="1436" t="s">
        <v>6523</v>
      </c>
      <c r="K9708" s="4"/>
    </row>
    <row r="9709" spans="1:11" ht="15" x14ac:dyDescent="0.2">
      <c r="A9709">
        <v>9650</v>
      </c>
      <c r="B9709" s="19">
        <f>'Expenditures 16-24'!E373</f>
        <v>0</v>
      </c>
      <c r="D9709" s="4" t="s">
        <v>3734</v>
      </c>
      <c r="F9709" s="4"/>
      <c r="G9709" s="1" t="b">
        <f t="shared" ca="1" si="159"/>
        <v>1</v>
      </c>
      <c r="H9709" s="1435" cm="1">
        <f t="array" aca="1" ref="H9709" ca="1">IF(I9709&lt;&gt;"",INDIRECT("'"&amp;I9709&amp;"'!"&amp;J9709),"")</f>
        <v>0</v>
      </c>
      <c r="I9709" s="1440" t="s">
        <v>3868</v>
      </c>
      <c r="J9709" s="1436" t="s">
        <v>6524</v>
      </c>
      <c r="K9709" s="4"/>
    </row>
    <row r="9710" spans="1:11" ht="15" x14ac:dyDescent="0.2">
      <c r="A9710">
        <v>9651</v>
      </c>
      <c r="B9710" s="19">
        <f>'Expenditures 16-24'!F373</f>
        <v>0</v>
      </c>
      <c r="D9710" s="4" t="s">
        <v>3734</v>
      </c>
      <c r="F9710" s="4"/>
      <c r="G9710" s="1" t="b">
        <f t="shared" ca="1" si="159"/>
        <v>1</v>
      </c>
      <c r="H9710" s="1435" cm="1">
        <f t="array" aca="1" ref="H9710" ca="1">IF(I9710&lt;&gt;"",INDIRECT("'"&amp;I9710&amp;"'!"&amp;J9710),"")</f>
        <v>0</v>
      </c>
      <c r="I9710" s="1440" t="s">
        <v>3868</v>
      </c>
      <c r="J9710" s="1436" t="s">
        <v>6525</v>
      </c>
      <c r="K9710" s="4"/>
    </row>
    <row r="9711" spans="1:11" ht="15" x14ac:dyDescent="0.2">
      <c r="A9711">
        <v>9652</v>
      </c>
      <c r="B9711" s="19">
        <f>'Expenditures 16-24'!G373</f>
        <v>0</v>
      </c>
      <c r="D9711" s="4" t="s">
        <v>3734</v>
      </c>
      <c r="F9711" s="4"/>
      <c r="G9711" s="1" t="b">
        <f t="shared" ca="1" si="159"/>
        <v>1</v>
      </c>
      <c r="H9711" s="1435" cm="1">
        <f t="array" aca="1" ref="H9711" ca="1">IF(I9711&lt;&gt;"",INDIRECT("'"&amp;I9711&amp;"'!"&amp;J9711),"")</f>
        <v>0</v>
      </c>
      <c r="I9711" s="1440" t="s">
        <v>3868</v>
      </c>
      <c r="J9711" s="1436" t="s">
        <v>6526</v>
      </c>
      <c r="K9711" s="4"/>
    </row>
    <row r="9712" spans="1:11" ht="15" x14ac:dyDescent="0.2">
      <c r="A9712">
        <v>9653</v>
      </c>
      <c r="B9712" s="19">
        <f>'Expenditures 16-24'!H373</f>
        <v>0</v>
      </c>
      <c r="D9712" s="4" t="s">
        <v>3734</v>
      </c>
      <c r="F9712" s="4"/>
      <c r="G9712" s="1" t="b">
        <f t="shared" ca="1" si="159"/>
        <v>1</v>
      </c>
      <c r="H9712" s="1435" cm="1">
        <f t="array" aca="1" ref="H9712" ca="1">IF(I9712&lt;&gt;"",INDIRECT("'"&amp;I9712&amp;"'!"&amp;J9712),"")</f>
        <v>0</v>
      </c>
      <c r="I9712" s="1440" t="s">
        <v>3868</v>
      </c>
      <c r="J9712" s="1436" t="s">
        <v>6527</v>
      </c>
      <c r="K9712" s="4"/>
    </row>
    <row r="9713" spans="1:11" ht="15" x14ac:dyDescent="0.2">
      <c r="A9713">
        <v>9654</v>
      </c>
      <c r="B9713" s="19">
        <f>'Expenditures 16-24'!I373</f>
        <v>0</v>
      </c>
      <c r="D9713" s="4" t="s">
        <v>3734</v>
      </c>
      <c r="F9713" s="4"/>
      <c r="G9713" s="1" t="b">
        <f t="shared" ca="1" si="159"/>
        <v>1</v>
      </c>
      <c r="H9713" s="1435" cm="1">
        <f t="array" aca="1" ref="H9713" ca="1">IF(I9713&lt;&gt;"",INDIRECT("'"&amp;I9713&amp;"'!"&amp;J9713),"")</f>
        <v>0</v>
      </c>
      <c r="I9713" s="1440" t="s">
        <v>3868</v>
      </c>
      <c r="J9713" s="1436" t="s">
        <v>6528</v>
      </c>
      <c r="K9713" s="4"/>
    </row>
    <row r="9714" spans="1:11" ht="15" x14ac:dyDescent="0.2">
      <c r="A9714">
        <v>9655</v>
      </c>
      <c r="B9714" s="19">
        <f>'Expenditures 16-24'!J373</f>
        <v>0</v>
      </c>
      <c r="D9714" s="4" t="s">
        <v>3734</v>
      </c>
      <c r="F9714" s="4"/>
      <c r="G9714" s="1" t="b">
        <f t="shared" ca="1" si="159"/>
        <v>1</v>
      </c>
      <c r="H9714" s="1435" cm="1">
        <f t="array" aca="1" ref="H9714" ca="1">IF(I9714&lt;&gt;"",INDIRECT("'"&amp;I9714&amp;"'!"&amp;J9714),"")</f>
        <v>0</v>
      </c>
      <c r="I9714" s="1440" t="s">
        <v>3868</v>
      </c>
      <c r="J9714" s="1436" t="s">
        <v>6529</v>
      </c>
      <c r="K9714" s="4"/>
    </row>
    <row r="9715" spans="1:11" ht="15" x14ac:dyDescent="0.2">
      <c r="A9715">
        <v>9656</v>
      </c>
      <c r="B9715" s="19">
        <f>'Expenditures 16-24'!K373</f>
        <v>0</v>
      </c>
      <c r="D9715" s="4" t="s">
        <v>3734</v>
      </c>
      <c r="F9715" s="4"/>
      <c r="G9715" s="1" t="b">
        <f t="shared" ca="1" si="159"/>
        <v>1</v>
      </c>
      <c r="H9715" s="1435" cm="1">
        <f t="array" aca="1" ref="H9715" ca="1">IF(I9715&lt;&gt;"",INDIRECT("'"&amp;I9715&amp;"'!"&amp;J9715),"")</f>
        <v>0</v>
      </c>
      <c r="I9715" s="1440" t="s">
        <v>3868</v>
      </c>
      <c r="J9715" s="1436" t="s">
        <v>6530</v>
      </c>
      <c r="K9715" s="4"/>
    </row>
    <row r="9716" spans="1:11" ht="15" x14ac:dyDescent="0.2">
      <c r="A9716">
        <v>9657</v>
      </c>
      <c r="B9716" s="19">
        <f>'Expenditures 16-24'!H419</f>
        <v>0</v>
      </c>
      <c r="D9716" s="4" t="s">
        <v>3734</v>
      </c>
      <c r="F9716" s="4"/>
      <c r="G9716" s="1" t="b">
        <f t="shared" ca="1" si="159"/>
        <v>1</v>
      </c>
      <c r="H9716" s="1435" cm="1">
        <f t="array" aca="1" ref="H9716" ca="1">IF(I9716&lt;&gt;"",INDIRECT("'"&amp;I9716&amp;"'!"&amp;J9716),"")</f>
        <v>0</v>
      </c>
      <c r="I9716" s="1440" t="s">
        <v>3868</v>
      </c>
      <c r="J9716" s="1436" t="s">
        <v>6531</v>
      </c>
      <c r="K9716" s="4"/>
    </row>
    <row r="9717" spans="1:11" ht="15" x14ac:dyDescent="0.2">
      <c r="A9717">
        <v>9658</v>
      </c>
      <c r="B9717" s="19">
        <f>'Expenditures 16-24'!K419</f>
        <v>0</v>
      </c>
      <c r="D9717" s="4" t="s">
        <v>3734</v>
      </c>
      <c r="F9717" s="4"/>
      <c r="G9717" s="1" t="b">
        <f t="shared" ca="1" si="159"/>
        <v>1</v>
      </c>
      <c r="H9717" s="1435" cm="1">
        <f t="array" aca="1" ref="H9717" ca="1">IF(I9717&lt;&gt;"",INDIRECT("'"&amp;I9717&amp;"'!"&amp;J9717),"")</f>
        <v>0</v>
      </c>
      <c r="I9717" s="1440" t="s">
        <v>3868</v>
      </c>
      <c r="J9717" s="1436" t="s">
        <v>6532</v>
      </c>
      <c r="K9717" s="4"/>
    </row>
    <row r="9718" spans="1:11" ht="15" x14ac:dyDescent="0.2">
      <c r="A9718">
        <v>9659</v>
      </c>
      <c r="B9718" s="19">
        <f>'Expenditures 16-24'!H421</f>
        <v>0</v>
      </c>
      <c r="D9718" s="4" t="s">
        <v>3734</v>
      </c>
      <c r="F9718" s="4"/>
      <c r="G9718" s="1" t="b">
        <f t="shared" ca="1" si="159"/>
        <v>1</v>
      </c>
      <c r="H9718" s="1435" cm="1">
        <f t="array" aca="1" ref="H9718" ca="1">IF(I9718&lt;&gt;"",INDIRECT("'"&amp;I9718&amp;"'!"&amp;J9718),"")</f>
        <v>0</v>
      </c>
      <c r="I9718" s="1440" t="s">
        <v>3868</v>
      </c>
      <c r="J9718" s="1436" t="s">
        <v>6533</v>
      </c>
      <c r="K9718" s="4"/>
    </row>
    <row r="9719" spans="1:11" ht="15" x14ac:dyDescent="0.2">
      <c r="A9719">
        <v>9660</v>
      </c>
      <c r="B9719" s="19">
        <f>'Expenditures 16-24'!K421</f>
        <v>0</v>
      </c>
      <c r="D9719" s="4" t="s">
        <v>3734</v>
      </c>
      <c r="F9719" s="4"/>
      <c r="G9719" s="1" t="b">
        <f t="shared" ca="1" si="159"/>
        <v>1</v>
      </c>
      <c r="H9719" s="1435" cm="1">
        <f t="array" aca="1" ref="H9719" ca="1">IF(I9719&lt;&gt;"",INDIRECT("'"&amp;I9719&amp;"'!"&amp;J9719),"")</f>
        <v>0</v>
      </c>
      <c r="I9719" s="1440" t="s">
        <v>3868</v>
      </c>
      <c r="J9719" s="1436" t="s">
        <v>6534</v>
      </c>
      <c r="K9719" s="4"/>
    </row>
    <row r="9720" spans="1:11" ht="15" x14ac:dyDescent="0.2">
      <c r="A9720">
        <v>9661</v>
      </c>
      <c r="B9720" s="19">
        <f>'Expenditures 16-24'!H424</f>
        <v>0</v>
      </c>
      <c r="D9720" s="4" t="s">
        <v>3734</v>
      </c>
      <c r="F9720" s="4"/>
      <c r="G9720" s="1" t="b">
        <f t="shared" ca="1" si="159"/>
        <v>1</v>
      </c>
      <c r="H9720" s="1435" cm="1">
        <f t="array" aca="1" ref="H9720" ca="1">IF(I9720&lt;&gt;"",INDIRECT("'"&amp;I9720&amp;"'!"&amp;J9720),"")</f>
        <v>0</v>
      </c>
      <c r="I9720" s="1440" t="s">
        <v>3868</v>
      </c>
      <c r="J9720" s="1436" t="s">
        <v>6535</v>
      </c>
      <c r="K9720" s="4"/>
    </row>
    <row r="9721" spans="1:11" ht="15" x14ac:dyDescent="0.2">
      <c r="A9721">
        <v>9662</v>
      </c>
      <c r="B9721" s="19">
        <f>'Expenditures 16-24'!K424</f>
        <v>0</v>
      </c>
      <c r="D9721" s="4" t="s">
        <v>3734</v>
      </c>
      <c r="F9721" s="4"/>
      <c r="G9721" s="1" t="b">
        <f t="shared" ca="1" si="159"/>
        <v>1</v>
      </c>
      <c r="H9721" s="1435" cm="1">
        <f t="array" aca="1" ref="H9721" ca="1">IF(I9721&lt;&gt;"",INDIRECT("'"&amp;I9721&amp;"'!"&amp;J9721),"")</f>
        <v>0</v>
      </c>
      <c r="I9721" s="1440" t="s">
        <v>3868</v>
      </c>
      <c r="J9721" s="1436" t="s">
        <v>6536</v>
      </c>
      <c r="K9721" s="4"/>
    </row>
    <row r="9722" spans="1:11" ht="15" x14ac:dyDescent="0.2">
      <c r="A9722">
        <v>9663</v>
      </c>
      <c r="B9722" s="19">
        <f>'Expenditures 16-24'!H425</f>
        <v>0</v>
      </c>
      <c r="D9722" s="4" t="s">
        <v>3734</v>
      </c>
      <c r="F9722" s="4"/>
      <c r="G9722" s="1" t="b">
        <f t="shared" ca="1" si="159"/>
        <v>1</v>
      </c>
      <c r="H9722" s="1435" cm="1">
        <f t="array" aca="1" ref="H9722" ca="1">IF(I9722&lt;&gt;"",INDIRECT("'"&amp;I9722&amp;"'!"&amp;J9722),"")</f>
        <v>0</v>
      </c>
      <c r="I9722" s="1440" t="s">
        <v>3868</v>
      </c>
      <c r="J9722" s="1436" t="s">
        <v>6537</v>
      </c>
      <c r="K9722" s="4"/>
    </row>
    <row r="9723" spans="1:11" ht="15" x14ac:dyDescent="0.2">
      <c r="A9723">
        <v>9664</v>
      </c>
      <c r="B9723" s="19">
        <f>'Expenditures 16-24'!K425</f>
        <v>0</v>
      </c>
      <c r="D9723" s="4" t="s">
        <v>3734</v>
      </c>
      <c r="F9723" s="4"/>
      <c r="G9723" s="1" t="b">
        <f t="shared" ca="1" si="159"/>
        <v>1</v>
      </c>
      <c r="H9723" s="1435" cm="1">
        <f t="array" aca="1" ref="H9723" ca="1">IF(I9723&lt;&gt;"",INDIRECT("'"&amp;I9723&amp;"'!"&amp;J9723),"")</f>
        <v>0</v>
      </c>
      <c r="I9723" s="1440" t="s">
        <v>3868</v>
      </c>
      <c r="J9723" s="1436" t="s">
        <v>6538</v>
      </c>
      <c r="K9723" s="4"/>
    </row>
    <row r="9724" spans="1:11" ht="15" x14ac:dyDescent="0.2">
      <c r="A9724">
        <v>9665</v>
      </c>
      <c r="B9724" s="19">
        <f>'Expenditures 16-24'!H426</f>
        <v>0</v>
      </c>
      <c r="D9724" s="4" t="s">
        <v>3734</v>
      </c>
      <c r="F9724" s="4"/>
      <c r="G9724" s="1" t="b">
        <f t="shared" ca="1" si="159"/>
        <v>1</v>
      </c>
      <c r="H9724" s="1435" cm="1">
        <f t="array" aca="1" ref="H9724" ca="1">IF(I9724&lt;&gt;"",INDIRECT("'"&amp;I9724&amp;"'!"&amp;J9724),"")</f>
        <v>0</v>
      </c>
      <c r="I9724" s="1440" t="s">
        <v>3868</v>
      </c>
      <c r="J9724" s="1436" t="s">
        <v>6539</v>
      </c>
      <c r="K9724" s="4"/>
    </row>
    <row r="9725" spans="1:11" ht="15" x14ac:dyDescent="0.2">
      <c r="A9725">
        <v>9666</v>
      </c>
      <c r="B9725" s="19">
        <f>'Expenditures 16-24'!K426</f>
        <v>0</v>
      </c>
      <c r="D9725" s="4" t="s">
        <v>3734</v>
      </c>
      <c r="F9725" s="4"/>
      <c r="G9725" s="1" t="b">
        <f t="shared" ca="1" si="159"/>
        <v>1</v>
      </c>
      <c r="H9725" s="1435" cm="1">
        <f t="array" aca="1" ref="H9725" ca="1">IF(I9725&lt;&gt;"",INDIRECT("'"&amp;I9725&amp;"'!"&amp;J9725),"")</f>
        <v>0</v>
      </c>
      <c r="I9725" s="1440" t="s">
        <v>3868</v>
      </c>
      <c r="J9725" s="1436" t="s">
        <v>6540</v>
      </c>
      <c r="K9725" s="4"/>
    </row>
    <row r="9726" spans="1:11" ht="15" x14ac:dyDescent="0.2">
      <c r="A9726">
        <v>9667</v>
      </c>
      <c r="B9726" s="19">
        <f>'Expenditures 16-24'!H427</f>
        <v>0</v>
      </c>
      <c r="D9726" s="4" t="s">
        <v>3734</v>
      </c>
      <c r="F9726" s="4"/>
      <c r="G9726" s="1" t="b">
        <f t="shared" ca="1" si="159"/>
        <v>1</v>
      </c>
      <c r="H9726" s="1435" cm="1">
        <f t="array" aca="1" ref="H9726" ca="1">IF(I9726&lt;&gt;"",INDIRECT("'"&amp;I9726&amp;"'!"&amp;J9726),"")</f>
        <v>0</v>
      </c>
      <c r="I9726" s="1440" t="s">
        <v>3868</v>
      </c>
      <c r="J9726" s="1436" t="s">
        <v>6541</v>
      </c>
      <c r="K9726" s="4"/>
    </row>
    <row r="9727" spans="1:11" ht="15" x14ac:dyDescent="0.2">
      <c r="A9727">
        <v>9668</v>
      </c>
      <c r="B9727" s="19">
        <f>'Expenditures 16-24'!K427</f>
        <v>0</v>
      </c>
      <c r="D9727" s="4" t="s">
        <v>3734</v>
      </c>
      <c r="F9727" s="4"/>
      <c r="G9727" s="1" t="b">
        <f t="shared" ca="1" si="159"/>
        <v>1</v>
      </c>
      <c r="H9727" s="1435" cm="1">
        <f t="array" aca="1" ref="H9727" ca="1">IF(I9727&lt;&gt;"",INDIRECT("'"&amp;I9727&amp;"'!"&amp;J9727),"")</f>
        <v>0</v>
      </c>
      <c r="I9727" s="1440" t="s">
        <v>3868</v>
      </c>
      <c r="J9727" s="1436" t="s">
        <v>6542</v>
      </c>
      <c r="K9727" s="4"/>
    </row>
    <row r="9728" spans="1:11" ht="15" x14ac:dyDescent="0.2">
      <c r="A9728" s="5">
        <v>9669</v>
      </c>
      <c r="D9728" s="4" t="s">
        <v>1694</v>
      </c>
      <c r="E9728" s="1" t="s">
        <v>3783</v>
      </c>
      <c r="F9728" s="4" t="s">
        <v>3784</v>
      </c>
      <c r="G9728" s="1" t="b">
        <f t="shared" ca="1" si="159"/>
        <v>1</v>
      </c>
      <c r="H9728" s="1435" t="str" cm="1">
        <f t="array" aca="1" ref="H9728" ca="1">IF(I9728&lt;&gt;"",INDIRECT("'"&amp;I9728&amp;"'!"&amp;J9728),"")</f>
        <v/>
      </c>
      <c r="I9728" s="1440"/>
      <c r="J9728" s="1436"/>
      <c r="K9728" s="4"/>
    </row>
    <row r="9729" spans="1:11" ht="15" x14ac:dyDescent="0.2">
      <c r="A9729" s="5">
        <v>9670</v>
      </c>
      <c r="B9729" s="1221"/>
      <c r="D9729" s="4" t="s">
        <v>1694</v>
      </c>
      <c r="E9729" s="1" t="s">
        <v>3783</v>
      </c>
      <c r="F9729" s="4" t="s">
        <v>3784</v>
      </c>
      <c r="G9729" s="1" t="b">
        <f t="shared" ca="1" si="159"/>
        <v>1</v>
      </c>
      <c r="H9729" s="1435" t="str" cm="1">
        <f t="array" aca="1" ref="H9729" ca="1">IF(I9729&lt;&gt;"",INDIRECT("'"&amp;I9729&amp;"'!"&amp;J9729),"")</f>
        <v/>
      </c>
      <c r="I9729" s="1440"/>
      <c r="J9729" s="1436"/>
      <c r="K9729" s="4"/>
    </row>
    <row r="9730" spans="1:11" ht="15" x14ac:dyDescent="0.2">
      <c r="A9730" s="5">
        <v>9671</v>
      </c>
      <c r="B9730" s="1221"/>
      <c r="D9730" s="4" t="s">
        <v>1694</v>
      </c>
      <c r="E9730" s="1" t="s">
        <v>3783</v>
      </c>
      <c r="F9730" s="4" t="s">
        <v>3784</v>
      </c>
      <c r="G9730" s="1" t="b">
        <f t="shared" ca="1" si="159"/>
        <v>1</v>
      </c>
      <c r="H9730" s="1435" t="str" cm="1">
        <f t="array" aca="1" ref="H9730" ca="1">IF(I9730&lt;&gt;"",INDIRECT("'"&amp;I9730&amp;"'!"&amp;J9730),"")</f>
        <v/>
      </c>
      <c r="I9730" s="1440"/>
      <c r="J9730" s="1436"/>
      <c r="K9730" s="4"/>
    </row>
    <row r="9731" spans="1:11" ht="15" x14ac:dyDescent="0.2">
      <c r="A9731" s="5">
        <v>9672</v>
      </c>
      <c r="B9731" s="1221"/>
      <c r="D9731" s="4" t="s">
        <v>1694</v>
      </c>
      <c r="E9731" s="1" t="s">
        <v>3783</v>
      </c>
      <c r="F9731" s="4" t="s">
        <v>3784</v>
      </c>
      <c r="G9731" s="1" t="b">
        <f t="shared" ca="1" si="159"/>
        <v>1</v>
      </c>
      <c r="H9731" s="1435" t="str" cm="1">
        <f t="array" aca="1" ref="H9731" ca="1">IF(I9731&lt;&gt;"",INDIRECT("'"&amp;I9731&amp;"'!"&amp;J9731),"")</f>
        <v/>
      </c>
      <c r="I9731" s="1440"/>
      <c r="J9731" s="1436"/>
      <c r="K9731" s="4"/>
    </row>
    <row r="9732" spans="1:11" ht="15" x14ac:dyDescent="0.2">
      <c r="A9732" s="5">
        <v>9673</v>
      </c>
      <c r="B9732" s="1221"/>
      <c r="D9732" s="4" t="s">
        <v>1694</v>
      </c>
      <c r="E9732" s="1" t="s">
        <v>3783</v>
      </c>
      <c r="F9732" s="4" t="s">
        <v>3784</v>
      </c>
      <c r="G9732" s="1" t="b">
        <f t="shared" ca="1" si="159"/>
        <v>1</v>
      </c>
      <c r="H9732" s="1435" t="str" cm="1">
        <f t="array" aca="1" ref="H9732" ca="1">IF(I9732&lt;&gt;"",INDIRECT("'"&amp;I9732&amp;"'!"&amp;J9732),"")</f>
        <v/>
      </c>
      <c r="I9732" s="1440"/>
      <c r="J9732" s="1436"/>
      <c r="K9732" s="4"/>
    </row>
    <row r="9733" spans="1:11" ht="15" x14ac:dyDescent="0.2">
      <c r="A9733" s="5">
        <v>9674</v>
      </c>
      <c r="B9733" s="1221"/>
      <c r="D9733" s="4" t="s">
        <v>1694</v>
      </c>
      <c r="E9733" s="1" t="s">
        <v>3783</v>
      </c>
      <c r="F9733" s="4" t="s">
        <v>3784</v>
      </c>
      <c r="G9733" s="1" t="b">
        <f t="shared" ca="1" si="159"/>
        <v>1</v>
      </c>
      <c r="H9733" s="1435" t="str" cm="1">
        <f t="array" aca="1" ref="H9733" ca="1">IF(I9733&lt;&gt;"",INDIRECT("'"&amp;I9733&amp;"'!"&amp;J9733),"")</f>
        <v/>
      </c>
      <c r="I9733" s="1440"/>
      <c r="J9733" s="1436"/>
      <c r="K9733" s="4"/>
    </row>
    <row r="9734" spans="1:11" ht="15" x14ac:dyDescent="0.2">
      <c r="A9734" s="5">
        <v>9675</v>
      </c>
      <c r="B9734" s="1221"/>
      <c r="D9734" s="4" t="s">
        <v>1694</v>
      </c>
      <c r="E9734" s="1" t="s">
        <v>3783</v>
      </c>
      <c r="F9734" s="4" t="s">
        <v>3784</v>
      </c>
      <c r="G9734" s="1" t="b">
        <f t="shared" ca="1" si="159"/>
        <v>1</v>
      </c>
      <c r="H9734" s="1435" t="str" cm="1">
        <f t="array" aca="1" ref="H9734" ca="1">IF(I9734&lt;&gt;"",INDIRECT("'"&amp;I9734&amp;"'!"&amp;J9734),"")</f>
        <v/>
      </c>
      <c r="I9734" s="1440"/>
      <c r="J9734" s="1436"/>
      <c r="K9734" s="4"/>
    </row>
    <row r="9735" spans="1:11" ht="15" x14ac:dyDescent="0.2">
      <c r="A9735">
        <v>9676</v>
      </c>
      <c r="B9735" s="1221">
        <f>'CARES CRRSA ARP 28-35'!D141</f>
        <v>0</v>
      </c>
      <c r="D9735" s="4" t="s">
        <v>1694</v>
      </c>
      <c r="F9735" s="4"/>
      <c r="G9735" s="1" t="b">
        <f t="shared" ca="1" si="159"/>
        <v>1</v>
      </c>
      <c r="H9735" s="1435" cm="1">
        <f t="array" aca="1" ref="H9735" ca="1">IF(I9735&lt;&gt;"",INDIRECT("'"&amp;I9735&amp;"'!"&amp;J9735),"")</f>
        <v>0</v>
      </c>
      <c r="I9735" s="1440" t="s">
        <v>6426</v>
      </c>
      <c r="J9735" s="1436" t="s">
        <v>5276</v>
      </c>
      <c r="K9735" s="4"/>
    </row>
    <row r="9736" spans="1:11" ht="15" x14ac:dyDescent="0.2">
      <c r="A9736">
        <v>9677</v>
      </c>
      <c r="B9736" s="1221">
        <f>'CARES CRRSA ARP 28-35'!E141</f>
        <v>0</v>
      </c>
      <c r="D9736" s="4" t="s">
        <v>1694</v>
      </c>
      <c r="F9736" s="4"/>
      <c r="G9736" s="1" t="b">
        <f t="shared" ca="1" si="159"/>
        <v>1</v>
      </c>
      <c r="H9736" s="1435" cm="1">
        <f t="array" aca="1" ref="H9736" ca="1">IF(I9736&lt;&gt;"",INDIRECT("'"&amp;I9736&amp;"'!"&amp;J9736),"")</f>
        <v>0</v>
      </c>
      <c r="I9736" s="1440" t="s">
        <v>6426</v>
      </c>
      <c r="J9736" s="1436" t="s">
        <v>4795</v>
      </c>
      <c r="K9736" s="4"/>
    </row>
    <row r="9737" spans="1:11" ht="15" x14ac:dyDescent="0.2">
      <c r="A9737">
        <v>9678</v>
      </c>
      <c r="B9737" s="1221">
        <f>'CARES CRRSA ARP 28-35'!F141</f>
        <v>0</v>
      </c>
      <c r="D9737" s="4" t="s">
        <v>1694</v>
      </c>
      <c r="F9737" s="4"/>
      <c r="G9737" s="1" t="b">
        <f t="shared" ca="1" si="159"/>
        <v>1</v>
      </c>
      <c r="H9737" s="1435" cm="1">
        <f t="array" aca="1" ref="H9737" ca="1">IF(I9737&lt;&gt;"",INDIRECT("'"&amp;I9737&amp;"'!"&amp;J9737),"")</f>
        <v>0</v>
      </c>
      <c r="I9737" s="1440" t="s">
        <v>6426</v>
      </c>
      <c r="J9737" s="1436" t="s">
        <v>5792</v>
      </c>
      <c r="K9737" s="4"/>
    </row>
    <row r="9738" spans="1:11" ht="15" x14ac:dyDescent="0.2">
      <c r="A9738">
        <v>9679</v>
      </c>
      <c r="B9738" s="1221">
        <f>'CARES CRRSA ARP 28-35'!G141</f>
        <v>0</v>
      </c>
      <c r="D9738" s="4" t="s">
        <v>1694</v>
      </c>
      <c r="F9738" s="4"/>
      <c r="G9738" s="1" t="b">
        <f t="shared" ca="1" si="159"/>
        <v>1</v>
      </c>
      <c r="H9738" s="1435" cm="1">
        <f t="array" aca="1" ref="H9738" ca="1">IF(I9738&lt;&gt;"",INDIRECT("'"&amp;I9738&amp;"'!"&amp;J9738),"")</f>
        <v>0</v>
      </c>
      <c r="I9738" s="1440" t="s">
        <v>6426</v>
      </c>
      <c r="J9738" s="1436" t="s">
        <v>5277</v>
      </c>
      <c r="K9738" s="4"/>
    </row>
    <row r="9739" spans="1:11" ht="15" x14ac:dyDescent="0.2">
      <c r="A9739">
        <v>9680</v>
      </c>
      <c r="B9739" s="1221">
        <f>'CARES CRRSA ARP 28-35'!H141</f>
        <v>0</v>
      </c>
      <c r="D9739" s="4" t="s">
        <v>1694</v>
      </c>
      <c r="F9739" s="4"/>
      <c r="G9739" s="1" t="b">
        <f t="shared" ca="1" si="159"/>
        <v>1</v>
      </c>
      <c r="H9739" s="1435" cm="1">
        <f t="array" aca="1" ref="H9739" ca="1">IF(I9739&lt;&gt;"",INDIRECT("'"&amp;I9739&amp;"'!"&amp;J9739),"")</f>
        <v>0</v>
      </c>
      <c r="I9739" s="1440" t="s">
        <v>6426</v>
      </c>
      <c r="J9739" s="1436" t="s">
        <v>4496</v>
      </c>
      <c r="K9739" s="4"/>
    </row>
    <row r="9740" spans="1:11" ht="15" x14ac:dyDescent="0.2">
      <c r="A9740">
        <v>9681</v>
      </c>
      <c r="B9740" s="1221">
        <f>'CARES CRRSA ARP 28-35'!I141</f>
        <v>0</v>
      </c>
      <c r="D9740" s="4" t="s">
        <v>1694</v>
      </c>
      <c r="F9740" s="4"/>
      <c r="G9740" s="1" t="b">
        <f t="shared" ca="1" si="159"/>
        <v>1</v>
      </c>
      <c r="H9740" s="1435" cm="1">
        <f t="array" aca="1" ref="H9740" ca="1">IF(I9740&lt;&gt;"",INDIRECT("'"&amp;I9740&amp;"'!"&amp;J9740),"")</f>
        <v>0</v>
      </c>
      <c r="I9740" s="1440" t="s">
        <v>6426</v>
      </c>
      <c r="J9740" s="1436" t="s">
        <v>7995</v>
      </c>
      <c r="K9740" s="4"/>
    </row>
    <row r="9741" spans="1:11" ht="15" x14ac:dyDescent="0.2">
      <c r="A9741">
        <v>9682</v>
      </c>
      <c r="B9741" s="1221">
        <f>'CARES CRRSA ARP 28-35'!J141</f>
        <v>0</v>
      </c>
      <c r="D9741" s="4" t="s">
        <v>1694</v>
      </c>
      <c r="F9741" s="4"/>
      <c r="G9741" s="1" t="b">
        <f t="shared" ca="1" si="159"/>
        <v>1</v>
      </c>
      <c r="H9741" s="1435" cm="1">
        <f t="array" aca="1" ref="H9741" ca="1">IF(I9741&lt;&gt;"",INDIRECT("'"&amp;I9741&amp;"'!"&amp;J9741),"")</f>
        <v>0</v>
      </c>
      <c r="I9741" s="1440" t="s">
        <v>6426</v>
      </c>
      <c r="J9741" s="1436" t="s">
        <v>7996</v>
      </c>
      <c r="K9741" s="4"/>
    </row>
    <row r="9742" spans="1:11" ht="15" x14ac:dyDescent="0.2">
      <c r="A9742">
        <v>9683</v>
      </c>
      <c r="B9742" s="1221">
        <f>'CARES CRRSA ARP 28-35'!L141</f>
        <v>0</v>
      </c>
      <c r="D9742" s="4" t="s">
        <v>1694</v>
      </c>
      <c r="F9742" s="4"/>
      <c r="G9742" s="1" t="b">
        <f t="shared" ca="1" si="159"/>
        <v>1</v>
      </c>
      <c r="H9742" s="1435" cm="1">
        <f t="array" aca="1" ref="H9742" ca="1">IF(I9742&lt;&gt;"",INDIRECT("'"&amp;I9742&amp;"'!"&amp;J9742),"")</f>
        <v>0</v>
      </c>
      <c r="I9742" s="1440" t="s">
        <v>6426</v>
      </c>
      <c r="J9742" s="1436" t="s">
        <v>7997</v>
      </c>
      <c r="K9742" s="4"/>
    </row>
    <row r="9743" spans="1:11" ht="15" x14ac:dyDescent="0.2">
      <c r="A9743">
        <v>9684</v>
      </c>
      <c r="B9743" s="1221">
        <f>'CARES CRRSA ARP 28-35'!D142</f>
        <v>0</v>
      </c>
      <c r="D9743" s="4" t="s">
        <v>1694</v>
      </c>
      <c r="F9743" s="4"/>
      <c r="G9743" s="1" t="b">
        <f t="shared" ca="1" si="159"/>
        <v>1</v>
      </c>
      <c r="H9743" s="1435" cm="1">
        <f t="array" aca="1" ref="H9743" ca="1">IF(I9743&lt;&gt;"",INDIRECT("'"&amp;I9743&amp;"'!"&amp;J9743),"")</f>
        <v>0</v>
      </c>
      <c r="I9743" s="1440" t="s">
        <v>6426</v>
      </c>
      <c r="J9743" s="1436" t="s">
        <v>4803</v>
      </c>
      <c r="K9743" s="4"/>
    </row>
    <row r="9744" spans="1:11" ht="15" x14ac:dyDescent="0.2">
      <c r="A9744">
        <v>9685</v>
      </c>
      <c r="B9744" s="1221">
        <f>'CARES CRRSA ARP 28-35'!E142</f>
        <v>0</v>
      </c>
      <c r="D9744" s="4" t="s">
        <v>1694</v>
      </c>
      <c r="F9744" s="4"/>
      <c r="G9744" s="1" t="b">
        <f t="shared" ca="1" si="159"/>
        <v>1</v>
      </c>
      <c r="H9744" s="1435" cm="1">
        <f t="array" aca="1" ref="H9744" ca="1">IF(I9744&lt;&gt;"",INDIRECT("'"&amp;I9744&amp;"'!"&amp;J9744),"")</f>
        <v>0</v>
      </c>
      <c r="I9744" s="1440" t="s">
        <v>6426</v>
      </c>
      <c r="J9744" s="1436" t="s">
        <v>5766</v>
      </c>
      <c r="K9744" s="4"/>
    </row>
    <row r="9745" spans="1:11" ht="15" x14ac:dyDescent="0.2">
      <c r="A9745">
        <v>9686</v>
      </c>
      <c r="B9745" s="1221">
        <f>'CARES CRRSA ARP 28-35'!F142</f>
        <v>0</v>
      </c>
      <c r="D9745" s="4" t="s">
        <v>1694</v>
      </c>
      <c r="F9745" s="4"/>
      <c r="G9745" s="1" t="b">
        <f t="shared" ca="1" si="159"/>
        <v>1</v>
      </c>
      <c r="H9745" s="1435" cm="1">
        <f t="array" aca="1" ref="H9745" ca="1">IF(I9745&lt;&gt;"",INDIRECT("'"&amp;I9745&amp;"'!"&amp;J9745),"")</f>
        <v>0</v>
      </c>
      <c r="I9745" s="1440" t="s">
        <v>6426</v>
      </c>
      <c r="J9745" s="1436" t="s">
        <v>7998</v>
      </c>
      <c r="K9745" s="4"/>
    </row>
    <row r="9746" spans="1:11" ht="15" x14ac:dyDescent="0.2">
      <c r="A9746">
        <v>9687</v>
      </c>
      <c r="B9746" s="1221">
        <f>'CARES CRRSA ARP 28-35'!G142</f>
        <v>0</v>
      </c>
      <c r="D9746" s="4" t="s">
        <v>1694</v>
      </c>
      <c r="F9746" s="4"/>
      <c r="G9746" s="1" t="b">
        <f t="shared" ca="1" si="159"/>
        <v>1</v>
      </c>
      <c r="H9746" s="1435" cm="1">
        <f t="array" aca="1" ref="H9746" ca="1">IF(I9746&lt;&gt;"",INDIRECT("'"&amp;I9746&amp;"'!"&amp;J9746),"")</f>
        <v>0</v>
      </c>
      <c r="I9746" s="1440" t="s">
        <v>6426</v>
      </c>
      <c r="J9746" s="1436" t="s">
        <v>4804</v>
      </c>
      <c r="K9746" s="4"/>
    </row>
    <row r="9747" spans="1:11" ht="15" x14ac:dyDescent="0.2">
      <c r="A9747">
        <v>9688</v>
      </c>
      <c r="B9747" s="1221">
        <f>'CARES CRRSA ARP 28-35'!H142</f>
        <v>0</v>
      </c>
      <c r="D9747" s="4" t="s">
        <v>1694</v>
      </c>
      <c r="F9747" s="4"/>
      <c r="G9747" s="1" t="b">
        <f t="shared" ca="1" si="159"/>
        <v>1</v>
      </c>
      <c r="H9747" s="1435" cm="1">
        <f t="array" aca="1" ref="H9747" ca="1">IF(I9747&lt;&gt;"",INDIRECT("'"&amp;I9747&amp;"'!"&amp;J9747),"")</f>
        <v>0</v>
      </c>
      <c r="I9747" s="1440" t="s">
        <v>6426</v>
      </c>
      <c r="J9747" s="1436" t="s">
        <v>4497</v>
      </c>
      <c r="K9747" s="4"/>
    </row>
    <row r="9748" spans="1:11" ht="15" x14ac:dyDescent="0.2">
      <c r="A9748">
        <v>9689</v>
      </c>
      <c r="B9748" s="1221">
        <f>'CARES CRRSA ARP 28-35'!I142</f>
        <v>0</v>
      </c>
      <c r="D9748" s="4" t="s">
        <v>1694</v>
      </c>
      <c r="F9748" s="4"/>
      <c r="G9748" s="1" t="b">
        <f t="shared" ca="1" si="159"/>
        <v>1</v>
      </c>
      <c r="H9748" s="1435" cm="1">
        <f t="array" aca="1" ref="H9748" ca="1">IF(I9748&lt;&gt;"",INDIRECT("'"&amp;I9748&amp;"'!"&amp;J9748),"")</f>
        <v>0</v>
      </c>
      <c r="I9748" s="1440" t="s">
        <v>6426</v>
      </c>
      <c r="J9748" s="1436" t="s">
        <v>7999</v>
      </c>
      <c r="K9748" s="4"/>
    </row>
    <row r="9749" spans="1:11" ht="15" x14ac:dyDescent="0.2">
      <c r="A9749">
        <v>9690</v>
      </c>
      <c r="B9749" s="1221">
        <f>'CARES CRRSA ARP 28-35'!J142</f>
        <v>0</v>
      </c>
      <c r="D9749" s="4" t="s">
        <v>1694</v>
      </c>
      <c r="F9749" s="4"/>
      <c r="G9749" s="1" t="b">
        <f t="shared" ca="1" si="159"/>
        <v>1</v>
      </c>
      <c r="H9749" s="1435" cm="1">
        <f t="array" aca="1" ref="H9749" ca="1">IF(I9749&lt;&gt;"",INDIRECT("'"&amp;I9749&amp;"'!"&amp;J9749),"")</f>
        <v>0</v>
      </c>
      <c r="I9749" s="1440" t="s">
        <v>6426</v>
      </c>
      <c r="J9749" s="1436" t="s">
        <v>8000</v>
      </c>
      <c r="K9749" s="4"/>
    </row>
    <row r="9750" spans="1:11" ht="15" x14ac:dyDescent="0.2">
      <c r="A9750">
        <v>9691</v>
      </c>
      <c r="B9750" s="1221">
        <f>'CARES CRRSA ARP 28-35'!L142</f>
        <v>0</v>
      </c>
      <c r="D9750" s="4" t="s">
        <v>1694</v>
      </c>
      <c r="F9750" s="4"/>
      <c r="G9750" s="1" t="b">
        <f t="shared" ca="1" si="159"/>
        <v>1</v>
      </c>
      <c r="H9750" s="1435" cm="1">
        <f t="array" aca="1" ref="H9750" ca="1">IF(I9750&lt;&gt;"",INDIRECT("'"&amp;I9750&amp;"'!"&amp;J9750),"")</f>
        <v>0</v>
      </c>
      <c r="I9750" s="1440" t="s">
        <v>6426</v>
      </c>
      <c r="J9750" s="1436" t="s">
        <v>8001</v>
      </c>
      <c r="K9750" s="4"/>
    </row>
    <row r="9751" spans="1:11" ht="15" x14ac:dyDescent="0.2">
      <c r="A9751">
        <v>9692</v>
      </c>
      <c r="B9751" s="1221">
        <f>'CARES CRRSA ARP 28-35'!D145</f>
        <v>0</v>
      </c>
      <c r="D9751" s="4" t="s">
        <v>1694</v>
      </c>
      <c r="F9751" s="4"/>
      <c r="G9751" s="1" t="b">
        <f t="shared" ca="1" si="159"/>
        <v>1</v>
      </c>
      <c r="H9751" s="1435" cm="1">
        <f t="array" aca="1" ref="H9751" ca="1">IF(I9751&lt;&gt;"",INDIRECT("'"&amp;I9751&amp;"'!"&amp;J9751),"")</f>
        <v>0</v>
      </c>
      <c r="I9751" s="1440" t="s">
        <v>6426</v>
      </c>
      <c r="J9751" s="1436" t="s">
        <v>6543</v>
      </c>
      <c r="K9751" s="4"/>
    </row>
    <row r="9752" spans="1:11" ht="15" x14ac:dyDescent="0.2">
      <c r="A9752">
        <v>9693</v>
      </c>
      <c r="B9752" s="1221">
        <f>'CARES CRRSA ARP 28-35'!E145</f>
        <v>0</v>
      </c>
      <c r="D9752" s="4" t="s">
        <v>1694</v>
      </c>
      <c r="F9752" s="4"/>
      <c r="G9752" s="1" t="b">
        <f t="shared" ca="1" si="159"/>
        <v>1</v>
      </c>
      <c r="H9752" s="1435" cm="1">
        <f t="array" aca="1" ref="H9752" ca="1">IF(I9752&lt;&gt;"",INDIRECT("'"&amp;I9752&amp;"'!"&amp;J9752),"")</f>
        <v>0</v>
      </c>
      <c r="I9752" s="1440" t="s">
        <v>6426</v>
      </c>
      <c r="J9752" s="1436" t="s">
        <v>6544</v>
      </c>
      <c r="K9752" s="4"/>
    </row>
    <row r="9753" spans="1:11" ht="15" x14ac:dyDescent="0.2">
      <c r="A9753">
        <v>9694</v>
      </c>
      <c r="B9753" s="1221">
        <f>'CARES CRRSA ARP 28-35'!F145</f>
        <v>0</v>
      </c>
      <c r="D9753" s="4" t="s">
        <v>1694</v>
      </c>
      <c r="F9753" s="4"/>
      <c r="G9753" s="1" t="b">
        <f t="shared" ca="1" si="159"/>
        <v>1</v>
      </c>
      <c r="H9753" s="1435" cm="1">
        <f t="array" aca="1" ref="H9753" ca="1">IF(I9753&lt;&gt;"",INDIRECT("'"&amp;I9753&amp;"'!"&amp;J9753),"")</f>
        <v>0</v>
      </c>
      <c r="I9753" s="1440" t="s">
        <v>6426</v>
      </c>
      <c r="J9753" s="1436" t="s">
        <v>5795</v>
      </c>
      <c r="K9753" s="4"/>
    </row>
    <row r="9754" spans="1:11" ht="15" x14ac:dyDescent="0.2">
      <c r="A9754">
        <v>9695</v>
      </c>
      <c r="B9754" s="1221">
        <f>'CARES CRRSA ARP 28-35'!G145</f>
        <v>0</v>
      </c>
      <c r="D9754" s="4" t="s">
        <v>1694</v>
      </c>
      <c r="F9754" s="4"/>
      <c r="G9754" s="1" t="b">
        <f t="shared" ca="1" si="159"/>
        <v>1</v>
      </c>
      <c r="H9754" s="1435" cm="1">
        <f t="array" aca="1" ref="H9754" ca="1">IF(I9754&lt;&gt;"",INDIRECT("'"&amp;I9754&amp;"'!"&amp;J9754),"")</f>
        <v>0</v>
      </c>
      <c r="I9754" s="1440" t="s">
        <v>6426</v>
      </c>
      <c r="J9754" s="1436" t="s">
        <v>5104</v>
      </c>
      <c r="K9754" s="4"/>
    </row>
    <row r="9755" spans="1:11" ht="15" x14ac:dyDescent="0.2">
      <c r="A9755">
        <v>9696</v>
      </c>
      <c r="B9755" s="1221">
        <f>'CARES CRRSA ARP 28-35'!H145</f>
        <v>0</v>
      </c>
      <c r="D9755" s="4" t="s">
        <v>1694</v>
      </c>
      <c r="F9755" s="4"/>
      <c r="G9755" s="1" t="b">
        <f t="shared" ca="1" si="159"/>
        <v>1</v>
      </c>
      <c r="H9755" s="1435" cm="1">
        <f t="array" aca="1" ref="H9755" ca="1">IF(I9755&lt;&gt;"",INDIRECT("'"&amp;I9755&amp;"'!"&amp;J9755),"")</f>
        <v>0</v>
      </c>
      <c r="I9755" s="1440" t="s">
        <v>6426</v>
      </c>
      <c r="J9755" s="1436" t="s">
        <v>6545</v>
      </c>
      <c r="K9755" s="4"/>
    </row>
    <row r="9756" spans="1:11" ht="15" x14ac:dyDescent="0.2">
      <c r="A9756">
        <v>9697</v>
      </c>
      <c r="B9756" s="1221">
        <f>'CARES CRRSA ARP 28-35'!I145</f>
        <v>0</v>
      </c>
      <c r="D9756" s="4" t="s">
        <v>1694</v>
      </c>
      <c r="F9756" s="4"/>
      <c r="G9756" s="1" t="b">
        <f t="shared" ca="1" si="159"/>
        <v>1</v>
      </c>
      <c r="H9756" s="1435" cm="1">
        <f t="array" aca="1" ref="H9756" ca="1">IF(I9756&lt;&gt;"",INDIRECT("'"&amp;I9756&amp;"'!"&amp;J9756),"")</f>
        <v>0</v>
      </c>
      <c r="I9756" s="1440" t="s">
        <v>6426</v>
      </c>
      <c r="J9756" s="1436" t="s">
        <v>6546</v>
      </c>
      <c r="K9756" s="4"/>
    </row>
    <row r="9757" spans="1:11" ht="15" x14ac:dyDescent="0.2">
      <c r="A9757">
        <v>9698</v>
      </c>
      <c r="B9757" s="1221">
        <f>'CARES CRRSA ARP 28-35'!J145</f>
        <v>0</v>
      </c>
      <c r="D9757" s="4" t="s">
        <v>1694</v>
      </c>
      <c r="F9757" s="4"/>
      <c r="G9757" s="1" t="b">
        <f t="shared" ca="1" si="159"/>
        <v>1</v>
      </c>
      <c r="H9757" s="1435" cm="1">
        <f t="array" aca="1" ref="H9757" ca="1">IF(I9757&lt;&gt;"",INDIRECT("'"&amp;I9757&amp;"'!"&amp;J9757),"")</f>
        <v>0</v>
      </c>
      <c r="I9757" s="1440" t="s">
        <v>6426</v>
      </c>
      <c r="J9757" s="1436" t="s">
        <v>6547</v>
      </c>
      <c r="K9757" s="4"/>
    </row>
    <row r="9758" spans="1:11" ht="15" x14ac:dyDescent="0.2">
      <c r="A9758">
        <v>9699</v>
      </c>
      <c r="B9758" s="1221">
        <f>'CARES CRRSA ARP 28-35'!L145</f>
        <v>0</v>
      </c>
      <c r="D9758" s="4" t="s">
        <v>1694</v>
      </c>
      <c r="F9758" s="4"/>
      <c r="G9758" s="1" t="b">
        <f t="shared" ca="1" si="159"/>
        <v>1</v>
      </c>
      <c r="H9758" s="1435" cm="1">
        <f t="array" aca="1" ref="H9758" ca="1">IF(I9758&lt;&gt;"",INDIRECT("'"&amp;I9758&amp;"'!"&amp;J9758),"")</f>
        <v>0</v>
      </c>
      <c r="I9758" s="1440" t="s">
        <v>6426</v>
      </c>
      <c r="J9758" s="1436" t="s">
        <v>6548</v>
      </c>
      <c r="K9758" s="4"/>
    </row>
    <row r="9759" spans="1:11" ht="15" x14ac:dyDescent="0.2">
      <c r="A9759">
        <v>9700</v>
      </c>
      <c r="B9759" s="1221">
        <f>'CARES CRRSA ARP 28-35'!D146</f>
        <v>0</v>
      </c>
      <c r="D9759" s="4" t="s">
        <v>1694</v>
      </c>
      <c r="F9759" s="4"/>
      <c r="G9759" s="1" t="b">
        <f t="shared" ca="1" si="159"/>
        <v>1</v>
      </c>
      <c r="H9759" s="1435" cm="1">
        <f t="array" aca="1" ref="H9759" ca="1">IF(I9759&lt;&gt;"",INDIRECT("'"&amp;I9759&amp;"'!"&amp;J9759),"")</f>
        <v>0</v>
      </c>
      <c r="I9759" s="1440" t="s">
        <v>6426</v>
      </c>
      <c r="J9759" s="1436" t="s">
        <v>8002</v>
      </c>
      <c r="K9759" s="4"/>
    </row>
    <row r="9760" spans="1:11" ht="15" x14ac:dyDescent="0.2">
      <c r="A9760">
        <v>9701</v>
      </c>
      <c r="B9760" s="1221">
        <f>'CARES CRRSA ARP 28-35'!E146</f>
        <v>0</v>
      </c>
      <c r="D9760" s="4" t="s">
        <v>1694</v>
      </c>
      <c r="F9760" s="4"/>
      <c r="G9760" s="1" t="b">
        <f t="shared" ref="G9760:G9823" ca="1" si="160">H9760=B9760</f>
        <v>1</v>
      </c>
      <c r="H9760" s="1435" cm="1">
        <f t="array" aca="1" ref="H9760" ca="1">IF(I9760&lt;&gt;"",INDIRECT("'"&amp;I9760&amp;"'!"&amp;J9760),"")</f>
        <v>0</v>
      </c>
      <c r="I9760" s="1440" t="s">
        <v>6426</v>
      </c>
      <c r="J9760" s="1436" t="s">
        <v>8003</v>
      </c>
      <c r="K9760" s="4"/>
    </row>
    <row r="9761" spans="1:11" ht="15" x14ac:dyDescent="0.2">
      <c r="A9761">
        <v>9702</v>
      </c>
      <c r="B9761" s="1221">
        <f>'CARES CRRSA ARP 28-35'!F146</f>
        <v>0</v>
      </c>
      <c r="D9761" s="4" t="s">
        <v>1694</v>
      </c>
      <c r="F9761" s="4"/>
      <c r="G9761" s="1" t="b">
        <f t="shared" ca="1" si="160"/>
        <v>1</v>
      </c>
      <c r="H9761" s="1435" cm="1">
        <f t="array" aca="1" ref="H9761" ca="1">IF(I9761&lt;&gt;"",INDIRECT("'"&amp;I9761&amp;"'!"&amp;J9761),"")</f>
        <v>0</v>
      </c>
      <c r="I9761" s="1440" t="s">
        <v>6426</v>
      </c>
      <c r="J9761" s="1436" t="s">
        <v>5796</v>
      </c>
      <c r="K9761" s="4"/>
    </row>
    <row r="9762" spans="1:11" ht="15" x14ac:dyDescent="0.2">
      <c r="A9762">
        <v>9703</v>
      </c>
      <c r="B9762" s="1221">
        <f>'CARES CRRSA ARP 28-35'!G146</f>
        <v>0</v>
      </c>
      <c r="D9762" s="4" t="s">
        <v>1694</v>
      </c>
      <c r="F9762" s="4"/>
      <c r="G9762" s="1" t="b">
        <f t="shared" ca="1" si="160"/>
        <v>1</v>
      </c>
      <c r="H9762" s="1435" cm="1">
        <f t="array" aca="1" ref="H9762" ca="1">IF(I9762&lt;&gt;"",INDIRECT("'"&amp;I9762&amp;"'!"&amp;J9762),"")</f>
        <v>0</v>
      </c>
      <c r="I9762" s="1440" t="s">
        <v>6426</v>
      </c>
      <c r="J9762" s="1436" t="s">
        <v>5105</v>
      </c>
      <c r="K9762" s="4"/>
    </row>
    <row r="9763" spans="1:11" ht="15" x14ac:dyDescent="0.2">
      <c r="A9763">
        <v>9704</v>
      </c>
      <c r="B9763" s="1221">
        <f>'CARES CRRSA ARP 28-35'!H146</f>
        <v>0</v>
      </c>
      <c r="D9763" s="4" t="s">
        <v>1694</v>
      </c>
      <c r="F9763" s="4"/>
      <c r="G9763" s="1" t="b">
        <f t="shared" ca="1" si="160"/>
        <v>1</v>
      </c>
      <c r="H9763" s="1435" cm="1">
        <f t="array" aca="1" ref="H9763" ca="1">IF(I9763&lt;&gt;"",INDIRECT("'"&amp;I9763&amp;"'!"&amp;J9763),"")</f>
        <v>0</v>
      </c>
      <c r="I9763" s="1440" t="s">
        <v>6426</v>
      </c>
      <c r="J9763" s="1436" t="s">
        <v>4181</v>
      </c>
      <c r="K9763" s="4"/>
    </row>
    <row r="9764" spans="1:11" ht="15" x14ac:dyDescent="0.2">
      <c r="A9764">
        <v>9705</v>
      </c>
      <c r="B9764" s="1221">
        <f>'CARES CRRSA ARP 28-35'!I146</f>
        <v>0</v>
      </c>
      <c r="D9764" s="4" t="s">
        <v>1694</v>
      </c>
      <c r="F9764" s="4"/>
      <c r="G9764" s="1" t="b">
        <f t="shared" ca="1" si="160"/>
        <v>1</v>
      </c>
      <c r="H9764" s="1435" cm="1">
        <f t="array" aca="1" ref="H9764" ca="1">IF(I9764&lt;&gt;"",INDIRECT("'"&amp;I9764&amp;"'!"&amp;J9764),"")</f>
        <v>0</v>
      </c>
      <c r="I9764" s="1440" t="s">
        <v>6426</v>
      </c>
      <c r="J9764" s="1436" t="s">
        <v>8004</v>
      </c>
      <c r="K9764" s="4"/>
    </row>
    <row r="9765" spans="1:11" ht="15" x14ac:dyDescent="0.2">
      <c r="A9765">
        <v>9706</v>
      </c>
      <c r="B9765" s="1221">
        <f>'CARES CRRSA ARP 28-35'!J146</f>
        <v>0</v>
      </c>
      <c r="D9765" s="4" t="s">
        <v>1694</v>
      </c>
      <c r="F9765" s="4"/>
      <c r="G9765" s="1" t="b">
        <f t="shared" ca="1" si="160"/>
        <v>1</v>
      </c>
      <c r="H9765" s="1435" cm="1">
        <f t="array" aca="1" ref="H9765" ca="1">IF(I9765&lt;&gt;"",INDIRECT("'"&amp;I9765&amp;"'!"&amp;J9765),"")</f>
        <v>0</v>
      </c>
      <c r="I9765" s="1440" t="s">
        <v>6426</v>
      </c>
      <c r="J9765" s="1436" t="s">
        <v>8005</v>
      </c>
      <c r="K9765" s="4"/>
    </row>
    <row r="9766" spans="1:11" ht="15" x14ac:dyDescent="0.2">
      <c r="A9766">
        <v>9707</v>
      </c>
      <c r="B9766" s="1221">
        <f>'CARES CRRSA ARP 28-35'!L146</f>
        <v>0</v>
      </c>
      <c r="D9766" s="4" t="s">
        <v>1694</v>
      </c>
      <c r="F9766" s="4"/>
      <c r="G9766" s="1" t="b">
        <f t="shared" ca="1" si="160"/>
        <v>1</v>
      </c>
      <c r="H9766" s="1435" cm="1">
        <f t="array" aca="1" ref="H9766" ca="1">IF(I9766&lt;&gt;"",INDIRECT("'"&amp;I9766&amp;"'!"&amp;J9766),"")</f>
        <v>0</v>
      </c>
      <c r="I9766" s="1440" t="s">
        <v>6426</v>
      </c>
      <c r="J9766" s="1436" t="s">
        <v>8006</v>
      </c>
      <c r="K9766" s="4"/>
    </row>
    <row r="9767" spans="1:11" ht="15" x14ac:dyDescent="0.2">
      <c r="A9767">
        <v>9708</v>
      </c>
      <c r="B9767" s="1221">
        <f>'CARES CRRSA ARP 28-35'!D147</f>
        <v>0</v>
      </c>
      <c r="D9767" s="4" t="s">
        <v>1694</v>
      </c>
      <c r="F9767" s="4"/>
      <c r="G9767" s="1" t="b">
        <f t="shared" ca="1" si="160"/>
        <v>1</v>
      </c>
      <c r="H9767" s="1435" cm="1">
        <f t="array" aca="1" ref="H9767" ca="1">IF(I9767&lt;&gt;"",INDIRECT("'"&amp;I9767&amp;"'!"&amp;J9767),"")</f>
        <v>0</v>
      </c>
      <c r="I9767" s="1440" t="s">
        <v>6426</v>
      </c>
      <c r="J9767" s="1436" t="s">
        <v>8007</v>
      </c>
      <c r="K9767" s="4"/>
    </row>
    <row r="9768" spans="1:11" ht="15" x14ac:dyDescent="0.2">
      <c r="A9768">
        <v>9709</v>
      </c>
      <c r="B9768" s="1221">
        <f>'CARES CRRSA ARP 28-35'!E147</f>
        <v>0</v>
      </c>
      <c r="D9768" s="4" t="s">
        <v>1694</v>
      </c>
      <c r="F9768" s="4"/>
      <c r="G9768" s="1" t="b">
        <f t="shared" ca="1" si="160"/>
        <v>1</v>
      </c>
      <c r="H9768" s="1435" cm="1">
        <f t="array" aca="1" ref="H9768" ca="1">IF(I9768&lt;&gt;"",INDIRECT("'"&amp;I9768&amp;"'!"&amp;J9768),"")</f>
        <v>0</v>
      </c>
      <c r="I9768" s="1440" t="s">
        <v>6426</v>
      </c>
      <c r="J9768" s="1436" t="s">
        <v>8008</v>
      </c>
      <c r="K9768" s="4"/>
    </row>
    <row r="9769" spans="1:11" ht="15" x14ac:dyDescent="0.2">
      <c r="A9769">
        <v>9710</v>
      </c>
      <c r="B9769" s="1221">
        <f>'CARES CRRSA ARP 28-35'!F147</f>
        <v>0</v>
      </c>
      <c r="D9769" s="4" t="s">
        <v>1694</v>
      </c>
      <c r="F9769" s="4"/>
      <c r="G9769" s="1" t="b">
        <f t="shared" ca="1" si="160"/>
        <v>1</v>
      </c>
      <c r="H9769" s="1435" cm="1">
        <f t="array" aca="1" ref="H9769" ca="1">IF(I9769&lt;&gt;"",INDIRECT("'"&amp;I9769&amp;"'!"&amp;J9769),"")</f>
        <v>0</v>
      </c>
      <c r="I9769" s="1440" t="s">
        <v>6426</v>
      </c>
      <c r="J9769" s="1436" t="s">
        <v>5797</v>
      </c>
      <c r="K9769" s="4"/>
    </row>
    <row r="9770" spans="1:11" ht="15" x14ac:dyDescent="0.2">
      <c r="A9770">
        <v>9711</v>
      </c>
      <c r="B9770" s="1221">
        <f>'CARES CRRSA ARP 28-35'!G147</f>
        <v>0</v>
      </c>
      <c r="D9770" s="4" t="s">
        <v>1694</v>
      </c>
      <c r="F9770" s="4"/>
      <c r="G9770" s="1" t="b">
        <f t="shared" ca="1" si="160"/>
        <v>1</v>
      </c>
      <c r="H9770" s="1435" cm="1">
        <f t="array" aca="1" ref="H9770" ca="1">IF(I9770&lt;&gt;"",INDIRECT("'"&amp;I9770&amp;"'!"&amp;J9770),"")</f>
        <v>0</v>
      </c>
      <c r="I9770" s="1440" t="s">
        <v>6426</v>
      </c>
      <c r="J9770" s="1436" t="s">
        <v>5106</v>
      </c>
      <c r="K9770" s="4"/>
    </row>
    <row r="9771" spans="1:11" ht="15" x14ac:dyDescent="0.2">
      <c r="A9771">
        <v>9712</v>
      </c>
      <c r="B9771" s="1221">
        <f>'CARES CRRSA ARP 28-35'!H147</f>
        <v>0</v>
      </c>
      <c r="D9771" s="4" t="s">
        <v>1694</v>
      </c>
      <c r="F9771" s="4"/>
      <c r="G9771" s="1" t="b">
        <f t="shared" ca="1" si="160"/>
        <v>1</v>
      </c>
      <c r="H9771" s="1435" cm="1">
        <f t="array" aca="1" ref="H9771" ca="1">IF(I9771&lt;&gt;"",INDIRECT("'"&amp;I9771&amp;"'!"&amp;J9771),"")</f>
        <v>0</v>
      </c>
      <c r="I9771" s="1440" t="s">
        <v>6426</v>
      </c>
      <c r="J9771" s="1436" t="s">
        <v>4182</v>
      </c>
      <c r="K9771" s="4"/>
    </row>
    <row r="9772" spans="1:11" ht="15" x14ac:dyDescent="0.2">
      <c r="A9772">
        <v>9713</v>
      </c>
      <c r="B9772" s="1221">
        <f>'CARES CRRSA ARP 28-35'!I147</f>
        <v>0</v>
      </c>
      <c r="D9772" s="4" t="s">
        <v>1694</v>
      </c>
      <c r="F9772" s="4"/>
      <c r="G9772" s="1" t="b">
        <f t="shared" ca="1" si="160"/>
        <v>1</v>
      </c>
      <c r="H9772" s="1435" cm="1">
        <f t="array" aca="1" ref="H9772" ca="1">IF(I9772&lt;&gt;"",INDIRECT("'"&amp;I9772&amp;"'!"&amp;J9772),"")</f>
        <v>0</v>
      </c>
      <c r="I9772" s="1440" t="s">
        <v>6426</v>
      </c>
      <c r="J9772" s="1436" t="s">
        <v>8009</v>
      </c>
      <c r="K9772" s="4"/>
    </row>
    <row r="9773" spans="1:11" ht="15" x14ac:dyDescent="0.2">
      <c r="A9773">
        <v>9714</v>
      </c>
      <c r="B9773" s="1221">
        <f>'CARES CRRSA ARP 28-35'!J147</f>
        <v>0</v>
      </c>
      <c r="D9773" s="4" t="s">
        <v>1694</v>
      </c>
      <c r="F9773" s="4"/>
      <c r="G9773" s="1" t="b">
        <f t="shared" ca="1" si="160"/>
        <v>1</v>
      </c>
      <c r="H9773" s="1435" cm="1">
        <f t="array" aca="1" ref="H9773" ca="1">IF(I9773&lt;&gt;"",INDIRECT("'"&amp;I9773&amp;"'!"&amp;J9773),"")</f>
        <v>0</v>
      </c>
      <c r="I9773" s="1440" t="s">
        <v>6426</v>
      </c>
      <c r="J9773" s="1436" t="s">
        <v>8010</v>
      </c>
      <c r="K9773" s="4"/>
    </row>
    <row r="9774" spans="1:11" ht="15" x14ac:dyDescent="0.25">
      <c r="A9774">
        <v>9715</v>
      </c>
      <c r="B9774" s="1332">
        <f>'CARES CRRSA ARP 28-35'!L147</f>
        <v>0</v>
      </c>
      <c r="D9774" s="4" t="s">
        <v>1694</v>
      </c>
      <c r="F9774" s="4"/>
      <c r="G9774" s="1" t="b">
        <f t="shared" ca="1" si="160"/>
        <v>1</v>
      </c>
      <c r="H9774" s="1435" cm="1">
        <f t="array" aca="1" ref="H9774" ca="1">IF(I9774&lt;&gt;"",INDIRECT("'"&amp;I9774&amp;"'!"&amp;J9774),"")</f>
        <v>0</v>
      </c>
      <c r="I9774" s="1440" t="s">
        <v>6426</v>
      </c>
      <c r="J9774" s="1436" t="s">
        <v>8011</v>
      </c>
      <c r="K9774" s="4"/>
    </row>
    <row r="9775" spans="1:11" ht="15" x14ac:dyDescent="0.2">
      <c r="A9775">
        <v>9716</v>
      </c>
      <c r="B9775" s="1221">
        <f>'CARES CRRSA ARP 28-35'!F150</f>
        <v>0</v>
      </c>
      <c r="D9775" s="4" t="s">
        <v>1694</v>
      </c>
      <c r="F9775" s="4"/>
      <c r="G9775" s="1" t="b">
        <f t="shared" ca="1" si="160"/>
        <v>1</v>
      </c>
      <c r="H9775" s="1435" cm="1">
        <f t="array" aca="1" ref="H9775" ca="1">IF(I9775&lt;&gt;"",INDIRECT("'"&amp;I9775&amp;"'!"&amp;J9775),"")</f>
        <v>0</v>
      </c>
      <c r="I9775" s="1440" t="s">
        <v>6426</v>
      </c>
      <c r="J9775" s="1436" t="s">
        <v>5800</v>
      </c>
      <c r="K9775" s="4"/>
    </row>
    <row r="9776" spans="1:11" ht="15" x14ac:dyDescent="0.2">
      <c r="A9776">
        <v>9717</v>
      </c>
      <c r="B9776" s="1221">
        <f>'CARES CRRSA ARP 28-35'!G150</f>
        <v>0</v>
      </c>
      <c r="D9776" s="4" t="s">
        <v>1694</v>
      </c>
      <c r="F9776" s="4"/>
      <c r="G9776" s="1" t="b">
        <f t="shared" ca="1" si="160"/>
        <v>1</v>
      </c>
      <c r="H9776" s="1435" cm="1">
        <f t="array" aca="1" ref="H9776" ca="1">IF(I9776&lt;&gt;"",INDIRECT("'"&amp;I9776&amp;"'!"&amp;J9776),"")</f>
        <v>0</v>
      </c>
      <c r="I9776" s="1440" t="s">
        <v>6426</v>
      </c>
      <c r="J9776" s="1436" t="s">
        <v>6549</v>
      </c>
      <c r="K9776" s="4"/>
    </row>
    <row r="9777" spans="1:11" ht="15" x14ac:dyDescent="0.2">
      <c r="A9777">
        <v>9718</v>
      </c>
      <c r="B9777" s="1221">
        <f>'CARES CRRSA ARP 28-35'!H150</f>
        <v>0</v>
      </c>
      <c r="D9777" s="4" t="s">
        <v>1694</v>
      </c>
      <c r="F9777" s="4"/>
      <c r="G9777" s="1" t="b">
        <f t="shared" ca="1" si="160"/>
        <v>1</v>
      </c>
      <c r="H9777" s="1435" cm="1">
        <f t="array" aca="1" ref="H9777" ca="1">IF(I9777&lt;&gt;"",INDIRECT("'"&amp;I9777&amp;"'!"&amp;J9777),"")</f>
        <v>0</v>
      </c>
      <c r="I9777" s="1440" t="s">
        <v>6426</v>
      </c>
      <c r="J9777" s="1436" t="s">
        <v>4183</v>
      </c>
      <c r="K9777" s="4"/>
    </row>
    <row r="9778" spans="1:11" ht="15" x14ac:dyDescent="0.2">
      <c r="A9778">
        <v>9719</v>
      </c>
      <c r="B9778" s="1221">
        <f>'CARES CRRSA ARP 28-35'!J150</f>
        <v>0</v>
      </c>
      <c r="D9778" s="4" t="s">
        <v>1694</v>
      </c>
      <c r="F9778" s="4"/>
      <c r="G9778" s="1" t="b">
        <f t="shared" ca="1" si="160"/>
        <v>1</v>
      </c>
      <c r="H9778" s="1435" cm="1">
        <f t="array" aca="1" ref="H9778" ca="1">IF(I9778&lt;&gt;"",INDIRECT("'"&amp;I9778&amp;"'!"&amp;J9778),"")</f>
        <v>0</v>
      </c>
      <c r="I9778" s="1440" t="s">
        <v>6426</v>
      </c>
      <c r="J9778" s="1436" t="s">
        <v>6550</v>
      </c>
      <c r="K9778" s="4"/>
    </row>
    <row r="9779" spans="1:11" ht="15" x14ac:dyDescent="0.2">
      <c r="A9779">
        <v>9720</v>
      </c>
      <c r="B9779" s="1221">
        <f>'CARES CRRSA ARP 28-35'!L150</f>
        <v>0</v>
      </c>
      <c r="D9779" s="4" t="s">
        <v>1694</v>
      </c>
      <c r="F9779" s="4"/>
      <c r="G9779" s="1" t="b">
        <f t="shared" ca="1" si="160"/>
        <v>1</v>
      </c>
      <c r="H9779" s="1435" cm="1">
        <f t="array" aca="1" ref="H9779" ca="1">IF(I9779&lt;&gt;"",INDIRECT("'"&amp;I9779&amp;"'!"&amp;J9779),"")</f>
        <v>0</v>
      </c>
      <c r="I9779" s="1440" t="s">
        <v>6426</v>
      </c>
      <c r="J9779" s="1436" t="s">
        <v>6551</v>
      </c>
      <c r="K9779" s="4"/>
    </row>
    <row r="9780" spans="1:11" ht="15" x14ac:dyDescent="0.2">
      <c r="A9780">
        <v>9721</v>
      </c>
      <c r="B9780" s="1221">
        <f>'CARES CRRSA ARP 28-35'!F151</f>
        <v>0</v>
      </c>
      <c r="D9780" s="4" t="s">
        <v>1694</v>
      </c>
      <c r="F9780" s="4"/>
      <c r="G9780" s="1" t="b">
        <f t="shared" ca="1" si="160"/>
        <v>1</v>
      </c>
      <c r="H9780" s="1435" cm="1">
        <f t="array" aca="1" ref="H9780" ca="1">IF(I9780&lt;&gt;"",INDIRECT("'"&amp;I9780&amp;"'!"&amp;J9780),"")</f>
        <v>0</v>
      </c>
      <c r="I9780" s="1440" t="s">
        <v>6426</v>
      </c>
      <c r="J9780" s="1436" t="s">
        <v>5279</v>
      </c>
      <c r="K9780" s="4"/>
    </row>
    <row r="9781" spans="1:11" ht="15" x14ac:dyDescent="0.2">
      <c r="A9781">
        <v>9722</v>
      </c>
      <c r="B9781" s="1221">
        <f>'CARES CRRSA ARP 28-35'!G151</f>
        <v>0</v>
      </c>
      <c r="D9781" s="4" t="s">
        <v>1694</v>
      </c>
      <c r="F9781" s="4"/>
      <c r="G9781" s="1" t="b">
        <f t="shared" ca="1" si="160"/>
        <v>1</v>
      </c>
      <c r="H9781" s="1435" cm="1">
        <f t="array" aca="1" ref="H9781" ca="1">IF(I9781&lt;&gt;"",INDIRECT("'"&amp;I9781&amp;"'!"&amp;J9781),"")</f>
        <v>0</v>
      </c>
      <c r="I9781" s="1440" t="s">
        <v>6426</v>
      </c>
      <c r="J9781" s="1436" t="s">
        <v>5280</v>
      </c>
      <c r="K9781" s="4"/>
    </row>
    <row r="9782" spans="1:11" ht="15" x14ac:dyDescent="0.2">
      <c r="A9782">
        <v>9723</v>
      </c>
      <c r="B9782" s="1221">
        <f>'CARES CRRSA ARP 28-35'!H151</f>
        <v>0</v>
      </c>
      <c r="D9782" s="4" t="s">
        <v>1694</v>
      </c>
      <c r="F9782" s="4"/>
      <c r="G9782" s="1" t="b">
        <f t="shared" ca="1" si="160"/>
        <v>1</v>
      </c>
      <c r="H9782" s="1435" cm="1">
        <f t="array" aca="1" ref="H9782" ca="1">IF(I9782&lt;&gt;"",INDIRECT("'"&amp;I9782&amp;"'!"&amp;J9782),"")</f>
        <v>0</v>
      </c>
      <c r="I9782" s="1440" t="s">
        <v>6426</v>
      </c>
      <c r="J9782" s="1436" t="s">
        <v>5281</v>
      </c>
      <c r="K9782" s="4"/>
    </row>
    <row r="9783" spans="1:11" ht="15" x14ac:dyDescent="0.2">
      <c r="A9783">
        <v>9724</v>
      </c>
      <c r="B9783" s="1221">
        <f>'CARES CRRSA ARP 28-35'!J151</f>
        <v>0</v>
      </c>
      <c r="D9783" s="4" t="s">
        <v>1694</v>
      </c>
      <c r="F9783" s="4"/>
      <c r="G9783" s="1" t="b">
        <f t="shared" ca="1" si="160"/>
        <v>1</v>
      </c>
      <c r="H9783" s="1435" cm="1">
        <f t="array" aca="1" ref="H9783" ca="1">IF(I9783&lt;&gt;"",INDIRECT("'"&amp;I9783&amp;"'!"&amp;J9783),"")</f>
        <v>0</v>
      </c>
      <c r="I9783" s="1440" t="s">
        <v>6426</v>
      </c>
      <c r="J9783" s="1436" t="s">
        <v>5283</v>
      </c>
      <c r="K9783" s="4"/>
    </row>
    <row r="9784" spans="1:11" ht="15" x14ac:dyDescent="0.2">
      <c r="A9784">
        <v>9725</v>
      </c>
      <c r="B9784" s="1221">
        <f>'CARES CRRSA ARP 28-35'!L151</f>
        <v>0</v>
      </c>
      <c r="D9784" s="4" t="s">
        <v>1694</v>
      </c>
      <c r="F9784" s="4"/>
      <c r="G9784" s="1" t="b">
        <f t="shared" ca="1" si="160"/>
        <v>1</v>
      </c>
      <c r="H9784" s="1435" cm="1">
        <f t="array" aca="1" ref="H9784" ca="1">IF(I9784&lt;&gt;"",INDIRECT("'"&amp;I9784&amp;"'!"&amp;J9784),"")</f>
        <v>0</v>
      </c>
      <c r="I9784" s="1440" t="s">
        <v>6426</v>
      </c>
      <c r="J9784" s="1436" t="s">
        <v>8012</v>
      </c>
      <c r="K9784" s="4"/>
    </row>
    <row r="9785" spans="1:11" ht="15" x14ac:dyDescent="0.2">
      <c r="A9785">
        <v>9726</v>
      </c>
      <c r="B9785" s="1221">
        <f>'CARES CRRSA ARP 28-35'!F152</f>
        <v>0</v>
      </c>
      <c r="D9785" s="4" t="s">
        <v>1694</v>
      </c>
      <c r="F9785" s="4"/>
      <c r="G9785" s="1" t="b">
        <f t="shared" ca="1" si="160"/>
        <v>1</v>
      </c>
      <c r="H9785" s="1435" cm="1">
        <f t="array" aca="1" ref="H9785" ca="1">IF(I9785&lt;&gt;"",INDIRECT("'"&amp;I9785&amp;"'!"&amp;J9785),"")</f>
        <v>0</v>
      </c>
      <c r="I9785" s="1440" t="s">
        <v>6426</v>
      </c>
      <c r="J9785" s="1436" t="s">
        <v>4834</v>
      </c>
      <c r="K9785" s="4"/>
    </row>
    <row r="9786" spans="1:11" ht="15" x14ac:dyDescent="0.2">
      <c r="A9786">
        <v>9727</v>
      </c>
      <c r="B9786" s="1221">
        <f>'CARES CRRSA ARP 28-35'!G152</f>
        <v>0</v>
      </c>
      <c r="D9786" s="4" t="s">
        <v>1694</v>
      </c>
      <c r="F9786" s="4"/>
      <c r="G9786" s="1" t="b">
        <f t="shared" ca="1" si="160"/>
        <v>1</v>
      </c>
      <c r="H9786" s="1435" cm="1">
        <f t="array" aca="1" ref="H9786" ca="1">IF(I9786&lt;&gt;"",INDIRECT("'"&amp;I9786&amp;"'!"&amp;J9786),"")</f>
        <v>0</v>
      </c>
      <c r="I9786" s="1440" t="s">
        <v>6426</v>
      </c>
      <c r="J9786" s="1436" t="s">
        <v>4835</v>
      </c>
      <c r="K9786" s="4"/>
    </row>
    <row r="9787" spans="1:11" ht="15" x14ac:dyDescent="0.2">
      <c r="A9787">
        <v>9728</v>
      </c>
      <c r="B9787" s="1221">
        <f>'CARES CRRSA ARP 28-35'!H152</f>
        <v>0</v>
      </c>
      <c r="D9787" s="4" t="s">
        <v>1694</v>
      </c>
      <c r="F9787" s="4"/>
      <c r="G9787" s="1" t="b">
        <f t="shared" ca="1" si="160"/>
        <v>1</v>
      </c>
      <c r="H9787" s="1435" cm="1">
        <f t="array" aca="1" ref="H9787" ca="1">IF(I9787&lt;&gt;"",INDIRECT("'"&amp;I9787&amp;"'!"&amp;J9787),"")</f>
        <v>0</v>
      </c>
      <c r="I9787" s="1440" t="s">
        <v>6426</v>
      </c>
      <c r="J9787" s="1436" t="s">
        <v>5286</v>
      </c>
      <c r="K9787" s="4"/>
    </row>
    <row r="9788" spans="1:11" ht="15" x14ac:dyDescent="0.2">
      <c r="A9788">
        <v>9729</v>
      </c>
      <c r="B9788" s="1221">
        <f>'CARES CRRSA ARP 28-35'!J152</f>
        <v>0</v>
      </c>
      <c r="D9788" s="4" t="s">
        <v>1694</v>
      </c>
      <c r="F9788" s="4"/>
      <c r="G9788" s="1" t="b">
        <f t="shared" ca="1" si="160"/>
        <v>1</v>
      </c>
      <c r="H9788" s="1435" cm="1">
        <f t="array" aca="1" ref="H9788" ca="1">IF(I9788&lt;&gt;"",INDIRECT("'"&amp;I9788&amp;"'!"&amp;J9788),"")</f>
        <v>0</v>
      </c>
      <c r="I9788" s="1440" t="s">
        <v>6426</v>
      </c>
      <c r="J9788" s="1436" t="s">
        <v>5288</v>
      </c>
      <c r="K9788" s="4"/>
    </row>
    <row r="9789" spans="1:11" ht="15" x14ac:dyDescent="0.2">
      <c r="A9789">
        <v>9730</v>
      </c>
      <c r="B9789" s="1221">
        <f>'CARES CRRSA ARP 28-35'!L152</f>
        <v>0</v>
      </c>
      <c r="D9789" s="4" t="s">
        <v>1694</v>
      </c>
      <c r="F9789" s="4"/>
      <c r="G9789" s="1" t="b">
        <f t="shared" ca="1" si="160"/>
        <v>1</v>
      </c>
      <c r="H9789" s="1435" cm="1">
        <f t="array" aca="1" ref="H9789" ca="1">IF(I9789&lt;&gt;"",INDIRECT("'"&amp;I9789&amp;"'!"&amp;J9789),"")</f>
        <v>0</v>
      </c>
      <c r="I9789" s="1440" t="s">
        <v>6426</v>
      </c>
      <c r="J9789" s="1436" t="s">
        <v>8013</v>
      </c>
      <c r="K9789" s="4"/>
    </row>
    <row r="9790" spans="1:11" ht="15" x14ac:dyDescent="0.2">
      <c r="A9790">
        <v>9731</v>
      </c>
      <c r="B9790" s="19">
        <f>'Revenues 10-15'!C105</f>
        <v>0</v>
      </c>
      <c r="D9790" s="4" t="s">
        <v>3744</v>
      </c>
      <c r="F9790" s="4"/>
      <c r="G9790" s="1" t="b">
        <f t="shared" ca="1" si="160"/>
        <v>1</v>
      </c>
      <c r="H9790" s="1435" cm="1">
        <f t="array" aca="1" ref="H9790" ca="1">IF(I9790&lt;&gt;"",INDIRECT("'"&amp;I9790&amp;"'!"&amp;J9790),"")</f>
        <v>0</v>
      </c>
      <c r="I9790" s="1440" t="s">
        <v>4785</v>
      </c>
      <c r="J9790" s="1436" t="s">
        <v>5836</v>
      </c>
      <c r="K9790" s="4"/>
    </row>
    <row r="9791" spans="1:11" ht="15" x14ac:dyDescent="0.2">
      <c r="A9791">
        <v>9732</v>
      </c>
      <c r="B9791" s="19">
        <f>'Acct Summary 7-9'!J102</f>
        <v>0</v>
      </c>
      <c r="D9791" s="4" t="s">
        <v>3782</v>
      </c>
      <c r="F9791" s="4"/>
      <c r="G9791" s="1" t="b">
        <f t="shared" ca="1" si="160"/>
        <v>1</v>
      </c>
      <c r="H9791" s="1435" cm="1">
        <f t="array" aca="1" ref="H9791" ca="1">IF(I9791&lt;&gt;"",INDIRECT("'"&amp;I9791&amp;"'!"&amp;J9791),"")</f>
        <v>0</v>
      </c>
      <c r="I9791" s="1440" t="s">
        <v>3856</v>
      </c>
      <c r="J9791" s="1436" t="s">
        <v>5251</v>
      </c>
      <c r="K9791" s="4"/>
    </row>
    <row r="9792" spans="1:11" ht="15" x14ac:dyDescent="0.2">
      <c r="A9792">
        <v>9733</v>
      </c>
      <c r="B9792" s="19">
        <f>'Revenues 10-15'!C263</f>
        <v>0</v>
      </c>
      <c r="D9792" s="4" t="s">
        <v>3747</v>
      </c>
      <c r="F9792" s="4"/>
      <c r="G9792" s="1" t="b">
        <f t="shared" ca="1" si="160"/>
        <v>1</v>
      </c>
      <c r="H9792" s="1435" cm="1">
        <f t="array" aca="1" ref="H9792" ca="1">IF(I9792&lt;&gt;"",INDIRECT("'"&amp;I9792&amp;"'!"&amp;J9792),"")</f>
        <v>0</v>
      </c>
      <c r="I9792" s="1440" t="s">
        <v>4785</v>
      </c>
      <c r="J9792" s="1436" t="s">
        <v>6630</v>
      </c>
      <c r="K9792" s="4"/>
    </row>
    <row r="9793" spans="1:11" ht="15" x14ac:dyDescent="0.2">
      <c r="A9793">
        <v>9734</v>
      </c>
      <c r="B9793" s="19">
        <f>'Revenues 10-15'!D263</f>
        <v>0</v>
      </c>
      <c r="D9793" s="4" t="s">
        <v>3747</v>
      </c>
      <c r="F9793" s="4"/>
      <c r="G9793" s="1" t="b">
        <f t="shared" ca="1" si="160"/>
        <v>1</v>
      </c>
      <c r="H9793" s="1435" cm="1">
        <f t="array" aca="1" ref="H9793" ca="1">IF(I9793&lt;&gt;"",INDIRECT("'"&amp;I9793&amp;"'!"&amp;J9793),"")</f>
        <v>0</v>
      </c>
      <c r="I9793" s="1440" t="s">
        <v>4785</v>
      </c>
      <c r="J9793" s="1436" t="s">
        <v>4289</v>
      </c>
      <c r="K9793" s="4"/>
    </row>
    <row r="9794" spans="1:11" ht="15" x14ac:dyDescent="0.2">
      <c r="A9794">
        <v>9735</v>
      </c>
      <c r="B9794" s="19">
        <f>'Revenues 10-15'!F263</f>
        <v>0</v>
      </c>
      <c r="D9794" s="4" t="s">
        <v>3747</v>
      </c>
      <c r="F9794" s="4"/>
      <c r="G9794" s="1" t="b">
        <f t="shared" ca="1" si="160"/>
        <v>1</v>
      </c>
      <c r="H9794" s="1435" cm="1">
        <f t="array" aca="1" ref="H9794" ca="1">IF(I9794&lt;&gt;"",INDIRECT("'"&amp;I9794&amp;"'!"&amp;J9794),"")</f>
        <v>0</v>
      </c>
      <c r="I9794" s="1440" t="s">
        <v>4785</v>
      </c>
      <c r="J9794" s="1436" t="s">
        <v>6497</v>
      </c>
      <c r="K9794" s="4"/>
    </row>
    <row r="9795" spans="1:11" ht="15" x14ac:dyDescent="0.2">
      <c r="A9795">
        <v>9736</v>
      </c>
      <c r="B9795" s="19">
        <f>'Revenues 10-15'!G263</f>
        <v>0</v>
      </c>
      <c r="D9795" s="4" t="s">
        <v>3747</v>
      </c>
      <c r="F9795" s="4"/>
      <c r="G9795" s="1" t="b">
        <f t="shared" ca="1" si="160"/>
        <v>1</v>
      </c>
      <c r="H9795" s="1435" cm="1">
        <f t="array" aca="1" ref="H9795" ca="1">IF(I9795&lt;&gt;"",INDIRECT("'"&amp;I9795&amp;"'!"&amp;J9795),"")</f>
        <v>0</v>
      </c>
      <c r="I9795" s="1440" t="s">
        <v>4785</v>
      </c>
      <c r="J9795" s="1436" t="s">
        <v>6498</v>
      </c>
      <c r="K9795" s="4"/>
    </row>
    <row r="9796" spans="1:11" ht="15" x14ac:dyDescent="0.2">
      <c r="A9796">
        <v>9737</v>
      </c>
      <c r="B9796" s="19">
        <f>'Revenues 10-15'!C209</f>
        <v>0</v>
      </c>
      <c r="D9796" s="4" t="s">
        <v>3748</v>
      </c>
      <c r="F9796" s="4"/>
      <c r="G9796" s="1" t="b">
        <f t="shared" ca="1" si="160"/>
        <v>1</v>
      </c>
      <c r="H9796" s="1435" cm="1">
        <f t="array" aca="1" ref="H9796" ca="1">IF(I9796&lt;&gt;"",INDIRECT("'"&amp;I9796&amp;"'!"&amp;J9796),"")</f>
        <v>0</v>
      </c>
      <c r="I9796" s="1440" t="s">
        <v>4785</v>
      </c>
      <c r="J9796" s="1436" t="s">
        <v>6631</v>
      </c>
      <c r="K9796" s="4"/>
    </row>
    <row r="9797" spans="1:11" ht="15" x14ac:dyDescent="0.2">
      <c r="A9797">
        <v>9738</v>
      </c>
      <c r="B9797" s="19">
        <f>'Revenues 10-15'!D209</f>
        <v>0</v>
      </c>
      <c r="D9797" s="4" t="s">
        <v>3748</v>
      </c>
      <c r="F9797" s="4"/>
      <c r="G9797" s="1" t="b">
        <f t="shared" ca="1" si="160"/>
        <v>1</v>
      </c>
      <c r="H9797" s="1435" cm="1">
        <f t="array" aca="1" ref="H9797" ca="1">IF(I9797&lt;&gt;"",INDIRECT("'"&amp;I9797&amp;"'!"&amp;J9797),"")</f>
        <v>0</v>
      </c>
      <c r="I9797" s="1440" t="s">
        <v>4785</v>
      </c>
      <c r="J9797" s="1436" t="s">
        <v>6632</v>
      </c>
      <c r="K9797" s="4"/>
    </row>
    <row r="9798" spans="1:11" ht="15" x14ac:dyDescent="0.2">
      <c r="A9798">
        <v>9739</v>
      </c>
      <c r="B9798" s="19">
        <f>'Revenues 10-15'!F209</f>
        <v>0</v>
      </c>
      <c r="D9798" s="4" t="s">
        <v>3748</v>
      </c>
      <c r="F9798" s="4"/>
      <c r="G9798" s="1" t="b">
        <f t="shared" ca="1" si="160"/>
        <v>1</v>
      </c>
      <c r="H9798" s="1435" cm="1">
        <f t="array" aca="1" ref="H9798" ca="1">IF(I9798&lt;&gt;"",INDIRECT("'"&amp;I9798&amp;"'!"&amp;J9798),"")</f>
        <v>0</v>
      </c>
      <c r="I9798" s="1440" t="s">
        <v>4785</v>
      </c>
      <c r="J9798" s="1436" t="s">
        <v>6478</v>
      </c>
      <c r="K9798" s="4"/>
    </row>
    <row r="9799" spans="1:11" ht="15" x14ac:dyDescent="0.2">
      <c r="A9799">
        <v>9740</v>
      </c>
      <c r="B9799" s="19">
        <f>'Revenues 10-15'!G209</f>
        <v>0</v>
      </c>
      <c r="D9799" s="4" t="s">
        <v>3748</v>
      </c>
      <c r="F9799" s="4"/>
      <c r="G9799" s="1" t="b">
        <f t="shared" ca="1" si="160"/>
        <v>1</v>
      </c>
      <c r="H9799" s="1435" cm="1">
        <f t="array" aca="1" ref="H9799" ca="1">IF(I9799&lt;&gt;"",INDIRECT("'"&amp;I9799&amp;"'!"&amp;J9799),"")</f>
        <v>0</v>
      </c>
      <c r="I9799" s="1440" t="s">
        <v>4785</v>
      </c>
      <c r="J9799" s="1436" t="s">
        <v>6479</v>
      </c>
      <c r="K9799" s="4"/>
    </row>
    <row r="9800" spans="1:11" ht="15" x14ac:dyDescent="0.2">
      <c r="A9800">
        <v>9741</v>
      </c>
      <c r="B9800" s="19">
        <f>'Aud Quest 2'!I52</f>
        <v>0</v>
      </c>
      <c r="D9800" s="4" t="s">
        <v>3778</v>
      </c>
      <c r="F9800" s="4"/>
      <c r="G9800" s="1" t="b">
        <f t="shared" ca="1" si="160"/>
        <v>1</v>
      </c>
      <c r="H9800" s="1435" cm="1">
        <f t="array" aca="1" ref="H9800" ca="1">IF(I9800&lt;&gt;"",INDIRECT("'"&amp;I9800&amp;"'!"&amp;J9800),"")</f>
        <v>0</v>
      </c>
      <c r="I9800" s="1440" t="s">
        <v>6633</v>
      </c>
      <c r="J9800" s="1436" t="s">
        <v>5518</v>
      </c>
      <c r="K9800" s="4"/>
    </row>
    <row r="9801" spans="1:11" ht="15" x14ac:dyDescent="0.2">
      <c r="A9801">
        <v>9742</v>
      </c>
      <c r="B9801" s="19">
        <f>'Short-Term Long-Term Debt 26'!C43</f>
        <v>0</v>
      </c>
      <c r="D9801" s="4" t="s">
        <v>3750</v>
      </c>
      <c r="F9801" s="4"/>
      <c r="G9801" s="1" t="b">
        <f t="shared" ca="1" si="160"/>
        <v>1</v>
      </c>
      <c r="H9801" s="1435" cm="1">
        <f t="array" aca="1" ref="H9801" ca="1">IF(I9801&lt;&gt;"",INDIRECT("'"&amp;I9801&amp;"'!"&amp;J9801),"")</f>
        <v>0</v>
      </c>
      <c r="I9801" s="1440" t="s">
        <v>4435</v>
      </c>
      <c r="J9801" s="1436" t="s">
        <v>3876</v>
      </c>
      <c r="K9801" s="4"/>
    </row>
    <row r="9802" spans="1:11" ht="15" x14ac:dyDescent="0.2">
      <c r="A9802">
        <v>9743</v>
      </c>
      <c r="B9802" s="19">
        <f>'Short-Term Long-Term Debt 26'!E43</f>
        <v>0</v>
      </c>
      <c r="D9802" s="4" t="s">
        <v>3750</v>
      </c>
      <c r="F9802" s="4"/>
      <c r="G9802" s="1" t="b">
        <f t="shared" ca="1" si="160"/>
        <v>1</v>
      </c>
      <c r="H9802" s="1435" cm="1">
        <f t="array" aca="1" ref="H9802" ca="1">IF(I9802&lt;&gt;"",INDIRECT("'"&amp;I9802&amp;"'!"&amp;J9802),"")</f>
        <v>0</v>
      </c>
      <c r="I9802" s="1440" t="s">
        <v>4435</v>
      </c>
      <c r="J9802" s="1436" t="s">
        <v>3948</v>
      </c>
      <c r="K9802" s="4"/>
    </row>
    <row r="9803" spans="1:11" ht="15" x14ac:dyDescent="0.2">
      <c r="A9803">
        <v>9744</v>
      </c>
      <c r="B9803" s="19">
        <f>'Short-Term Long-Term Debt 26'!F43</f>
        <v>0</v>
      </c>
      <c r="D9803" s="4" t="s">
        <v>3750</v>
      </c>
      <c r="F9803" s="4"/>
      <c r="G9803" s="1" t="b">
        <f t="shared" ca="1" si="160"/>
        <v>1</v>
      </c>
      <c r="H9803" s="1435" cm="1">
        <f t="array" aca="1" ref="H9803" ca="1">IF(I9803&lt;&gt;"",INDIRECT("'"&amp;I9803&amp;"'!"&amp;J9803),"")</f>
        <v>0</v>
      </c>
      <c r="I9803" s="1440" t="s">
        <v>4435</v>
      </c>
      <c r="J9803" s="1436" t="s">
        <v>3984</v>
      </c>
      <c r="K9803" s="4"/>
    </row>
    <row r="9804" spans="1:11" ht="15" x14ac:dyDescent="0.2">
      <c r="A9804">
        <v>9745</v>
      </c>
      <c r="B9804" s="19">
        <f>'Short-Term Long-Term Debt 26'!G43</f>
        <v>0</v>
      </c>
      <c r="D9804" s="4" t="s">
        <v>3750</v>
      </c>
      <c r="F9804" s="4"/>
      <c r="G9804" s="1" t="b">
        <f t="shared" ca="1" si="160"/>
        <v>1</v>
      </c>
      <c r="H9804" s="1435" cm="1">
        <f t="array" aca="1" ref="H9804" ca="1">IF(I9804&lt;&gt;"",INDIRECT("'"&amp;I9804&amp;"'!"&amp;J9804),"")</f>
        <v>0</v>
      </c>
      <c r="I9804" s="1440" t="s">
        <v>4435</v>
      </c>
      <c r="J9804" s="1436" t="s">
        <v>4020</v>
      </c>
      <c r="K9804" s="4"/>
    </row>
    <row r="9805" spans="1:11" ht="15" x14ac:dyDescent="0.2">
      <c r="A9805">
        <v>9746</v>
      </c>
      <c r="B9805" s="19">
        <f>'Short-Term Long-Term Debt 26'!H43</f>
        <v>0</v>
      </c>
      <c r="D9805" s="4" t="s">
        <v>3750</v>
      </c>
      <c r="F9805" s="4"/>
      <c r="G9805" s="1" t="b">
        <f t="shared" ca="1" si="160"/>
        <v>1</v>
      </c>
      <c r="H9805" s="1435" cm="1">
        <f t="array" aca="1" ref="H9805" ca="1">IF(I9805&lt;&gt;"",INDIRECT("'"&amp;I9805&amp;"'!"&amp;J9805),"")</f>
        <v>0</v>
      </c>
      <c r="I9805" s="1440" t="s">
        <v>4435</v>
      </c>
      <c r="J9805" s="1436" t="s">
        <v>4056</v>
      </c>
      <c r="K9805" s="4"/>
    </row>
    <row r="9806" spans="1:11" ht="15" x14ac:dyDescent="0.2">
      <c r="A9806">
        <v>9747</v>
      </c>
      <c r="B9806" s="19">
        <f>'Short-Term Long-Term Debt 26'!I43</f>
        <v>0</v>
      </c>
      <c r="D9806" s="4" t="s">
        <v>3750</v>
      </c>
      <c r="F9806" s="4"/>
      <c r="G9806" s="1" t="b">
        <f t="shared" ca="1" si="160"/>
        <v>1</v>
      </c>
      <c r="H9806" s="1435" cm="1">
        <f t="array" aca="1" ref="H9806" ca="1">IF(I9806&lt;&gt;"",INDIRECT("'"&amp;I9806&amp;"'!"&amp;J9806),"")</f>
        <v>0</v>
      </c>
      <c r="I9806" s="1440" t="s">
        <v>4435</v>
      </c>
      <c r="J9806" s="1436" t="s">
        <v>4654</v>
      </c>
      <c r="K9806" s="4"/>
    </row>
    <row r="9807" spans="1:11" ht="15" x14ac:dyDescent="0.2">
      <c r="A9807">
        <v>9748</v>
      </c>
      <c r="B9807" s="19">
        <f>'Short-Term Long-Term Debt 26'!J43</f>
        <v>0</v>
      </c>
      <c r="D9807" s="4" t="s">
        <v>3750</v>
      </c>
      <c r="F9807" s="4"/>
      <c r="G9807" s="1" t="b">
        <f t="shared" ca="1" si="160"/>
        <v>1</v>
      </c>
      <c r="H9807" s="1435" cm="1">
        <f t="array" aca="1" ref="H9807" ca="1">IF(I9807&lt;&gt;"",INDIRECT("'"&amp;I9807&amp;"'!"&amp;J9807),"")</f>
        <v>0</v>
      </c>
      <c r="I9807" s="1440" t="s">
        <v>4435</v>
      </c>
      <c r="J9807" s="1436" t="s">
        <v>5211</v>
      </c>
      <c r="K9807" s="4"/>
    </row>
    <row r="9808" spans="1:11" ht="15" x14ac:dyDescent="0.2">
      <c r="A9808">
        <v>9749</v>
      </c>
      <c r="B9808" s="19">
        <f>'Rest Tax Levies-Tort Im 27'!G22</f>
        <v>0</v>
      </c>
      <c r="D9808" s="4" t="s">
        <v>3751</v>
      </c>
      <c r="F9808" s="4"/>
      <c r="G9808" s="1" t="b">
        <f t="shared" ca="1" si="160"/>
        <v>1</v>
      </c>
      <c r="H9808" s="1435" cm="1">
        <f t="array" aca="1" ref="H9808" ca="1">IF(I9808&lt;&gt;"",INDIRECT("'"&amp;I9808&amp;"'!"&amp;J9808),"")</f>
        <v>0</v>
      </c>
      <c r="I9808" s="1440" t="s">
        <v>4452</v>
      </c>
      <c r="J9808" s="1436" t="s">
        <v>6552</v>
      </c>
      <c r="K9808" s="4"/>
    </row>
    <row r="9809" spans="1:11" ht="15" x14ac:dyDescent="0.2">
      <c r="A9809">
        <v>9750</v>
      </c>
      <c r="B9809" s="19">
        <f>'PCTC-OEPP 37-39'!F185</f>
        <v>0</v>
      </c>
      <c r="D9809" s="4" t="s">
        <v>3769</v>
      </c>
      <c r="F9809" s="4"/>
      <c r="G9809" s="1" t="b">
        <f t="shared" ca="1" si="160"/>
        <v>1</v>
      </c>
      <c r="H9809" s="1435" cm="1">
        <f t="array" aca="1" ref="H9809" ca="1">IF(I9809&lt;&gt;"",INDIRECT("'"&amp;I9809&amp;"'!"&amp;J9809),"")</f>
        <v>0</v>
      </c>
      <c r="I9809" s="1440" t="s">
        <v>5159</v>
      </c>
      <c r="J9809" s="1436" t="s">
        <v>6470</v>
      </c>
      <c r="K9809" s="4"/>
    </row>
    <row r="9810" spans="1:11" ht="15" x14ac:dyDescent="0.2">
      <c r="A9810">
        <v>9751</v>
      </c>
      <c r="B9810" s="19">
        <f>'CARES CRRSA ARP 28-35'!C13</f>
        <v>0</v>
      </c>
      <c r="D9810" s="4" t="s">
        <v>3774</v>
      </c>
      <c r="F9810" s="4"/>
      <c r="G9810" s="1" t="b">
        <f t="shared" ca="1" si="160"/>
        <v>1</v>
      </c>
      <c r="H9810" s="1435" cm="1">
        <f t="array" aca="1" ref="H9810" ca="1">IF(I9810&lt;&gt;"",INDIRECT("'"&amp;I9810&amp;"'!"&amp;J9810),"")</f>
        <v>0</v>
      </c>
      <c r="I9810" s="1440" t="s">
        <v>6426</v>
      </c>
      <c r="J9810" s="1436" t="s">
        <v>3791</v>
      </c>
      <c r="K9810" s="4"/>
    </row>
    <row r="9811" spans="1:11" ht="15" x14ac:dyDescent="0.2">
      <c r="A9811">
        <v>9752</v>
      </c>
      <c r="B9811" s="19">
        <f>'CARES CRRSA ARP 28-35'!D13</f>
        <v>0</v>
      </c>
      <c r="D9811" s="4" t="s">
        <v>3774</v>
      </c>
      <c r="F9811" s="4"/>
      <c r="G9811" s="1" t="b">
        <f t="shared" ca="1" si="160"/>
        <v>1</v>
      </c>
      <c r="H9811" s="1435" cm="1">
        <f t="array" aca="1" ref="H9811" ca="1">IF(I9811&lt;&gt;"",INDIRECT("'"&amp;I9811&amp;"'!"&amp;J9811),"")</f>
        <v>0</v>
      </c>
      <c r="I9811" s="1440" t="s">
        <v>6426</v>
      </c>
      <c r="J9811" s="1436" t="s">
        <v>3801</v>
      </c>
      <c r="K9811" s="4"/>
    </row>
    <row r="9812" spans="1:11" ht="15" x14ac:dyDescent="0.2">
      <c r="A9812">
        <v>9753</v>
      </c>
      <c r="B9812" s="19">
        <f>'CARES CRRSA ARP 28-35'!F13</f>
        <v>0</v>
      </c>
      <c r="D9812" s="4" t="s">
        <v>3774</v>
      </c>
      <c r="F9812" s="4"/>
      <c r="G9812" s="1" t="b">
        <f t="shared" ca="1" si="160"/>
        <v>1</v>
      </c>
      <c r="H9812" s="1435" cm="1">
        <f t="array" aca="1" ref="H9812" ca="1">IF(I9812&lt;&gt;"",INDIRECT("'"&amp;I9812&amp;"'!"&amp;J9812),"")</f>
        <v>0</v>
      </c>
      <c r="I9812" s="1440" t="s">
        <v>6426</v>
      </c>
      <c r="J9812" s="1436" t="s">
        <v>3819</v>
      </c>
      <c r="K9812" s="4"/>
    </row>
    <row r="9813" spans="1:11" ht="15" x14ac:dyDescent="0.2">
      <c r="A9813">
        <v>9754</v>
      </c>
      <c r="B9813" s="19">
        <f>'CARES CRRSA ARP 28-35'!G13</f>
        <v>0</v>
      </c>
      <c r="D9813" s="4" t="s">
        <v>3774</v>
      </c>
      <c r="F9813" s="4"/>
      <c r="G9813" s="1" t="b">
        <f t="shared" ca="1" si="160"/>
        <v>1</v>
      </c>
      <c r="H9813" s="1435" cm="1">
        <f t="array" aca="1" ref="H9813" ca="1">IF(I9813&lt;&gt;"",INDIRECT("'"&amp;I9813&amp;"'!"&amp;J9813),"")</f>
        <v>0</v>
      </c>
      <c r="I9813" s="1440" t="s">
        <v>6426</v>
      </c>
      <c r="J9813" s="1436" t="s">
        <v>3828</v>
      </c>
      <c r="K9813" s="4"/>
    </row>
    <row r="9814" spans="1:11" ht="15" x14ac:dyDescent="0.2">
      <c r="A9814">
        <v>9755</v>
      </c>
      <c r="B9814" s="19">
        <f>'CARES CRRSA ARP 28-35'!H13</f>
        <v>0</v>
      </c>
      <c r="D9814" s="4" t="s">
        <v>3774</v>
      </c>
      <c r="F9814" s="4"/>
      <c r="G9814" s="1" t="b">
        <f t="shared" ca="1" si="160"/>
        <v>1</v>
      </c>
      <c r="H9814" s="1435" cm="1">
        <f t="array" aca="1" ref="H9814" ca="1">IF(I9814&lt;&gt;"",INDIRECT("'"&amp;I9814&amp;"'!"&amp;J9814),"")</f>
        <v>0</v>
      </c>
      <c r="I9814" s="1440" t="s">
        <v>6426</v>
      </c>
      <c r="J9814" s="1436" t="s">
        <v>3837</v>
      </c>
      <c r="K9814" s="4"/>
    </row>
    <row r="9815" spans="1:11" ht="15" x14ac:dyDescent="0.2">
      <c r="A9815">
        <v>9756</v>
      </c>
      <c r="B9815" s="19">
        <f>'CARES CRRSA ARP 28-35'!K13</f>
        <v>0</v>
      </c>
      <c r="D9815" s="4" t="s">
        <v>3774</v>
      </c>
      <c r="F9815" s="4"/>
      <c r="G9815" s="1" t="b">
        <f t="shared" ca="1" si="160"/>
        <v>1</v>
      </c>
      <c r="H9815" s="1435" cm="1">
        <f t="array" aca="1" ref="H9815" ca="1">IF(I9815&lt;&gt;"",INDIRECT("'"&amp;I9815&amp;"'!"&amp;J9815),"")</f>
        <v>0</v>
      </c>
      <c r="I9815" s="1440" t="s">
        <v>6426</v>
      </c>
      <c r="J9815" s="1436" t="s">
        <v>4094</v>
      </c>
      <c r="K9815" s="4"/>
    </row>
    <row r="9816" spans="1:11" ht="15" x14ac:dyDescent="0.2">
      <c r="A9816">
        <v>9757</v>
      </c>
      <c r="B9816" s="19">
        <f>'CARES CRRSA ARP 28-35'!L13</f>
        <v>0</v>
      </c>
      <c r="D9816" s="4" t="s">
        <v>3774</v>
      </c>
      <c r="F9816" s="4"/>
      <c r="G9816" s="1" t="b">
        <f t="shared" ca="1" si="160"/>
        <v>1</v>
      </c>
      <c r="H9816" s="1435" cm="1">
        <f t="array" aca="1" ref="H9816" ca="1">IF(I9816&lt;&gt;"",INDIRECT("'"&amp;I9816&amp;"'!"&amp;J9816),"")</f>
        <v>0</v>
      </c>
      <c r="I9816" s="1440" t="s">
        <v>6426</v>
      </c>
      <c r="J9816" s="1436" t="s">
        <v>4491</v>
      </c>
      <c r="K9816" s="4"/>
    </row>
    <row r="9817" spans="1:11" ht="15" x14ac:dyDescent="0.2">
      <c r="A9817">
        <v>9758</v>
      </c>
      <c r="B9817" s="19">
        <f>'CARES CRRSA ARP 28-35'!C14</f>
        <v>0</v>
      </c>
      <c r="D9817" s="4" t="s">
        <v>3774</v>
      </c>
      <c r="F9817" s="4"/>
      <c r="G9817" s="1" t="b">
        <f t="shared" ca="1" si="160"/>
        <v>1</v>
      </c>
      <c r="H9817" s="1435" cm="1">
        <f t="array" aca="1" ref="H9817" ca="1">IF(I9817&lt;&gt;"",INDIRECT("'"&amp;I9817&amp;"'!"&amp;J9817),"")</f>
        <v>0</v>
      </c>
      <c r="I9817" s="1440" t="s">
        <v>6426</v>
      </c>
      <c r="J9817" s="1436" t="s">
        <v>3871</v>
      </c>
      <c r="K9817" s="4"/>
    </row>
    <row r="9818" spans="1:11" ht="15" x14ac:dyDescent="0.2">
      <c r="A9818">
        <v>9759</v>
      </c>
      <c r="B9818" s="19">
        <f>'CARES CRRSA ARP 28-35'!D14</f>
        <v>0</v>
      </c>
      <c r="D9818" s="4" t="s">
        <v>3774</v>
      </c>
      <c r="F9818" s="4"/>
      <c r="G9818" s="1" t="b">
        <f t="shared" ca="1" si="160"/>
        <v>1</v>
      </c>
      <c r="H9818" s="1435" cm="1">
        <f t="array" aca="1" ref="H9818" ca="1">IF(I9818&lt;&gt;"",INDIRECT("'"&amp;I9818&amp;"'!"&amp;J9818),"")</f>
        <v>0</v>
      </c>
      <c r="I9818" s="1440" t="s">
        <v>6426</v>
      </c>
      <c r="J9818" s="1436" t="s">
        <v>3907</v>
      </c>
      <c r="K9818" s="4"/>
    </row>
    <row r="9819" spans="1:11" ht="15" x14ac:dyDescent="0.2">
      <c r="A9819">
        <v>9760</v>
      </c>
      <c r="B9819" s="19">
        <f>'CARES CRRSA ARP 28-35'!F14</f>
        <v>0</v>
      </c>
      <c r="D9819" s="4" t="s">
        <v>3774</v>
      </c>
      <c r="F9819" s="4"/>
      <c r="G9819" s="1" t="b">
        <f t="shared" ca="1" si="160"/>
        <v>1</v>
      </c>
      <c r="H9819" s="1435" cm="1">
        <f t="array" aca="1" ref="H9819" ca="1">IF(I9819&lt;&gt;"",INDIRECT("'"&amp;I9819&amp;"'!"&amp;J9819),"")</f>
        <v>0</v>
      </c>
      <c r="I9819" s="1440" t="s">
        <v>6426</v>
      </c>
      <c r="J9819" s="1436" t="s">
        <v>3979</v>
      </c>
      <c r="K9819" s="4"/>
    </row>
    <row r="9820" spans="1:11" ht="15" x14ac:dyDescent="0.2">
      <c r="A9820">
        <v>9761</v>
      </c>
      <c r="B9820" s="19">
        <f>'CARES CRRSA ARP 28-35'!G14</f>
        <v>0</v>
      </c>
      <c r="D9820" s="4" t="s">
        <v>3774</v>
      </c>
      <c r="F9820" s="4"/>
      <c r="G9820" s="1" t="b">
        <f t="shared" ca="1" si="160"/>
        <v>1</v>
      </c>
      <c r="H9820" s="1435" cm="1">
        <f t="array" aca="1" ref="H9820" ca="1">IF(I9820&lt;&gt;"",INDIRECT("'"&amp;I9820&amp;"'!"&amp;J9820),"")</f>
        <v>0</v>
      </c>
      <c r="I9820" s="1440" t="s">
        <v>6426</v>
      </c>
      <c r="J9820" s="1436" t="s">
        <v>4015</v>
      </c>
      <c r="K9820" s="4"/>
    </row>
    <row r="9821" spans="1:11" ht="15" x14ac:dyDescent="0.2">
      <c r="A9821">
        <v>9762</v>
      </c>
      <c r="B9821" s="19">
        <f>'CARES CRRSA ARP 28-35'!H14</f>
        <v>0</v>
      </c>
      <c r="D9821" s="4" t="s">
        <v>3774</v>
      </c>
      <c r="F9821" s="4"/>
      <c r="G9821" s="1" t="b">
        <f t="shared" ca="1" si="160"/>
        <v>1</v>
      </c>
      <c r="H9821" s="1435" cm="1">
        <f t="array" aca="1" ref="H9821" ca="1">IF(I9821&lt;&gt;"",INDIRECT("'"&amp;I9821&amp;"'!"&amp;J9821),"")</f>
        <v>0</v>
      </c>
      <c r="I9821" s="1440" t="s">
        <v>6426</v>
      </c>
      <c r="J9821" s="1436" t="s">
        <v>4051</v>
      </c>
      <c r="K9821" s="4"/>
    </row>
    <row r="9822" spans="1:11" ht="15" x14ac:dyDescent="0.2">
      <c r="A9822">
        <v>9763</v>
      </c>
      <c r="B9822" s="19">
        <f>'CARES CRRSA ARP 28-35'!K14</f>
        <v>0</v>
      </c>
      <c r="D9822" s="4" t="s">
        <v>3774</v>
      </c>
      <c r="F9822" s="4"/>
      <c r="G9822" s="1" t="b">
        <f t="shared" ca="1" si="160"/>
        <v>1</v>
      </c>
      <c r="H9822" s="1435" cm="1">
        <f t="array" aca="1" ref="H9822" ca="1">IF(I9822&lt;&gt;"",INDIRECT("'"&amp;I9822&amp;"'!"&amp;J9822),"")</f>
        <v>0</v>
      </c>
      <c r="I9822" s="1440" t="s">
        <v>6426</v>
      </c>
      <c r="J9822" s="1436" t="s">
        <v>4095</v>
      </c>
      <c r="K9822" s="4"/>
    </row>
    <row r="9823" spans="1:11" ht="15" x14ac:dyDescent="0.2">
      <c r="A9823">
        <v>9764</v>
      </c>
      <c r="B9823" s="19">
        <f>'CARES CRRSA ARP 28-35'!L14</f>
        <v>0</v>
      </c>
      <c r="D9823" s="4" t="s">
        <v>3774</v>
      </c>
      <c r="F9823" s="4"/>
      <c r="G9823" s="1" t="b">
        <f t="shared" ca="1" si="160"/>
        <v>1</v>
      </c>
      <c r="H9823" s="1435" cm="1">
        <f t="array" aca="1" ref="H9823" ca="1">IF(I9823&lt;&gt;"",INDIRECT("'"&amp;I9823&amp;"'!"&amp;J9823),"")</f>
        <v>0</v>
      </c>
      <c r="I9823" s="1440" t="s">
        <v>6426</v>
      </c>
      <c r="J9823" s="1436" t="s">
        <v>5719</v>
      </c>
      <c r="K9823" s="4"/>
    </row>
    <row r="9824" spans="1:11" ht="15" x14ac:dyDescent="0.2">
      <c r="A9824">
        <f>A9823+1</f>
        <v>9765</v>
      </c>
      <c r="B9824" s="19">
        <f>'CARES CRRSA ARP 28-35'!C15</f>
        <v>4983</v>
      </c>
      <c r="D9824" s="4" t="s">
        <v>7759</v>
      </c>
      <c r="F9824" s="1439"/>
      <c r="G9824" s="1" t="b">
        <f t="shared" ref="G9824:G9844" ca="1" si="161">H9824=B9824</f>
        <v>1</v>
      </c>
      <c r="H9824" s="1435" cm="1">
        <f t="array" aca="1" ref="H9824" ca="1">IF(I9824&lt;&gt;"",INDIRECT("'"&amp;I9824&amp;"'!"&amp;J9824),"")</f>
        <v>4983</v>
      </c>
      <c r="I9824" s="1440" t="s">
        <v>6426</v>
      </c>
      <c r="J9824" s="4" t="s">
        <v>3872</v>
      </c>
    </row>
    <row r="9825" spans="1:10" ht="15" x14ac:dyDescent="0.2">
      <c r="A9825">
        <f t="shared" ref="A9825:A9844" si="162">A9824+1</f>
        <v>9766</v>
      </c>
      <c r="B9825" s="19">
        <f>'CARES CRRSA ARP 28-35'!D15</f>
        <v>0</v>
      </c>
      <c r="D9825" s="4" t="s">
        <v>7759</v>
      </c>
      <c r="F9825" s="1439"/>
      <c r="G9825" s="1" t="b">
        <f t="shared" ca="1" si="161"/>
        <v>1</v>
      </c>
      <c r="H9825" s="1435" cm="1">
        <f t="array" aca="1" ref="H9825" ca="1">IF(I9825&lt;&gt;"",INDIRECT("'"&amp;I9825&amp;"'!"&amp;J9825),"")</f>
        <v>0</v>
      </c>
      <c r="I9825" s="1440" t="s">
        <v>6426</v>
      </c>
      <c r="J9825" s="4" t="s">
        <v>3908</v>
      </c>
    </row>
    <row r="9826" spans="1:10" ht="15" x14ac:dyDescent="0.2">
      <c r="A9826">
        <f t="shared" si="162"/>
        <v>9767</v>
      </c>
      <c r="B9826" s="19">
        <f>'CARES CRRSA ARP 28-35'!F15</f>
        <v>0</v>
      </c>
      <c r="D9826" s="4" t="s">
        <v>7759</v>
      </c>
      <c r="F9826" s="1439"/>
      <c r="G9826" s="1" t="b">
        <f t="shared" ca="1" si="161"/>
        <v>1</v>
      </c>
      <c r="H9826" s="1435" cm="1">
        <f t="array" aca="1" ref="H9826" ca="1">IF(I9826&lt;&gt;"",INDIRECT("'"&amp;I9826&amp;"'!"&amp;J9826),"")</f>
        <v>0</v>
      </c>
      <c r="I9826" s="1440" t="s">
        <v>6426</v>
      </c>
      <c r="J9826" s="4" t="s">
        <v>3980</v>
      </c>
    </row>
    <row r="9827" spans="1:10" ht="15" x14ac:dyDescent="0.2">
      <c r="A9827">
        <f t="shared" si="162"/>
        <v>9768</v>
      </c>
      <c r="B9827" s="19">
        <f>'CARES CRRSA ARP 28-35'!G15</f>
        <v>0</v>
      </c>
      <c r="D9827" s="4" t="s">
        <v>7759</v>
      </c>
      <c r="F9827" s="1439"/>
      <c r="G9827" s="1" t="b">
        <f t="shared" ca="1" si="161"/>
        <v>1</v>
      </c>
      <c r="H9827" s="1435" cm="1">
        <f t="array" aca="1" ref="H9827" ca="1">IF(I9827&lt;&gt;"",INDIRECT("'"&amp;I9827&amp;"'!"&amp;J9827),"")</f>
        <v>0</v>
      </c>
      <c r="I9827" s="1440" t="s">
        <v>6426</v>
      </c>
      <c r="J9827" s="4" t="s">
        <v>4016</v>
      </c>
    </row>
    <row r="9828" spans="1:10" ht="15" x14ac:dyDescent="0.2">
      <c r="A9828">
        <f t="shared" si="162"/>
        <v>9769</v>
      </c>
      <c r="B9828" s="19">
        <f>'CARES CRRSA ARP 28-35'!H15</f>
        <v>0</v>
      </c>
      <c r="D9828" s="4" t="s">
        <v>7759</v>
      </c>
      <c r="F9828" s="1439"/>
      <c r="G9828" s="1" t="b">
        <f t="shared" ca="1" si="161"/>
        <v>1</v>
      </c>
      <c r="H9828" s="1435" cm="1">
        <f t="array" aca="1" ref="H9828" ca="1">IF(I9828&lt;&gt;"",INDIRECT("'"&amp;I9828&amp;"'!"&amp;J9828),"")</f>
        <v>0</v>
      </c>
      <c r="I9828" s="1440" t="s">
        <v>6426</v>
      </c>
      <c r="J9828" s="4" t="s">
        <v>4052</v>
      </c>
    </row>
    <row r="9829" spans="1:10" ht="15" x14ac:dyDescent="0.2">
      <c r="A9829">
        <f t="shared" si="162"/>
        <v>9770</v>
      </c>
      <c r="B9829" s="19">
        <f>'CARES CRRSA ARP 28-35'!K15</f>
        <v>0</v>
      </c>
      <c r="D9829" s="4" t="s">
        <v>7759</v>
      </c>
      <c r="F9829" s="1439"/>
      <c r="G9829" s="1" t="b">
        <f t="shared" ca="1" si="161"/>
        <v>1</v>
      </c>
      <c r="H9829" s="1435" cm="1">
        <f t="array" aca="1" ref="H9829" ca="1">IF(I9829&lt;&gt;"",INDIRECT("'"&amp;I9829&amp;"'!"&amp;J9829),"")</f>
        <v>0</v>
      </c>
      <c r="I9829" s="1440" t="s">
        <v>6426</v>
      </c>
      <c r="J9829" s="4" t="s">
        <v>4096</v>
      </c>
    </row>
    <row r="9830" spans="1:10" ht="15" x14ac:dyDescent="0.2">
      <c r="A9830">
        <f t="shared" si="162"/>
        <v>9771</v>
      </c>
      <c r="B9830" s="19">
        <f>'CARES CRRSA ARP 28-35'!L15</f>
        <v>4983</v>
      </c>
      <c r="D9830" s="4" t="s">
        <v>7759</v>
      </c>
      <c r="F9830" s="1439"/>
      <c r="G9830" s="1" t="b">
        <f t="shared" ca="1" si="161"/>
        <v>1</v>
      </c>
      <c r="H9830" s="1435" cm="1">
        <f t="array" aca="1" ref="H9830" ca="1">IF(I9830&lt;&gt;"",INDIRECT("'"&amp;I9830&amp;"'!"&amp;J9830),"")</f>
        <v>4983</v>
      </c>
      <c r="I9830" s="1440" t="s">
        <v>6426</v>
      </c>
      <c r="J9830" s="4" t="s">
        <v>4673</v>
      </c>
    </row>
    <row r="9831" spans="1:10" ht="15" x14ac:dyDescent="0.2">
      <c r="A9831">
        <f t="shared" si="162"/>
        <v>9772</v>
      </c>
      <c r="B9831" s="19">
        <f>'CARES CRRSA ARP 28-35'!C16</f>
        <v>0</v>
      </c>
      <c r="D9831" s="4" t="s">
        <v>7759</v>
      </c>
      <c r="F9831" s="1439"/>
      <c r="G9831" s="1" t="b">
        <f t="shared" ca="1" si="161"/>
        <v>1</v>
      </c>
      <c r="H9831" s="1435" cm="1">
        <f t="array" aca="1" ref="H9831" ca="1">IF(I9831&lt;&gt;"",INDIRECT("'"&amp;I9831&amp;"'!"&amp;J9831),"")</f>
        <v>0</v>
      </c>
      <c r="I9831" s="1440" t="s">
        <v>6426</v>
      </c>
      <c r="J9831" s="4" t="s">
        <v>3869</v>
      </c>
    </row>
    <row r="9832" spans="1:10" ht="15" x14ac:dyDescent="0.2">
      <c r="A9832">
        <f t="shared" si="162"/>
        <v>9773</v>
      </c>
      <c r="B9832" s="19">
        <f>'CARES CRRSA ARP 28-35'!D16</f>
        <v>0</v>
      </c>
      <c r="D9832" s="4" t="s">
        <v>7759</v>
      </c>
      <c r="F9832" s="1439"/>
      <c r="G9832" s="1" t="b">
        <f t="shared" ca="1" si="161"/>
        <v>1</v>
      </c>
      <c r="H9832" s="1435" cm="1">
        <f t="array" aca="1" ref="H9832" ca="1">IF(I9832&lt;&gt;"",INDIRECT("'"&amp;I9832&amp;"'!"&amp;J9832),"")</f>
        <v>0</v>
      </c>
      <c r="I9832" s="1440" t="s">
        <v>6426</v>
      </c>
      <c r="J9832" s="4" t="s">
        <v>3905</v>
      </c>
    </row>
    <row r="9833" spans="1:10" ht="15" x14ac:dyDescent="0.2">
      <c r="A9833">
        <f t="shared" si="162"/>
        <v>9774</v>
      </c>
      <c r="B9833" s="19">
        <f>'CARES CRRSA ARP 28-35'!F16</f>
        <v>0</v>
      </c>
      <c r="D9833" s="4" t="s">
        <v>7759</v>
      </c>
      <c r="F9833" s="1439"/>
      <c r="G9833" s="1" t="b">
        <f t="shared" ca="1" si="161"/>
        <v>1</v>
      </c>
      <c r="H9833" s="1435" cm="1">
        <f t="array" aca="1" ref="H9833" ca="1">IF(I9833&lt;&gt;"",INDIRECT("'"&amp;I9833&amp;"'!"&amp;J9833),"")</f>
        <v>0</v>
      </c>
      <c r="I9833" s="1440" t="s">
        <v>6426</v>
      </c>
      <c r="J9833" s="4" t="s">
        <v>3977</v>
      </c>
    </row>
    <row r="9834" spans="1:10" ht="15" x14ac:dyDescent="0.2">
      <c r="A9834">
        <f t="shared" si="162"/>
        <v>9775</v>
      </c>
      <c r="B9834" s="19">
        <f>'CARES CRRSA ARP 28-35'!G16</f>
        <v>0</v>
      </c>
      <c r="D9834" s="4" t="s">
        <v>7759</v>
      </c>
      <c r="F9834" s="1439"/>
      <c r="G9834" s="1" t="b">
        <f t="shared" ca="1" si="161"/>
        <v>1</v>
      </c>
      <c r="H9834" s="1435" cm="1">
        <f t="array" aca="1" ref="H9834" ca="1">IF(I9834&lt;&gt;"",INDIRECT("'"&amp;I9834&amp;"'!"&amp;J9834),"")</f>
        <v>0</v>
      </c>
      <c r="I9834" s="1440" t="s">
        <v>6426</v>
      </c>
      <c r="J9834" s="4" t="s">
        <v>4013</v>
      </c>
    </row>
    <row r="9835" spans="1:10" ht="15" x14ac:dyDescent="0.2">
      <c r="A9835">
        <f t="shared" si="162"/>
        <v>9776</v>
      </c>
      <c r="B9835" s="19">
        <f>'CARES CRRSA ARP 28-35'!H16</f>
        <v>0</v>
      </c>
      <c r="D9835" s="4" t="s">
        <v>7759</v>
      </c>
      <c r="F9835" s="1439"/>
      <c r="G9835" s="1" t="b">
        <f t="shared" ca="1" si="161"/>
        <v>1</v>
      </c>
      <c r="H9835" s="1435" cm="1">
        <f t="array" aca="1" ref="H9835" ca="1">IF(I9835&lt;&gt;"",INDIRECT("'"&amp;I9835&amp;"'!"&amp;J9835),"")</f>
        <v>0</v>
      </c>
      <c r="I9835" s="1440" t="s">
        <v>6426</v>
      </c>
      <c r="J9835" s="4" t="s">
        <v>4049</v>
      </c>
    </row>
    <row r="9836" spans="1:10" ht="15" x14ac:dyDescent="0.2">
      <c r="A9836">
        <f t="shared" si="162"/>
        <v>9777</v>
      </c>
      <c r="B9836" s="19">
        <f>'CARES CRRSA ARP 28-35'!K16</f>
        <v>0</v>
      </c>
      <c r="D9836" s="4" t="s">
        <v>7759</v>
      </c>
      <c r="F9836" s="1439"/>
      <c r="G9836" s="1" t="b">
        <f t="shared" ca="1" si="161"/>
        <v>1</v>
      </c>
      <c r="H9836" s="1435" cm="1">
        <f t="array" aca="1" ref="H9836" ca="1">IF(I9836&lt;&gt;"",INDIRECT("'"&amp;I9836&amp;"'!"&amp;J9836),"")</f>
        <v>0</v>
      </c>
      <c r="I9836" s="1440" t="s">
        <v>6426</v>
      </c>
      <c r="J9836" s="4" t="s">
        <v>4091</v>
      </c>
    </row>
    <row r="9837" spans="1:10" ht="15" x14ac:dyDescent="0.2">
      <c r="A9837">
        <f t="shared" si="162"/>
        <v>9778</v>
      </c>
      <c r="B9837" s="19">
        <f>'CARES CRRSA ARP 28-35'!L16</f>
        <v>0</v>
      </c>
      <c r="D9837" s="4" t="s">
        <v>7759</v>
      </c>
      <c r="F9837" s="1439"/>
      <c r="G9837" s="1" t="b">
        <f t="shared" ca="1" si="161"/>
        <v>1</v>
      </c>
      <c r="H9837" s="1435" cm="1">
        <f t="array" aca="1" ref="H9837" ca="1">IF(I9837&lt;&gt;"",INDIRECT("'"&amp;I9837&amp;"'!"&amp;J9837),"")</f>
        <v>0</v>
      </c>
      <c r="I9837" s="1440" t="s">
        <v>6426</v>
      </c>
      <c r="J9837" s="4" t="s">
        <v>4492</v>
      </c>
    </row>
    <row r="9838" spans="1:10" ht="15" x14ac:dyDescent="0.2">
      <c r="A9838">
        <f t="shared" si="162"/>
        <v>9779</v>
      </c>
      <c r="B9838" s="19">
        <f>'CARES CRRSA ARP 28-35'!C17</f>
        <v>0</v>
      </c>
      <c r="D9838" s="4" t="s">
        <v>7759</v>
      </c>
      <c r="F9838" s="1439"/>
      <c r="G9838" s="1" t="b">
        <f t="shared" ca="1" si="161"/>
        <v>1</v>
      </c>
      <c r="H9838" s="1435" cm="1">
        <f t="array" aca="1" ref="H9838" ca="1">IF(I9838&lt;&gt;"",INDIRECT("'"&amp;I9838&amp;"'!"&amp;J9838),"")</f>
        <v>0</v>
      </c>
      <c r="I9838" s="1440" t="s">
        <v>6426</v>
      </c>
      <c r="J9838" s="4" t="s">
        <v>4436</v>
      </c>
    </row>
    <row r="9839" spans="1:10" ht="15" x14ac:dyDescent="0.2">
      <c r="A9839">
        <f t="shared" si="162"/>
        <v>9780</v>
      </c>
      <c r="B9839" s="19">
        <f>'CARES CRRSA ARP 28-35'!D17</f>
        <v>0</v>
      </c>
      <c r="D9839" s="4" t="s">
        <v>7759</v>
      </c>
      <c r="F9839" s="1439"/>
      <c r="G9839" s="1" t="b">
        <f t="shared" ca="1" si="161"/>
        <v>1</v>
      </c>
      <c r="H9839" s="1435" cm="1">
        <f t="array" aca="1" ref="H9839" ca="1">IF(I9839&lt;&gt;"",INDIRECT("'"&amp;I9839&amp;"'!"&amp;J9839),"")</f>
        <v>0</v>
      </c>
      <c r="I9839" s="1440" t="s">
        <v>6426</v>
      </c>
      <c r="J9839" s="4" t="s">
        <v>4440</v>
      </c>
    </row>
    <row r="9840" spans="1:10" ht="15" x14ac:dyDescent="0.2">
      <c r="A9840">
        <f t="shared" si="162"/>
        <v>9781</v>
      </c>
      <c r="B9840" s="19">
        <f>'CARES CRRSA ARP 28-35'!F17</f>
        <v>0</v>
      </c>
      <c r="D9840" s="4" t="s">
        <v>7759</v>
      </c>
      <c r="F9840" s="1439"/>
      <c r="G9840" s="1" t="b">
        <f t="shared" ca="1" si="161"/>
        <v>1</v>
      </c>
      <c r="H9840" s="1435" cm="1">
        <f t="array" aca="1" ref="H9840" ca="1">IF(I9840&lt;&gt;"",INDIRECT("'"&amp;I9840&amp;"'!"&amp;J9840),"")</f>
        <v>0</v>
      </c>
      <c r="I9840" s="1440" t="s">
        <v>6426</v>
      </c>
      <c r="J9840" s="4" t="s">
        <v>4448</v>
      </c>
    </row>
    <row r="9841" spans="1:10" ht="15" x14ac:dyDescent="0.2">
      <c r="A9841">
        <f t="shared" si="162"/>
        <v>9782</v>
      </c>
      <c r="B9841" s="19">
        <f>'CARES CRRSA ARP 28-35'!G17</f>
        <v>0</v>
      </c>
      <c r="D9841" s="4" t="s">
        <v>7759</v>
      </c>
      <c r="F9841" s="1439"/>
      <c r="G9841" s="1" t="b">
        <f t="shared" ca="1" si="161"/>
        <v>1</v>
      </c>
      <c r="H9841" s="1435" cm="1">
        <f t="array" aca="1" ref="H9841" ca="1">IF(I9841&lt;&gt;"",INDIRECT("'"&amp;I9841&amp;"'!"&amp;J9841),"")</f>
        <v>0</v>
      </c>
      <c r="I9841" s="1440" t="s">
        <v>6426</v>
      </c>
      <c r="J9841" s="4" t="s">
        <v>4509</v>
      </c>
    </row>
    <row r="9842" spans="1:10" ht="15" x14ac:dyDescent="0.2">
      <c r="A9842">
        <f t="shared" si="162"/>
        <v>9783</v>
      </c>
      <c r="B9842" s="19">
        <f>'CARES CRRSA ARP 28-35'!H17</f>
        <v>0</v>
      </c>
      <c r="D9842" s="4" t="s">
        <v>7759</v>
      </c>
      <c r="F9842" s="1439"/>
      <c r="G9842" s="1" t="b">
        <f t="shared" ca="1" si="161"/>
        <v>1</v>
      </c>
      <c r="H9842" s="1435" cm="1">
        <f t="array" aca="1" ref="H9842" ca="1">IF(I9842&lt;&gt;"",INDIRECT("'"&amp;I9842&amp;"'!"&amp;J9842),"")</f>
        <v>0</v>
      </c>
      <c r="I9842" s="1440" t="s">
        <v>6426</v>
      </c>
      <c r="J9842" s="4" t="s">
        <v>4515</v>
      </c>
    </row>
    <row r="9843" spans="1:10" ht="15" x14ac:dyDescent="0.2">
      <c r="A9843">
        <f t="shared" si="162"/>
        <v>9784</v>
      </c>
      <c r="B9843" s="19">
        <f>'CARES CRRSA ARP 28-35'!K17</f>
        <v>0</v>
      </c>
      <c r="D9843" s="4" t="s">
        <v>7759</v>
      </c>
      <c r="F9843" s="1439"/>
      <c r="G9843" s="1" t="b">
        <f t="shared" ca="1" si="161"/>
        <v>1</v>
      </c>
      <c r="H9843" s="1435" cm="1">
        <f t="array" aca="1" ref="H9843" ca="1">IF(I9843&lt;&gt;"",INDIRECT("'"&amp;I9843&amp;"'!"&amp;J9843),"")</f>
        <v>0</v>
      </c>
      <c r="I9843" s="1440" t="s">
        <v>6426</v>
      </c>
      <c r="J9843" s="4" t="s">
        <v>4693</v>
      </c>
    </row>
    <row r="9844" spans="1:10" ht="15" x14ac:dyDescent="0.2">
      <c r="A9844">
        <f t="shared" si="162"/>
        <v>9785</v>
      </c>
      <c r="B9844" s="19">
        <f>'CARES CRRSA ARP 28-35'!L17</f>
        <v>0</v>
      </c>
      <c r="D9844" s="4" t="s">
        <v>7759</v>
      </c>
      <c r="F9844" s="1439"/>
      <c r="G9844" s="1" t="b">
        <f t="shared" ca="1" si="161"/>
        <v>1</v>
      </c>
      <c r="H9844" s="1435" cm="1">
        <f t="array" aca="1" ref="H9844" ca="1">IF(I9844&lt;&gt;"",INDIRECT("'"&amp;I9844&amp;"'!"&amp;J9844),"")</f>
        <v>0</v>
      </c>
      <c r="I9844" s="1440" t="s">
        <v>6426</v>
      </c>
      <c r="J9844" s="4" t="s">
        <v>6505</v>
      </c>
    </row>
    <row r="9845" spans="1:10" x14ac:dyDescent="0.2">
      <c r="F9845" s="1439"/>
    </row>
    <row r="9846" spans="1:10" x14ac:dyDescent="0.2">
      <c r="F9846" s="1439"/>
    </row>
    <row r="9847" spans="1:10" x14ac:dyDescent="0.2">
      <c r="F9847" s="1439"/>
    </row>
    <row r="9848" spans="1:10" x14ac:dyDescent="0.2">
      <c r="F9848" s="1439"/>
    </row>
    <row r="9849" spans="1:10" x14ac:dyDescent="0.2">
      <c r="F9849" s="1439"/>
    </row>
    <row r="9850" spans="1:10" x14ac:dyDescent="0.2">
      <c r="F9850" s="1439"/>
    </row>
    <row r="9851" spans="1:10" x14ac:dyDescent="0.2">
      <c r="F9851" s="1439"/>
    </row>
    <row r="9852" spans="1:10" x14ac:dyDescent="0.2">
      <c r="F9852" s="1439"/>
    </row>
    <row r="9853" spans="1:10" x14ac:dyDescent="0.2">
      <c r="F9853" s="1439"/>
    </row>
    <row r="9854" spans="1:10" x14ac:dyDescent="0.2">
      <c r="F9854" s="1439"/>
    </row>
    <row r="9855" spans="1:10" x14ac:dyDescent="0.2">
      <c r="F9855" s="1439"/>
    </row>
    <row r="9856" spans="1:10" x14ac:dyDescent="0.2">
      <c r="F9856" s="1439"/>
    </row>
    <row r="9857" spans="6:6" x14ac:dyDescent="0.2">
      <c r="F9857" s="1439"/>
    </row>
    <row r="9858" spans="6:6" x14ac:dyDescent="0.2">
      <c r="F9858" s="1439"/>
    </row>
    <row r="9859" spans="6:6" x14ac:dyDescent="0.2">
      <c r="F9859" s="1439"/>
    </row>
    <row r="9860" spans="6:6" x14ac:dyDescent="0.2">
      <c r="F9860" s="1439"/>
    </row>
    <row r="9861" spans="6:6" x14ac:dyDescent="0.2">
      <c r="F9861" s="1439"/>
    </row>
    <row r="9862" spans="6:6" x14ac:dyDescent="0.2">
      <c r="F9862" s="1439"/>
    </row>
    <row r="9863" spans="6:6" x14ac:dyDescent="0.2">
      <c r="F9863" s="1439"/>
    </row>
    <row r="9864" spans="6:6" x14ac:dyDescent="0.2">
      <c r="F9864" s="1439"/>
    </row>
    <row r="9865" spans="6:6" x14ac:dyDescent="0.2">
      <c r="F9865" s="1439"/>
    </row>
    <row r="9866" spans="6:6" x14ac:dyDescent="0.2">
      <c r="F9866" s="1439"/>
    </row>
    <row r="9867" spans="6:6" x14ac:dyDescent="0.2">
      <c r="F9867" s="1439"/>
    </row>
    <row r="9868" spans="6:6" x14ac:dyDescent="0.2">
      <c r="F9868" s="1439"/>
    </row>
    <row r="9869" spans="6:6" x14ac:dyDescent="0.2">
      <c r="F9869" s="1439"/>
    </row>
    <row r="9870" spans="6:6" x14ac:dyDescent="0.2">
      <c r="F9870" s="1439"/>
    </row>
    <row r="9871" spans="6:6" x14ac:dyDescent="0.2">
      <c r="F9871" s="1439"/>
    </row>
    <row r="9872" spans="6:6" x14ac:dyDescent="0.2">
      <c r="F9872" s="1439"/>
    </row>
    <row r="9873" spans="6:6" x14ac:dyDescent="0.2">
      <c r="F9873" s="1439"/>
    </row>
    <row r="9874" spans="6:6" x14ac:dyDescent="0.2">
      <c r="F9874" s="1439"/>
    </row>
    <row r="9875" spans="6:6" x14ac:dyDescent="0.2">
      <c r="F9875" s="1439"/>
    </row>
    <row r="9876" spans="6:6" x14ac:dyDescent="0.2">
      <c r="F9876" s="1439"/>
    </row>
    <row r="9877" spans="6:6" x14ac:dyDescent="0.2">
      <c r="F9877" s="1439"/>
    </row>
    <row r="9878" spans="6:6" x14ac:dyDescent="0.2">
      <c r="F9878" s="1439"/>
    </row>
    <row r="9879" spans="6:6" x14ac:dyDescent="0.2">
      <c r="F9879" s="1439"/>
    </row>
    <row r="9880" spans="6:6" x14ac:dyDescent="0.2">
      <c r="F9880" s="1439"/>
    </row>
    <row r="9881" spans="6:6" x14ac:dyDescent="0.2">
      <c r="F9881" s="1439"/>
    </row>
    <row r="9882" spans="6:6" x14ac:dyDescent="0.2">
      <c r="F9882" s="1439"/>
    </row>
    <row r="9883" spans="6:6" x14ac:dyDescent="0.2">
      <c r="F9883" s="1439"/>
    </row>
    <row r="9884" spans="6:6" x14ac:dyDescent="0.2">
      <c r="F9884" s="1439"/>
    </row>
    <row r="9885" spans="6:6" x14ac:dyDescent="0.2">
      <c r="F9885" s="1439"/>
    </row>
    <row r="9886" spans="6:6" x14ac:dyDescent="0.2">
      <c r="F9886" s="1439"/>
    </row>
    <row r="9887" spans="6:6" x14ac:dyDescent="0.2">
      <c r="F9887" s="1439"/>
    </row>
    <row r="9888" spans="6:6" x14ac:dyDescent="0.2">
      <c r="F9888" s="1439"/>
    </row>
    <row r="9889" spans="6:6" x14ac:dyDescent="0.2">
      <c r="F9889" s="1439"/>
    </row>
    <row r="9890" spans="6:6" x14ac:dyDescent="0.2">
      <c r="F9890" s="1439"/>
    </row>
    <row r="9891" spans="6:6" x14ac:dyDescent="0.2">
      <c r="F9891" s="1439"/>
    </row>
    <row r="9892" spans="6:6" x14ac:dyDescent="0.2">
      <c r="F9892" s="1439"/>
    </row>
    <row r="9893" spans="6:6" x14ac:dyDescent="0.2">
      <c r="F9893" s="1439"/>
    </row>
    <row r="9894" spans="6:6" x14ac:dyDescent="0.2">
      <c r="F9894" s="1439"/>
    </row>
    <row r="9895" spans="6:6" x14ac:dyDescent="0.2">
      <c r="F9895" s="1439"/>
    </row>
    <row r="9896" spans="6:6" x14ac:dyDescent="0.2">
      <c r="F9896" s="1439"/>
    </row>
    <row r="9897" spans="6:6" x14ac:dyDescent="0.2">
      <c r="F9897" s="1439"/>
    </row>
    <row r="9898" spans="6:6" x14ac:dyDescent="0.2">
      <c r="F9898" s="1439"/>
    </row>
    <row r="9899" spans="6:6" x14ac:dyDescent="0.2">
      <c r="F9899" s="1439"/>
    </row>
    <row r="9900" spans="6:6" x14ac:dyDescent="0.2">
      <c r="F9900" s="1439"/>
    </row>
    <row r="9901" spans="6:6" x14ac:dyDescent="0.2">
      <c r="F9901" s="1439"/>
    </row>
    <row r="9902" spans="6:6" x14ac:dyDescent="0.2">
      <c r="F9902" s="1439"/>
    </row>
    <row r="9903" spans="6:6" x14ac:dyDescent="0.2">
      <c r="F9903" s="1439"/>
    </row>
    <row r="9904" spans="6:6" x14ac:dyDescent="0.2">
      <c r="F9904" s="1439"/>
    </row>
    <row r="9905" spans="6:6" x14ac:dyDescent="0.2">
      <c r="F9905" s="1439"/>
    </row>
    <row r="9906" spans="6:6" x14ac:dyDescent="0.2">
      <c r="F9906" s="1439"/>
    </row>
    <row r="9907" spans="6:6" x14ac:dyDescent="0.2">
      <c r="F9907" s="1439"/>
    </row>
    <row r="9908" spans="6:6" x14ac:dyDescent="0.2">
      <c r="F9908" s="1439"/>
    </row>
    <row r="9909" spans="6:6" x14ac:dyDescent="0.2">
      <c r="F9909" s="1439"/>
    </row>
    <row r="9910" spans="6:6" x14ac:dyDescent="0.2">
      <c r="F9910" s="1439"/>
    </row>
    <row r="9911" spans="6:6" x14ac:dyDescent="0.2">
      <c r="F9911" s="1439"/>
    </row>
    <row r="9912" spans="6:6" x14ac:dyDescent="0.2">
      <c r="F9912" s="1439"/>
    </row>
    <row r="9913" spans="6:6" x14ac:dyDescent="0.2">
      <c r="F9913" s="1439"/>
    </row>
    <row r="9914" spans="6:6" x14ac:dyDescent="0.2">
      <c r="F9914" s="1439"/>
    </row>
    <row r="9915" spans="6:6" x14ac:dyDescent="0.2">
      <c r="F9915" s="1439"/>
    </row>
    <row r="9916" spans="6:6" x14ac:dyDescent="0.2">
      <c r="F9916" s="1439"/>
    </row>
    <row r="9917" spans="6:6" x14ac:dyDescent="0.2">
      <c r="F9917" s="1439"/>
    </row>
    <row r="9918" spans="6:6" x14ac:dyDescent="0.2">
      <c r="F9918" s="1439"/>
    </row>
    <row r="9919" spans="6:6" x14ac:dyDescent="0.2">
      <c r="F9919" s="1439"/>
    </row>
    <row r="9920" spans="6:6" x14ac:dyDescent="0.2">
      <c r="F9920" s="1439"/>
    </row>
    <row r="9921" spans="6:6" x14ac:dyDescent="0.2">
      <c r="F9921" s="1439"/>
    </row>
    <row r="9922" spans="6:6" x14ac:dyDescent="0.2">
      <c r="F9922" s="1439"/>
    </row>
    <row r="9923" spans="6:6" x14ac:dyDescent="0.2">
      <c r="F9923" s="1439"/>
    </row>
    <row r="9924" spans="6:6" x14ac:dyDescent="0.2">
      <c r="F9924" s="1439"/>
    </row>
    <row r="9925" spans="6:6" x14ac:dyDescent="0.2">
      <c r="F9925" s="1439"/>
    </row>
    <row r="9926" spans="6:6" x14ac:dyDescent="0.2">
      <c r="F9926" s="1439"/>
    </row>
    <row r="9927" spans="6:6" x14ac:dyDescent="0.2">
      <c r="F9927" s="1439"/>
    </row>
    <row r="9928" spans="6:6" x14ac:dyDescent="0.2">
      <c r="F9928" s="1439"/>
    </row>
    <row r="9929" spans="6:6" x14ac:dyDescent="0.2">
      <c r="F9929" s="1439"/>
    </row>
    <row r="9930" spans="6:6" x14ac:dyDescent="0.2">
      <c r="F9930" s="1439"/>
    </row>
    <row r="9931" spans="6:6" x14ac:dyDescent="0.2">
      <c r="F9931" s="1439"/>
    </row>
    <row r="9932" spans="6:6" x14ac:dyDescent="0.2">
      <c r="F9932" s="1439"/>
    </row>
    <row r="9933" spans="6:6" x14ac:dyDescent="0.2">
      <c r="F9933" s="1439"/>
    </row>
    <row r="9934" spans="6:6" x14ac:dyDescent="0.2">
      <c r="F9934" s="1439"/>
    </row>
    <row r="9935" spans="6:6" x14ac:dyDescent="0.2">
      <c r="F9935" s="1439"/>
    </row>
    <row r="9936" spans="6:6" x14ac:dyDescent="0.2">
      <c r="F9936" s="1439"/>
    </row>
    <row r="9937" spans="6:6" x14ac:dyDescent="0.2">
      <c r="F9937" s="1439"/>
    </row>
    <row r="9938" spans="6:6" x14ac:dyDescent="0.2">
      <c r="F9938" s="1439"/>
    </row>
    <row r="9939" spans="6:6" x14ac:dyDescent="0.2">
      <c r="F9939" s="1439"/>
    </row>
    <row r="9940" spans="6:6" x14ac:dyDescent="0.2">
      <c r="F9940" s="1439"/>
    </row>
    <row r="9941" spans="6:6" x14ac:dyDescent="0.2">
      <c r="F9941" s="1439"/>
    </row>
    <row r="9942" spans="6:6" x14ac:dyDescent="0.2">
      <c r="F9942" s="1439"/>
    </row>
    <row r="9943" spans="6:6" x14ac:dyDescent="0.2">
      <c r="F9943" s="1439"/>
    </row>
    <row r="9944" spans="6:6" x14ac:dyDescent="0.2">
      <c r="F9944" s="1439"/>
    </row>
    <row r="9945" spans="6:6" x14ac:dyDescent="0.2">
      <c r="F9945" s="1439"/>
    </row>
    <row r="9946" spans="6:6" x14ac:dyDescent="0.2">
      <c r="F9946" s="1439"/>
    </row>
    <row r="9947" spans="6:6" x14ac:dyDescent="0.2">
      <c r="F9947" s="1439"/>
    </row>
    <row r="9948" spans="6:6" x14ac:dyDescent="0.2">
      <c r="F9948" s="1439"/>
    </row>
    <row r="9949" spans="6:6" x14ac:dyDescent="0.2">
      <c r="F9949" s="1439"/>
    </row>
    <row r="9950" spans="6:6" x14ac:dyDescent="0.2">
      <c r="F9950" s="1439"/>
    </row>
    <row r="9951" spans="6:6" x14ac:dyDescent="0.2">
      <c r="F9951" s="1439"/>
    </row>
    <row r="9952" spans="6:6" x14ac:dyDescent="0.2">
      <c r="F9952" s="1439"/>
    </row>
    <row r="9953" spans="6:6" x14ac:dyDescent="0.2">
      <c r="F9953" s="1439"/>
    </row>
    <row r="9954" spans="6:6" x14ac:dyDescent="0.2">
      <c r="F9954" s="1439"/>
    </row>
    <row r="9955" spans="6:6" x14ac:dyDescent="0.2">
      <c r="F9955" s="1439"/>
    </row>
    <row r="9956" spans="6:6" x14ac:dyDescent="0.2">
      <c r="F9956" s="1439"/>
    </row>
    <row r="9957" spans="6:6" x14ac:dyDescent="0.2">
      <c r="F9957" s="1439"/>
    </row>
    <row r="9958" spans="6:6" x14ac:dyDescent="0.2">
      <c r="F9958" s="1439"/>
    </row>
    <row r="9959" spans="6:6" x14ac:dyDescent="0.2">
      <c r="F9959" s="1439"/>
    </row>
    <row r="9960" spans="6:6" x14ac:dyDescent="0.2">
      <c r="F9960" s="1439"/>
    </row>
    <row r="9961" spans="6:6" x14ac:dyDescent="0.2">
      <c r="F9961" s="1439"/>
    </row>
    <row r="9962" spans="6:6" x14ac:dyDescent="0.2">
      <c r="F9962" s="1439"/>
    </row>
    <row r="9963" spans="6:6" x14ac:dyDescent="0.2">
      <c r="F9963" s="1439"/>
    </row>
    <row r="9964" spans="6:6" x14ac:dyDescent="0.2">
      <c r="F9964" s="1439"/>
    </row>
    <row r="9965" spans="6:6" x14ac:dyDescent="0.2">
      <c r="F9965" s="1439"/>
    </row>
    <row r="9966" spans="6:6" x14ac:dyDescent="0.2">
      <c r="F9966" s="1439"/>
    </row>
    <row r="9967" spans="6:6" x14ac:dyDescent="0.2">
      <c r="F9967" s="1439"/>
    </row>
    <row r="9968" spans="6:6" x14ac:dyDescent="0.2">
      <c r="F9968" s="1439"/>
    </row>
    <row r="9969" spans="6:6" x14ac:dyDescent="0.2">
      <c r="F9969" s="1439"/>
    </row>
    <row r="9970" spans="6:6" x14ac:dyDescent="0.2">
      <c r="F9970" s="1439"/>
    </row>
    <row r="9971" spans="6:6" x14ac:dyDescent="0.2">
      <c r="F9971" s="1439"/>
    </row>
    <row r="9972" spans="6:6" x14ac:dyDescent="0.2">
      <c r="F9972" s="1439"/>
    </row>
    <row r="9973" spans="6:6" x14ac:dyDescent="0.2">
      <c r="F9973" s="1439"/>
    </row>
    <row r="9974" spans="6:6" x14ac:dyDescent="0.2">
      <c r="F9974" s="1439"/>
    </row>
    <row r="9975" spans="6:6" x14ac:dyDescent="0.2">
      <c r="F9975" s="1439"/>
    </row>
    <row r="9976" spans="6:6" x14ac:dyDescent="0.2">
      <c r="F9976" s="1439"/>
    </row>
    <row r="9977" spans="6:6" x14ac:dyDescent="0.2">
      <c r="F9977" s="1439"/>
    </row>
    <row r="9978" spans="6:6" x14ac:dyDescent="0.2">
      <c r="F9978" s="1439"/>
    </row>
    <row r="9979" spans="6:6" x14ac:dyDescent="0.2">
      <c r="F9979" s="1439"/>
    </row>
    <row r="9980" spans="6:6" x14ac:dyDescent="0.2">
      <c r="F9980" s="1439"/>
    </row>
    <row r="9981" spans="6:6" x14ac:dyDescent="0.2">
      <c r="F9981" s="1439"/>
    </row>
    <row r="9982" spans="6:6" x14ac:dyDescent="0.2">
      <c r="F9982" s="1439"/>
    </row>
    <row r="9983" spans="6:6" x14ac:dyDescent="0.2">
      <c r="F9983" s="1439"/>
    </row>
    <row r="9984" spans="6:6" x14ac:dyDescent="0.2">
      <c r="F9984" s="1439"/>
    </row>
    <row r="9985" spans="6:6" x14ac:dyDescent="0.2">
      <c r="F9985" s="1439"/>
    </row>
    <row r="9986" spans="6:6" x14ac:dyDescent="0.2">
      <c r="F9986" s="1439"/>
    </row>
    <row r="9987" spans="6:6" x14ac:dyDescent="0.2">
      <c r="F9987" s="1439"/>
    </row>
    <row r="9988" spans="6:6" x14ac:dyDescent="0.2">
      <c r="F9988" s="1439"/>
    </row>
    <row r="9989" spans="6:6" x14ac:dyDescent="0.2">
      <c r="F9989" s="1439"/>
    </row>
    <row r="9990" spans="6:6" x14ac:dyDescent="0.2">
      <c r="F9990" s="1439"/>
    </row>
    <row r="9991" spans="6:6" x14ac:dyDescent="0.2">
      <c r="F9991" s="1439"/>
    </row>
    <row r="9992" spans="6:6" x14ac:dyDescent="0.2">
      <c r="F9992" s="1439"/>
    </row>
    <row r="9993" spans="6:6" x14ac:dyDescent="0.2">
      <c r="F9993" s="1439"/>
    </row>
    <row r="9994" spans="6:6" x14ac:dyDescent="0.2">
      <c r="F9994" s="1439"/>
    </row>
    <row r="9995" spans="6:6" x14ac:dyDescent="0.2">
      <c r="F9995" s="1439"/>
    </row>
    <row r="9996" spans="6:6" x14ac:dyDescent="0.2">
      <c r="F9996" s="1439"/>
    </row>
    <row r="9997" spans="6:6" x14ac:dyDescent="0.2">
      <c r="F9997" s="1439"/>
    </row>
    <row r="9998" spans="6:6" x14ac:dyDescent="0.2">
      <c r="F9998" s="1439"/>
    </row>
    <row r="9999" spans="6:6" x14ac:dyDescent="0.2">
      <c r="F9999" s="1439"/>
    </row>
    <row r="10000" spans="6:6" x14ac:dyDescent="0.2">
      <c r="F10000" s="1439"/>
    </row>
    <row r="10001" spans="6:6" x14ac:dyDescent="0.2">
      <c r="F10001" s="1439"/>
    </row>
    <row r="10002" spans="6:6" x14ac:dyDescent="0.2">
      <c r="F10002" s="1439"/>
    </row>
    <row r="10003" spans="6:6" x14ac:dyDescent="0.2">
      <c r="F10003" s="1439"/>
    </row>
    <row r="10004" spans="6:6" x14ac:dyDescent="0.2">
      <c r="F10004" s="1439"/>
    </row>
    <row r="10005" spans="6:6" x14ac:dyDescent="0.2">
      <c r="F10005" s="1439"/>
    </row>
    <row r="10006" spans="6:6" x14ac:dyDescent="0.2">
      <c r="F10006" s="1439"/>
    </row>
    <row r="10007" spans="6:6" x14ac:dyDescent="0.2">
      <c r="F10007" s="1439"/>
    </row>
    <row r="10008" spans="6:6" x14ac:dyDescent="0.2">
      <c r="F10008" s="1439"/>
    </row>
    <row r="10009" spans="6:6" x14ac:dyDescent="0.2">
      <c r="F10009" s="1439"/>
    </row>
    <row r="10010" spans="6:6" x14ac:dyDescent="0.2">
      <c r="F10010" s="1439"/>
    </row>
    <row r="10011" spans="6:6" x14ac:dyDescent="0.2">
      <c r="F10011" s="1439"/>
    </row>
    <row r="10012" spans="6:6" x14ac:dyDescent="0.2">
      <c r="F10012" s="1439"/>
    </row>
    <row r="10013" spans="6:6" x14ac:dyDescent="0.2">
      <c r="F10013" s="1439"/>
    </row>
    <row r="10014" spans="6:6" x14ac:dyDescent="0.2">
      <c r="F10014" s="1439"/>
    </row>
    <row r="10015" spans="6:6" x14ac:dyDescent="0.2">
      <c r="F10015" s="1439"/>
    </row>
    <row r="10016" spans="6:6" x14ac:dyDescent="0.2">
      <c r="F10016" s="1439"/>
    </row>
    <row r="10017" spans="6:6" x14ac:dyDescent="0.2">
      <c r="F10017" s="1439"/>
    </row>
    <row r="10018" spans="6:6" x14ac:dyDescent="0.2">
      <c r="F10018" s="1439"/>
    </row>
    <row r="10019" spans="6:6" x14ac:dyDescent="0.2">
      <c r="F10019" s="1439"/>
    </row>
    <row r="10020" spans="6:6" x14ac:dyDescent="0.2">
      <c r="F10020" s="1439"/>
    </row>
    <row r="10021" spans="6:6" x14ac:dyDescent="0.2">
      <c r="F10021" s="1439"/>
    </row>
    <row r="10022" spans="6:6" x14ac:dyDescent="0.2">
      <c r="F10022" s="1439"/>
    </row>
    <row r="10023" spans="6:6" x14ac:dyDescent="0.2">
      <c r="F10023" s="1439"/>
    </row>
    <row r="10024" spans="6:6" x14ac:dyDescent="0.2">
      <c r="F10024" s="1439"/>
    </row>
    <row r="10025" spans="6:6" x14ac:dyDescent="0.2">
      <c r="F10025" s="1439"/>
    </row>
    <row r="10026" spans="6:6" x14ac:dyDescent="0.2">
      <c r="F10026" s="1439"/>
    </row>
    <row r="10027" spans="6:6" x14ac:dyDescent="0.2">
      <c r="F10027" s="1439"/>
    </row>
    <row r="10028" spans="6:6" x14ac:dyDescent="0.2">
      <c r="F10028" s="1439"/>
    </row>
    <row r="10029" spans="6:6" x14ac:dyDescent="0.2">
      <c r="F10029" s="1439"/>
    </row>
    <row r="10030" spans="6:6" x14ac:dyDescent="0.2">
      <c r="F10030" s="1439"/>
    </row>
    <row r="10031" spans="6:6" x14ac:dyDescent="0.2">
      <c r="F10031" s="1439"/>
    </row>
    <row r="10032" spans="6:6" x14ac:dyDescent="0.2">
      <c r="F10032" s="1439"/>
    </row>
    <row r="10033" spans="6:6" x14ac:dyDescent="0.2">
      <c r="F10033" s="1439"/>
    </row>
    <row r="10034" spans="6:6" x14ac:dyDescent="0.2">
      <c r="F10034" s="1439"/>
    </row>
    <row r="10035" spans="6:6" x14ac:dyDescent="0.2">
      <c r="F10035" s="1439"/>
    </row>
    <row r="10036" spans="6:6" x14ac:dyDescent="0.2">
      <c r="F10036" s="1439"/>
    </row>
    <row r="10037" spans="6:6" x14ac:dyDescent="0.2">
      <c r="F10037" s="1439"/>
    </row>
    <row r="10038" spans="6:6" x14ac:dyDescent="0.2">
      <c r="F10038" s="1439"/>
    </row>
    <row r="10039" spans="6:6" x14ac:dyDescent="0.2">
      <c r="F10039" s="1439"/>
    </row>
    <row r="10040" spans="6:6" x14ac:dyDescent="0.2">
      <c r="F10040" s="1439"/>
    </row>
    <row r="10041" spans="6:6" x14ac:dyDescent="0.2">
      <c r="F10041" s="1439"/>
    </row>
    <row r="10042" spans="6:6" x14ac:dyDescent="0.2">
      <c r="F10042" s="1439"/>
    </row>
    <row r="10043" spans="6:6" x14ac:dyDescent="0.2">
      <c r="F10043" s="1439"/>
    </row>
    <row r="10044" spans="6:6" x14ac:dyDescent="0.2">
      <c r="F10044" s="1439"/>
    </row>
    <row r="10045" spans="6:6" x14ac:dyDescent="0.2">
      <c r="F10045" s="1439"/>
    </row>
    <row r="10046" spans="6:6" x14ac:dyDescent="0.2">
      <c r="F10046" s="1439"/>
    </row>
    <row r="10047" spans="6:6" x14ac:dyDescent="0.2">
      <c r="F10047" s="1439"/>
    </row>
    <row r="10048" spans="6:6" x14ac:dyDescent="0.2">
      <c r="F10048" s="1439"/>
    </row>
    <row r="10049" spans="6:6" x14ac:dyDescent="0.2">
      <c r="F10049" s="1439"/>
    </row>
    <row r="10050" spans="6:6" x14ac:dyDescent="0.2">
      <c r="F10050" s="1439"/>
    </row>
    <row r="10051" spans="6:6" x14ac:dyDescent="0.2">
      <c r="F10051" s="1439"/>
    </row>
    <row r="10052" spans="6:6" x14ac:dyDescent="0.2">
      <c r="F10052" s="1439"/>
    </row>
    <row r="10053" spans="6:6" x14ac:dyDescent="0.2">
      <c r="F10053" s="1439"/>
    </row>
    <row r="10054" spans="6:6" x14ac:dyDescent="0.2">
      <c r="F10054" s="1439"/>
    </row>
    <row r="10055" spans="6:6" x14ac:dyDescent="0.2">
      <c r="F10055" s="1439"/>
    </row>
    <row r="10056" spans="6:6" x14ac:dyDescent="0.2">
      <c r="F10056" s="1439"/>
    </row>
    <row r="10057" spans="6:6" x14ac:dyDescent="0.2">
      <c r="F10057" s="1439"/>
    </row>
    <row r="10058" spans="6:6" x14ac:dyDescent="0.2">
      <c r="F10058" s="1439"/>
    </row>
    <row r="10059" spans="6:6" x14ac:dyDescent="0.2">
      <c r="F10059" s="1439"/>
    </row>
    <row r="10060" spans="6:6" x14ac:dyDescent="0.2">
      <c r="F10060" s="1439"/>
    </row>
    <row r="10061" spans="6:6" x14ac:dyDescent="0.2">
      <c r="F10061" s="1439"/>
    </row>
    <row r="10062" spans="6:6" x14ac:dyDescent="0.2">
      <c r="F10062" s="1439"/>
    </row>
    <row r="10063" spans="6:6" x14ac:dyDescent="0.2">
      <c r="F10063" s="1439"/>
    </row>
    <row r="10064" spans="6:6" x14ac:dyDescent="0.2">
      <c r="F10064" s="1439"/>
    </row>
    <row r="10065" spans="6:6" x14ac:dyDescent="0.2">
      <c r="F10065" s="1439"/>
    </row>
    <row r="10066" spans="6:6" x14ac:dyDescent="0.2">
      <c r="F10066" s="1439"/>
    </row>
    <row r="10067" spans="6:6" x14ac:dyDescent="0.2">
      <c r="F10067" s="1439"/>
    </row>
    <row r="10068" spans="6:6" x14ac:dyDescent="0.2">
      <c r="F10068" s="1439"/>
    </row>
    <row r="10069" spans="6:6" x14ac:dyDescent="0.2">
      <c r="F10069" s="1439"/>
    </row>
    <row r="10070" spans="6:6" x14ac:dyDescent="0.2">
      <c r="F10070" s="1439"/>
    </row>
    <row r="10071" spans="6:6" x14ac:dyDescent="0.2">
      <c r="F10071" s="1439"/>
    </row>
    <row r="10072" spans="6:6" x14ac:dyDescent="0.2">
      <c r="F10072" s="1439"/>
    </row>
    <row r="10073" spans="6:6" x14ac:dyDescent="0.2">
      <c r="F10073" s="1439"/>
    </row>
    <row r="10074" spans="6:6" x14ac:dyDescent="0.2">
      <c r="F10074" s="1439"/>
    </row>
    <row r="10075" spans="6:6" x14ac:dyDescent="0.2">
      <c r="F10075" s="1439"/>
    </row>
    <row r="10076" spans="6:6" x14ac:dyDescent="0.2">
      <c r="F10076" s="1439"/>
    </row>
    <row r="10077" spans="6:6" x14ac:dyDescent="0.2">
      <c r="F10077" s="1439"/>
    </row>
    <row r="10078" spans="6:6" x14ac:dyDescent="0.2">
      <c r="F10078" s="1439"/>
    </row>
    <row r="10079" spans="6:6" x14ac:dyDescent="0.2">
      <c r="F10079" s="1439"/>
    </row>
    <row r="10080" spans="6:6" x14ac:dyDescent="0.2">
      <c r="F10080" s="1439"/>
    </row>
    <row r="10081" spans="6:6" x14ac:dyDescent="0.2">
      <c r="F10081" s="1439"/>
    </row>
    <row r="10082" spans="6:6" x14ac:dyDescent="0.2">
      <c r="F10082" s="1439"/>
    </row>
    <row r="10083" spans="6:6" x14ac:dyDescent="0.2">
      <c r="F10083" s="1439"/>
    </row>
    <row r="10084" spans="6:6" x14ac:dyDescent="0.2">
      <c r="F10084" s="1439"/>
    </row>
    <row r="10085" spans="6:6" x14ac:dyDescent="0.2">
      <c r="F10085" s="1439"/>
    </row>
    <row r="10086" spans="6:6" x14ac:dyDescent="0.2">
      <c r="F10086" s="1439"/>
    </row>
    <row r="10087" spans="6:6" x14ac:dyDescent="0.2">
      <c r="F10087" s="1439"/>
    </row>
    <row r="10088" spans="6:6" x14ac:dyDescent="0.2">
      <c r="F10088" s="1439"/>
    </row>
    <row r="10089" spans="6:6" x14ac:dyDescent="0.2">
      <c r="F10089" s="1439"/>
    </row>
    <row r="10090" spans="6:6" x14ac:dyDescent="0.2">
      <c r="F10090" s="1439"/>
    </row>
    <row r="10091" spans="6:6" x14ac:dyDescent="0.2">
      <c r="F10091" s="1439"/>
    </row>
    <row r="10092" spans="6:6" x14ac:dyDescent="0.2">
      <c r="F10092" s="1439"/>
    </row>
    <row r="10093" spans="6:6" x14ac:dyDescent="0.2">
      <c r="F10093" s="1439"/>
    </row>
    <row r="10094" spans="6:6" x14ac:dyDescent="0.2">
      <c r="F10094" s="1439"/>
    </row>
    <row r="10095" spans="6:6" x14ac:dyDescent="0.2">
      <c r="F10095" s="1439"/>
    </row>
    <row r="10096" spans="6:6" x14ac:dyDescent="0.2">
      <c r="F10096" s="1439"/>
    </row>
    <row r="10097" spans="6:6" x14ac:dyDescent="0.2">
      <c r="F10097" s="1439"/>
    </row>
    <row r="10098" spans="6:6" x14ac:dyDescent="0.2">
      <c r="F10098" s="1439"/>
    </row>
    <row r="10099" spans="6:6" x14ac:dyDescent="0.2">
      <c r="F10099" s="1439"/>
    </row>
    <row r="10100" spans="6:6" x14ac:dyDescent="0.2">
      <c r="F10100" s="1439"/>
    </row>
    <row r="10101" spans="6:6" x14ac:dyDescent="0.2">
      <c r="F10101" s="1439"/>
    </row>
    <row r="10102" spans="6:6" x14ac:dyDescent="0.2">
      <c r="F10102" s="1439"/>
    </row>
    <row r="10103" spans="6:6" x14ac:dyDescent="0.2">
      <c r="F10103" s="1439"/>
    </row>
    <row r="10104" spans="6:6" x14ac:dyDescent="0.2">
      <c r="F10104" s="1439"/>
    </row>
    <row r="10105" spans="6:6" x14ac:dyDescent="0.2">
      <c r="F10105" s="1439"/>
    </row>
    <row r="10106" spans="6:6" x14ac:dyDescent="0.2">
      <c r="F10106" s="1439"/>
    </row>
    <row r="10107" spans="6:6" x14ac:dyDescent="0.2">
      <c r="F10107" s="1439"/>
    </row>
    <row r="10108" spans="6:6" x14ac:dyDescent="0.2">
      <c r="F10108" s="1439"/>
    </row>
    <row r="10109" spans="6:6" x14ac:dyDescent="0.2">
      <c r="F10109" s="1439"/>
    </row>
    <row r="10110" spans="6:6" x14ac:dyDescent="0.2">
      <c r="F10110" s="1439"/>
    </row>
    <row r="10111" spans="6:6" x14ac:dyDescent="0.2">
      <c r="F10111" s="1439"/>
    </row>
    <row r="10112" spans="6:6" x14ac:dyDescent="0.2">
      <c r="F10112" s="1439"/>
    </row>
    <row r="10113" spans="6:6" x14ac:dyDescent="0.2">
      <c r="F10113" s="1439"/>
    </row>
    <row r="10114" spans="6:6" x14ac:dyDescent="0.2">
      <c r="F10114" s="1439"/>
    </row>
    <row r="10115" spans="6:6" x14ac:dyDescent="0.2">
      <c r="F10115" s="1439"/>
    </row>
    <row r="10116" spans="6:6" x14ac:dyDescent="0.2">
      <c r="F10116" s="1439"/>
    </row>
    <row r="10117" spans="6:6" x14ac:dyDescent="0.2">
      <c r="F10117" s="1439"/>
    </row>
    <row r="10118" spans="6:6" x14ac:dyDescent="0.2">
      <c r="F10118" s="1439"/>
    </row>
    <row r="10119" spans="6:6" x14ac:dyDescent="0.2">
      <c r="F10119" s="1439"/>
    </row>
    <row r="10120" spans="6:6" x14ac:dyDescent="0.2">
      <c r="F10120" s="1439"/>
    </row>
    <row r="10121" spans="6:6" x14ac:dyDescent="0.2">
      <c r="F10121" s="1439"/>
    </row>
    <row r="10122" spans="6:6" x14ac:dyDescent="0.2">
      <c r="F10122" s="1439"/>
    </row>
    <row r="10123" spans="6:6" x14ac:dyDescent="0.2">
      <c r="F10123" s="1439"/>
    </row>
    <row r="10124" spans="6:6" x14ac:dyDescent="0.2">
      <c r="F10124" s="1439"/>
    </row>
    <row r="10125" spans="6:6" x14ac:dyDescent="0.2">
      <c r="F10125" s="1439"/>
    </row>
    <row r="10126" spans="6:6" x14ac:dyDescent="0.2">
      <c r="F10126" s="1439"/>
    </row>
    <row r="10127" spans="6:6" x14ac:dyDescent="0.2">
      <c r="F10127" s="1439"/>
    </row>
    <row r="10128" spans="6:6" x14ac:dyDescent="0.2">
      <c r="F10128" s="1439"/>
    </row>
    <row r="10129" spans="6:6" x14ac:dyDescent="0.2">
      <c r="F10129" s="1439"/>
    </row>
    <row r="10130" spans="6:6" x14ac:dyDescent="0.2">
      <c r="F10130" s="1439"/>
    </row>
    <row r="10131" spans="6:6" x14ac:dyDescent="0.2">
      <c r="F10131" s="1439"/>
    </row>
    <row r="10132" spans="6:6" x14ac:dyDescent="0.2">
      <c r="F10132" s="1439"/>
    </row>
    <row r="10133" spans="6:6" x14ac:dyDescent="0.2">
      <c r="F10133" s="1439"/>
    </row>
    <row r="10134" spans="6:6" x14ac:dyDescent="0.2">
      <c r="F10134" s="1439"/>
    </row>
    <row r="10135" spans="6:6" x14ac:dyDescent="0.2">
      <c r="F10135" s="1439"/>
    </row>
    <row r="10136" spans="6:6" x14ac:dyDescent="0.2">
      <c r="F10136" s="1439"/>
    </row>
    <row r="10137" spans="6:6" x14ac:dyDescent="0.2">
      <c r="F10137" s="1439"/>
    </row>
    <row r="10138" spans="6:6" x14ac:dyDescent="0.2">
      <c r="F10138" s="1439"/>
    </row>
    <row r="10139" spans="6:6" x14ac:dyDescent="0.2">
      <c r="F10139" s="1439"/>
    </row>
    <row r="10140" spans="6:6" x14ac:dyDescent="0.2">
      <c r="F10140" s="1439"/>
    </row>
    <row r="10141" spans="6:6" x14ac:dyDescent="0.2">
      <c r="F10141" s="1439"/>
    </row>
    <row r="10142" spans="6:6" x14ac:dyDescent="0.2">
      <c r="F10142" s="1439"/>
    </row>
    <row r="10143" spans="6:6" x14ac:dyDescent="0.2">
      <c r="F10143" s="1439"/>
    </row>
    <row r="10144" spans="6:6" x14ac:dyDescent="0.2">
      <c r="F10144" s="1439"/>
    </row>
    <row r="10145" spans="6:6" x14ac:dyDescent="0.2">
      <c r="F10145" s="1439"/>
    </row>
    <row r="10146" spans="6:6" x14ac:dyDescent="0.2">
      <c r="F10146" s="1439"/>
    </row>
    <row r="10147" spans="6:6" x14ac:dyDescent="0.2">
      <c r="F10147" s="1439"/>
    </row>
    <row r="10148" spans="6:6" x14ac:dyDescent="0.2">
      <c r="F10148" s="1439"/>
    </row>
    <row r="10149" spans="6:6" x14ac:dyDescent="0.2">
      <c r="F10149" s="1439"/>
    </row>
    <row r="10150" spans="6:6" x14ac:dyDescent="0.2">
      <c r="F10150" s="1439"/>
    </row>
    <row r="10151" spans="6:6" x14ac:dyDescent="0.2">
      <c r="F10151" s="1439"/>
    </row>
    <row r="10152" spans="6:6" x14ac:dyDescent="0.2">
      <c r="F10152" s="1439"/>
    </row>
    <row r="10153" spans="6:6" x14ac:dyDescent="0.2">
      <c r="F10153" s="1439"/>
    </row>
    <row r="10154" spans="6:6" x14ac:dyDescent="0.2">
      <c r="F10154" s="1439"/>
    </row>
    <row r="10155" spans="6:6" x14ac:dyDescent="0.2">
      <c r="F10155" s="1439"/>
    </row>
    <row r="10156" spans="6:6" x14ac:dyDescent="0.2">
      <c r="F10156" s="1439"/>
    </row>
    <row r="10157" spans="6:6" x14ac:dyDescent="0.2">
      <c r="F10157" s="1439"/>
    </row>
    <row r="10158" spans="6:6" x14ac:dyDescent="0.2">
      <c r="F10158" s="1439"/>
    </row>
    <row r="10159" spans="6:6" x14ac:dyDescent="0.2">
      <c r="F10159" s="1439"/>
    </row>
    <row r="10160" spans="6:6" x14ac:dyDescent="0.2">
      <c r="F10160" s="1439"/>
    </row>
    <row r="10161" spans="6:6" x14ac:dyDescent="0.2">
      <c r="F10161" s="1439"/>
    </row>
    <row r="10162" spans="6:6" x14ac:dyDescent="0.2">
      <c r="F10162" s="1439"/>
    </row>
    <row r="10163" spans="6:6" x14ac:dyDescent="0.2">
      <c r="F10163" s="1439"/>
    </row>
    <row r="10164" spans="6:6" x14ac:dyDescent="0.2">
      <c r="F10164" s="1439"/>
    </row>
    <row r="10165" spans="6:6" x14ac:dyDescent="0.2">
      <c r="F10165" s="1439"/>
    </row>
    <row r="10166" spans="6:6" x14ac:dyDescent="0.2">
      <c r="F10166" s="1439"/>
    </row>
    <row r="10167" spans="6:6" x14ac:dyDescent="0.2">
      <c r="F10167" s="1439"/>
    </row>
    <row r="10168" spans="6:6" x14ac:dyDescent="0.2">
      <c r="F10168" s="1439"/>
    </row>
    <row r="10169" spans="6:6" x14ac:dyDescent="0.2">
      <c r="F10169" s="1439"/>
    </row>
    <row r="10170" spans="6:6" x14ac:dyDescent="0.2">
      <c r="F10170" s="1439"/>
    </row>
    <row r="10171" spans="6:6" x14ac:dyDescent="0.2">
      <c r="F10171" s="1439"/>
    </row>
    <row r="10172" spans="6:6" x14ac:dyDescent="0.2">
      <c r="F10172" s="1439"/>
    </row>
    <row r="10173" spans="6:6" x14ac:dyDescent="0.2">
      <c r="F10173" s="1439"/>
    </row>
    <row r="10174" spans="6:6" x14ac:dyDescent="0.2">
      <c r="F10174" s="1439"/>
    </row>
    <row r="10175" spans="6:6" x14ac:dyDescent="0.2">
      <c r="F10175" s="1439"/>
    </row>
    <row r="10176" spans="6:6" x14ac:dyDescent="0.2">
      <c r="F10176" s="1439"/>
    </row>
    <row r="10177" spans="6:6" x14ac:dyDescent="0.2">
      <c r="F10177" s="1439"/>
    </row>
    <row r="10178" spans="6:6" x14ac:dyDescent="0.2">
      <c r="F10178" s="1439"/>
    </row>
    <row r="10179" spans="6:6" x14ac:dyDescent="0.2">
      <c r="F10179" s="1439"/>
    </row>
    <row r="10180" spans="6:6" x14ac:dyDescent="0.2">
      <c r="F10180" s="1439"/>
    </row>
    <row r="10181" spans="6:6" x14ac:dyDescent="0.2">
      <c r="F10181" s="1439"/>
    </row>
    <row r="10182" spans="6:6" x14ac:dyDescent="0.2">
      <c r="F10182" s="1439"/>
    </row>
    <row r="10183" spans="6:6" x14ac:dyDescent="0.2">
      <c r="F10183" s="1439"/>
    </row>
    <row r="10184" spans="6:6" x14ac:dyDescent="0.2">
      <c r="F10184" s="1439"/>
    </row>
    <row r="10185" spans="6:6" x14ac:dyDescent="0.2">
      <c r="F10185" s="1439"/>
    </row>
    <row r="10186" spans="6:6" x14ac:dyDescent="0.2">
      <c r="F10186" s="1439"/>
    </row>
    <row r="10187" spans="6:6" x14ac:dyDescent="0.2">
      <c r="F10187" s="1439"/>
    </row>
    <row r="10188" spans="6:6" x14ac:dyDescent="0.2">
      <c r="F10188" s="1439"/>
    </row>
    <row r="10189" spans="6:6" x14ac:dyDescent="0.2">
      <c r="F10189" s="1439"/>
    </row>
    <row r="10190" spans="6:6" x14ac:dyDescent="0.2">
      <c r="F10190" s="1439"/>
    </row>
    <row r="10191" spans="6:6" x14ac:dyDescent="0.2">
      <c r="F10191" s="1439"/>
    </row>
    <row r="10192" spans="6:6" x14ac:dyDescent="0.2">
      <c r="F10192" s="1439"/>
    </row>
    <row r="10193" spans="6:6" x14ac:dyDescent="0.2">
      <c r="F10193" s="1439"/>
    </row>
    <row r="10194" spans="6:6" x14ac:dyDescent="0.2">
      <c r="F10194" s="1439"/>
    </row>
    <row r="10195" spans="6:6" x14ac:dyDescent="0.2">
      <c r="F10195" s="1439"/>
    </row>
    <row r="10196" spans="6:6" x14ac:dyDescent="0.2">
      <c r="F10196" s="1439"/>
    </row>
    <row r="10197" spans="6:6" x14ac:dyDescent="0.2">
      <c r="F10197" s="1439"/>
    </row>
    <row r="10198" spans="6:6" x14ac:dyDescent="0.2">
      <c r="F10198" s="1439"/>
    </row>
    <row r="10199" spans="6:6" x14ac:dyDescent="0.2">
      <c r="F10199" s="1439"/>
    </row>
    <row r="10200" spans="6:6" x14ac:dyDescent="0.2">
      <c r="F10200" s="1439"/>
    </row>
    <row r="10201" spans="6:6" x14ac:dyDescent="0.2">
      <c r="F10201" s="1439"/>
    </row>
    <row r="10202" spans="6:6" x14ac:dyDescent="0.2">
      <c r="F10202" s="1439"/>
    </row>
    <row r="10203" spans="6:6" x14ac:dyDescent="0.2">
      <c r="F10203" s="1439"/>
    </row>
    <row r="10204" spans="6:6" x14ac:dyDescent="0.2">
      <c r="F10204" s="1439"/>
    </row>
    <row r="10205" spans="6:6" x14ac:dyDescent="0.2">
      <c r="F10205" s="1439"/>
    </row>
    <row r="10206" spans="6:6" x14ac:dyDescent="0.2">
      <c r="F10206" s="1439"/>
    </row>
    <row r="10207" spans="6:6" x14ac:dyDescent="0.2">
      <c r="F10207" s="1439"/>
    </row>
    <row r="10208" spans="6:6" x14ac:dyDescent="0.2">
      <c r="F10208" s="1439"/>
    </row>
    <row r="10209" spans="6:6" x14ac:dyDescent="0.2">
      <c r="F10209" s="1439"/>
    </row>
    <row r="10210" spans="6:6" x14ac:dyDescent="0.2">
      <c r="F10210" s="1439"/>
    </row>
    <row r="10211" spans="6:6" x14ac:dyDescent="0.2">
      <c r="F10211" s="1439"/>
    </row>
    <row r="10212" spans="6:6" x14ac:dyDescent="0.2">
      <c r="F10212" s="1439"/>
    </row>
    <row r="10213" spans="6:6" x14ac:dyDescent="0.2">
      <c r="F10213" s="1439"/>
    </row>
    <row r="10214" spans="6:6" x14ac:dyDescent="0.2">
      <c r="F10214" s="1439"/>
    </row>
    <row r="10215" spans="6:6" x14ac:dyDescent="0.2">
      <c r="F10215" s="1439"/>
    </row>
    <row r="10216" spans="6:6" x14ac:dyDescent="0.2">
      <c r="F10216" s="1439"/>
    </row>
    <row r="10217" spans="6:6" x14ac:dyDescent="0.2">
      <c r="F10217" s="1439"/>
    </row>
    <row r="10218" spans="6:6" x14ac:dyDescent="0.2">
      <c r="F10218" s="1439"/>
    </row>
    <row r="10219" spans="6:6" x14ac:dyDescent="0.2">
      <c r="F10219" s="1439"/>
    </row>
    <row r="10220" spans="6:6" x14ac:dyDescent="0.2">
      <c r="F10220" s="1439"/>
    </row>
    <row r="10221" spans="6:6" x14ac:dyDescent="0.2">
      <c r="F10221" s="1439"/>
    </row>
    <row r="10222" spans="6:6" x14ac:dyDescent="0.2">
      <c r="F10222" s="1439"/>
    </row>
    <row r="10223" spans="6:6" x14ac:dyDescent="0.2">
      <c r="F10223" s="1439"/>
    </row>
    <row r="10224" spans="6:6" x14ac:dyDescent="0.2">
      <c r="F10224" s="1439"/>
    </row>
    <row r="10225" spans="6:6" x14ac:dyDescent="0.2">
      <c r="F10225" s="1439"/>
    </row>
    <row r="10226" spans="6:6" x14ac:dyDescent="0.2">
      <c r="F10226" s="1439"/>
    </row>
    <row r="10227" spans="6:6" x14ac:dyDescent="0.2">
      <c r="F10227" s="1439"/>
    </row>
    <row r="10228" spans="6:6" x14ac:dyDescent="0.2">
      <c r="F10228" s="1439"/>
    </row>
    <row r="10229" spans="6:6" x14ac:dyDescent="0.2">
      <c r="F10229" s="1439"/>
    </row>
    <row r="10230" spans="6:6" x14ac:dyDescent="0.2">
      <c r="F10230" s="1439"/>
    </row>
    <row r="10231" spans="6:6" x14ac:dyDescent="0.2">
      <c r="F10231" s="1439"/>
    </row>
    <row r="10232" spans="6:6" x14ac:dyDescent="0.2">
      <c r="F10232" s="1439"/>
    </row>
    <row r="10233" spans="6:6" x14ac:dyDescent="0.2">
      <c r="F10233" s="1439"/>
    </row>
    <row r="10234" spans="6:6" x14ac:dyDescent="0.2">
      <c r="F10234" s="1439"/>
    </row>
    <row r="10235" spans="6:6" x14ac:dyDescent="0.2">
      <c r="F10235" s="1439"/>
    </row>
    <row r="10236" spans="6:6" x14ac:dyDescent="0.2">
      <c r="F10236" s="1439"/>
    </row>
    <row r="10237" spans="6:6" x14ac:dyDescent="0.2">
      <c r="F10237" s="1439"/>
    </row>
    <row r="10238" spans="6:6" x14ac:dyDescent="0.2">
      <c r="F10238" s="1439"/>
    </row>
    <row r="10239" spans="6:6" x14ac:dyDescent="0.2">
      <c r="F10239" s="1439"/>
    </row>
    <row r="10240" spans="6:6" x14ac:dyDescent="0.2">
      <c r="F10240" s="1439"/>
    </row>
    <row r="10241" spans="6:6" x14ac:dyDescent="0.2">
      <c r="F10241" s="1439"/>
    </row>
    <row r="10242" spans="6:6" x14ac:dyDescent="0.2">
      <c r="F10242" s="1439"/>
    </row>
    <row r="10243" spans="6:6" x14ac:dyDescent="0.2">
      <c r="F10243" s="1439"/>
    </row>
    <row r="10244" spans="6:6" x14ac:dyDescent="0.2">
      <c r="F10244" s="1439"/>
    </row>
    <row r="10245" spans="6:6" x14ac:dyDescent="0.2">
      <c r="F10245" s="1439"/>
    </row>
    <row r="10246" spans="6:6" x14ac:dyDescent="0.2">
      <c r="F10246" s="1439"/>
    </row>
    <row r="10247" spans="6:6" x14ac:dyDescent="0.2">
      <c r="F10247" s="1439"/>
    </row>
    <row r="10248" spans="6:6" x14ac:dyDescent="0.2">
      <c r="F10248" s="1439"/>
    </row>
    <row r="10249" spans="6:6" x14ac:dyDescent="0.2">
      <c r="F10249" s="1439"/>
    </row>
    <row r="10250" spans="6:6" x14ac:dyDescent="0.2">
      <c r="F10250" s="1439"/>
    </row>
    <row r="10251" spans="6:6" x14ac:dyDescent="0.2">
      <c r="F10251" s="1439"/>
    </row>
    <row r="10252" spans="6:6" x14ac:dyDescent="0.2">
      <c r="F10252" s="1439"/>
    </row>
    <row r="10253" spans="6:6" x14ac:dyDescent="0.2">
      <c r="F10253" s="1439"/>
    </row>
    <row r="10254" spans="6:6" x14ac:dyDescent="0.2">
      <c r="F10254" s="1439"/>
    </row>
    <row r="10255" spans="6:6" x14ac:dyDescent="0.2">
      <c r="F10255" s="1439"/>
    </row>
    <row r="10256" spans="6:6" x14ac:dyDescent="0.2">
      <c r="F10256" s="1439"/>
    </row>
    <row r="10257" spans="6:6" x14ac:dyDescent="0.2">
      <c r="F10257" s="1439"/>
    </row>
    <row r="10258" spans="6:6" x14ac:dyDescent="0.2">
      <c r="F10258" s="1439"/>
    </row>
    <row r="10259" spans="6:6" x14ac:dyDescent="0.2">
      <c r="F10259" s="1439"/>
    </row>
    <row r="10260" spans="6:6" x14ac:dyDescent="0.2">
      <c r="F10260" s="1439"/>
    </row>
    <row r="10261" spans="6:6" x14ac:dyDescent="0.2">
      <c r="F10261" s="1439"/>
    </row>
    <row r="10262" spans="6:6" x14ac:dyDescent="0.2">
      <c r="F10262" s="1439"/>
    </row>
    <row r="10263" spans="6:6" x14ac:dyDescent="0.2">
      <c r="F10263" s="1439"/>
    </row>
    <row r="10264" spans="6:6" x14ac:dyDescent="0.2">
      <c r="F10264" s="1439"/>
    </row>
    <row r="10265" spans="6:6" x14ac:dyDescent="0.2">
      <c r="F10265" s="1439"/>
    </row>
    <row r="10266" spans="6:6" x14ac:dyDescent="0.2">
      <c r="F10266" s="1439"/>
    </row>
    <row r="10267" spans="6:6" x14ac:dyDescent="0.2">
      <c r="F10267" s="1439"/>
    </row>
    <row r="10268" spans="6:6" x14ac:dyDescent="0.2">
      <c r="F10268" s="1439"/>
    </row>
    <row r="10269" spans="6:6" x14ac:dyDescent="0.2">
      <c r="F10269" s="1439"/>
    </row>
    <row r="10270" spans="6:6" x14ac:dyDescent="0.2">
      <c r="F10270" s="1439"/>
    </row>
    <row r="10271" spans="6:6" x14ac:dyDescent="0.2">
      <c r="F10271" s="1439"/>
    </row>
    <row r="10272" spans="6:6" x14ac:dyDescent="0.2">
      <c r="F10272" s="1439"/>
    </row>
    <row r="10273" spans="6:6" x14ac:dyDescent="0.2">
      <c r="F10273" s="1439"/>
    </row>
    <row r="10274" spans="6:6" x14ac:dyDescent="0.2">
      <c r="F10274" s="1439"/>
    </row>
    <row r="10275" spans="6:6" x14ac:dyDescent="0.2">
      <c r="F10275" s="1439"/>
    </row>
    <row r="10276" spans="6:6" x14ac:dyDescent="0.2">
      <c r="F10276" s="1439"/>
    </row>
    <row r="10277" spans="6:6" x14ac:dyDescent="0.2">
      <c r="F10277" s="1439"/>
    </row>
    <row r="10278" spans="6:6" x14ac:dyDescent="0.2">
      <c r="F10278" s="1439"/>
    </row>
    <row r="10279" spans="6:6" x14ac:dyDescent="0.2">
      <c r="F10279" s="1439"/>
    </row>
    <row r="10280" spans="6:6" x14ac:dyDescent="0.2">
      <c r="F10280" s="1439"/>
    </row>
    <row r="10281" spans="6:6" x14ac:dyDescent="0.2">
      <c r="F10281" s="1439"/>
    </row>
    <row r="10282" spans="6:6" x14ac:dyDescent="0.2">
      <c r="F10282" s="1439"/>
    </row>
    <row r="10283" spans="6:6" x14ac:dyDescent="0.2">
      <c r="F10283" s="1439"/>
    </row>
    <row r="10284" spans="6:6" x14ac:dyDescent="0.2">
      <c r="F10284" s="1439"/>
    </row>
    <row r="10285" spans="6:6" x14ac:dyDescent="0.2">
      <c r="F10285" s="1439"/>
    </row>
    <row r="10286" spans="6:6" x14ac:dyDescent="0.2">
      <c r="F10286" s="1439"/>
    </row>
    <row r="10287" spans="6:6" x14ac:dyDescent="0.2">
      <c r="F10287" s="1439"/>
    </row>
    <row r="10288" spans="6:6" x14ac:dyDescent="0.2">
      <c r="F10288" s="1439"/>
    </row>
    <row r="10289" spans="6:6" x14ac:dyDescent="0.2">
      <c r="F10289" s="1439"/>
    </row>
    <row r="10290" spans="6:6" x14ac:dyDescent="0.2">
      <c r="F10290" s="1439"/>
    </row>
    <row r="10291" spans="6:6" x14ac:dyDescent="0.2">
      <c r="F10291" s="1439"/>
    </row>
    <row r="10292" spans="6:6" x14ac:dyDescent="0.2">
      <c r="F10292" s="1439"/>
    </row>
    <row r="10293" spans="6:6" x14ac:dyDescent="0.2">
      <c r="F10293" s="1439"/>
    </row>
    <row r="10294" spans="6:6" x14ac:dyDescent="0.2">
      <c r="F10294" s="1439"/>
    </row>
    <row r="10295" spans="6:6" x14ac:dyDescent="0.2">
      <c r="F10295" s="1439"/>
    </row>
    <row r="10296" spans="6:6" x14ac:dyDescent="0.2">
      <c r="F10296" s="1439"/>
    </row>
    <row r="10297" spans="6:6" x14ac:dyDescent="0.2">
      <c r="F10297" s="1439"/>
    </row>
    <row r="10298" spans="6:6" x14ac:dyDescent="0.2">
      <c r="F10298" s="1439"/>
    </row>
    <row r="10299" spans="6:6" x14ac:dyDescent="0.2">
      <c r="F10299" s="1439"/>
    </row>
    <row r="10300" spans="6:6" x14ac:dyDescent="0.2">
      <c r="F10300" s="1439"/>
    </row>
    <row r="10301" spans="6:6" x14ac:dyDescent="0.2">
      <c r="F10301" s="1439"/>
    </row>
    <row r="10302" spans="6:6" x14ac:dyDescent="0.2">
      <c r="F10302" s="1439"/>
    </row>
    <row r="10303" spans="6:6" x14ac:dyDescent="0.2">
      <c r="F10303" s="1439"/>
    </row>
    <row r="10304" spans="6:6" x14ac:dyDescent="0.2">
      <c r="F10304" s="1439"/>
    </row>
    <row r="10305" spans="6:6" x14ac:dyDescent="0.2">
      <c r="F10305" s="1439"/>
    </row>
    <row r="10306" spans="6:6" x14ac:dyDescent="0.2">
      <c r="F10306" s="1439"/>
    </row>
    <row r="10307" spans="6:6" x14ac:dyDescent="0.2">
      <c r="F10307" s="1439"/>
    </row>
    <row r="10308" spans="6:6" x14ac:dyDescent="0.2">
      <c r="F10308" s="1439"/>
    </row>
    <row r="10309" spans="6:6" x14ac:dyDescent="0.2">
      <c r="F10309" s="1439"/>
    </row>
    <row r="10310" spans="6:6" x14ac:dyDescent="0.2">
      <c r="F10310" s="1439"/>
    </row>
    <row r="10311" spans="6:6" x14ac:dyDescent="0.2">
      <c r="F10311" s="1439"/>
    </row>
    <row r="10312" spans="6:6" x14ac:dyDescent="0.2">
      <c r="F10312" s="1439"/>
    </row>
    <row r="10313" spans="6:6" x14ac:dyDescent="0.2">
      <c r="F10313" s="1439"/>
    </row>
    <row r="10314" spans="6:6" x14ac:dyDescent="0.2">
      <c r="F10314" s="1439"/>
    </row>
    <row r="10315" spans="6:6" x14ac:dyDescent="0.2">
      <c r="F10315" s="1439"/>
    </row>
    <row r="10316" spans="6:6" x14ac:dyDescent="0.2">
      <c r="F10316" s="1439"/>
    </row>
    <row r="10317" spans="6:6" x14ac:dyDescent="0.2">
      <c r="F10317" s="1439"/>
    </row>
    <row r="10318" spans="6:6" x14ac:dyDescent="0.2">
      <c r="F10318" s="1439"/>
    </row>
    <row r="10319" spans="6:6" x14ac:dyDescent="0.2">
      <c r="F10319" s="1439"/>
    </row>
    <row r="10320" spans="6:6" x14ac:dyDescent="0.2">
      <c r="F10320" s="1439"/>
    </row>
    <row r="10321" spans="6:6" x14ac:dyDescent="0.2">
      <c r="F10321" s="1439"/>
    </row>
    <row r="10322" spans="6:6" x14ac:dyDescent="0.2">
      <c r="F10322" s="1439"/>
    </row>
    <row r="10323" spans="6:6" x14ac:dyDescent="0.2">
      <c r="F10323" s="1439"/>
    </row>
    <row r="10324" spans="6:6" x14ac:dyDescent="0.2">
      <c r="F10324" s="1439"/>
    </row>
    <row r="10325" spans="6:6" x14ac:dyDescent="0.2">
      <c r="F10325" s="1439"/>
    </row>
    <row r="10326" spans="6:6" x14ac:dyDescent="0.2">
      <c r="F10326" s="1439"/>
    </row>
    <row r="10327" spans="6:6" x14ac:dyDescent="0.2">
      <c r="F10327" s="1439"/>
    </row>
    <row r="10328" spans="6:6" x14ac:dyDescent="0.2">
      <c r="F10328" s="1439"/>
    </row>
    <row r="10329" spans="6:6" x14ac:dyDescent="0.2">
      <c r="F10329" s="1439"/>
    </row>
    <row r="10330" spans="6:6" x14ac:dyDescent="0.2">
      <c r="F10330" s="1439"/>
    </row>
    <row r="10331" spans="6:6" x14ac:dyDescent="0.2">
      <c r="F10331" s="1439"/>
    </row>
    <row r="10332" spans="6:6" x14ac:dyDescent="0.2">
      <c r="F10332" s="1439"/>
    </row>
    <row r="10333" spans="6:6" x14ac:dyDescent="0.2">
      <c r="F10333" s="1439"/>
    </row>
    <row r="10334" spans="6:6" x14ac:dyDescent="0.2">
      <c r="F10334" s="1439"/>
    </row>
    <row r="10335" spans="6:6" x14ac:dyDescent="0.2">
      <c r="F10335" s="1439"/>
    </row>
    <row r="10336" spans="6:6" x14ac:dyDescent="0.2">
      <c r="F10336" s="1439"/>
    </row>
    <row r="10337" spans="6:6" x14ac:dyDescent="0.2">
      <c r="F10337" s="1439"/>
    </row>
    <row r="10338" spans="6:6" x14ac:dyDescent="0.2">
      <c r="F10338" s="1439"/>
    </row>
    <row r="10339" spans="6:6" x14ac:dyDescent="0.2">
      <c r="F10339" s="1439"/>
    </row>
    <row r="10340" spans="6:6" x14ac:dyDescent="0.2">
      <c r="F10340" s="1439"/>
    </row>
    <row r="10341" spans="6:6" x14ac:dyDescent="0.2">
      <c r="F10341" s="1439"/>
    </row>
    <row r="10342" spans="6:6" x14ac:dyDescent="0.2">
      <c r="F10342" s="1439"/>
    </row>
    <row r="10343" spans="6:6" x14ac:dyDescent="0.2">
      <c r="F10343" s="1439"/>
    </row>
    <row r="10344" spans="6:6" x14ac:dyDescent="0.2">
      <c r="F10344" s="1439"/>
    </row>
    <row r="10345" spans="6:6" x14ac:dyDescent="0.2">
      <c r="F10345" s="1439"/>
    </row>
    <row r="10346" spans="6:6" x14ac:dyDescent="0.2">
      <c r="F10346" s="1439"/>
    </row>
    <row r="10347" spans="6:6" x14ac:dyDescent="0.2">
      <c r="F10347" s="1439"/>
    </row>
    <row r="10348" spans="6:6" x14ac:dyDescent="0.2">
      <c r="F10348" s="1439"/>
    </row>
    <row r="10349" spans="6:6" x14ac:dyDescent="0.2">
      <c r="F10349" s="1439"/>
    </row>
    <row r="10350" spans="6:6" x14ac:dyDescent="0.2">
      <c r="F10350" s="1439"/>
    </row>
    <row r="10351" spans="6:6" x14ac:dyDescent="0.2">
      <c r="F10351" s="1439"/>
    </row>
    <row r="10352" spans="6:6" x14ac:dyDescent="0.2">
      <c r="F10352" s="1439"/>
    </row>
    <row r="10353" spans="6:6" x14ac:dyDescent="0.2">
      <c r="F10353" s="1439"/>
    </row>
    <row r="10354" spans="6:6" x14ac:dyDescent="0.2">
      <c r="F10354" s="1439"/>
    </row>
    <row r="10355" spans="6:6" x14ac:dyDescent="0.2">
      <c r="F10355" s="1439"/>
    </row>
    <row r="10356" spans="6:6" x14ac:dyDescent="0.2">
      <c r="F10356" s="1439"/>
    </row>
    <row r="10357" spans="6:6" x14ac:dyDescent="0.2">
      <c r="F10357" s="1439"/>
    </row>
    <row r="10358" spans="6:6" x14ac:dyDescent="0.2">
      <c r="F10358" s="1439"/>
    </row>
    <row r="10359" spans="6:6" x14ac:dyDescent="0.2">
      <c r="F10359" s="1439"/>
    </row>
    <row r="10360" spans="6:6" x14ac:dyDescent="0.2">
      <c r="F10360" s="1439"/>
    </row>
    <row r="10361" spans="6:6" x14ac:dyDescent="0.2">
      <c r="F10361" s="1439"/>
    </row>
    <row r="10362" spans="6:6" x14ac:dyDescent="0.2">
      <c r="F10362" s="1439"/>
    </row>
    <row r="10363" spans="6:6" x14ac:dyDescent="0.2">
      <c r="F10363" s="1439"/>
    </row>
    <row r="10364" spans="6:6" x14ac:dyDescent="0.2">
      <c r="F10364" s="1439"/>
    </row>
    <row r="10365" spans="6:6" x14ac:dyDescent="0.2">
      <c r="F10365" s="1439"/>
    </row>
    <row r="10366" spans="6:6" x14ac:dyDescent="0.2">
      <c r="F10366" s="1439"/>
    </row>
    <row r="10367" spans="6:6" x14ac:dyDescent="0.2">
      <c r="F10367" s="1439"/>
    </row>
    <row r="10368" spans="6:6" x14ac:dyDescent="0.2">
      <c r="F10368" s="1439"/>
    </row>
    <row r="10369" spans="6:6" x14ac:dyDescent="0.2">
      <c r="F10369" s="1439"/>
    </row>
    <row r="10370" spans="6:6" x14ac:dyDescent="0.2">
      <c r="F10370" s="1439"/>
    </row>
    <row r="10371" spans="6:6" x14ac:dyDescent="0.2">
      <c r="F10371" s="1439"/>
    </row>
    <row r="10372" spans="6:6" x14ac:dyDescent="0.2">
      <c r="F10372" s="1439"/>
    </row>
    <row r="10373" spans="6:6" x14ac:dyDescent="0.2">
      <c r="F10373" s="1439"/>
    </row>
    <row r="10374" spans="6:6" x14ac:dyDescent="0.2">
      <c r="F10374" s="1439"/>
    </row>
    <row r="10375" spans="6:6" x14ac:dyDescent="0.2">
      <c r="F10375" s="1439"/>
    </row>
    <row r="10376" spans="6:6" x14ac:dyDescent="0.2">
      <c r="F10376" s="1439"/>
    </row>
    <row r="10377" spans="6:6" x14ac:dyDescent="0.2">
      <c r="F10377" s="1439"/>
    </row>
    <row r="10378" spans="6:6" x14ac:dyDescent="0.2">
      <c r="F10378" s="1439"/>
    </row>
    <row r="10379" spans="6:6" x14ac:dyDescent="0.2">
      <c r="F10379" s="1439"/>
    </row>
    <row r="10380" spans="6:6" x14ac:dyDescent="0.2">
      <c r="F10380" s="1439"/>
    </row>
    <row r="10381" spans="6:6" x14ac:dyDescent="0.2">
      <c r="F10381" s="1439"/>
    </row>
    <row r="10382" spans="6:6" x14ac:dyDescent="0.2">
      <c r="F10382" s="1439"/>
    </row>
    <row r="10383" spans="6:6" x14ac:dyDescent="0.2">
      <c r="F10383" s="1439"/>
    </row>
    <row r="10384" spans="6:6" x14ac:dyDescent="0.2">
      <c r="F10384" s="1439"/>
    </row>
    <row r="10385" spans="6:6" x14ac:dyDescent="0.2">
      <c r="F10385" s="1439"/>
    </row>
    <row r="10386" spans="6:6" x14ac:dyDescent="0.2">
      <c r="F10386" s="1439"/>
    </row>
    <row r="10387" spans="6:6" x14ac:dyDescent="0.2">
      <c r="F10387" s="1439"/>
    </row>
    <row r="10388" spans="6:6" x14ac:dyDescent="0.2">
      <c r="F10388" s="1439"/>
    </row>
    <row r="10389" spans="6:6" x14ac:dyDescent="0.2">
      <c r="F10389" s="1439"/>
    </row>
    <row r="10390" spans="6:6" x14ac:dyDescent="0.2">
      <c r="F10390" s="1439"/>
    </row>
    <row r="10391" spans="6:6" x14ac:dyDescent="0.2">
      <c r="F10391" s="1439"/>
    </row>
    <row r="10392" spans="6:6" x14ac:dyDescent="0.2">
      <c r="F10392" s="1439"/>
    </row>
    <row r="10393" spans="6:6" x14ac:dyDescent="0.2">
      <c r="F10393" s="1439"/>
    </row>
    <row r="10394" spans="6:6" x14ac:dyDescent="0.2">
      <c r="F10394" s="1439"/>
    </row>
    <row r="10395" spans="6:6" x14ac:dyDescent="0.2">
      <c r="F10395" s="1439"/>
    </row>
    <row r="10396" spans="6:6" x14ac:dyDescent="0.2">
      <c r="F10396" s="1439"/>
    </row>
    <row r="10397" spans="6:6" x14ac:dyDescent="0.2">
      <c r="F10397" s="1439"/>
    </row>
    <row r="10398" spans="6:6" x14ac:dyDescent="0.2">
      <c r="F10398" s="1439"/>
    </row>
    <row r="10399" spans="6:6" x14ac:dyDescent="0.2">
      <c r="F10399" s="1439"/>
    </row>
    <row r="10400" spans="6:6" x14ac:dyDescent="0.2">
      <c r="F10400" s="1439"/>
    </row>
    <row r="10401" spans="6:6" x14ac:dyDescent="0.2">
      <c r="F10401" s="1439"/>
    </row>
    <row r="10402" spans="6:6" x14ac:dyDescent="0.2">
      <c r="F10402" s="1439"/>
    </row>
    <row r="10403" spans="6:6" x14ac:dyDescent="0.2">
      <c r="F10403" s="1439"/>
    </row>
    <row r="10404" spans="6:6" x14ac:dyDescent="0.2">
      <c r="F10404" s="1439"/>
    </row>
    <row r="10405" spans="6:6" x14ac:dyDescent="0.2">
      <c r="F10405" s="1439"/>
    </row>
    <row r="10406" spans="6:6" x14ac:dyDescent="0.2">
      <c r="F10406" s="1439"/>
    </row>
    <row r="10407" spans="6:6" x14ac:dyDescent="0.2">
      <c r="F10407" s="1439"/>
    </row>
    <row r="10408" spans="6:6" x14ac:dyDescent="0.2">
      <c r="F10408" s="1439"/>
    </row>
    <row r="10409" spans="6:6" x14ac:dyDescent="0.2">
      <c r="F10409" s="1439"/>
    </row>
    <row r="10410" spans="6:6" x14ac:dyDescent="0.2">
      <c r="F10410" s="1439"/>
    </row>
    <row r="10411" spans="6:6" x14ac:dyDescent="0.2">
      <c r="F10411" s="1439"/>
    </row>
    <row r="10412" spans="6:6" x14ac:dyDescent="0.2">
      <c r="F10412" s="1439"/>
    </row>
    <row r="10413" spans="6:6" x14ac:dyDescent="0.2">
      <c r="F10413" s="1439"/>
    </row>
    <row r="10414" spans="6:6" x14ac:dyDescent="0.2">
      <c r="F10414" s="1439"/>
    </row>
    <row r="10415" spans="6:6" x14ac:dyDescent="0.2">
      <c r="F10415" s="1439"/>
    </row>
    <row r="10416" spans="6:6" x14ac:dyDescent="0.2">
      <c r="F10416" s="1439"/>
    </row>
    <row r="10417" spans="6:6" x14ac:dyDescent="0.2">
      <c r="F10417" s="1439"/>
    </row>
    <row r="10418" spans="6:6" x14ac:dyDescent="0.2">
      <c r="F10418" s="1439"/>
    </row>
    <row r="10419" spans="6:6" x14ac:dyDescent="0.2">
      <c r="F10419" s="1439"/>
    </row>
    <row r="10420" spans="6:6" x14ac:dyDescent="0.2">
      <c r="F10420" s="1439"/>
    </row>
    <row r="10421" spans="6:6" x14ac:dyDescent="0.2">
      <c r="F10421" s="1439"/>
    </row>
    <row r="10422" spans="6:6" x14ac:dyDescent="0.2">
      <c r="F10422" s="1439"/>
    </row>
    <row r="10423" spans="6:6" x14ac:dyDescent="0.2">
      <c r="F10423" s="1439"/>
    </row>
    <row r="10424" spans="6:6" x14ac:dyDescent="0.2">
      <c r="F10424" s="1439"/>
    </row>
    <row r="10425" spans="6:6" x14ac:dyDescent="0.2">
      <c r="F10425" s="1439"/>
    </row>
    <row r="10426" spans="6:6" x14ac:dyDescent="0.2">
      <c r="F10426" s="1439"/>
    </row>
    <row r="10427" spans="6:6" x14ac:dyDescent="0.2">
      <c r="F10427" s="1439"/>
    </row>
    <row r="10428" spans="6:6" x14ac:dyDescent="0.2">
      <c r="F10428" s="1439"/>
    </row>
    <row r="10429" spans="6:6" x14ac:dyDescent="0.2">
      <c r="F10429" s="1439"/>
    </row>
    <row r="10430" spans="6:6" x14ac:dyDescent="0.2">
      <c r="F10430" s="1439"/>
    </row>
    <row r="10431" spans="6:6" x14ac:dyDescent="0.2">
      <c r="F10431" s="1439"/>
    </row>
    <row r="10432" spans="6:6" x14ac:dyDescent="0.2">
      <c r="F10432" s="1439"/>
    </row>
    <row r="10433" spans="6:6" x14ac:dyDescent="0.2">
      <c r="F10433" s="1439"/>
    </row>
    <row r="10434" spans="6:6" x14ac:dyDescent="0.2">
      <c r="F10434" s="1439"/>
    </row>
    <row r="10435" spans="6:6" x14ac:dyDescent="0.2">
      <c r="F10435" s="1439"/>
    </row>
    <row r="10436" spans="6:6" x14ac:dyDescent="0.2">
      <c r="F10436" s="1439"/>
    </row>
    <row r="10437" spans="6:6" x14ac:dyDescent="0.2">
      <c r="F10437" s="1439"/>
    </row>
    <row r="10438" spans="6:6" x14ac:dyDescent="0.2">
      <c r="F10438" s="1439"/>
    </row>
    <row r="10439" spans="6:6" x14ac:dyDescent="0.2">
      <c r="F10439" s="1439"/>
    </row>
    <row r="10440" spans="6:6" x14ac:dyDescent="0.2">
      <c r="F10440" s="1439"/>
    </row>
    <row r="10441" spans="6:6" x14ac:dyDescent="0.2">
      <c r="F10441" s="1439"/>
    </row>
    <row r="10442" spans="6:6" x14ac:dyDescent="0.2">
      <c r="F10442" s="1439"/>
    </row>
    <row r="10443" spans="6:6" x14ac:dyDescent="0.2">
      <c r="F10443" s="1439"/>
    </row>
    <row r="10444" spans="6:6" x14ac:dyDescent="0.2">
      <c r="F10444" s="1439"/>
    </row>
    <row r="10445" spans="6:6" x14ac:dyDescent="0.2">
      <c r="F10445" s="1439"/>
    </row>
    <row r="10446" spans="6:6" x14ac:dyDescent="0.2">
      <c r="F10446" s="1439"/>
    </row>
    <row r="10447" spans="6:6" x14ac:dyDescent="0.2">
      <c r="F10447" s="1439"/>
    </row>
    <row r="10448" spans="6:6" x14ac:dyDescent="0.2">
      <c r="F10448" s="1439"/>
    </row>
    <row r="10449" spans="6:6" x14ac:dyDescent="0.2">
      <c r="F10449" s="1439"/>
    </row>
    <row r="10450" spans="6:6" x14ac:dyDescent="0.2">
      <c r="F10450" s="1439"/>
    </row>
    <row r="10451" spans="6:6" x14ac:dyDescent="0.2">
      <c r="F10451" s="1439"/>
    </row>
    <row r="10452" spans="6:6" x14ac:dyDescent="0.2">
      <c r="F10452" s="1439"/>
    </row>
    <row r="10453" spans="6:6" x14ac:dyDescent="0.2">
      <c r="F10453" s="1439"/>
    </row>
    <row r="10454" spans="6:6" x14ac:dyDescent="0.2">
      <c r="F10454" s="1439"/>
    </row>
    <row r="10455" spans="6:6" x14ac:dyDescent="0.2">
      <c r="F10455" s="1439"/>
    </row>
    <row r="10456" spans="6:6" x14ac:dyDescent="0.2">
      <c r="F10456" s="1439"/>
    </row>
    <row r="10457" spans="6:6" x14ac:dyDescent="0.2">
      <c r="F10457" s="1439"/>
    </row>
    <row r="10458" spans="6:6" x14ac:dyDescent="0.2">
      <c r="F10458" s="1439"/>
    </row>
    <row r="10459" spans="6:6" x14ac:dyDescent="0.2">
      <c r="F10459" s="1439"/>
    </row>
    <row r="10460" spans="6:6" x14ac:dyDescent="0.2">
      <c r="F10460" s="1439"/>
    </row>
    <row r="10461" spans="6:6" x14ac:dyDescent="0.2">
      <c r="F10461" s="1439"/>
    </row>
    <row r="10462" spans="6:6" x14ac:dyDescent="0.2">
      <c r="F10462" s="1439"/>
    </row>
    <row r="10463" spans="6:6" x14ac:dyDescent="0.2">
      <c r="F10463" s="1439"/>
    </row>
    <row r="10464" spans="6:6" x14ac:dyDescent="0.2">
      <c r="F10464" s="1439"/>
    </row>
    <row r="10465" spans="6:6" x14ac:dyDescent="0.2">
      <c r="F10465" s="1439"/>
    </row>
    <row r="10466" spans="6:6" x14ac:dyDescent="0.2">
      <c r="F10466" s="1439"/>
    </row>
    <row r="10467" spans="6:6" x14ac:dyDescent="0.2">
      <c r="F10467" s="1439"/>
    </row>
    <row r="10468" spans="6:6" x14ac:dyDescent="0.2">
      <c r="F10468" s="1439"/>
    </row>
    <row r="10469" spans="6:6" x14ac:dyDescent="0.2">
      <c r="F10469" s="1439"/>
    </row>
    <row r="10470" spans="6:6" x14ac:dyDescent="0.2">
      <c r="F10470" s="1439"/>
    </row>
    <row r="10471" spans="6:6" x14ac:dyDescent="0.2">
      <c r="F10471" s="1439"/>
    </row>
    <row r="10472" spans="6:6" x14ac:dyDescent="0.2">
      <c r="F10472" s="1439"/>
    </row>
    <row r="10473" spans="6:6" x14ac:dyDescent="0.2">
      <c r="F10473" s="1439"/>
    </row>
    <row r="10474" spans="6:6" x14ac:dyDescent="0.2">
      <c r="F10474" s="1439"/>
    </row>
    <row r="10475" spans="6:6" x14ac:dyDescent="0.2">
      <c r="F10475" s="1439"/>
    </row>
    <row r="10476" spans="6:6" x14ac:dyDescent="0.2">
      <c r="F10476" s="1439"/>
    </row>
    <row r="10477" spans="6:6" x14ac:dyDescent="0.2">
      <c r="F10477" s="1439"/>
    </row>
    <row r="10478" spans="6:6" x14ac:dyDescent="0.2">
      <c r="F10478" s="1439"/>
    </row>
    <row r="10479" spans="6:6" x14ac:dyDescent="0.2">
      <c r="F10479" s="1439"/>
    </row>
    <row r="10480" spans="6:6" x14ac:dyDescent="0.2">
      <c r="F10480" s="1439"/>
    </row>
    <row r="10481" spans="6:6" x14ac:dyDescent="0.2">
      <c r="F10481" s="1439"/>
    </row>
    <row r="10482" spans="6:6" x14ac:dyDescent="0.2">
      <c r="F10482" s="1439"/>
    </row>
    <row r="10483" spans="6:6" x14ac:dyDescent="0.2">
      <c r="F10483" s="1439"/>
    </row>
    <row r="10484" spans="6:6" x14ac:dyDescent="0.2">
      <c r="F10484" s="1439"/>
    </row>
    <row r="10485" spans="6:6" x14ac:dyDescent="0.2">
      <c r="F10485" s="1439"/>
    </row>
    <row r="10486" spans="6:6" x14ac:dyDescent="0.2">
      <c r="F10486" s="1439"/>
    </row>
    <row r="10487" spans="6:6" x14ac:dyDescent="0.2">
      <c r="F10487" s="1439"/>
    </row>
    <row r="10488" spans="6:6" x14ac:dyDescent="0.2">
      <c r="F10488" s="1439"/>
    </row>
    <row r="10489" spans="6:6" x14ac:dyDescent="0.2">
      <c r="F10489" s="1439"/>
    </row>
    <row r="10490" spans="6:6" x14ac:dyDescent="0.2">
      <c r="F10490" s="1439"/>
    </row>
    <row r="10491" spans="6:6" x14ac:dyDescent="0.2">
      <c r="F10491" s="1439"/>
    </row>
    <row r="10492" spans="6:6" x14ac:dyDescent="0.2">
      <c r="F10492" s="1439"/>
    </row>
    <row r="10493" spans="6:6" x14ac:dyDescent="0.2">
      <c r="F10493" s="1439"/>
    </row>
    <row r="10494" spans="6:6" x14ac:dyDescent="0.2">
      <c r="F10494" s="1439"/>
    </row>
    <row r="10495" spans="6:6" x14ac:dyDescent="0.2">
      <c r="F10495" s="1439"/>
    </row>
    <row r="10496" spans="6:6" x14ac:dyDescent="0.2">
      <c r="F10496" s="1439"/>
    </row>
    <row r="10497" spans="6:6" x14ac:dyDescent="0.2">
      <c r="F10497" s="1439"/>
    </row>
    <row r="10498" spans="6:6" x14ac:dyDescent="0.2">
      <c r="F10498" s="1439"/>
    </row>
    <row r="10499" spans="6:6" x14ac:dyDescent="0.2">
      <c r="F10499" s="1439"/>
    </row>
    <row r="10500" spans="6:6" x14ac:dyDescent="0.2">
      <c r="F10500" s="1439"/>
    </row>
    <row r="10501" spans="6:6" x14ac:dyDescent="0.2">
      <c r="F10501" s="1439"/>
    </row>
    <row r="10502" spans="6:6" x14ac:dyDescent="0.2">
      <c r="F10502" s="1439"/>
    </row>
    <row r="10503" spans="6:6" x14ac:dyDescent="0.2">
      <c r="F10503" s="1439"/>
    </row>
    <row r="10504" spans="6:6" x14ac:dyDescent="0.2">
      <c r="F10504" s="1439"/>
    </row>
    <row r="10505" spans="6:6" x14ac:dyDescent="0.2">
      <c r="F10505" s="1439"/>
    </row>
    <row r="10506" spans="6:6" x14ac:dyDescent="0.2">
      <c r="F10506" s="1439"/>
    </row>
    <row r="10507" spans="6:6" x14ac:dyDescent="0.2">
      <c r="F10507" s="1439"/>
    </row>
    <row r="10508" spans="6:6" x14ac:dyDescent="0.2">
      <c r="F10508" s="1439"/>
    </row>
    <row r="10509" spans="6:6" x14ac:dyDescent="0.2">
      <c r="F10509" s="1439"/>
    </row>
    <row r="10510" spans="6:6" x14ac:dyDescent="0.2">
      <c r="F10510" s="1439"/>
    </row>
    <row r="10511" spans="6:6" x14ac:dyDescent="0.2">
      <c r="F10511" s="1439"/>
    </row>
    <row r="10512" spans="6:6" x14ac:dyDescent="0.2">
      <c r="F10512" s="1439"/>
    </row>
    <row r="10513" spans="6:6" x14ac:dyDescent="0.2">
      <c r="F10513" s="1439"/>
    </row>
    <row r="10514" spans="6:6" x14ac:dyDescent="0.2">
      <c r="F10514" s="1439"/>
    </row>
    <row r="10515" spans="6:6" x14ac:dyDescent="0.2">
      <c r="F10515" s="1439"/>
    </row>
    <row r="10516" spans="6:6" x14ac:dyDescent="0.2">
      <c r="F10516" s="1439"/>
    </row>
    <row r="10517" spans="6:6" x14ac:dyDescent="0.2">
      <c r="F10517" s="1439"/>
    </row>
    <row r="10518" spans="6:6" x14ac:dyDescent="0.2">
      <c r="F10518" s="1439"/>
    </row>
    <row r="10519" spans="6:6" x14ac:dyDescent="0.2">
      <c r="F10519" s="1439"/>
    </row>
    <row r="10520" spans="6:6" x14ac:dyDescent="0.2">
      <c r="F10520" s="1439"/>
    </row>
    <row r="10521" spans="6:6" x14ac:dyDescent="0.2">
      <c r="F10521" s="1439"/>
    </row>
    <row r="10522" spans="6:6" x14ac:dyDescent="0.2">
      <c r="F10522" s="1439"/>
    </row>
    <row r="10523" spans="6:6" x14ac:dyDescent="0.2">
      <c r="F10523" s="1439"/>
    </row>
    <row r="10524" spans="6:6" x14ac:dyDescent="0.2">
      <c r="F10524" s="1439"/>
    </row>
    <row r="10525" spans="6:6" x14ac:dyDescent="0.2">
      <c r="F10525" s="1439"/>
    </row>
    <row r="10526" spans="6:6" x14ac:dyDescent="0.2">
      <c r="F10526" s="1439"/>
    </row>
    <row r="10527" spans="6:6" x14ac:dyDescent="0.2">
      <c r="F10527" s="1439"/>
    </row>
    <row r="10528" spans="6:6" x14ac:dyDescent="0.2">
      <c r="F10528" s="1439"/>
    </row>
    <row r="10529" spans="6:6" x14ac:dyDescent="0.2">
      <c r="F10529" s="1439"/>
    </row>
    <row r="10530" spans="6:6" x14ac:dyDescent="0.2">
      <c r="F10530" s="1439"/>
    </row>
    <row r="10531" spans="6:6" x14ac:dyDescent="0.2">
      <c r="F10531" s="1439"/>
    </row>
    <row r="10532" spans="6:6" x14ac:dyDescent="0.2">
      <c r="F10532" s="1439"/>
    </row>
    <row r="10533" spans="6:6" x14ac:dyDescent="0.2">
      <c r="F10533" s="1439"/>
    </row>
    <row r="10534" spans="6:6" x14ac:dyDescent="0.2">
      <c r="F10534" s="1439"/>
    </row>
    <row r="10535" spans="6:6" x14ac:dyDescent="0.2">
      <c r="F10535" s="1439"/>
    </row>
    <row r="10536" spans="6:6" x14ac:dyDescent="0.2">
      <c r="F10536" s="1439"/>
    </row>
    <row r="10537" spans="6:6" x14ac:dyDescent="0.2">
      <c r="F10537" s="1439"/>
    </row>
    <row r="10538" spans="6:6" x14ac:dyDescent="0.2">
      <c r="F10538" s="1439"/>
    </row>
    <row r="10539" spans="6:6" x14ac:dyDescent="0.2">
      <c r="F10539" s="1439"/>
    </row>
    <row r="10540" spans="6:6" x14ac:dyDescent="0.2">
      <c r="F10540" s="1439"/>
    </row>
    <row r="10541" spans="6:6" x14ac:dyDescent="0.2">
      <c r="F10541" s="1439"/>
    </row>
    <row r="10542" spans="6:6" x14ac:dyDescent="0.2">
      <c r="F10542" s="1439"/>
    </row>
    <row r="10543" spans="6:6" x14ac:dyDescent="0.2">
      <c r="F10543" s="1439"/>
    </row>
    <row r="10544" spans="6:6" x14ac:dyDescent="0.2">
      <c r="F10544" s="1439"/>
    </row>
    <row r="10545" spans="6:6" x14ac:dyDescent="0.2">
      <c r="F10545" s="1439"/>
    </row>
    <row r="10546" spans="6:6" x14ac:dyDescent="0.2">
      <c r="F10546" s="1439"/>
    </row>
    <row r="10547" spans="6:6" x14ac:dyDescent="0.2">
      <c r="F10547" s="1439"/>
    </row>
    <row r="10548" spans="6:6" x14ac:dyDescent="0.2">
      <c r="F10548" s="1439"/>
    </row>
    <row r="10549" spans="6:6" x14ac:dyDescent="0.2">
      <c r="F10549" s="1439"/>
    </row>
    <row r="10550" spans="6:6" x14ac:dyDescent="0.2">
      <c r="F10550" s="1439"/>
    </row>
    <row r="10551" spans="6:6" x14ac:dyDescent="0.2">
      <c r="F10551" s="1439"/>
    </row>
    <row r="10552" spans="6:6" x14ac:dyDescent="0.2">
      <c r="F10552" s="1439"/>
    </row>
    <row r="10553" spans="6:6" x14ac:dyDescent="0.2">
      <c r="F10553" s="1439"/>
    </row>
    <row r="10554" spans="6:6" x14ac:dyDescent="0.2">
      <c r="F10554" s="1439"/>
    </row>
    <row r="10555" spans="6:6" x14ac:dyDescent="0.2">
      <c r="F10555" s="1439"/>
    </row>
    <row r="10556" spans="6:6" x14ac:dyDescent="0.2">
      <c r="F10556" s="1439"/>
    </row>
    <row r="10557" spans="6:6" x14ac:dyDescent="0.2">
      <c r="F10557" s="1439"/>
    </row>
    <row r="10558" spans="6:6" x14ac:dyDescent="0.2">
      <c r="F10558" s="1439"/>
    </row>
    <row r="10559" spans="6:6" x14ac:dyDescent="0.2">
      <c r="F10559" s="1439"/>
    </row>
    <row r="10560" spans="6:6" x14ac:dyDescent="0.2">
      <c r="F10560" s="1439"/>
    </row>
    <row r="10561" spans="6:6" x14ac:dyDescent="0.2">
      <c r="F10561" s="1439"/>
    </row>
    <row r="10562" spans="6:6" x14ac:dyDescent="0.2">
      <c r="F10562" s="1439"/>
    </row>
    <row r="10563" spans="6:6" x14ac:dyDescent="0.2">
      <c r="F10563" s="1439"/>
    </row>
    <row r="10564" spans="6:6" x14ac:dyDescent="0.2">
      <c r="F10564" s="1439"/>
    </row>
    <row r="10565" spans="6:6" x14ac:dyDescent="0.2">
      <c r="F10565" s="1439"/>
    </row>
    <row r="10566" spans="6:6" x14ac:dyDescent="0.2">
      <c r="F10566" s="1439"/>
    </row>
    <row r="10567" spans="6:6" x14ac:dyDescent="0.2">
      <c r="F10567" s="1439"/>
    </row>
    <row r="10568" spans="6:6" x14ac:dyDescent="0.2">
      <c r="F10568" s="1439"/>
    </row>
    <row r="10569" spans="6:6" x14ac:dyDescent="0.2">
      <c r="F10569" s="1439"/>
    </row>
    <row r="10570" spans="6:6" x14ac:dyDescent="0.2">
      <c r="F10570" s="1439"/>
    </row>
    <row r="10571" spans="6:6" x14ac:dyDescent="0.2">
      <c r="F10571" s="1439"/>
    </row>
    <row r="10572" spans="6:6" x14ac:dyDescent="0.2">
      <c r="F10572" s="1439"/>
    </row>
    <row r="10573" spans="6:6" x14ac:dyDescent="0.2">
      <c r="F10573" s="1439"/>
    </row>
    <row r="10574" spans="6:6" x14ac:dyDescent="0.2">
      <c r="F10574" s="1439"/>
    </row>
    <row r="10575" spans="6:6" x14ac:dyDescent="0.2">
      <c r="F10575" s="1439"/>
    </row>
    <row r="10576" spans="6:6" x14ac:dyDescent="0.2">
      <c r="F10576" s="1439"/>
    </row>
    <row r="10577" spans="6:6" x14ac:dyDescent="0.2">
      <c r="F10577" s="1439"/>
    </row>
    <row r="10578" spans="6:6" x14ac:dyDescent="0.2">
      <c r="F10578" s="1439"/>
    </row>
    <row r="10579" spans="6:6" x14ac:dyDescent="0.2">
      <c r="F10579" s="1439"/>
    </row>
    <row r="10580" spans="6:6" x14ac:dyDescent="0.2">
      <c r="F10580" s="1439"/>
    </row>
    <row r="10581" spans="6:6" x14ac:dyDescent="0.2">
      <c r="F10581" s="1439"/>
    </row>
    <row r="10582" spans="6:6" x14ac:dyDescent="0.2">
      <c r="F10582" s="1439"/>
    </row>
    <row r="10583" spans="6:6" x14ac:dyDescent="0.2">
      <c r="F10583" s="1439"/>
    </row>
    <row r="10584" spans="6:6" x14ac:dyDescent="0.2">
      <c r="F10584" s="1439"/>
    </row>
    <row r="10585" spans="6:6" x14ac:dyDescent="0.2">
      <c r="F10585" s="1439"/>
    </row>
    <row r="10586" spans="6:6" x14ac:dyDescent="0.2">
      <c r="F10586" s="1439"/>
    </row>
    <row r="10587" spans="6:6" x14ac:dyDescent="0.2">
      <c r="F10587" s="1439"/>
    </row>
    <row r="10588" spans="6:6" x14ac:dyDescent="0.2">
      <c r="F10588" s="1439"/>
    </row>
    <row r="10589" spans="6:6" x14ac:dyDescent="0.2">
      <c r="F10589" s="1439"/>
    </row>
    <row r="10590" spans="6:6" x14ac:dyDescent="0.2">
      <c r="F10590" s="1439"/>
    </row>
    <row r="10591" spans="6:6" x14ac:dyDescent="0.2">
      <c r="F10591" s="1439"/>
    </row>
    <row r="10592" spans="6:6" x14ac:dyDescent="0.2">
      <c r="F10592" s="1439"/>
    </row>
    <row r="10593" spans="6:6" x14ac:dyDescent="0.2">
      <c r="F10593" s="1439"/>
    </row>
    <row r="10594" spans="6:6" x14ac:dyDescent="0.2">
      <c r="F10594" s="1439"/>
    </row>
    <row r="10595" spans="6:6" x14ac:dyDescent="0.2">
      <c r="F10595" s="1439"/>
    </row>
    <row r="10596" spans="6:6" x14ac:dyDescent="0.2">
      <c r="F10596" s="1439"/>
    </row>
    <row r="10597" spans="6:6" x14ac:dyDescent="0.2">
      <c r="F10597" s="1439"/>
    </row>
    <row r="10598" spans="6:6" x14ac:dyDescent="0.2">
      <c r="F10598" s="1439"/>
    </row>
    <row r="10599" spans="6:6" x14ac:dyDescent="0.2">
      <c r="F10599" s="1439"/>
    </row>
    <row r="10600" spans="6:6" x14ac:dyDescent="0.2">
      <c r="F10600" s="1439"/>
    </row>
    <row r="10601" spans="6:6" x14ac:dyDescent="0.2">
      <c r="F10601" s="1439"/>
    </row>
    <row r="10602" spans="6:6" x14ac:dyDescent="0.2">
      <c r="F10602" s="1439"/>
    </row>
    <row r="10603" spans="6:6" x14ac:dyDescent="0.2">
      <c r="F10603" s="1439"/>
    </row>
    <row r="10604" spans="6:6" x14ac:dyDescent="0.2">
      <c r="F10604" s="1439"/>
    </row>
    <row r="10605" spans="6:6" x14ac:dyDescent="0.2">
      <c r="F10605" s="1439"/>
    </row>
    <row r="10606" spans="6:6" x14ac:dyDescent="0.2">
      <c r="F10606" s="1439"/>
    </row>
    <row r="10607" spans="6:6" x14ac:dyDescent="0.2">
      <c r="F10607" s="1439"/>
    </row>
    <row r="10608" spans="6:6" x14ac:dyDescent="0.2">
      <c r="F10608" s="1439"/>
    </row>
    <row r="10609" spans="6:6" x14ac:dyDescent="0.2">
      <c r="F10609" s="1439"/>
    </row>
    <row r="10610" spans="6:6" x14ac:dyDescent="0.2">
      <c r="F10610" s="1439"/>
    </row>
    <row r="10611" spans="6:6" x14ac:dyDescent="0.2">
      <c r="F10611" s="1439"/>
    </row>
    <row r="10612" spans="6:6" x14ac:dyDescent="0.2">
      <c r="F10612" s="1439"/>
    </row>
    <row r="10613" spans="6:6" x14ac:dyDescent="0.2">
      <c r="F10613" s="1439"/>
    </row>
    <row r="10614" spans="6:6" x14ac:dyDescent="0.2">
      <c r="F10614" s="1439"/>
    </row>
    <row r="10615" spans="6:6" x14ac:dyDescent="0.2">
      <c r="F10615" s="1439"/>
    </row>
    <row r="10616" spans="6:6" x14ac:dyDescent="0.2">
      <c r="F10616" s="1439"/>
    </row>
    <row r="10617" spans="6:6" x14ac:dyDescent="0.2">
      <c r="F10617" s="1439"/>
    </row>
    <row r="10618" spans="6:6" x14ac:dyDescent="0.2">
      <c r="F10618" s="1439"/>
    </row>
    <row r="10619" spans="6:6" x14ac:dyDescent="0.2">
      <c r="F10619" s="1439"/>
    </row>
    <row r="10620" spans="6:6" x14ac:dyDescent="0.2">
      <c r="F10620" s="1439"/>
    </row>
    <row r="10621" spans="6:6" x14ac:dyDescent="0.2">
      <c r="F10621" s="1439"/>
    </row>
    <row r="10622" spans="6:6" x14ac:dyDescent="0.2">
      <c r="F10622" s="1439"/>
    </row>
    <row r="10623" spans="6:6" x14ac:dyDescent="0.2">
      <c r="F10623" s="1439"/>
    </row>
    <row r="10624" spans="6:6" x14ac:dyDescent="0.2">
      <c r="F10624" s="1439"/>
    </row>
    <row r="10625" spans="6:6" x14ac:dyDescent="0.2">
      <c r="F10625" s="1439"/>
    </row>
    <row r="10626" spans="6:6" x14ac:dyDescent="0.2">
      <c r="F10626" s="1439"/>
    </row>
    <row r="10627" spans="6:6" x14ac:dyDescent="0.2">
      <c r="F10627" s="1439"/>
    </row>
    <row r="10628" spans="6:6" x14ac:dyDescent="0.2">
      <c r="F10628" s="1439"/>
    </row>
    <row r="10629" spans="6:6" x14ac:dyDescent="0.2">
      <c r="F10629" s="1439"/>
    </row>
    <row r="10630" spans="6:6" x14ac:dyDescent="0.2">
      <c r="F10630" s="1439"/>
    </row>
    <row r="10631" spans="6:6" x14ac:dyDescent="0.2">
      <c r="F10631" s="1439"/>
    </row>
    <row r="10632" spans="6:6" x14ac:dyDescent="0.2">
      <c r="F10632" s="1439"/>
    </row>
    <row r="10633" spans="6:6" x14ac:dyDescent="0.2">
      <c r="F10633" s="1439"/>
    </row>
    <row r="10634" spans="6:6" x14ac:dyDescent="0.2">
      <c r="F10634" s="1439"/>
    </row>
    <row r="10635" spans="6:6" x14ac:dyDescent="0.2">
      <c r="F10635" s="1439"/>
    </row>
    <row r="10636" spans="6:6" x14ac:dyDescent="0.2">
      <c r="F10636" s="1439"/>
    </row>
    <row r="10637" spans="6:6" x14ac:dyDescent="0.2">
      <c r="F10637" s="1439"/>
    </row>
    <row r="10638" spans="6:6" x14ac:dyDescent="0.2">
      <c r="F10638" s="1439"/>
    </row>
    <row r="10639" spans="6:6" x14ac:dyDescent="0.2">
      <c r="F10639" s="1439"/>
    </row>
    <row r="10640" spans="6:6" x14ac:dyDescent="0.2">
      <c r="F10640" s="1439"/>
    </row>
    <row r="10641" spans="6:6" x14ac:dyDescent="0.2">
      <c r="F10641" s="1439"/>
    </row>
    <row r="10642" spans="6:6" x14ac:dyDescent="0.2">
      <c r="F10642" s="1439"/>
    </row>
    <row r="10643" spans="6:6" x14ac:dyDescent="0.2">
      <c r="F10643" s="1439"/>
    </row>
    <row r="10644" spans="6:6" x14ac:dyDescent="0.2">
      <c r="F10644" s="1439"/>
    </row>
    <row r="10645" spans="6:6" x14ac:dyDescent="0.2">
      <c r="F10645" s="1439"/>
    </row>
    <row r="10646" spans="6:6" x14ac:dyDescent="0.2">
      <c r="F10646" s="1439"/>
    </row>
    <row r="10647" spans="6:6" x14ac:dyDescent="0.2">
      <c r="F10647" s="1439"/>
    </row>
    <row r="10648" spans="6:6" x14ac:dyDescent="0.2">
      <c r="F10648" s="1439"/>
    </row>
    <row r="10649" spans="6:6" x14ac:dyDescent="0.2">
      <c r="F10649" s="1439"/>
    </row>
    <row r="10650" spans="6:6" x14ac:dyDescent="0.2">
      <c r="F10650" s="1439"/>
    </row>
    <row r="10651" spans="6:6" x14ac:dyDescent="0.2">
      <c r="F10651" s="1439"/>
    </row>
    <row r="10652" spans="6:6" x14ac:dyDescent="0.2">
      <c r="F10652" s="1439"/>
    </row>
    <row r="10653" spans="6:6" x14ac:dyDescent="0.2">
      <c r="F10653" s="1439"/>
    </row>
    <row r="10654" spans="6:6" x14ac:dyDescent="0.2">
      <c r="F10654" s="1439"/>
    </row>
    <row r="10655" spans="6:6" x14ac:dyDescent="0.2">
      <c r="F10655" s="1439"/>
    </row>
    <row r="10656" spans="6:6" x14ac:dyDescent="0.2">
      <c r="F10656" s="1439"/>
    </row>
    <row r="10657" spans="6:6" x14ac:dyDescent="0.2">
      <c r="F10657" s="1439"/>
    </row>
    <row r="10658" spans="6:6" x14ac:dyDescent="0.2">
      <c r="F10658" s="1439"/>
    </row>
    <row r="10659" spans="6:6" x14ac:dyDescent="0.2">
      <c r="F10659" s="1439"/>
    </row>
    <row r="10660" spans="6:6" x14ac:dyDescent="0.2">
      <c r="F10660" s="1439"/>
    </row>
    <row r="10661" spans="6:6" x14ac:dyDescent="0.2">
      <c r="F10661" s="1439"/>
    </row>
    <row r="10662" spans="6:6" x14ac:dyDescent="0.2">
      <c r="F10662" s="1439"/>
    </row>
    <row r="10663" spans="6:6" x14ac:dyDescent="0.2">
      <c r="F10663" s="1439"/>
    </row>
    <row r="10664" spans="6:6" x14ac:dyDescent="0.2">
      <c r="F10664" s="1439"/>
    </row>
    <row r="10665" spans="6:6" x14ac:dyDescent="0.2">
      <c r="F10665" s="1439"/>
    </row>
    <row r="10666" spans="6:6" x14ac:dyDescent="0.2">
      <c r="F10666" s="1439"/>
    </row>
    <row r="10667" spans="6:6" x14ac:dyDescent="0.2">
      <c r="F10667" s="1439"/>
    </row>
    <row r="10668" spans="6:6" x14ac:dyDescent="0.2">
      <c r="F10668" s="1439"/>
    </row>
    <row r="10669" spans="6:6" x14ac:dyDescent="0.2">
      <c r="F10669" s="1439"/>
    </row>
    <row r="10670" spans="6:6" x14ac:dyDescent="0.2">
      <c r="F10670" s="1439"/>
    </row>
    <row r="10671" spans="6:6" x14ac:dyDescent="0.2">
      <c r="F10671" s="1439"/>
    </row>
    <row r="10672" spans="6:6" x14ac:dyDescent="0.2">
      <c r="F10672" s="1439"/>
    </row>
    <row r="10673" spans="6:6" x14ac:dyDescent="0.2">
      <c r="F10673" s="1439"/>
    </row>
    <row r="10674" spans="6:6" x14ac:dyDescent="0.2">
      <c r="F10674" s="1439"/>
    </row>
    <row r="10675" spans="6:6" x14ac:dyDescent="0.2">
      <c r="F10675" s="1439"/>
    </row>
    <row r="10676" spans="6:6" x14ac:dyDescent="0.2">
      <c r="F10676" s="1439"/>
    </row>
    <row r="10677" spans="6:6" x14ac:dyDescent="0.2">
      <c r="F10677" s="1439"/>
    </row>
    <row r="10678" spans="6:6" x14ac:dyDescent="0.2">
      <c r="F10678" s="1439"/>
    </row>
    <row r="10679" spans="6:6" x14ac:dyDescent="0.2">
      <c r="F10679" s="1439"/>
    </row>
    <row r="10680" spans="6:6" x14ac:dyDescent="0.2">
      <c r="F10680" s="1439"/>
    </row>
    <row r="10681" spans="6:6" x14ac:dyDescent="0.2">
      <c r="F10681" s="1439"/>
    </row>
    <row r="10682" spans="6:6" x14ac:dyDescent="0.2">
      <c r="F10682" s="1439"/>
    </row>
    <row r="10683" spans="6:6" x14ac:dyDescent="0.2">
      <c r="F10683" s="1439"/>
    </row>
    <row r="10684" spans="6:6" x14ac:dyDescent="0.2">
      <c r="F10684" s="1439"/>
    </row>
    <row r="10685" spans="6:6" x14ac:dyDescent="0.2">
      <c r="F10685" s="1439"/>
    </row>
    <row r="10686" spans="6:6" x14ac:dyDescent="0.2">
      <c r="F10686" s="1439"/>
    </row>
    <row r="10687" spans="6:6" x14ac:dyDescent="0.2">
      <c r="F10687" s="1439"/>
    </row>
    <row r="10688" spans="6:6" x14ac:dyDescent="0.2">
      <c r="F10688" s="1439"/>
    </row>
    <row r="10689" spans="6:6" x14ac:dyDescent="0.2">
      <c r="F10689" s="1439"/>
    </row>
    <row r="10690" spans="6:6" x14ac:dyDescent="0.2">
      <c r="F10690" s="1439"/>
    </row>
    <row r="10691" spans="6:6" x14ac:dyDescent="0.2">
      <c r="F10691" s="1439"/>
    </row>
    <row r="10692" spans="6:6" x14ac:dyDescent="0.2">
      <c r="F10692" s="1439"/>
    </row>
    <row r="10693" spans="6:6" x14ac:dyDescent="0.2">
      <c r="F10693" s="1439"/>
    </row>
    <row r="10694" spans="6:6" x14ac:dyDescent="0.2">
      <c r="F10694" s="1439"/>
    </row>
    <row r="10695" spans="6:6" x14ac:dyDescent="0.2">
      <c r="F10695" s="1439"/>
    </row>
    <row r="10696" spans="6:6" x14ac:dyDescent="0.2">
      <c r="F10696" s="1439"/>
    </row>
    <row r="10697" spans="6:6" x14ac:dyDescent="0.2">
      <c r="F10697" s="1439"/>
    </row>
    <row r="10698" spans="6:6" x14ac:dyDescent="0.2">
      <c r="F10698" s="1439"/>
    </row>
    <row r="10699" spans="6:6" x14ac:dyDescent="0.2">
      <c r="F10699" s="1439"/>
    </row>
    <row r="10700" spans="6:6" x14ac:dyDescent="0.2">
      <c r="F10700" s="1439"/>
    </row>
    <row r="10701" spans="6:6" x14ac:dyDescent="0.2">
      <c r="F10701" s="1439"/>
    </row>
    <row r="10702" spans="6:6" x14ac:dyDescent="0.2">
      <c r="F10702" s="1439"/>
    </row>
    <row r="10703" spans="6:6" x14ac:dyDescent="0.2">
      <c r="F10703" s="1439"/>
    </row>
    <row r="10704" spans="6:6" x14ac:dyDescent="0.2">
      <c r="F10704" s="1439"/>
    </row>
    <row r="10705" spans="6:6" x14ac:dyDescent="0.2">
      <c r="F10705" s="1439"/>
    </row>
    <row r="10706" spans="6:6" x14ac:dyDescent="0.2">
      <c r="F10706" s="1439"/>
    </row>
    <row r="10707" spans="6:6" x14ac:dyDescent="0.2">
      <c r="F10707" s="1439"/>
    </row>
    <row r="10708" spans="6:6" x14ac:dyDescent="0.2">
      <c r="F10708" s="1439"/>
    </row>
    <row r="10709" spans="6:6" x14ac:dyDescent="0.2">
      <c r="F10709" s="1439"/>
    </row>
    <row r="10710" spans="6:6" x14ac:dyDescent="0.2">
      <c r="F10710" s="1439"/>
    </row>
    <row r="10711" spans="6:6" x14ac:dyDescent="0.2">
      <c r="F10711" s="1439"/>
    </row>
    <row r="10712" spans="6:6" x14ac:dyDescent="0.2">
      <c r="F10712" s="1439"/>
    </row>
    <row r="10713" spans="6:6" x14ac:dyDescent="0.2">
      <c r="F10713" s="1439"/>
    </row>
    <row r="10714" spans="6:6" x14ac:dyDescent="0.2">
      <c r="F10714" s="1439"/>
    </row>
    <row r="10715" spans="6:6" x14ac:dyDescent="0.2">
      <c r="F10715" s="1439"/>
    </row>
    <row r="10716" spans="6:6" x14ac:dyDescent="0.2">
      <c r="F10716" s="1439"/>
    </row>
    <row r="10717" spans="6:6" x14ac:dyDescent="0.2">
      <c r="F10717" s="1439"/>
    </row>
    <row r="10718" spans="6:6" x14ac:dyDescent="0.2">
      <c r="F10718" s="1439"/>
    </row>
    <row r="10719" spans="6:6" x14ac:dyDescent="0.2">
      <c r="F10719" s="1439"/>
    </row>
    <row r="10720" spans="6:6" x14ac:dyDescent="0.2">
      <c r="F10720" s="1439"/>
    </row>
    <row r="10721" spans="6:6" x14ac:dyDescent="0.2">
      <c r="F10721" s="1439"/>
    </row>
    <row r="10722" spans="6:6" x14ac:dyDescent="0.2">
      <c r="F10722" s="1439"/>
    </row>
    <row r="10723" spans="6:6" x14ac:dyDescent="0.2">
      <c r="F10723" s="1439"/>
    </row>
    <row r="10724" spans="6:6" x14ac:dyDescent="0.2">
      <c r="F10724" s="1439"/>
    </row>
    <row r="10725" spans="6:6" x14ac:dyDescent="0.2">
      <c r="F10725" s="1439"/>
    </row>
    <row r="10726" spans="6:6" x14ac:dyDescent="0.2">
      <c r="F10726" s="1439"/>
    </row>
    <row r="10727" spans="6:6" x14ac:dyDescent="0.2">
      <c r="F10727" s="1439"/>
    </row>
    <row r="10728" spans="6:6" x14ac:dyDescent="0.2">
      <c r="F10728" s="1439"/>
    </row>
    <row r="10729" spans="6:6" x14ac:dyDescent="0.2">
      <c r="F10729" s="1439"/>
    </row>
    <row r="10730" spans="6:6" x14ac:dyDescent="0.2">
      <c r="F10730" s="1439"/>
    </row>
    <row r="10731" spans="6:6" x14ac:dyDescent="0.2">
      <c r="F10731" s="1439"/>
    </row>
    <row r="10732" spans="6:6" x14ac:dyDescent="0.2">
      <c r="F10732" s="1439"/>
    </row>
    <row r="10733" spans="6:6" x14ac:dyDescent="0.2">
      <c r="F10733" s="1439"/>
    </row>
    <row r="10734" spans="6:6" x14ac:dyDescent="0.2">
      <c r="F10734" s="1439"/>
    </row>
    <row r="10735" spans="6:6" x14ac:dyDescent="0.2">
      <c r="F10735" s="1439"/>
    </row>
    <row r="10736" spans="6:6" x14ac:dyDescent="0.2">
      <c r="F10736" s="1439"/>
    </row>
    <row r="10737" spans="6:6" x14ac:dyDescent="0.2">
      <c r="F10737" s="1439"/>
    </row>
    <row r="10738" spans="6:6" x14ac:dyDescent="0.2">
      <c r="F10738" s="1439"/>
    </row>
    <row r="10739" spans="6:6" x14ac:dyDescent="0.2">
      <c r="F10739" s="1439"/>
    </row>
    <row r="10740" spans="6:6" x14ac:dyDescent="0.2">
      <c r="F10740" s="1439"/>
    </row>
    <row r="10741" spans="6:6" x14ac:dyDescent="0.2">
      <c r="F10741" s="1439"/>
    </row>
    <row r="10742" spans="6:6" x14ac:dyDescent="0.2">
      <c r="F10742" s="1439"/>
    </row>
    <row r="10743" spans="6:6" x14ac:dyDescent="0.2">
      <c r="F10743" s="1439"/>
    </row>
    <row r="10744" spans="6:6" x14ac:dyDescent="0.2">
      <c r="F10744" s="1439"/>
    </row>
    <row r="10745" spans="6:6" x14ac:dyDescent="0.2">
      <c r="F10745" s="1439"/>
    </row>
    <row r="10746" spans="6:6" x14ac:dyDescent="0.2">
      <c r="F10746" s="1439"/>
    </row>
    <row r="10747" spans="6:6" x14ac:dyDescent="0.2">
      <c r="F10747" s="1439"/>
    </row>
    <row r="10748" spans="6:6" x14ac:dyDescent="0.2">
      <c r="F10748" s="1439"/>
    </row>
    <row r="10749" spans="6:6" x14ac:dyDescent="0.2">
      <c r="F10749" s="1439"/>
    </row>
    <row r="10750" spans="6:6" x14ac:dyDescent="0.2">
      <c r="F10750" s="1439"/>
    </row>
    <row r="10751" spans="6:6" x14ac:dyDescent="0.2">
      <c r="F10751" s="1439"/>
    </row>
    <row r="10752" spans="6:6" x14ac:dyDescent="0.2">
      <c r="F10752" s="1439"/>
    </row>
    <row r="10753" spans="6:6" x14ac:dyDescent="0.2">
      <c r="F10753" s="1439"/>
    </row>
    <row r="10754" spans="6:6" x14ac:dyDescent="0.2">
      <c r="F10754" s="1439"/>
    </row>
    <row r="10755" spans="6:6" x14ac:dyDescent="0.2">
      <c r="F10755" s="1439"/>
    </row>
    <row r="10756" spans="6:6" x14ac:dyDescent="0.2">
      <c r="F10756" s="1439"/>
    </row>
    <row r="10757" spans="6:6" x14ac:dyDescent="0.2">
      <c r="F10757" s="1439"/>
    </row>
    <row r="10758" spans="6:6" x14ac:dyDescent="0.2">
      <c r="F10758" s="1439"/>
    </row>
    <row r="10759" spans="6:6" x14ac:dyDescent="0.2">
      <c r="F10759" s="1439"/>
    </row>
    <row r="10760" spans="6:6" x14ac:dyDescent="0.2">
      <c r="F10760" s="1439"/>
    </row>
    <row r="10761" spans="6:6" x14ac:dyDescent="0.2">
      <c r="F10761" s="1439"/>
    </row>
    <row r="10762" spans="6:6" x14ac:dyDescent="0.2">
      <c r="F10762" s="1439"/>
    </row>
    <row r="10763" spans="6:6" x14ac:dyDescent="0.2">
      <c r="F10763" s="1439"/>
    </row>
    <row r="10764" spans="6:6" x14ac:dyDescent="0.2">
      <c r="F10764" s="1439"/>
    </row>
    <row r="10765" spans="6:6" x14ac:dyDescent="0.2">
      <c r="F10765" s="1439"/>
    </row>
    <row r="10766" spans="6:6" x14ac:dyDescent="0.2">
      <c r="F10766" s="1439"/>
    </row>
    <row r="10767" spans="6:6" x14ac:dyDescent="0.2">
      <c r="F10767" s="1439"/>
    </row>
    <row r="10768" spans="6:6" x14ac:dyDescent="0.2">
      <c r="F10768" s="1439"/>
    </row>
    <row r="10769" spans="6:6" x14ac:dyDescent="0.2">
      <c r="F10769" s="1439"/>
    </row>
    <row r="10770" spans="6:6" x14ac:dyDescent="0.2">
      <c r="F10770" s="1439"/>
    </row>
    <row r="10771" spans="6:6" x14ac:dyDescent="0.2">
      <c r="F10771" s="1439"/>
    </row>
    <row r="10772" spans="6:6" x14ac:dyDescent="0.2">
      <c r="F10772" s="1439"/>
    </row>
    <row r="10773" spans="6:6" x14ac:dyDescent="0.2">
      <c r="F10773" s="1439"/>
    </row>
    <row r="10774" spans="6:6" x14ac:dyDescent="0.2">
      <c r="F10774" s="1439"/>
    </row>
    <row r="10775" spans="6:6" x14ac:dyDescent="0.2">
      <c r="F10775" s="1439"/>
    </row>
    <row r="10776" spans="6:6" x14ac:dyDescent="0.2">
      <c r="F10776" s="1439"/>
    </row>
    <row r="10777" spans="6:6" x14ac:dyDescent="0.2">
      <c r="F10777" s="1439"/>
    </row>
    <row r="10778" spans="6:6" x14ac:dyDescent="0.2">
      <c r="F10778" s="1439"/>
    </row>
    <row r="10779" spans="6:6" x14ac:dyDescent="0.2">
      <c r="F10779" s="1439"/>
    </row>
    <row r="10780" spans="6:6" x14ac:dyDescent="0.2">
      <c r="F10780" s="1439"/>
    </row>
    <row r="10781" spans="6:6" x14ac:dyDescent="0.2">
      <c r="F10781" s="1439"/>
    </row>
    <row r="10782" spans="6:6" x14ac:dyDescent="0.2">
      <c r="F10782" s="1439"/>
    </row>
    <row r="10783" spans="6:6" x14ac:dyDescent="0.2">
      <c r="F10783" s="1439"/>
    </row>
    <row r="10784" spans="6:6" x14ac:dyDescent="0.2">
      <c r="F10784" s="1439"/>
    </row>
    <row r="10785" spans="6:6" x14ac:dyDescent="0.2">
      <c r="F10785" s="1439"/>
    </row>
    <row r="10786" spans="6:6" x14ac:dyDescent="0.2">
      <c r="F10786" s="1439"/>
    </row>
    <row r="10787" spans="6:6" x14ac:dyDescent="0.2">
      <c r="F10787" s="1439"/>
    </row>
    <row r="10788" spans="6:6" x14ac:dyDescent="0.2">
      <c r="F10788" s="1439"/>
    </row>
    <row r="10789" spans="6:6" x14ac:dyDescent="0.2">
      <c r="F10789" s="1439"/>
    </row>
    <row r="10790" spans="6:6" x14ac:dyDescent="0.2">
      <c r="F10790" s="1439"/>
    </row>
    <row r="10791" spans="6:6" x14ac:dyDescent="0.2">
      <c r="F10791" s="1439"/>
    </row>
    <row r="10792" spans="6:6" x14ac:dyDescent="0.2">
      <c r="F10792" s="1439"/>
    </row>
    <row r="10793" spans="6:6" x14ac:dyDescent="0.2">
      <c r="F10793" s="1439"/>
    </row>
    <row r="10794" spans="6:6" x14ac:dyDescent="0.2">
      <c r="F10794" s="1439"/>
    </row>
    <row r="10795" spans="6:6" x14ac:dyDescent="0.2">
      <c r="F10795" s="1439"/>
    </row>
    <row r="10796" spans="6:6" x14ac:dyDescent="0.2">
      <c r="F10796" s="1439"/>
    </row>
    <row r="10797" spans="6:6" x14ac:dyDescent="0.2">
      <c r="F10797" s="1439"/>
    </row>
    <row r="10798" spans="6:6" x14ac:dyDescent="0.2">
      <c r="F10798" s="1439"/>
    </row>
    <row r="10799" spans="6:6" x14ac:dyDescent="0.2">
      <c r="F10799" s="1439"/>
    </row>
    <row r="10800" spans="6:6" x14ac:dyDescent="0.2">
      <c r="F10800" s="1439"/>
    </row>
    <row r="10801" spans="6:6" x14ac:dyDescent="0.2">
      <c r="F10801" s="1439"/>
    </row>
    <row r="10802" spans="6:6" x14ac:dyDescent="0.2">
      <c r="F10802" s="1439"/>
    </row>
    <row r="10803" spans="6:6" x14ac:dyDescent="0.2">
      <c r="F10803" s="1439"/>
    </row>
    <row r="10804" spans="6:6" x14ac:dyDescent="0.2">
      <c r="F10804" s="1439"/>
    </row>
    <row r="10805" spans="6:6" x14ac:dyDescent="0.2">
      <c r="F10805" s="1439"/>
    </row>
    <row r="10806" spans="6:6" x14ac:dyDescent="0.2">
      <c r="F10806" s="1439"/>
    </row>
    <row r="10807" spans="6:6" x14ac:dyDescent="0.2">
      <c r="F10807" s="1439"/>
    </row>
    <row r="10808" spans="6:6" x14ac:dyDescent="0.2">
      <c r="F10808" s="1439"/>
    </row>
    <row r="10809" spans="6:6" x14ac:dyDescent="0.2">
      <c r="F10809" s="1439"/>
    </row>
    <row r="10810" spans="6:6" x14ac:dyDescent="0.2">
      <c r="F10810" s="1439"/>
    </row>
    <row r="10811" spans="6:6" x14ac:dyDescent="0.2">
      <c r="F10811" s="1439"/>
    </row>
    <row r="10812" spans="6:6" x14ac:dyDescent="0.2">
      <c r="F10812" s="1439"/>
    </row>
    <row r="10813" spans="6:6" x14ac:dyDescent="0.2">
      <c r="F10813" s="1439"/>
    </row>
    <row r="10814" spans="6:6" x14ac:dyDescent="0.2">
      <c r="F10814" s="1439"/>
    </row>
    <row r="10815" spans="6:6" x14ac:dyDescent="0.2">
      <c r="F10815" s="1439"/>
    </row>
    <row r="10816" spans="6:6" x14ac:dyDescent="0.2">
      <c r="F10816" s="1439"/>
    </row>
    <row r="10817" spans="6:6" x14ac:dyDescent="0.2">
      <c r="F10817" s="1439"/>
    </row>
    <row r="10818" spans="6:6" x14ac:dyDescent="0.2">
      <c r="F10818" s="1439"/>
    </row>
    <row r="10819" spans="6:6" x14ac:dyDescent="0.2">
      <c r="F10819" s="1439"/>
    </row>
    <row r="10820" spans="6:6" x14ac:dyDescent="0.2">
      <c r="F10820" s="1439"/>
    </row>
    <row r="10821" spans="6:6" x14ac:dyDescent="0.2">
      <c r="F10821" s="1439"/>
    </row>
    <row r="10822" spans="6:6" x14ac:dyDescent="0.2">
      <c r="F10822" s="1439"/>
    </row>
    <row r="10823" spans="6:6" x14ac:dyDescent="0.2">
      <c r="F10823" s="1439"/>
    </row>
    <row r="10824" spans="6:6" x14ac:dyDescent="0.2">
      <c r="F10824" s="1439"/>
    </row>
    <row r="10825" spans="6:6" x14ac:dyDescent="0.2">
      <c r="F10825" s="1439"/>
    </row>
    <row r="10826" spans="6:6" x14ac:dyDescent="0.2">
      <c r="F10826" s="1439"/>
    </row>
    <row r="10827" spans="6:6" x14ac:dyDescent="0.2">
      <c r="F10827" s="1439"/>
    </row>
    <row r="10828" spans="6:6" x14ac:dyDescent="0.2">
      <c r="F10828" s="1439"/>
    </row>
    <row r="10829" spans="6:6" x14ac:dyDescent="0.2">
      <c r="F10829" s="1439"/>
    </row>
    <row r="10830" spans="6:6" x14ac:dyDescent="0.2">
      <c r="F10830" s="1439"/>
    </row>
    <row r="10831" spans="6:6" x14ac:dyDescent="0.2">
      <c r="F10831" s="1439"/>
    </row>
    <row r="10832" spans="6:6" x14ac:dyDescent="0.2">
      <c r="F10832" s="1439"/>
    </row>
    <row r="10833" spans="6:6" x14ac:dyDescent="0.2">
      <c r="F10833" s="1439"/>
    </row>
    <row r="10834" spans="6:6" x14ac:dyDescent="0.2">
      <c r="F10834" s="1439"/>
    </row>
    <row r="10835" spans="6:6" x14ac:dyDescent="0.2">
      <c r="F10835" s="1439"/>
    </row>
    <row r="10836" spans="6:6" x14ac:dyDescent="0.2">
      <c r="F10836" s="1439"/>
    </row>
    <row r="10837" spans="6:6" x14ac:dyDescent="0.2">
      <c r="F10837" s="1439"/>
    </row>
    <row r="10838" spans="6:6" x14ac:dyDescent="0.2">
      <c r="F10838" s="1439"/>
    </row>
    <row r="10839" spans="6:6" x14ac:dyDescent="0.2">
      <c r="F10839" s="1439"/>
    </row>
    <row r="10840" spans="6:6" x14ac:dyDescent="0.2">
      <c r="F10840" s="1439"/>
    </row>
    <row r="10841" spans="6:6" x14ac:dyDescent="0.2">
      <c r="F10841" s="1439"/>
    </row>
    <row r="10842" spans="6:6" x14ac:dyDescent="0.2">
      <c r="F10842" s="1439"/>
    </row>
    <row r="10843" spans="6:6" x14ac:dyDescent="0.2">
      <c r="F10843" s="1439"/>
    </row>
    <row r="10844" spans="6:6" x14ac:dyDescent="0.2">
      <c r="F10844" s="1439"/>
    </row>
    <row r="10845" spans="6:6" x14ac:dyDescent="0.2">
      <c r="F10845" s="1439"/>
    </row>
    <row r="10846" spans="6:6" x14ac:dyDescent="0.2">
      <c r="F10846" s="1439"/>
    </row>
    <row r="10847" spans="6:6" x14ac:dyDescent="0.2">
      <c r="F10847" s="1439"/>
    </row>
    <row r="10848" spans="6:6" x14ac:dyDescent="0.2">
      <c r="F10848" s="1439"/>
    </row>
    <row r="10849" spans="6:6" x14ac:dyDescent="0.2">
      <c r="F10849" s="1439"/>
    </row>
    <row r="10850" spans="6:6" x14ac:dyDescent="0.2">
      <c r="F10850" s="1439"/>
    </row>
    <row r="10851" spans="6:6" x14ac:dyDescent="0.2">
      <c r="F10851" s="1439"/>
    </row>
    <row r="10852" spans="6:6" x14ac:dyDescent="0.2">
      <c r="F10852" s="1439"/>
    </row>
    <row r="10853" spans="6:6" x14ac:dyDescent="0.2">
      <c r="F10853" s="1439"/>
    </row>
    <row r="10854" spans="6:6" x14ac:dyDescent="0.2">
      <c r="F10854" s="1439"/>
    </row>
    <row r="10855" spans="6:6" x14ac:dyDescent="0.2">
      <c r="F10855" s="1439"/>
    </row>
    <row r="10856" spans="6:6" x14ac:dyDescent="0.2">
      <c r="F10856" s="1439"/>
    </row>
    <row r="10857" spans="6:6" x14ac:dyDescent="0.2">
      <c r="F10857" s="1439"/>
    </row>
    <row r="10858" spans="6:6" x14ac:dyDescent="0.2">
      <c r="F10858" s="1439"/>
    </row>
    <row r="10859" spans="6:6" x14ac:dyDescent="0.2">
      <c r="F10859" s="1439"/>
    </row>
    <row r="10860" spans="6:6" x14ac:dyDescent="0.2">
      <c r="F10860" s="1439"/>
    </row>
    <row r="10861" spans="6:6" x14ac:dyDescent="0.2">
      <c r="F10861" s="1439"/>
    </row>
    <row r="10862" spans="6:6" x14ac:dyDescent="0.2">
      <c r="F10862" s="1439"/>
    </row>
    <row r="10863" spans="6:6" x14ac:dyDescent="0.2">
      <c r="F10863" s="1439"/>
    </row>
    <row r="10864" spans="6:6" x14ac:dyDescent="0.2">
      <c r="F10864" s="1439"/>
    </row>
    <row r="10865" spans="6:6" x14ac:dyDescent="0.2">
      <c r="F10865" s="1439"/>
    </row>
    <row r="10866" spans="6:6" x14ac:dyDescent="0.2">
      <c r="F10866" s="1439"/>
    </row>
    <row r="10867" spans="6:6" x14ac:dyDescent="0.2">
      <c r="F10867" s="1439"/>
    </row>
    <row r="10868" spans="6:6" x14ac:dyDescent="0.2">
      <c r="F10868" s="1439"/>
    </row>
    <row r="10869" spans="6:6" x14ac:dyDescent="0.2">
      <c r="F10869" s="1439"/>
    </row>
    <row r="10870" spans="6:6" x14ac:dyDescent="0.2">
      <c r="F10870" s="1439"/>
    </row>
    <row r="10871" spans="6:6" x14ac:dyDescent="0.2">
      <c r="F10871" s="1439"/>
    </row>
    <row r="10872" spans="6:6" x14ac:dyDescent="0.2">
      <c r="F10872" s="1439"/>
    </row>
    <row r="10873" spans="6:6" x14ac:dyDescent="0.2">
      <c r="F10873" s="1439"/>
    </row>
    <row r="10874" spans="6:6" x14ac:dyDescent="0.2">
      <c r="F10874" s="1439"/>
    </row>
    <row r="10875" spans="6:6" x14ac:dyDescent="0.2">
      <c r="F10875" s="1439"/>
    </row>
    <row r="10876" spans="6:6" x14ac:dyDescent="0.2">
      <c r="F10876" s="1439"/>
    </row>
    <row r="10877" spans="6:6" x14ac:dyDescent="0.2">
      <c r="F10877" s="1439"/>
    </row>
    <row r="10878" spans="6:6" x14ac:dyDescent="0.2">
      <c r="F10878" s="1439"/>
    </row>
    <row r="10879" spans="6:6" x14ac:dyDescent="0.2">
      <c r="F10879" s="1439"/>
    </row>
    <row r="10880" spans="6:6" x14ac:dyDescent="0.2">
      <c r="F10880" s="1439"/>
    </row>
    <row r="10881" spans="6:6" x14ac:dyDescent="0.2">
      <c r="F10881" s="1439"/>
    </row>
    <row r="10882" spans="6:6" x14ac:dyDescent="0.2">
      <c r="F10882" s="1439"/>
    </row>
    <row r="10883" spans="6:6" x14ac:dyDescent="0.2">
      <c r="F10883" s="1439"/>
    </row>
    <row r="10884" spans="6:6" x14ac:dyDescent="0.2">
      <c r="F10884" s="1439"/>
    </row>
    <row r="10885" spans="6:6" x14ac:dyDescent="0.2">
      <c r="F10885" s="1439"/>
    </row>
    <row r="10886" spans="6:6" x14ac:dyDescent="0.2">
      <c r="F10886" s="1439"/>
    </row>
    <row r="10887" spans="6:6" x14ac:dyDescent="0.2">
      <c r="F10887" s="1439"/>
    </row>
    <row r="10888" spans="6:6" x14ac:dyDescent="0.2">
      <c r="F10888" s="1439"/>
    </row>
    <row r="10889" spans="6:6" x14ac:dyDescent="0.2">
      <c r="F10889" s="1439"/>
    </row>
    <row r="10890" spans="6:6" x14ac:dyDescent="0.2">
      <c r="F10890" s="1439"/>
    </row>
    <row r="10891" spans="6:6" x14ac:dyDescent="0.2">
      <c r="F10891" s="1439"/>
    </row>
    <row r="10892" spans="6:6" x14ac:dyDescent="0.2">
      <c r="F10892" s="1439"/>
    </row>
    <row r="10893" spans="6:6" x14ac:dyDescent="0.2">
      <c r="F10893" s="1439"/>
    </row>
    <row r="10894" spans="6:6" x14ac:dyDescent="0.2">
      <c r="F10894" s="1439"/>
    </row>
    <row r="10895" spans="6:6" x14ac:dyDescent="0.2">
      <c r="F10895" s="1439"/>
    </row>
    <row r="10896" spans="6:6" x14ac:dyDescent="0.2">
      <c r="F10896" s="1439"/>
    </row>
    <row r="10897" spans="6:6" x14ac:dyDescent="0.2">
      <c r="F10897" s="1439"/>
    </row>
    <row r="10898" spans="6:6" x14ac:dyDescent="0.2">
      <c r="F10898" s="1439"/>
    </row>
    <row r="10899" spans="6:6" x14ac:dyDescent="0.2">
      <c r="F10899" s="1439"/>
    </row>
    <row r="10900" spans="6:6" x14ac:dyDescent="0.2">
      <c r="F10900" s="1439"/>
    </row>
    <row r="10901" spans="6:6" x14ac:dyDescent="0.2">
      <c r="F10901" s="1439"/>
    </row>
    <row r="10902" spans="6:6" x14ac:dyDescent="0.2">
      <c r="F10902" s="1439"/>
    </row>
    <row r="10903" spans="6:6" x14ac:dyDescent="0.2">
      <c r="F10903" s="1439"/>
    </row>
    <row r="10904" spans="6:6" x14ac:dyDescent="0.2">
      <c r="F10904" s="1439"/>
    </row>
    <row r="10905" spans="6:6" x14ac:dyDescent="0.2">
      <c r="F10905" s="1439"/>
    </row>
    <row r="10906" spans="6:6" x14ac:dyDescent="0.2">
      <c r="F10906" s="1439"/>
    </row>
    <row r="10907" spans="6:6" x14ac:dyDescent="0.2">
      <c r="F10907" s="1439"/>
    </row>
    <row r="10908" spans="6:6" x14ac:dyDescent="0.2">
      <c r="F10908" s="1439"/>
    </row>
    <row r="10909" spans="6:6" x14ac:dyDescent="0.2">
      <c r="F10909" s="1439"/>
    </row>
    <row r="10910" spans="6:6" x14ac:dyDescent="0.2">
      <c r="F10910" s="1439"/>
    </row>
    <row r="10911" spans="6:6" x14ac:dyDescent="0.2">
      <c r="F10911" s="1439"/>
    </row>
    <row r="10912" spans="6:6" x14ac:dyDescent="0.2">
      <c r="F10912" s="1439"/>
    </row>
    <row r="10913" spans="6:6" x14ac:dyDescent="0.2">
      <c r="F10913" s="1439"/>
    </row>
    <row r="10914" spans="6:6" x14ac:dyDescent="0.2">
      <c r="F10914" s="1439"/>
    </row>
    <row r="10915" spans="6:6" x14ac:dyDescent="0.2">
      <c r="F10915" s="1439"/>
    </row>
    <row r="10916" spans="6:6" x14ac:dyDescent="0.2">
      <c r="F10916" s="1439"/>
    </row>
    <row r="10917" spans="6:6" x14ac:dyDescent="0.2">
      <c r="F10917" s="1439"/>
    </row>
    <row r="10918" spans="6:6" x14ac:dyDescent="0.2">
      <c r="F10918" s="1439"/>
    </row>
    <row r="10919" spans="6:6" x14ac:dyDescent="0.2">
      <c r="F10919" s="1439"/>
    </row>
    <row r="10920" spans="6:6" x14ac:dyDescent="0.2">
      <c r="F10920" s="1439"/>
    </row>
    <row r="10921" spans="6:6" x14ac:dyDescent="0.2">
      <c r="F10921" s="1439"/>
    </row>
    <row r="10922" spans="6:6" x14ac:dyDescent="0.2">
      <c r="F10922" s="1439"/>
    </row>
    <row r="10923" spans="6:6" x14ac:dyDescent="0.2">
      <c r="F10923" s="1439"/>
    </row>
    <row r="10924" spans="6:6" x14ac:dyDescent="0.2">
      <c r="F10924" s="1439"/>
    </row>
    <row r="10925" spans="6:6" x14ac:dyDescent="0.2">
      <c r="F10925" s="1439"/>
    </row>
    <row r="10926" spans="6:6" x14ac:dyDescent="0.2">
      <c r="F10926" s="1439"/>
    </row>
    <row r="10927" spans="6:6" x14ac:dyDescent="0.2">
      <c r="F10927" s="1439"/>
    </row>
    <row r="10928" spans="6:6" x14ac:dyDescent="0.2">
      <c r="F10928" s="1439"/>
    </row>
    <row r="10929" spans="6:6" x14ac:dyDescent="0.2">
      <c r="F10929" s="1439"/>
    </row>
    <row r="10930" spans="6:6" x14ac:dyDescent="0.2">
      <c r="F10930" s="1439"/>
    </row>
    <row r="10931" spans="6:6" x14ac:dyDescent="0.2">
      <c r="F10931" s="1439"/>
    </row>
    <row r="10932" spans="6:6" x14ac:dyDescent="0.2">
      <c r="F10932" s="1439"/>
    </row>
    <row r="10933" spans="6:6" x14ac:dyDescent="0.2">
      <c r="F10933" s="1439"/>
    </row>
    <row r="10934" spans="6:6" x14ac:dyDescent="0.2">
      <c r="F10934" s="1439"/>
    </row>
    <row r="10935" spans="6:6" x14ac:dyDescent="0.2">
      <c r="F10935" s="1439"/>
    </row>
    <row r="10936" spans="6:6" x14ac:dyDescent="0.2">
      <c r="F10936" s="1439"/>
    </row>
    <row r="10937" spans="6:6" x14ac:dyDescent="0.2">
      <c r="F10937" s="1439"/>
    </row>
    <row r="10938" spans="6:6" x14ac:dyDescent="0.2">
      <c r="F10938" s="1439"/>
    </row>
    <row r="10939" spans="6:6" x14ac:dyDescent="0.2">
      <c r="F10939" s="1439"/>
    </row>
    <row r="10940" spans="6:6" x14ac:dyDescent="0.2">
      <c r="F10940" s="1439"/>
    </row>
    <row r="10941" spans="6:6" x14ac:dyDescent="0.2">
      <c r="F10941" s="1439"/>
    </row>
    <row r="10942" spans="6:6" x14ac:dyDescent="0.2">
      <c r="F10942" s="1439"/>
    </row>
    <row r="10943" spans="6:6" x14ac:dyDescent="0.2">
      <c r="F10943" s="1439"/>
    </row>
    <row r="10944" spans="6:6" x14ac:dyDescent="0.2">
      <c r="F10944" s="1439"/>
    </row>
    <row r="10945" spans="6:6" x14ac:dyDescent="0.2">
      <c r="F10945" s="1439"/>
    </row>
    <row r="10946" spans="6:6" x14ac:dyDescent="0.2">
      <c r="F10946" s="1439"/>
    </row>
    <row r="10947" spans="6:6" x14ac:dyDescent="0.2">
      <c r="F10947" s="1439"/>
    </row>
    <row r="10948" spans="6:6" x14ac:dyDescent="0.2">
      <c r="F10948" s="1439"/>
    </row>
    <row r="10949" spans="6:6" x14ac:dyDescent="0.2">
      <c r="F10949" s="1439"/>
    </row>
    <row r="10950" spans="6:6" x14ac:dyDescent="0.2">
      <c r="F10950" s="1439"/>
    </row>
    <row r="10951" spans="6:6" x14ac:dyDescent="0.2">
      <c r="F10951" s="1439"/>
    </row>
    <row r="10952" spans="6:6" x14ac:dyDescent="0.2">
      <c r="F10952" s="1439"/>
    </row>
    <row r="10953" spans="6:6" x14ac:dyDescent="0.2">
      <c r="F10953" s="1439"/>
    </row>
    <row r="10954" spans="6:6" x14ac:dyDescent="0.2">
      <c r="F10954" s="1439"/>
    </row>
    <row r="10955" spans="6:6" x14ac:dyDescent="0.2">
      <c r="F10955" s="1439"/>
    </row>
    <row r="10956" spans="6:6" x14ac:dyDescent="0.2">
      <c r="F10956" s="1439"/>
    </row>
    <row r="10957" spans="6:6" x14ac:dyDescent="0.2">
      <c r="F10957" s="1439"/>
    </row>
    <row r="10958" spans="6:6" x14ac:dyDescent="0.2">
      <c r="F10958" s="1439"/>
    </row>
    <row r="10959" spans="6:6" x14ac:dyDescent="0.2">
      <c r="F10959" s="1439"/>
    </row>
    <row r="10960" spans="6:6" x14ac:dyDescent="0.2">
      <c r="F10960" s="1439"/>
    </row>
    <row r="10961" spans="6:6" x14ac:dyDescent="0.2">
      <c r="F10961" s="1439"/>
    </row>
    <row r="10962" spans="6:6" x14ac:dyDescent="0.2">
      <c r="F10962" s="1439"/>
    </row>
    <row r="10963" spans="6:6" x14ac:dyDescent="0.2">
      <c r="F10963" s="1439"/>
    </row>
    <row r="10964" spans="6:6" x14ac:dyDescent="0.2">
      <c r="F10964" s="1439"/>
    </row>
    <row r="10965" spans="6:6" x14ac:dyDescent="0.2">
      <c r="F10965" s="1439"/>
    </row>
    <row r="10966" spans="6:6" x14ac:dyDescent="0.2">
      <c r="F10966" s="1439"/>
    </row>
    <row r="10967" spans="6:6" x14ac:dyDescent="0.2">
      <c r="F10967" s="1439"/>
    </row>
    <row r="10968" spans="6:6" x14ac:dyDescent="0.2">
      <c r="F10968" s="1439"/>
    </row>
    <row r="10969" spans="6:6" x14ac:dyDescent="0.2">
      <c r="F10969" s="1439"/>
    </row>
    <row r="10970" spans="6:6" x14ac:dyDescent="0.2">
      <c r="F10970" s="1439"/>
    </row>
    <row r="10971" spans="6:6" x14ac:dyDescent="0.2">
      <c r="F10971" s="1439"/>
    </row>
    <row r="10972" spans="6:6" x14ac:dyDescent="0.2">
      <c r="F10972" s="1439"/>
    </row>
    <row r="10973" spans="6:6" x14ac:dyDescent="0.2">
      <c r="F10973" s="1439"/>
    </row>
    <row r="10974" spans="6:6" x14ac:dyDescent="0.2">
      <c r="F10974" s="1439"/>
    </row>
    <row r="10975" spans="6:6" x14ac:dyDescent="0.2">
      <c r="F10975" s="1439"/>
    </row>
    <row r="10976" spans="6:6" x14ac:dyDescent="0.2">
      <c r="F10976" s="1439"/>
    </row>
    <row r="10977" spans="6:6" x14ac:dyDescent="0.2">
      <c r="F10977" s="1439"/>
    </row>
    <row r="10978" spans="6:6" x14ac:dyDescent="0.2">
      <c r="F10978" s="1439"/>
    </row>
    <row r="10979" spans="6:6" x14ac:dyDescent="0.2">
      <c r="F10979" s="1439"/>
    </row>
    <row r="10980" spans="6:6" x14ac:dyDescent="0.2">
      <c r="F10980" s="1439"/>
    </row>
    <row r="10981" spans="6:6" x14ac:dyDescent="0.2">
      <c r="F10981" s="1439"/>
    </row>
    <row r="10982" spans="6:6" x14ac:dyDescent="0.2">
      <c r="F10982" s="1439"/>
    </row>
    <row r="10983" spans="6:6" x14ac:dyDescent="0.2">
      <c r="F10983" s="1439"/>
    </row>
    <row r="10984" spans="6:6" x14ac:dyDescent="0.2">
      <c r="F10984" s="1439"/>
    </row>
    <row r="10985" spans="6:6" x14ac:dyDescent="0.2">
      <c r="F10985" s="1439"/>
    </row>
    <row r="10986" spans="6:6" x14ac:dyDescent="0.2">
      <c r="F10986" s="1439"/>
    </row>
    <row r="10987" spans="6:6" x14ac:dyDescent="0.2">
      <c r="F10987" s="1439"/>
    </row>
    <row r="10988" spans="6:6" x14ac:dyDescent="0.2">
      <c r="F10988" s="1439"/>
    </row>
    <row r="10989" spans="6:6" x14ac:dyDescent="0.2">
      <c r="F10989" s="1439"/>
    </row>
    <row r="10990" spans="6:6" x14ac:dyDescent="0.2">
      <c r="F10990" s="1439"/>
    </row>
    <row r="10991" spans="6:6" x14ac:dyDescent="0.2">
      <c r="F10991" s="1439"/>
    </row>
    <row r="10992" spans="6:6" x14ac:dyDescent="0.2">
      <c r="F10992" s="1439"/>
    </row>
    <row r="10993" spans="6:6" x14ac:dyDescent="0.2">
      <c r="F10993" s="1439"/>
    </row>
    <row r="10994" spans="6:6" x14ac:dyDescent="0.2">
      <c r="F10994" s="1439"/>
    </row>
    <row r="10995" spans="6:6" x14ac:dyDescent="0.2">
      <c r="F10995" s="1439"/>
    </row>
    <row r="10996" spans="6:6" x14ac:dyDescent="0.2">
      <c r="F10996" s="1439"/>
    </row>
    <row r="10997" spans="6:6" x14ac:dyDescent="0.2">
      <c r="F10997" s="1439"/>
    </row>
    <row r="10998" spans="6:6" x14ac:dyDescent="0.2">
      <c r="F10998" s="1439"/>
    </row>
    <row r="10999" spans="6:6" x14ac:dyDescent="0.2">
      <c r="F10999" s="1439"/>
    </row>
    <row r="11000" spans="6:6" x14ac:dyDescent="0.2">
      <c r="F11000" s="1439"/>
    </row>
    <row r="11001" spans="6:6" x14ac:dyDescent="0.2">
      <c r="F11001" s="1439"/>
    </row>
    <row r="11002" spans="6:6" x14ac:dyDescent="0.2">
      <c r="F11002" s="1439"/>
    </row>
    <row r="11003" spans="6:6" x14ac:dyDescent="0.2">
      <c r="F11003" s="1439"/>
    </row>
    <row r="11004" spans="6:6" x14ac:dyDescent="0.2">
      <c r="F11004" s="1439"/>
    </row>
    <row r="11005" spans="6:6" x14ac:dyDescent="0.2">
      <c r="F11005" s="1439"/>
    </row>
    <row r="11006" spans="6:6" x14ac:dyDescent="0.2">
      <c r="F11006" s="1439"/>
    </row>
    <row r="11007" spans="6:6" x14ac:dyDescent="0.2">
      <c r="F11007" s="1439"/>
    </row>
    <row r="11008" spans="6:6" x14ac:dyDescent="0.2">
      <c r="F11008" s="1439"/>
    </row>
    <row r="11009" spans="6:6" x14ac:dyDescent="0.2">
      <c r="F11009" s="1439"/>
    </row>
    <row r="11010" spans="6:6" x14ac:dyDescent="0.2">
      <c r="F11010" s="1439"/>
    </row>
    <row r="11011" spans="6:6" x14ac:dyDescent="0.2">
      <c r="F11011" s="1439"/>
    </row>
    <row r="11012" spans="6:6" x14ac:dyDescent="0.2">
      <c r="F11012" s="1439"/>
    </row>
    <row r="11013" spans="6:6" x14ac:dyDescent="0.2">
      <c r="F11013" s="1439"/>
    </row>
    <row r="11014" spans="6:6" x14ac:dyDescent="0.2">
      <c r="F11014" s="1439"/>
    </row>
    <row r="11015" spans="6:6" x14ac:dyDescent="0.2">
      <c r="F11015" s="1439"/>
    </row>
    <row r="11016" spans="6:6" x14ac:dyDescent="0.2">
      <c r="F11016" s="1439"/>
    </row>
    <row r="11017" spans="6:6" x14ac:dyDescent="0.2">
      <c r="F11017" s="1439"/>
    </row>
    <row r="11018" spans="6:6" x14ac:dyDescent="0.2">
      <c r="F11018" s="1439"/>
    </row>
    <row r="11019" spans="6:6" x14ac:dyDescent="0.2">
      <c r="F11019" s="1439"/>
    </row>
    <row r="11020" spans="6:6" x14ac:dyDescent="0.2">
      <c r="F11020" s="1439"/>
    </row>
    <row r="11021" spans="6:6" x14ac:dyDescent="0.2">
      <c r="F11021" s="1439"/>
    </row>
    <row r="11022" spans="6:6" x14ac:dyDescent="0.2">
      <c r="F11022" s="1439"/>
    </row>
    <row r="11023" spans="6:6" x14ac:dyDescent="0.2">
      <c r="F11023" s="1439"/>
    </row>
    <row r="11024" spans="6:6" x14ac:dyDescent="0.2">
      <c r="F11024" s="1439"/>
    </row>
    <row r="11025" spans="6:6" x14ac:dyDescent="0.2">
      <c r="F11025" s="1439"/>
    </row>
    <row r="11026" spans="6:6" x14ac:dyDescent="0.2">
      <c r="F11026" s="1439"/>
    </row>
    <row r="11027" spans="6:6" x14ac:dyDescent="0.2">
      <c r="F11027" s="1439"/>
    </row>
    <row r="11028" spans="6:6" x14ac:dyDescent="0.2">
      <c r="F11028" s="1439"/>
    </row>
    <row r="11029" spans="6:6" x14ac:dyDescent="0.2">
      <c r="F11029" s="1439"/>
    </row>
    <row r="11030" spans="6:6" x14ac:dyDescent="0.2">
      <c r="F11030" s="1439"/>
    </row>
    <row r="11031" spans="6:6" x14ac:dyDescent="0.2">
      <c r="F11031" s="1439"/>
    </row>
    <row r="11032" spans="6:6" x14ac:dyDescent="0.2">
      <c r="F11032" s="1439"/>
    </row>
    <row r="11033" spans="6:6" x14ac:dyDescent="0.2">
      <c r="F11033" s="1439"/>
    </row>
    <row r="11034" spans="6:6" x14ac:dyDescent="0.2">
      <c r="F11034" s="1439"/>
    </row>
    <row r="11035" spans="6:6" x14ac:dyDescent="0.2">
      <c r="F11035" s="1439"/>
    </row>
    <row r="11036" spans="6:6" x14ac:dyDescent="0.2">
      <c r="F11036" s="1439"/>
    </row>
    <row r="11037" spans="6:6" x14ac:dyDescent="0.2">
      <c r="F11037" s="1439"/>
    </row>
    <row r="11038" spans="6:6" x14ac:dyDescent="0.2">
      <c r="F11038" s="1439"/>
    </row>
    <row r="11039" spans="6:6" x14ac:dyDescent="0.2">
      <c r="F11039" s="1439"/>
    </row>
    <row r="11040" spans="6:6" x14ac:dyDescent="0.2">
      <c r="F11040" s="1439"/>
    </row>
    <row r="11041" spans="6:6" x14ac:dyDescent="0.2">
      <c r="F11041" s="1439"/>
    </row>
    <row r="11042" spans="6:6" x14ac:dyDescent="0.2">
      <c r="F11042" s="1439"/>
    </row>
    <row r="11043" spans="6:6" x14ac:dyDescent="0.2">
      <c r="F11043" s="1439"/>
    </row>
    <row r="11044" spans="6:6" x14ac:dyDescent="0.2">
      <c r="F11044" s="1439"/>
    </row>
    <row r="11045" spans="6:6" x14ac:dyDescent="0.2">
      <c r="F11045" s="1439"/>
    </row>
    <row r="11046" spans="6:6" x14ac:dyDescent="0.2">
      <c r="F11046" s="1439"/>
    </row>
    <row r="11047" spans="6:6" x14ac:dyDescent="0.2">
      <c r="F11047" s="1439"/>
    </row>
    <row r="11048" spans="6:6" x14ac:dyDescent="0.2">
      <c r="F11048" s="1439"/>
    </row>
    <row r="11049" spans="6:6" x14ac:dyDescent="0.2">
      <c r="F11049" s="1439"/>
    </row>
    <row r="11050" spans="6:6" x14ac:dyDescent="0.2">
      <c r="F11050" s="1439"/>
    </row>
    <row r="11051" spans="6:6" x14ac:dyDescent="0.2">
      <c r="F11051" s="1439"/>
    </row>
    <row r="11052" spans="6:6" x14ac:dyDescent="0.2">
      <c r="F11052" s="1439"/>
    </row>
    <row r="11053" spans="6:6" x14ac:dyDescent="0.2">
      <c r="F11053" s="1439"/>
    </row>
    <row r="11054" spans="6:6" x14ac:dyDescent="0.2">
      <c r="F11054" s="1439"/>
    </row>
    <row r="11055" spans="6:6" x14ac:dyDescent="0.2">
      <c r="F11055" s="1439"/>
    </row>
    <row r="11056" spans="6:6" x14ac:dyDescent="0.2">
      <c r="F11056" s="1439"/>
    </row>
    <row r="11057" spans="6:6" x14ac:dyDescent="0.2">
      <c r="F11057" s="1439"/>
    </row>
    <row r="11058" spans="6:6" x14ac:dyDescent="0.2">
      <c r="F11058" s="1439"/>
    </row>
    <row r="11059" spans="6:6" x14ac:dyDescent="0.2">
      <c r="F11059" s="1439"/>
    </row>
    <row r="11060" spans="6:6" x14ac:dyDescent="0.2">
      <c r="F11060" s="1439"/>
    </row>
    <row r="11061" spans="6:6" x14ac:dyDescent="0.2">
      <c r="F11061" s="1439"/>
    </row>
    <row r="11062" spans="6:6" x14ac:dyDescent="0.2">
      <c r="F11062" s="1439"/>
    </row>
    <row r="11063" spans="6:6" x14ac:dyDescent="0.2">
      <c r="F11063" s="1439"/>
    </row>
    <row r="11064" spans="6:6" x14ac:dyDescent="0.2">
      <c r="F11064" s="1439"/>
    </row>
    <row r="11065" spans="6:6" x14ac:dyDescent="0.2">
      <c r="F11065" s="1439"/>
    </row>
    <row r="11066" spans="6:6" x14ac:dyDescent="0.2">
      <c r="F11066" s="1439"/>
    </row>
    <row r="11067" spans="6:6" x14ac:dyDescent="0.2">
      <c r="F11067" s="1439"/>
    </row>
    <row r="11068" spans="6:6" x14ac:dyDescent="0.2">
      <c r="F11068" s="1439"/>
    </row>
    <row r="11069" spans="6:6" x14ac:dyDescent="0.2">
      <c r="F11069" s="1439"/>
    </row>
    <row r="11070" spans="6:6" x14ac:dyDescent="0.2">
      <c r="F11070" s="1439"/>
    </row>
    <row r="11071" spans="6:6" x14ac:dyDescent="0.2">
      <c r="F11071" s="1439"/>
    </row>
    <row r="11072" spans="6:6" x14ac:dyDescent="0.2">
      <c r="F11072" s="1439"/>
    </row>
    <row r="11073" spans="6:6" x14ac:dyDescent="0.2">
      <c r="F11073" s="1439"/>
    </row>
    <row r="11074" spans="6:6" x14ac:dyDescent="0.2">
      <c r="F11074" s="1439"/>
    </row>
    <row r="11075" spans="6:6" x14ac:dyDescent="0.2">
      <c r="F11075" s="1439"/>
    </row>
    <row r="11076" spans="6:6" x14ac:dyDescent="0.2">
      <c r="F11076" s="1439"/>
    </row>
    <row r="11077" spans="6:6" x14ac:dyDescent="0.2">
      <c r="F11077" s="1439"/>
    </row>
    <row r="11078" spans="6:6" x14ac:dyDescent="0.2">
      <c r="F11078" s="1439"/>
    </row>
    <row r="11079" spans="6:6" x14ac:dyDescent="0.2">
      <c r="F11079" s="1439"/>
    </row>
    <row r="11080" spans="6:6" x14ac:dyDescent="0.2">
      <c r="F11080" s="1439"/>
    </row>
    <row r="11081" spans="6:6" x14ac:dyDescent="0.2">
      <c r="F11081" s="1439"/>
    </row>
    <row r="11082" spans="6:6" x14ac:dyDescent="0.2">
      <c r="F11082" s="1439"/>
    </row>
    <row r="11083" spans="6:6" x14ac:dyDescent="0.2">
      <c r="F11083" s="1439"/>
    </row>
    <row r="11084" spans="6:6" x14ac:dyDescent="0.2">
      <c r="F11084" s="1439"/>
    </row>
    <row r="11085" spans="6:6" x14ac:dyDescent="0.2">
      <c r="F11085" s="1439"/>
    </row>
    <row r="11086" spans="6:6" x14ac:dyDescent="0.2">
      <c r="F11086" s="1439"/>
    </row>
    <row r="11087" spans="6:6" x14ac:dyDescent="0.2">
      <c r="F11087" s="1439"/>
    </row>
    <row r="11088" spans="6:6" x14ac:dyDescent="0.2">
      <c r="F11088" s="1439"/>
    </row>
    <row r="11089" spans="6:6" x14ac:dyDescent="0.2">
      <c r="F11089" s="1439"/>
    </row>
    <row r="11090" spans="6:6" x14ac:dyDescent="0.2">
      <c r="F11090" s="1439"/>
    </row>
    <row r="11091" spans="6:6" x14ac:dyDescent="0.2">
      <c r="F11091" s="1439"/>
    </row>
    <row r="11092" spans="6:6" x14ac:dyDescent="0.2">
      <c r="F11092" s="1439"/>
    </row>
    <row r="11093" spans="6:6" x14ac:dyDescent="0.2">
      <c r="F11093" s="1439"/>
    </row>
    <row r="11094" spans="6:6" x14ac:dyDescent="0.2">
      <c r="F11094" s="1439"/>
    </row>
    <row r="11095" spans="6:6" x14ac:dyDescent="0.2">
      <c r="F11095" s="1439"/>
    </row>
    <row r="11096" spans="6:6" x14ac:dyDescent="0.2">
      <c r="F11096" s="1439"/>
    </row>
    <row r="11097" spans="6:6" x14ac:dyDescent="0.2">
      <c r="F11097" s="1439"/>
    </row>
    <row r="11098" spans="6:6" x14ac:dyDescent="0.2">
      <c r="F11098" s="1439"/>
    </row>
    <row r="11099" spans="6:6" x14ac:dyDescent="0.2">
      <c r="F11099" s="1439"/>
    </row>
    <row r="11100" spans="6:6" x14ac:dyDescent="0.2">
      <c r="F11100" s="1439"/>
    </row>
    <row r="11101" spans="6:6" x14ac:dyDescent="0.2">
      <c r="F11101" s="1439"/>
    </row>
    <row r="11102" spans="6:6" x14ac:dyDescent="0.2">
      <c r="F11102" s="1439"/>
    </row>
    <row r="11103" spans="6:6" x14ac:dyDescent="0.2">
      <c r="F11103" s="1439"/>
    </row>
    <row r="11104" spans="6:6" x14ac:dyDescent="0.2">
      <c r="F11104" s="1439"/>
    </row>
    <row r="11105" spans="6:6" x14ac:dyDescent="0.2">
      <c r="F11105" s="1439"/>
    </row>
    <row r="11106" spans="6:6" x14ac:dyDescent="0.2">
      <c r="F11106" s="1439"/>
    </row>
    <row r="11107" spans="6:6" x14ac:dyDescent="0.2">
      <c r="F11107" s="1439"/>
    </row>
    <row r="11108" spans="6:6" x14ac:dyDescent="0.2">
      <c r="F11108" s="1439"/>
    </row>
    <row r="11109" spans="6:6" x14ac:dyDescent="0.2">
      <c r="F11109" s="1439"/>
    </row>
    <row r="11110" spans="6:6" x14ac:dyDescent="0.2">
      <c r="F11110" s="1439"/>
    </row>
    <row r="11111" spans="6:6" x14ac:dyDescent="0.2">
      <c r="F11111" s="1439"/>
    </row>
    <row r="11112" spans="6:6" x14ac:dyDescent="0.2">
      <c r="F11112" s="1439"/>
    </row>
    <row r="11113" spans="6:6" x14ac:dyDescent="0.2">
      <c r="F11113" s="1439"/>
    </row>
    <row r="11114" spans="6:6" x14ac:dyDescent="0.2">
      <c r="F11114" s="1439"/>
    </row>
    <row r="11115" spans="6:6" x14ac:dyDescent="0.2">
      <c r="F11115" s="1439"/>
    </row>
    <row r="11116" spans="6:6" x14ac:dyDescent="0.2">
      <c r="F11116" s="1439"/>
    </row>
    <row r="11117" spans="6:6" x14ac:dyDescent="0.2">
      <c r="F11117" s="1439"/>
    </row>
    <row r="11118" spans="6:6" x14ac:dyDescent="0.2">
      <c r="F11118" s="1439"/>
    </row>
    <row r="11119" spans="6:6" x14ac:dyDescent="0.2">
      <c r="F11119" s="1439"/>
    </row>
    <row r="11120" spans="6:6" x14ac:dyDescent="0.2">
      <c r="F11120" s="1439"/>
    </row>
    <row r="11121" spans="6:6" x14ac:dyDescent="0.2">
      <c r="F11121" s="1439"/>
    </row>
    <row r="11122" spans="6:6" x14ac:dyDescent="0.2">
      <c r="F11122" s="1439"/>
    </row>
    <row r="11123" spans="6:6" x14ac:dyDescent="0.2">
      <c r="F11123" s="1439"/>
    </row>
    <row r="11124" spans="6:6" x14ac:dyDescent="0.2">
      <c r="F11124" s="1439"/>
    </row>
    <row r="11125" spans="6:6" x14ac:dyDescent="0.2">
      <c r="F11125" s="1439"/>
    </row>
    <row r="11126" spans="6:6" x14ac:dyDescent="0.2">
      <c r="F11126" s="1439"/>
    </row>
    <row r="11127" spans="6:6" x14ac:dyDescent="0.2">
      <c r="F11127" s="1439"/>
    </row>
    <row r="11128" spans="6:6" x14ac:dyDescent="0.2">
      <c r="F11128" s="1439"/>
    </row>
    <row r="11129" spans="6:6" x14ac:dyDescent="0.2">
      <c r="F11129" s="1439"/>
    </row>
    <row r="11130" spans="6:6" x14ac:dyDescent="0.2">
      <c r="F11130" s="1439"/>
    </row>
    <row r="11131" spans="6:6" x14ac:dyDescent="0.2">
      <c r="F11131" s="1439"/>
    </row>
    <row r="11132" spans="6:6" x14ac:dyDescent="0.2">
      <c r="F11132" s="1439"/>
    </row>
    <row r="11133" spans="6:6" x14ac:dyDescent="0.2">
      <c r="F11133" s="1439"/>
    </row>
    <row r="11134" spans="6:6" x14ac:dyDescent="0.2">
      <c r="F11134" s="1439"/>
    </row>
    <row r="11135" spans="6:6" x14ac:dyDescent="0.2">
      <c r="F11135" s="1439"/>
    </row>
    <row r="11136" spans="6:6" x14ac:dyDescent="0.2">
      <c r="F11136" s="1439"/>
    </row>
    <row r="11137" spans="6:6" x14ac:dyDescent="0.2">
      <c r="F11137" s="1439"/>
    </row>
    <row r="11138" spans="6:6" x14ac:dyDescent="0.2">
      <c r="F11138" s="1439"/>
    </row>
    <row r="11139" spans="6:6" x14ac:dyDescent="0.2">
      <c r="F11139" s="1439"/>
    </row>
    <row r="11140" spans="6:6" x14ac:dyDescent="0.2">
      <c r="F11140" s="1439"/>
    </row>
    <row r="11141" spans="6:6" x14ac:dyDescent="0.2">
      <c r="F11141" s="1439"/>
    </row>
    <row r="11142" spans="6:6" x14ac:dyDescent="0.2">
      <c r="F11142" s="1439"/>
    </row>
    <row r="11143" spans="6:6" x14ac:dyDescent="0.2">
      <c r="F11143" s="1439"/>
    </row>
    <row r="11144" spans="6:6" x14ac:dyDescent="0.2">
      <c r="F11144" s="1439"/>
    </row>
    <row r="11145" spans="6:6" x14ac:dyDescent="0.2">
      <c r="F11145" s="1439"/>
    </row>
    <row r="11146" spans="6:6" x14ac:dyDescent="0.2">
      <c r="F11146" s="1439"/>
    </row>
    <row r="11147" spans="6:6" x14ac:dyDescent="0.2">
      <c r="F11147" s="1439"/>
    </row>
    <row r="11148" spans="6:6" x14ac:dyDescent="0.2">
      <c r="F11148" s="1439"/>
    </row>
    <row r="11149" spans="6:6" x14ac:dyDescent="0.2">
      <c r="F11149" s="1439"/>
    </row>
    <row r="11150" spans="6:6" x14ac:dyDescent="0.2">
      <c r="F11150" s="1439"/>
    </row>
    <row r="11151" spans="6:6" x14ac:dyDescent="0.2">
      <c r="F11151" s="1439"/>
    </row>
    <row r="11152" spans="6:6" x14ac:dyDescent="0.2">
      <c r="F11152" s="1439"/>
    </row>
    <row r="11153" spans="6:6" x14ac:dyDescent="0.2">
      <c r="F11153" s="1439"/>
    </row>
    <row r="11154" spans="6:6" x14ac:dyDescent="0.2">
      <c r="F11154" s="1439"/>
    </row>
    <row r="11155" spans="6:6" x14ac:dyDescent="0.2">
      <c r="F11155" s="1439"/>
    </row>
    <row r="11156" spans="6:6" x14ac:dyDescent="0.2">
      <c r="F11156" s="1439"/>
    </row>
    <row r="11157" spans="6:6" x14ac:dyDescent="0.2">
      <c r="F11157" s="1439"/>
    </row>
    <row r="11158" spans="6:6" x14ac:dyDescent="0.2">
      <c r="F11158" s="1439"/>
    </row>
    <row r="11159" spans="6:6" x14ac:dyDescent="0.2">
      <c r="F11159" s="1439"/>
    </row>
    <row r="11160" spans="6:6" x14ac:dyDescent="0.2">
      <c r="F11160" s="1439"/>
    </row>
    <row r="11161" spans="6:6" x14ac:dyDescent="0.2">
      <c r="F11161" s="1439"/>
    </row>
    <row r="11162" spans="6:6" x14ac:dyDescent="0.2">
      <c r="F11162" s="1439"/>
    </row>
    <row r="11163" spans="6:6" x14ac:dyDescent="0.2">
      <c r="F11163" s="1439"/>
    </row>
    <row r="11164" spans="6:6" x14ac:dyDescent="0.2">
      <c r="F11164" s="1439"/>
    </row>
    <row r="11165" spans="6:6" x14ac:dyDescent="0.2">
      <c r="F11165" s="1439"/>
    </row>
    <row r="11166" spans="6:6" x14ac:dyDescent="0.2">
      <c r="F11166" s="1439"/>
    </row>
    <row r="11167" spans="6:6" x14ac:dyDescent="0.2">
      <c r="F11167" s="1439"/>
    </row>
    <row r="11168" spans="6:6" x14ac:dyDescent="0.2">
      <c r="F11168" s="1439"/>
    </row>
    <row r="11169" spans="6:6" x14ac:dyDescent="0.2">
      <c r="F11169" s="1439"/>
    </row>
    <row r="11170" spans="6:6" x14ac:dyDescent="0.2">
      <c r="F11170" s="1439"/>
    </row>
    <row r="11171" spans="6:6" x14ac:dyDescent="0.2">
      <c r="F11171" s="1439"/>
    </row>
    <row r="11172" spans="6:6" x14ac:dyDescent="0.2">
      <c r="F11172" s="1439"/>
    </row>
    <row r="11173" spans="6:6" x14ac:dyDescent="0.2">
      <c r="F11173" s="1439"/>
    </row>
    <row r="11174" spans="6:6" x14ac:dyDescent="0.2">
      <c r="F11174" s="1439"/>
    </row>
    <row r="11175" spans="6:6" x14ac:dyDescent="0.2">
      <c r="F11175" s="1439"/>
    </row>
    <row r="11176" spans="6:6" x14ac:dyDescent="0.2">
      <c r="F11176" s="1439"/>
    </row>
    <row r="11177" spans="6:6" x14ac:dyDescent="0.2">
      <c r="F11177" s="1439"/>
    </row>
    <row r="11178" spans="6:6" x14ac:dyDescent="0.2">
      <c r="F11178" s="1439"/>
    </row>
    <row r="11179" spans="6:6" x14ac:dyDescent="0.2">
      <c r="F11179" s="1439"/>
    </row>
  </sheetData>
  <sheetProtection algorithmName="SHA-512" hashValue="FMOhOnLasYld9uL7mMR69SG6HQTxa6pWYm7rFWnIVO23o0AfovQQWYzkcMcz2KbQricNmZg1H2BKEoV050ua1w==" saltValue="5svnnSjvwiz0Xldb2+gemg==" spinCount="100000" sheet="1" objects="1" scenarios="1"/>
  <autoFilter ref="A1:J9844" xr:uid="{00000000-0001-0000-1700-000000000000}"/>
  <phoneticPr fontId="25" type="noConversion"/>
  <conditionalFormatting sqref="G2:G25">
    <cfRule type="containsText" dxfId="5" priority="5" operator="containsText" text="FALSE">
      <formula>NOT(ISERROR(SEARCH("FALSE",G2)))</formula>
    </cfRule>
  </conditionalFormatting>
  <conditionalFormatting sqref="G46">
    <cfRule type="containsText" dxfId="4" priority="4" operator="containsText" text="FALSE">
      <formula>NOT(ISERROR(SEARCH("FALSE",G46)))</formula>
    </cfRule>
  </conditionalFormatting>
  <conditionalFormatting sqref="G60:G9844">
    <cfRule type="containsText" dxfId="3" priority="6" operator="containsText" text="FALSE">
      <formula>NOT(ISERROR(SEARCH("FALSE",G60)))</formula>
    </cfRule>
  </conditionalFormatting>
  <conditionalFormatting sqref="K1">
    <cfRule type="containsText" dxfId="2" priority="1" operator="containsText" text="Check #DIV/0!">
      <formula>NOT(ISERROR(SEARCH("Check #DIV/0!",K1)))</formula>
    </cfRule>
    <cfRule type="containsText" dxfId="1" priority="2" operator="containsText" text="All Good">
      <formula>NOT(ISERROR(SEARCH("All Good",K1)))</formula>
    </cfRule>
    <cfRule type="containsText" dxfId="0" priority="3"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zoomScaleNormal="100" workbookViewId="0">
      <selection activeCell="B8" sqref="B8"/>
    </sheetView>
  </sheetViews>
  <sheetFormatPr defaultColWidth="9.140625" defaultRowHeight="15" x14ac:dyDescent="0.25"/>
  <cols>
    <col min="1" max="1" width="2.28515625" style="1253" customWidth="1"/>
    <col min="2" max="2" width="88.140625" style="1253" customWidth="1"/>
    <col min="3" max="3" width="1" style="1253" customWidth="1"/>
    <col min="4" max="4" width="23.42578125" style="1253" customWidth="1"/>
    <col min="5" max="5" width="11" style="1253" customWidth="1"/>
    <col min="6" max="16384" width="9.140625" style="1253"/>
  </cols>
  <sheetData>
    <row r="1" spans="1:5" ht="15.75" thickBot="1" x14ac:dyDescent="0.3">
      <c r="A1" s="2208" t="s">
        <v>909</v>
      </c>
      <c r="B1" s="2208"/>
      <c r="C1" s="2208"/>
      <c r="D1" s="2208"/>
      <c r="E1" s="2208"/>
    </row>
    <row r="2" spans="1:5" ht="15.75" thickTop="1" x14ac:dyDescent="0.25">
      <c r="A2" s="2209" t="s">
        <v>3705</v>
      </c>
      <c r="B2" s="2209"/>
      <c r="C2" s="2209"/>
      <c r="D2" s="2209"/>
      <c r="E2" s="2209"/>
    </row>
    <row r="3" spans="1:5" x14ac:dyDescent="0.25">
      <c r="A3" s="1254"/>
      <c r="B3" s="1254"/>
      <c r="C3" s="1254"/>
      <c r="D3" s="1254"/>
      <c r="E3" s="1254"/>
    </row>
    <row r="4" spans="1:5" ht="24.75" customHeight="1" x14ac:dyDescent="0.25">
      <c r="A4" s="1255"/>
      <c r="B4" s="2210" t="s">
        <v>3706</v>
      </c>
      <c r="C4" s="2210"/>
      <c r="D4" s="2210"/>
      <c r="E4" s="2210"/>
    </row>
    <row r="6" spans="1:5" ht="15" customHeight="1" x14ac:dyDescent="0.25">
      <c r="B6" s="2211" t="s">
        <v>3707</v>
      </c>
      <c r="C6" s="2211"/>
      <c r="D6" s="2211"/>
      <c r="E6" s="2211"/>
    </row>
    <row r="7" spans="1:5" x14ac:dyDescent="0.25">
      <c r="B7" s="2211"/>
      <c r="C7" s="2211"/>
      <c r="D7" s="2211"/>
      <c r="E7" s="2211"/>
    </row>
    <row r="8" spans="1:5" x14ac:dyDescent="0.25">
      <c r="B8" s="1256" t="s">
        <v>3708</v>
      </c>
      <c r="C8" s="1257"/>
      <c r="E8" s="1257"/>
    </row>
    <row r="9" spans="1:5" x14ac:dyDescent="0.25">
      <c r="B9" s="1258"/>
    </row>
    <row r="10" spans="1:5" x14ac:dyDescent="0.25">
      <c r="A10" s="2212" t="s">
        <v>3709</v>
      </c>
      <c r="B10" s="2212"/>
      <c r="C10" s="2212"/>
      <c r="D10" s="2212"/>
      <c r="E10" s="2212"/>
    </row>
    <row r="12" spans="1:5" ht="115.5" customHeight="1" x14ac:dyDescent="0.25">
      <c r="B12" s="2207" t="s">
        <v>3710</v>
      </c>
      <c r="C12" s="2207"/>
      <c r="D12" s="2207"/>
      <c r="E12" s="2207"/>
    </row>
    <row r="13" spans="1:5" x14ac:dyDescent="0.25">
      <c r="B13" s="1259" t="s">
        <v>3711</v>
      </c>
    </row>
    <row r="30" spans="5:5" x14ac:dyDescent="0.25">
      <c r="E30" s="1258"/>
    </row>
  </sheetData>
  <sheetProtection algorithmName="SHA-512" hashValue="/5df6MgbLuAkDmnvkwcOMhxvSe36ow2ax0f+4YlB36MGAX+bORaGv0inJ4yr6OnJEmltpPwr0Rlpxz9YX77rNQ==" saltValue="liqyisVq1eWQAZ6l1ivms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election activeCell="E1" sqref="E1"/>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252" t="s">
        <v>3703</v>
      </c>
      <c r="B1" s="1225" t="s">
        <v>1696</v>
      </c>
      <c r="C1" s="1225" t="s">
        <v>1695</v>
      </c>
      <c r="D1" s="1228" t="s">
        <v>3680</v>
      </c>
    </row>
    <row r="2" spans="1:4" ht="15" x14ac:dyDescent="0.2">
      <c r="A2" s="1226" t="s">
        <v>3454</v>
      </c>
      <c r="B2" s="1227" t="s">
        <v>3455</v>
      </c>
      <c r="C2" s="1226" t="s">
        <v>3454</v>
      </c>
      <c r="D2" t="s">
        <v>6756</v>
      </c>
    </row>
    <row r="3" spans="1:4" ht="15" x14ac:dyDescent="0.2">
      <c r="A3" s="1226" t="s">
        <v>2764</v>
      </c>
      <c r="B3" s="1227" t="s">
        <v>2765</v>
      </c>
      <c r="C3" s="1226" t="s">
        <v>2764</v>
      </c>
      <c r="D3" t="s">
        <v>6757</v>
      </c>
    </row>
    <row r="4" spans="1:4" ht="15" x14ac:dyDescent="0.2">
      <c r="A4" s="1226" t="s">
        <v>1713</v>
      </c>
      <c r="B4" s="1227" t="s">
        <v>1714</v>
      </c>
      <c r="C4" s="1226" t="s">
        <v>1713</v>
      </c>
      <c r="D4" t="s">
        <v>6758</v>
      </c>
    </row>
    <row r="5" spans="1:4" ht="15" x14ac:dyDescent="0.2">
      <c r="A5" s="1226" t="s">
        <v>2372</v>
      </c>
      <c r="B5" s="1227" t="s">
        <v>2373</v>
      </c>
      <c r="C5" s="1226" t="s">
        <v>2372</v>
      </c>
      <c r="D5" t="s">
        <v>6759</v>
      </c>
    </row>
    <row r="6" spans="1:4" ht="15" x14ac:dyDescent="0.2">
      <c r="A6" s="1226" t="s">
        <v>2850</v>
      </c>
      <c r="B6" s="1227" t="s">
        <v>2851</v>
      </c>
      <c r="C6" s="1226" t="s">
        <v>2850</v>
      </c>
      <c r="D6" t="s">
        <v>6760</v>
      </c>
    </row>
    <row r="7" spans="1:4" ht="15" x14ac:dyDescent="0.2">
      <c r="A7" s="1226" t="s">
        <v>2498</v>
      </c>
      <c r="B7" s="1227" t="s">
        <v>2499</v>
      </c>
      <c r="C7" s="1226" t="s">
        <v>2498</v>
      </c>
      <c r="D7" t="s">
        <v>6761</v>
      </c>
    </row>
    <row r="8" spans="1:4" ht="15" x14ac:dyDescent="0.2">
      <c r="A8" s="1226" t="s">
        <v>2222</v>
      </c>
      <c r="B8" s="1227" t="s">
        <v>2223</v>
      </c>
      <c r="C8" s="1226" t="s">
        <v>2222</v>
      </c>
      <c r="D8" t="s">
        <v>6762</v>
      </c>
    </row>
    <row r="9" spans="1:4" ht="15" x14ac:dyDescent="0.2">
      <c r="A9" s="1226" t="s">
        <v>3006</v>
      </c>
      <c r="B9" s="1227" t="s">
        <v>3007</v>
      </c>
      <c r="C9" s="1226" t="s">
        <v>3006</v>
      </c>
      <c r="D9" t="s">
        <v>6763</v>
      </c>
    </row>
    <row r="10" spans="1:4" ht="15" x14ac:dyDescent="0.2">
      <c r="A10" s="1226" t="s">
        <v>2472</v>
      </c>
      <c r="B10" s="1227" t="s">
        <v>2473</v>
      </c>
      <c r="C10" s="1226" t="s">
        <v>2472</v>
      </c>
      <c r="D10" t="s">
        <v>6764</v>
      </c>
    </row>
    <row r="11" spans="1:4" ht="15" x14ac:dyDescent="0.2">
      <c r="A11" s="1226" t="s">
        <v>2872</v>
      </c>
      <c r="B11" s="1227" t="s">
        <v>2873</v>
      </c>
      <c r="C11" s="1226" t="s">
        <v>2872</v>
      </c>
      <c r="D11" t="s">
        <v>6765</v>
      </c>
    </row>
    <row r="12" spans="1:4" ht="15" x14ac:dyDescent="0.2">
      <c r="A12" s="1226" t="s">
        <v>1978</v>
      </c>
      <c r="B12" s="1227" t="s">
        <v>1979</v>
      </c>
      <c r="C12" s="1226" t="s">
        <v>1978</v>
      </c>
      <c r="D12" t="s">
        <v>6766</v>
      </c>
    </row>
    <row r="13" spans="1:4" ht="15" x14ac:dyDescent="0.2">
      <c r="A13" s="1226" t="s">
        <v>1751</v>
      </c>
      <c r="B13" s="1227" t="s">
        <v>1752</v>
      </c>
      <c r="C13" s="1226" t="s">
        <v>1751</v>
      </c>
      <c r="D13" t="s">
        <v>6767</v>
      </c>
    </row>
    <row r="14" spans="1:4" ht="15" x14ac:dyDescent="0.2">
      <c r="A14" s="1226" t="s">
        <v>2986</v>
      </c>
      <c r="B14" s="1227" t="s">
        <v>2987</v>
      </c>
      <c r="C14" s="1226" t="s">
        <v>2986</v>
      </c>
      <c r="D14" t="s">
        <v>6768</v>
      </c>
    </row>
    <row r="15" spans="1:4" ht="15" x14ac:dyDescent="0.2">
      <c r="A15" s="1226" t="s">
        <v>2634</v>
      </c>
      <c r="B15" s="1227" t="s">
        <v>2635</v>
      </c>
      <c r="C15" s="1226" t="s">
        <v>2634</v>
      </c>
      <c r="D15" t="s">
        <v>6769</v>
      </c>
    </row>
    <row r="16" spans="1:4" ht="15" x14ac:dyDescent="0.2">
      <c r="A16" s="1226" t="s">
        <v>3058</v>
      </c>
      <c r="B16" s="1227" t="s">
        <v>3059</v>
      </c>
      <c r="C16" s="1226" t="s">
        <v>3058</v>
      </c>
      <c r="D16" t="s">
        <v>6770</v>
      </c>
    </row>
    <row r="17" spans="1:4" ht="15" x14ac:dyDescent="0.2">
      <c r="A17" s="1226" t="s">
        <v>2688</v>
      </c>
      <c r="B17" s="1227" t="s">
        <v>2689</v>
      </c>
      <c r="C17" s="1226" t="s">
        <v>2688</v>
      </c>
      <c r="D17" t="s">
        <v>6771</v>
      </c>
    </row>
    <row r="18" spans="1:4" ht="15" x14ac:dyDescent="0.2">
      <c r="A18" s="1226" t="s">
        <v>2694</v>
      </c>
      <c r="B18" s="1227" t="s">
        <v>2695</v>
      </c>
      <c r="C18" s="1226" t="s">
        <v>2694</v>
      </c>
      <c r="D18" t="s">
        <v>6772</v>
      </c>
    </row>
    <row r="19" spans="1:4" ht="15" x14ac:dyDescent="0.2">
      <c r="A19" s="1226" t="s">
        <v>2636</v>
      </c>
      <c r="B19" s="1227" t="s">
        <v>2637</v>
      </c>
      <c r="C19" s="1226" t="s">
        <v>2636</v>
      </c>
      <c r="D19" t="s">
        <v>6773</v>
      </c>
    </row>
    <row r="20" spans="1:4" ht="15" x14ac:dyDescent="0.2">
      <c r="A20" s="1226" t="s">
        <v>2782</v>
      </c>
      <c r="B20" s="1227" t="s">
        <v>2783</v>
      </c>
      <c r="C20" s="1226" t="s">
        <v>2782</v>
      </c>
      <c r="D20" t="s">
        <v>6774</v>
      </c>
    </row>
    <row r="21" spans="1:4" ht="15" x14ac:dyDescent="0.2">
      <c r="A21" s="1226" t="s">
        <v>2822</v>
      </c>
      <c r="B21" s="1227" t="s">
        <v>2823</v>
      </c>
      <c r="C21" s="1226" t="s">
        <v>2822</v>
      </c>
      <c r="D21" t="s">
        <v>6775</v>
      </c>
    </row>
    <row r="22" spans="1:4" ht="15" x14ac:dyDescent="0.2">
      <c r="A22" s="1226" t="s">
        <v>2004</v>
      </c>
      <c r="B22" s="1227" t="s">
        <v>2005</v>
      </c>
      <c r="C22" s="1226" t="s">
        <v>2004</v>
      </c>
      <c r="D22" t="s">
        <v>6776</v>
      </c>
    </row>
    <row r="23" spans="1:4" ht="15" x14ac:dyDescent="0.2">
      <c r="A23" s="1226" t="s">
        <v>2162</v>
      </c>
      <c r="B23" s="1227" t="s">
        <v>2163</v>
      </c>
      <c r="C23" s="1226" t="s">
        <v>2162</v>
      </c>
      <c r="D23" t="s">
        <v>6777</v>
      </c>
    </row>
    <row r="24" spans="1:4" ht="15" x14ac:dyDescent="0.2">
      <c r="A24" s="1226" t="s">
        <v>2920</v>
      </c>
      <c r="B24" s="1227" t="s">
        <v>2921</v>
      </c>
      <c r="C24" s="1226" t="s">
        <v>2920</v>
      </c>
      <c r="D24" t="s">
        <v>6778</v>
      </c>
    </row>
    <row r="25" spans="1:4" ht="15" x14ac:dyDescent="0.2">
      <c r="A25" s="1226" t="s">
        <v>2068</v>
      </c>
      <c r="B25" s="1227" t="s">
        <v>2069</v>
      </c>
      <c r="C25" s="1226" t="s">
        <v>2068</v>
      </c>
      <c r="D25" t="s">
        <v>6779</v>
      </c>
    </row>
    <row r="26" spans="1:4" ht="15" x14ac:dyDescent="0.2">
      <c r="A26" s="1226" t="s">
        <v>1809</v>
      </c>
      <c r="B26" s="1227" t="s">
        <v>1810</v>
      </c>
      <c r="C26" s="1226" t="s">
        <v>1809</v>
      </c>
      <c r="D26" t="s">
        <v>6780</v>
      </c>
    </row>
    <row r="27" spans="1:4" ht="15" x14ac:dyDescent="0.2">
      <c r="A27" s="1226" t="s">
        <v>3312</v>
      </c>
      <c r="B27" s="1227" t="s">
        <v>3313</v>
      </c>
      <c r="C27" s="1226" t="s">
        <v>3312</v>
      </c>
      <c r="D27" t="s">
        <v>6781</v>
      </c>
    </row>
    <row r="28" spans="1:4" ht="15" x14ac:dyDescent="0.2">
      <c r="A28" s="1226" t="s">
        <v>3306</v>
      </c>
      <c r="B28" s="1227" t="s">
        <v>3307</v>
      </c>
      <c r="C28" s="1226" t="s">
        <v>3306</v>
      </c>
      <c r="D28" t="s">
        <v>6782</v>
      </c>
    </row>
    <row r="29" spans="1:4" ht="15" x14ac:dyDescent="0.2">
      <c r="A29" s="1226" t="s">
        <v>2160</v>
      </c>
      <c r="B29" s="1227" t="s">
        <v>2161</v>
      </c>
      <c r="C29" s="1226" t="s">
        <v>2160</v>
      </c>
      <c r="D29" t="s">
        <v>6783</v>
      </c>
    </row>
    <row r="30" spans="1:4" ht="15" x14ac:dyDescent="0.2">
      <c r="A30" s="1226" t="s">
        <v>2290</v>
      </c>
      <c r="B30" s="1227" t="s">
        <v>2291</v>
      </c>
      <c r="C30" s="1226" t="s">
        <v>2290</v>
      </c>
      <c r="D30" t="s">
        <v>6784</v>
      </c>
    </row>
    <row r="31" spans="1:4" ht="15" x14ac:dyDescent="0.2">
      <c r="A31" s="1226" t="s">
        <v>3060</v>
      </c>
      <c r="B31" s="1227" t="s">
        <v>3061</v>
      </c>
      <c r="C31" s="1226" t="s">
        <v>3060</v>
      </c>
      <c r="D31" t="s">
        <v>6785</v>
      </c>
    </row>
    <row r="32" spans="1:4" ht="15" x14ac:dyDescent="0.2">
      <c r="A32" s="1226" t="s">
        <v>2568</v>
      </c>
      <c r="B32" s="1227" t="s">
        <v>2569</v>
      </c>
      <c r="C32" s="1226" t="s">
        <v>2568</v>
      </c>
      <c r="D32" t="s">
        <v>6786</v>
      </c>
    </row>
    <row r="33" spans="1:4" ht="15" x14ac:dyDescent="0.2">
      <c r="A33" s="1226" t="s">
        <v>3214</v>
      </c>
      <c r="B33" s="1227" t="s">
        <v>3215</v>
      </c>
      <c r="C33" s="1226" t="s">
        <v>3214</v>
      </c>
      <c r="D33" t="s">
        <v>6787</v>
      </c>
    </row>
    <row r="34" spans="1:4" ht="15" x14ac:dyDescent="0.2">
      <c r="A34" s="1226" t="s">
        <v>1976</v>
      </c>
      <c r="B34" s="1227" t="s">
        <v>1977</v>
      </c>
      <c r="C34" s="1226" t="s">
        <v>1976</v>
      </c>
      <c r="D34" t="s">
        <v>6788</v>
      </c>
    </row>
    <row r="35" spans="1:4" ht="15" x14ac:dyDescent="0.2">
      <c r="A35" s="1226" t="s">
        <v>3222</v>
      </c>
      <c r="B35" s="1227" t="s">
        <v>3223</v>
      </c>
      <c r="C35" s="1226" t="s">
        <v>3222</v>
      </c>
      <c r="D35" t="s">
        <v>6789</v>
      </c>
    </row>
    <row r="36" spans="1:4" ht="15" x14ac:dyDescent="0.2">
      <c r="A36" s="1226" t="s">
        <v>2704</v>
      </c>
      <c r="B36" s="1227" t="s">
        <v>2705</v>
      </c>
      <c r="C36" s="1226" t="s">
        <v>2704</v>
      </c>
      <c r="D36" t="s">
        <v>6790</v>
      </c>
    </row>
    <row r="37" spans="1:4" ht="15" x14ac:dyDescent="0.2">
      <c r="A37" s="1226" t="s">
        <v>2702</v>
      </c>
      <c r="B37" s="1227" t="s">
        <v>2703</v>
      </c>
      <c r="C37" s="1226" t="s">
        <v>2702</v>
      </c>
      <c r="D37" t="s">
        <v>6791</v>
      </c>
    </row>
    <row r="38" spans="1:4" ht="15" x14ac:dyDescent="0.2">
      <c r="A38" s="1226" t="s">
        <v>2212</v>
      </c>
      <c r="B38" s="1227" t="s">
        <v>2213</v>
      </c>
      <c r="C38" s="1226" t="s">
        <v>2212</v>
      </c>
      <c r="D38" t="s">
        <v>6792</v>
      </c>
    </row>
    <row r="39" spans="1:4" ht="15" x14ac:dyDescent="0.2">
      <c r="A39" s="1226" t="s">
        <v>1829</v>
      </c>
      <c r="B39" s="1227" t="s">
        <v>1830</v>
      </c>
      <c r="C39" s="1226" t="s">
        <v>1829</v>
      </c>
      <c r="D39" t="s">
        <v>6793</v>
      </c>
    </row>
    <row r="40" spans="1:4" ht="15" x14ac:dyDescent="0.2">
      <c r="A40" s="1226" t="s">
        <v>3218</v>
      </c>
      <c r="B40" s="1227" t="s">
        <v>3219</v>
      </c>
      <c r="C40" s="1226" t="s">
        <v>3218</v>
      </c>
      <c r="D40" t="s">
        <v>6794</v>
      </c>
    </row>
    <row r="41" spans="1:4" ht="15" x14ac:dyDescent="0.2">
      <c r="A41" s="1226" t="s">
        <v>2826</v>
      </c>
      <c r="B41" s="1227" t="s">
        <v>2827</v>
      </c>
      <c r="C41" s="1226" t="s">
        <v>2826</v>
      </c>
      <c r="D41" t="s">
        <v>6795</v>
      </c>
    </row>
    <row r="42" spans="1:4" ht="15" x14ac:dyDescent="0.2">
      <c r="A42" s="1226" t="s">
        <v>2860</v>
      </c>
      <c r="B42" s="1227" t="s">
        <v>2861</v>
      </c>
      <c r="C42" s="1226" t="s">
        <v>2860</v>
      </c>
      <c r="D42" t="s">
        <v>6796</v>
      </c>
    </row>
    <row r="43" spans="1:4" ht="15" x14ac:dyDescent="0.2">
      <c r="A43" s="1226" t="s">
        <v>2216</v>
      </c>
      <c r="B43" s="1227" t="s">
        <v>2217</v>
      </c>
      <c r="C43" s="1226" t="s">
        <v>2216</v>
      </c>
      <c r="D43" t="s">
        <v>6797</v>
      </c>
    </row>
    <row r="44" spans="1:4" ht="15" x14ac:dyDescent="0.2">
      <c r="A44" s="1226" t="s">
        <v>3104</v>
      </c>
      <c r="B44" s="1227" t="s">
        <v>3105</v>
      </c>
      <c r="C44" s="1226" t="s">
        <v>3104</v>
      </c>
      <c r="D44" t="s">
        <v>6798</v>
      </c>
    </row>
    <row r="45" spans="1:4" ht="15" x14ac:dyDescent="0.2">
      <c r="A45" s="1226" t="s">
        <v>2700</v>
      </c>
      <c r="B45" s="1227" t="s">
        <v>2701</v>
      </c>
      <c r="C45" s="1226" t="s">
        <v>2700</v>
      </c>
      <c r="D45" t="s">
        <v>6799</v>
      </c>
    </row>
    <row r="46" spans="1:4" ht="15" x14ac:dyDescent="0.2">
      <c r="A46" s="1226" t="s">
        <v>2774</v>
      </c>
      <c r="B46" s="1227" t="s">
        <v>2775</v>
      </c>
      <c r="C46" s="1226" t="s">
        <v>2774</v>
      </c>
      <c r="D46" t="s">
        <v>6800</v>
      </c>
    </row>
    <row r="47" spans="1:4" ht="15" x14ac:dyDescent="0.2">
      <c r="A47" s="1226" t="s">
        <v>1709</v>
      </c>
      <c r="B47" s="1227" t="s">
        <v>1710</v>
      </c>
      <c r="C47" s="1226" t="s">
        <v>1709</v>
      </c>
      <c r="D47" t="s">
        <v>6801</v>
      </c>
    </row>
    <row r="48" spans="1:4" ht="15" x14ac:dyDescent="0.2">
      <c r="A48" s="1226" t="s">
        <v>1753</v>
      </c>
      <c r="B48" s="1227" t="s">
        <v>1754</v>
      </c>
      <c r="C48" s="1226" t="s">
        <v>1753</v>
      </c>
      <c r="D48" t="s">
        <v>6802</v>
      </c>
    </row>
    <row r="49" spans="1:4" ht="15" x14ac:dyDescent="0.2">
      <c r="A49" s="1226" t="s">
        <v>3386</v>
      </c>
      <c r="B49" s="1227" t="s">
        <v>3387</v>
      </c>
      <c r="C49" s="1226" t="s">
        <v>3386</v>
      </c>
      <c r="D49" t="s">
        <v>6803</v>
      </c>
    </row>
    <row r="50" spans="1:4" ht="15" x14ac:dyDescent="0.2">
      <c r="A50" s="1226" t="s">
        <v>3676</v>
      </c>
      <c r="B50" s="1227" t="s">
        <v>3677</v>
      </c>
      <c r="C50" s="1226" t="s">
        <v>3676</v>
      </c>
      <c r="D50" t="s">
        <v>6804</v>
      </c>
    </row>
    <row r="51" spans="1:4" ht="15" x14ac:dyDescent="0.2">
      <c r="A51" s="1226" t="s">
        <v>3188</v>
      </c>
      <c r="B51" s="1227" t="s">
        <v>3189</v>
      </c>
      <c r="C51" s="1226" t="s">
        <v>3188</v>
      </c>
      <c r="D51" t="s">
        <v>6805</v>
      </c>
    </row>
    <row r="52" spans="1:4" ht="15" x14ac:dyDescent="0.2">
      <c r="A52" s="1226" t="s">
        <v>3642</v>
      </c>
      <c r="B52" s="1227" t="s">
        <v>3643</v>
      </c>
      <c r="C52" s="1226" t="s">
        <v>3642</v>
      </c>
      <c r="D52" t="s">
        <v>6806</v>
      </c>
    </row>
    <row r="53" spans="1:4" ht="15" x14ac:dyDescent="0.2">
      <c r="A53" s="1226" t="s">
        <v>3186</v>
      </c>
      <c r="B53" s="1227" t="s">
        <v>3187</v>
      </c>
      <c r="C53" s="1226" t="s">
        <v>3186</v>
      </c>
      <c r="D53" t="s">
        <v>6807</v>
      </c>
    </row>
    <row r="54" spans="1:4" ht="15" x14ac:dyDescent="0.2">
      <c r="A54" s="1226" t="s">
        <v>3206</v>
      </c>
      <c r="B54" s="1227" t="s">
        <v>3207</v>
      </c>
      <c r="C54" s="1226" t="s">
        <v>3206</v>
      </c>
      <c r="D54" t="s">
        <v>6808</v>
      </c>
    </row>
    <row r="55" spans="1:4" ht="15" x14ac:dyDescent="0.2">
      <c r="A55" s="1226" t="s">
        <v>1900</v>
      </c>
      <c r="B55" s="1227" t="s">
        <v>1901</v>
      </c>
      <c r="C55" s="1226" t="s">
        <v>1900</v>
      </c>
      <c r="D55" t="s">
        <v>6809</v>
      </c>
    </row>
    <row r="56" spans="1:4" ht="15" x14ac:dyDescent="0.2">
      <c r="A56" s="1226" t="s">
        <v>1777</v>
      </c>
      <c r="B56" s="1227" t="s">
        <v>1778</v>
      </c>
      <c r="C56" s="1226" t="s">
        <v>1777</v>
      </c>
      <c r="D56" t="s">
        <v>6810</v>
      </c>
    </row>
    <row r="57" spans="1:4" ht="15" x14ac:dyDescent="0.2">
      <c r="A57" s="1226" t="s">
        <v>2934</v>
      </c>
      <c r="B57" s="1227" t="s">
        <v>2935</v>
      </c>
      <c r="C57" s="1226" t="s">
        <v>2934</v>
      </c>
      <c r="D57" t="s">
        <v>6811</v>
      </c>
    </row>
    <row r="58" spans="1:4" ht="15" x14ac:dyDescent="0.2">
      <c r="A58" s="1226" t="s">
        <v>2390</v>
      </c>
      <c r="B58" s="1227" t="s">
        <v>2391</v>
      </c>
      <c r="C58" s="1226" t="s">
        <v>2390</v>
      </c>
      <c r="D58" t="s">
        <v>6812</v>
      </c>
    </row>
    <row r="59" spans="1:4" ht="15" x14ac:dyDescent="0.2">
      <c r="A59" s="1226" t="s">
        <v>2370</v>
      </c>
      <c r="B59" s="1227" t="s">
        <v>2371</v>
      </c>
      <c r="C59" s="1226" t="s">
        <v>2370</v>
      </c>
      <c r="D59" t="s">
        <v>6813</v>
      </c>
    </row>
    <row r="60" spans="1:4" ht="15" x14ac:dyDescent="0.2">
      <c r="A60" s="1226" t="s">
        <v>2496</v>
      </c>
      <c r="B60" s="1227" t="s">
        <v>2497</v>
      </c>
      <c r="C60" s="1226" t="s">
        <v>2496</v>
      </c>
      <c r="D60" t="s">
        <v>6814</v>
      </c>
    </row>
    <row r="61" spans="1:4" ht="15" x14ac:dyDescent="0.2">
      <c r="A61" s="1226" t="s">
        <v>2502</v>
      </c>
      <c r="B61" s="1227" t="s">
        <v>2503</v>
      </c>
      <c r="C61" s="1226" t="s">
        <v>2502</v>
      </c>
      <c r="D61" t="s">
        <v>6815</v>
      </c>
    </row>
    <row r="62" spans="1:4" ht="15" x14ac:dyDescent="0.2">
      <c r="A62" s="1226" t="s">
        <v>1898</v>
      </c>
      <c r="B62" s="1227" t="s">
        <v>1899</v>
      </c>
      <c r="C62" s="1226" t="s">
        <v>1898</v>
      </c>
      <c r="D62" t="s">
        <v>6816</v>
      </c>
    </row>
    <row r="63" spans="1:4" ht="15" x14ac:dyDescent="0.2">
      <c r="A63" s="1226" t="s">
        <v>1922</v>
      </c>
      <c r="B63" s="1227" t="s">
        <v>1923</v>
      </c>
      <c r="C63" s="1226" t="s">
        <v>1922</v>
      </c>
      <c r="D63" t="s">
        <v>6817</v>
      </c>
    </row>
    <row r="64" spans="1:4" ht="15" x14ac:dyDescent="0.2">
      <c r="A64" s="1226" t="s">
        <v>1926</v>
      </c>
      <c r="B64" s="1227" t="s">
        <v>1927</v>
      </c>
      <c r="C64" s="1226" t="s">
        <v>1926</v>
      </c>
      <c r="D64" t="s">
        <v>6818</v>
      </c>
    </row>
    <row r="65" spans="1:4" ht="15" x14ac:dyDescent="0.2">
      <c r="A65" s="1226" t="s">
        <v>2980</v>
      </c>
      <c r="B65" s="1227" t="s">
        <v>2981</v>
      </c>
      <c r="C65" s="1226" t="s">
        <v>2980</v>
      </c>
      <c r="D65" t="s">
        <v>6819</v>
      </c>
    </row>
    <row r="66" spans="1:4" ht="15" x14ac:dyDescent="0.2">
      <c r="A66" s="1226" t="s">
        <v>2246</v>
      </c>
      <c r="B66" s="1227" t="s">
        <v>2247</v>
      </c>
      <c r="C66" s="1226" t="s">
        <v>2246</v>
      </c>
      <c r="D66" t="s">
        <v>6820</v>
      </c>
    </row>
    <row r="67" spans="1:4" ht="15" x14ac:dyDescent="0.2">
      <c r="A67" s="1226" t="s">
        <v>3622</v>
      </c>
      <c r="B67" s="1227" t="s">
        <v>3623</v>
      </c>
      <c r="C67" s="1226" t="s">
        <v>3622</v>
      </c>
      <c r="D67" t="s">
        <v>6821</v>
      </c>
    </row>
    <row r="68" spans="1:4" ht="15" x14ac:dyDescent="0.2">
      <c r="A68" s="1226" t="s">
        <v>2788</v>
      </c>
      <c r="B68" s="1227" t="s">
        <v>2789</v>
      </c>
      <c r="C68" s="1226" t="s">
        <v>2788</v>
      </c>
      <c r="D68" t="s">
        <v>6822</v>
      </c>
    </row>
    <row r="69" spans="1:4" ht="15" x14ac:dyDescent="0.2">
      <c r="A69" s="1226" t="s">
        <v>3294</v>
      </c>
      <c r="B69" s="1227" t="s">
        <v>3295</v>
      </c>
      <c r="C69" s="1226" t="s">
        <v>3294</v>
      </c>
      <c r="D69" t="s">
        <v>6823</v>
      </c>
    </row>
    <row r="70" spans="1:4" ht="15" x14ac:dyDescent="0.2">
      <c r="A70" s="1226" t="s">
        <v>3660</v>
      </c>
      <c r="B70" s="1227" t="s">
        <v>3661</v>
      </c>
      <c r="C70" s="1226" t="s">
        <v>3660</v>
      </c>
      <c r="D70" t="s">
        <v>6824</v>
      </c>
    </row>
    <row r="71" spans="1:4" ht="15" x14ac:dyDescent="0.2">
      <c r="A71" s="1226" t="s">
        <v>3634</v>
      </c>
      <c r="B71" s="1227" t="s">
        <v>3635</v>
      </c>
      <c r="C71" s="1226" t="s">
        <v>3634</v>
      </c>
      <c r="D71" t="s">
        <v>6825</v>
      </c>
    </row>
    <row r="72" spans="1:4" ht="15" x14ac:dyDescent="0.2">
      <c r="A72" s="1226" t="s">
        <v>2062</v>
      </c>
      <c r="B72" s="1227" t="s">
        <v>2063</v>
      </c>
      <c r="C72" s="1226" t="s">
        <v>2062</v>
      </c>
      <c r="D72" t="s">
        <v>6826</v>
      </c>
    </row>
    <row r="73" spans="1:4" ht="15" x14ac:dyDescent="0.2">
      <c r="A73" s="1226" t="s">
        <v>2382</v>
      </c>
      <c r="B73" s="1227" t="s">
        <v>2383</v>
      </c>
      <c r="C73" s="1226" t="s">
        <v>2382</v>
      </c>
      <c r="D73" t="s">
        <v>6827</v>
      </c>
    </row>
    <row r="74" spans="1:4" ht="15" x14ac:dyDescent="0.2">
      <c r="A74" s="1226" t="s">
        <v>3512</v>
      </c>
      <c r="B74" s="1227" t="s">
        <v>3513</v>
      </c>
      <c r="C74" s="1226" t="s">
        <v>3512</v>
      </c>
      <c r="D74" t="s">
        <v>6828</v>
      </c>
    </row>
    <row r="75" spans="1:4" ht="15" x14ac:dyDescent="0.2">
      <c r="A75" s="1226" t="s">
        <v>2368</v>
      </c>
      <c r="B75" s="1227" t="s">
        <v>2369</v>
      </c>
      <c r="C75" s="1226" t="s">
        <v>2368</v>
      </c>
      <c r="D75" t="s">
        <v>6829</v>
      </c>
    </row>
    <row r="76" spans="1:4" ht="15" x14ac:dyDescent="0.2">
      <c r="A76" s="1226" t="s">
        <v>2316</v>
      </c>
      <c r="B76" s="1227" t="s">
        <v>2317</v>
      </c>
      <c r="C76" s="1226" t="s">
        <v>2316</v>
      </c>
      <c r="D76" t="s">
        <v>6830</v>
      </c>
    </row>
    <row r="77" spans="1:4" ht="15" x14ac:dyDescent="0.2">
      <c r="A77" s="1226" t="s">
        <v>2256</v>
      </c>
      <c r="B77" s="1227" t="s">
        <v>2257</v>
      </c>
      <c r="C77" s="1226" t="s">
        <v>2256</v>
      </c>
      <c r="D77" t="s">
        <v>6831</v>
      </c>
    </row>
    <row r="78" spans="1:4" ht="15" x14ac:dyDescent="0.2">
      <c r="A78" s="1226" t="s">
        <v>3590</v>
      </c>
      <c r="B78" s="1227" t="s">
        <v>3591</v>
      </c>
      <c r="C78" s="1226" t="s">
        <v>3590</v>
      </c>
      <c r="D78" t="s">
        <v>6832</v>
      </c>
    </row>
    <row r="79" spans="1:4" ht="15" x14ac:dyDescent="0.2">
      <c r="A79" s="1226" t="s">
        <v>1739</v>
      </c>
      <c r="B79" s="1227" t="s">
        <v>1740</v>
      </c>
      <c r="C79" s="1226" t="s">
        <v>1739</v>
      </c>
      <c r="D79" t="s">
        <v>6833</v>
      </c>
    </row>
    <row r="80" spans="1:4" ht="15" x14ac:dyDescent="0.2">
      <c r="A80" s="1226" t="s">
        <v>3414</v>
      </c>
      <c r="B80" s="1227" t="s">
        <v>3415</v>
      </c>
      <c r="C80" s="1226" t="s">
        <v>3414</v>
      </c>
      <c r="D80" t="s">
        <v>6834</v>
      </c>
    </row>
    <row r="81" spans="1:4" ht="15" x14ac:dyDescent="0.2">
      <c r="A81" s="1226" t="s">
        <v>3674</v>
      </c>
      <c r="B81" s="1227" t="s">
        <v>3675</v>
      </c>
      <c r="C81" s="1226" t="s">
        <v>3674</v>
      </c>
      <c r="D81" t="s">
        <v>6835</v>
      </c>
    </row>
    <row r="82" spans="1:4" ht="15" x14ac:dyDescent="0.2">
      <c r="A82" s="1226" t="s">
        <v>2738</v>
      </c>
      <c r="B82" s="1227" t="s">
        <v>2739</v>
      </c>
      <c r="C82" s="1226" t="s">
        <v>2738</v>
      </c>
      <c r="D82" t="s">
        <v>6836</v>
      </c>
    </row>
    <row r="83" spans="1:4" ht="15" x14ac:dyDescent="0.2">
      <c r="A83" s="1226" t="s">
        <v>2548</v>
      </c>
      <c r="B83" s="1227" t="s">
        <v>2549</v>
      </c>
      <c r="C83" s="1226" t="s">
        <v>2548</v>
      </c>
      <c r="D83" t="s">
        <v>6837</v>
      </c>
    </row>
    <row r="84" spans="1:4" ht="15" x14ac:dyDescent="0.2">
      <c r="A84" s="1226" t="s">
        <v>2646</v>
      </c>
      <c r="B84" s="1227" t="s">
        <v>2647</v>
      </c>
      <c r="C84" s="1226" t="s">
        <v>2646</v>
      </c>
      <c r="D84" t="s">
        <v>6838</v>
      </c>
    </row>
    <row r="85" spans="1:4" ht="15" x14ac:dyDescent="0.2">
      <c r="A85" s="1226" t="s">
        <v>2752</v>
      </c>
      <c r="B85" s="1227" t="s">
        <v>2753</v>
      </c>
      <c r="C85" s="1226" t="s">
        <v>2752</v>
      </c>
      <c r="D85" t="s">
        <v>6839</v>
      </c>
    </row>
    <row r="86" spans="1:4" ht="15" x14ac:dyDescent="0.2">
      <c r="A86" s="1226" t="s">
        <v>2740</v>
      </c>
      <c r="B86" s="1227" t="s">
        <v>2741</v>
      </c>
      <c r="C86" s="1226" t="s">
        <v>2740</v>
      </c>
      <c r="D86" t="s">
        <v>6840</v>
      </c>
    </row>
    <row r="87" spans="1:4" ht="15" x14ac:dyDescent="0.2">
      <c r="A87" s="1226" t="s">
        <v>2210</v>
      </c>
      <c r="B87" s="1227" t="s">
        <v>2211</v>
      </c>
      <c r="C87" s="1226" t="s">
        <v>2210</v>
      </c>
      <c r="D87" t="s">
        <v>6841</v>
      </c>
    </row>
    <row r="88" spans="1:4" ht="15" x14ac:dyDescent="0.2">
      <c r="A88" s="1226" t="s">
        <v>2076</v>
      </c>
      <c r="B88" s="1227" t="s">
        <v>2077</v>
      </c>
      <c r="C88" s="1226" t="s">
        <v>2076</v>
      </c>
      <c r="D88" t="s">
        <v>6842</v>
      </c>
    </row>
    <row r="89" spans="1:4" ht="15" x14ac:dyDescent="0.2">
      <c r="A89" s="1226" t="s">
        <v>3116</v>
      </c>
      <c r="B89" s="1227" t="s">
        <v>3117</v>
      </c>
      <c r="C89" s="1226" t="s">
        <v>3116</v>
      </c>
      <c r="D89" t="s">
        <v>6843</v>
      </c>
    </row>
    <row r="90" spans="1:4" ht="15" x14ac:dyDescent="0.2">
      <c r="A90" s="1226" t="s">
        <v>1916</v>
      </c>
      <c r="B90" s="1227" t="s">
        <v>1917</v>
      </c>
      <c r="C90" s="1226" t="s">
        <v>1916</v>
      </c>
      <c r="D90" t="s">
        <v>6844</v>
      </c>
    </row>
    <row r="91" spans="1:4" ht="15" x14ac:dyDescent="0.2">
      <c r="A91" s="1226" t="s">
        <v>3200</v>
      </c>
      <c r="B91" s="1227" t="s">
        <v>3201</v>
      </c>
      <c r="C91" s="1226" t="s">
        <v>3200</v>
      </c>
      <c r="D91" t="s">
        <v>6845</v>
      </c>
    </row>
    <row r="92" spans="1:4" ht="15" x14ac:dyDescent="0.2">
      <c r="A92" s="1226" t="s">
        <v>2046</v>
      </c>
      <c r="B92" s="1227" t="s">
        <v>2047</v>
      </c>
      <c r="C92" s="1226" t="s">
        <v>2046</v>
      </c>
      <c r="D92" t="s">
        <v>6846</v>
      </c>
    </row>
    <row r="93" spans="1:4" ht="15" x14ac:dyDescent="0.2">
      <c r="A93" s="1226" t="s">
        <v>1707</v>
      </c>
      <c r="B93" s="1227" t="s">
        <v>1708</v>
      </c>
      <c r="C93" s="1226" t="s">
        <v>1707</v>
      </c>
      <c r="D93" t="s">
        <v>6847</v>
      </c>
    </row>
    <row r="94" spans="1:4" ht="15" x14ac:dyDescent="0.2">
      <c r="A94" s="1226" t="s">
        <v>1761</v>
      </c>
      <c r="B94" s="1227" t="s">
        <v>1762</v>
      </c>
      <c r="C94" s="1226" t="s">
        <v>1761</v>
      </c>
      <c r="D94" t="s">
        <v>6848</v>
      </c>
    </row>
    <row r="95" spans="1:4" ht="15" x14ac:dyDescent="0.2">
      <c r="A95" s="1226" t="s">
        <v>2944</v>
      </c>
      <c r="B95" s="1227" t="s">
        <v>2945</v>
      </c>
      <c r="C95" s="1226" t="s">
        <v>2944</v>
      </c>
      <c r="D95" t="s">
        <v>6849</v>
      </c>
    </row>
    <row r="96" spans="1:4" ht="15" x14ac:dyDescent="0.2">
      <c r="A96" s="1226" t="s">
        <v>2518</v>
      </c>
      <c r="B96" s="1227" t="s">
        <v>2519</v>
      </c>
      <c r="C96" s="1226" t="s">
        <v>2518</v>
      </c>
      <c r="D96" t="s">
        <v>6850</v>
      </c>
    </row>
    <row r="97" spans="1:4" ht="15" x14ac:dyDescent="0.2">
      <c r="A97" s="1226" t="s">
        <v>2964</v>
      </c>
      <c r="B97" s="1227" t="s">
        <v>2965</v>
      </c>
      <c r="C97" s="1226" t="s">
        <v>2964</v>
      </c>
      <c r="D97" t="s">
        <v>6851</v>
      </c>
    </row>
    <row r="98" spans="1:4" ht="15" x14ac:dyDescent="0.2">
      <c r="A98" s="1226" t="s">
        <v>1964</v>
      </c>
      <c r="B98" s="1227" t="s">
        <v>1965</v>
      </c>
      <c r="C98" s="1226" t="s">
        <v>1964</v>
      </c>
      <c r="D98" t="s">
        <v>6852</v>
      </c>
    </row>
    <row r="99" spans="1:4" ht="15" x14ac:dyDescent="0.2">
      <c r="A99" s="1226" t="s">
        <v>2620</v>
      </c>
      <c r="B99" s="1227" t="s">
        <v>2621</v>
      </c>
      <c r="C99" s="1226" t="s">
        <v>2620</v>
      </c>
      <c r="D99" t="s">
        <v>6853</v>
      </c>
    </row>
    <row r="100" spans="1:4" ht="15" x14ac:dyDescent="0.2">
      <c r="A100" s="1226" t="s">
        <v>2026</v>
      </c>
      <c r="B100" s="1227" t="s">
        <v>2027</v>
      </c>
      <c r="C100" s="1226" t="s">
        <v>2026</v>
      </c>
      <c r="D100" t="s">
        <v>6854</v>
      </c>
    </row>
    <row r="101" spans="1:4" ht="15" x14ac:dyDescent="0.2">
      <c r="A101" s="1226" t="s">
        <v>2598</v>
      </c>
      <c r="B101" s="1227" t="s">
        <v>2599</v>
      </c>
      <c r="C101" s="1226" t="s">
        <v>2598</v>
      </c>
      <c r="D101" t="s">
        <v>6855</v>
      </c>
    </row>
    <row r="102" spans="1:4" ht="15" x14ac:dyDescent="0.2">
      <c r="A102" s="1226" t="s">
        <v>2404</v>
      </c>
      <c r="B102" s="1227" t="s">
        <v>2405</v>
      </c>
      <c r="C102" s="1226" t="s">
        <v>2404</v>
      </c>
      <c r="D102" t="s">
        <v>6856</v>
      </c>
    </row>
    <row r="103" spans="1:4" ht="15" x14ac:dyDescent="0.2">
      <c r="A103" s="1226" t="s">
        <v>3076</v>
      </c>
      <c r="B103" s="1227" t="s">
        <v>3077</v>
      </c>
      <c r="C103" s="1226" t="s">
        <v>3076</v>
      </c>
      <c r="D103" t="s">
        <v>6857</v>
      </c>
    </row>
    <row r="104" spans="1:4" ht="15" x14ac:dyDescent="0.2">
      <c r="A104" s="1226" t="s">
        <v>3198</v>
      </c>
      <c r="B104" s="1227" t="s">
        <v>3199</v>
      </c>
      <c r="C104" s="1226" t="s">
        <v>3198</v>
      </c>
      <c r="D104" t="s">
        <v>6858</v>
      </c>
    </row>
    <row r="105" spans="1:4" ht="15" x14ac:dyDescent="0.2">
      <c r="A105" s="1226" t="s">
        <v>2650</v>
      </c>
      <c r="B105" s="1227" t="s">
        <v>2651</v>
      </c>
      <c r="C105" s="1226" t="s">
        <v>2650</v>
      </c>
      <c r="D105" t="s">
        <v>6859</v>
      </c>
    </row>
    <row r="106" spans="1:4" ht="15" x14ac:dyDescent="0.2">
      <c r="A106" s="1226" t="s">
        <v>2942</v>
      </c>
      <c r="B106" s="1227" t="s">
        <v>2943</v>
      </c>
      <c r="C106" s="1226" t="s">
        <v>2942</v>
      </c>
      <c r="D106" t="s">
        <v>6860</v>
      </c>
    </row>
    <row r="107" spans="1:4" ht="15" x14ac:dyDescent="0.2">
      <c r="A107" s="1226" t="s">
        <v>2028</v>
      </c>
      <c r="B107" s="1227" t="s">
        <v>2029</v>
      </c>
      <c r="C107" s="1226" t="s">
        <v>2028</v>
      </c>
      <c r="D107" t="s">
        <v>6861</v>
      </c>
    </row>
    <row r="108" spans="1:4" ht="15" x14ac:dyDescent="0.2">
      <c r="A108" s="1226" t="s">
        <v>1988</v>
      </c>
      <c r="B108" s="1227" t="s">
        <v>1989</v>
      </c>
      <c r="C108" s="1226" t="s">
        <v>1988</v>
      </c>
      <c r="D108" t="s">
        <v>6862</v>
      </c>
    </row>
    <row r="109" spans="1:4" ht="15" x14ac:dyDescent="0.2">
      <c r="A109" s="1226" t="s">
        <v>2638</v>
      </c>
      <c r="B109" s="1227" t="s">
        <v>2639</v>
      </c>
      <c r="C109" s="1226" t="s">
        <v>2638</v>
      </c>
      <c r="D109" t="s">
        <v>6863</v>
      </c>
    </row>
    <row r="110" spans="1:4" ht="15" x14ac:dyDescent="0.2">
      <c r="A110" s="1226" t="s">
        <v>2576</v>
      </c>
      <c r="B110" s="1227" t="s">
        <v>2577</v>
      </c>
      <c r="C110" s="1226" t="s">
        <v>2576</v>
      </c>
      <c r="D110" t="s">
        <v>6864</v>
      </c>
    </row>
    <row r="111" spans="1:4" ht="15" x14ac:dyDescent="0.2">
      <c r="A111" s="1226" t="s">
        <v>3648</v>
      </c>
      <c r="B111" s="1227" t="s">
        <v>3649</v>
      </c>
      <c r="C111" s="1226" t="s">
        <v>3648</v>
      </c>
      <c r="D111" t="s">
        <v>6865</v>
      </c>
    </row>
    <row r="112" spans="1:4" ht="15" x14ac:dyDescent="0.2">
      <c r="A112" s="1226" t="s">
        <v>3142</v>
      </c>
      <c r="B112" s="1227" t="s">
        <v>3143</v>
      </c>
      <c r="C112" s="1226" t="s">
        <v>3142</v>
      </c>
      <c r="D112" t="s">
        <v>6866</v>
      </c>
    </row>
    <row r="113" spans="1:4" ht="15" x14ac:dyDescent="0.2">
      <c r="A113" s="1226" t="s">
        <v>2662</v>
      </c>
      <c r="B113" s="1227" t="s">
        <v>2663</v>
      </c>
      <c r="C113" s="1226" t="s">
        <v>2662</v>
      </c>
      <c r="D113" t="s">
        <v>6867</v>
      </c>
    </row>
    <row r="114" spans="1:4" ht="15" x14ac:dyDescent="0.2">
      <c r="A114" s="1226" t="s">
        <v>2656</v>
      </c>
      <c r="B114" s="1227" t="s">
        <v>2657</v>
      </c>
      <c r="C114" s="1226" t="s">
        <v>2656</v>
      </c>
      <c r="D114" t="s">
        <v>6868</v>
      </c>
    </row>
    <row r="115" spans="1:4" ht="15" x14ac:dyDescent="0.2">
      <c r="A115" s="1226" t="s">
        <v>3462</v>
      </c>
      <c r="B115" s="1227" t="s">
        <v>3463</v>
      </c>
      <c r="C115" s="1226" t="s">
        <v>3462</v>
      </c>
      <c r="D115" t="s">
        <v>6869</v>
      </c>
    </row>
    <row r="116" spans="1:4" ht="15" x14ac:dyDescent="0.2">
      <c r="A116" s="1226" t="s">
        <v>3612</v>
      </c>
      <c r="B116" s="1227" t="s">
        <v>3613</v>
      </c>
      <c r="C116" s="1226" t="s">
        <v>3612</v>
      </c>
      <c r="D116" t="s">
        <v>6870</v>
      </c>
    </row>
    <row r="117" spans="1:4" ht="15" x14ac:dyDescent="0.2">
      <c r="A117" s="1226" t="s">
        <v>3448</v>
      </c>
      <c r="B117" s="1227" t="s">
        <v>3449</v>
      </c>
      <c r="C117" s="1226" t="s">
        <v>3448</v>
      </c>
      <c r="D117" t="s">
        <v>6871</v>
      </c>
    </row>
    <row r="118" spans="1:4" ht="15" x14ac:dyDescent="0.2">
      <c r="A118" s="1226" t="s">
        <v>3416</v>
      </c>
      <c r="B118" s="1227" t="s">
        <v>3417</v>
      </c>
      <c r="C118" s="1226" t="s">
        <v>3416</v>
      </c>
      <c r="D118" t="s">
        <v>6872</v>
      </c>
    </row>
    <row r="119" spans="1:4" ht="15" x14ac:dyDescent="0.2">
      <c r="A119" s="1226" t="s">
        <v>3450</v>
      </c>
      <c r="B119" s="1227" t="s">
        <v>3451</v>
      </c>
      <c r="C119" s="1226" t="s">
        <v>3450</v>
      </c>
      <c r="D119" t="s">
        <v>6873</v>
      </c>
    </row>
    <row r="120" spans="1:4" ht="15" x14ac:dyDescent="0.2">
      <c r="A120" s="1226" t="s">
        <v>2954</v>
      </c>
      <c r="B120" s="1227" t="s">
        <v>2955</v>
      </c>
      <c r="C120" s="1226" t="s">
        <v>2954</v>
      </c>
      <c r="D120" t="s">
        <v>6874</v>
      </c>
    </row>
    <row r="121" spans="1:4" ht="15" x14ac:dyDescent="0.2">
      <c r="A121" s="1226" t="s">
        <v>2206</v>
      </c>
      <c r="B121" s="1227" t="s">
        <v>2207</v>
      </c>
      <c r="C121" s="1226" t="s">
        <v>2206</v>
      </c>
      <c r="D121" t="s">
        <v>6875</v>
      </c>
    </row>
    <row r="122" spans="1:4" ht="15" x14ac:dyDescent="0.2">
      <c r="A122" s="1226" t="s">
        <v>2494</v>
      </c>
      <c r="B122" s="1227" t="s">
        <v>2495</v>
      </c>
      <c r="C122" s="1226" t="s">
        <v>2494</v>
      </c>
      <c r="D122" t="s">
        <v>6876</v>
      </c>
    </row>
    <row r="123" spans="1:4" ht="15" x14ac:dyDescent="0.2">
      <c r="A123" s="1226" t="s">
        <v>2466</v>
      </c>
      <c r="B123" s="1227" t="s">
        <v>2467</v>
      </c>
      <c r="C123" s="1226" t="s">
        <v>2466</v>
      </c>
      <c r="D123" t="s">
        <v>6877</v>
      </c>
    </row>
    <row r="124" spans="1:4" ht="15" x14ac:dyDescent="0.2">
      <c r="A124" s="1226" t="s">
        <v>2946</v>
      </c>
      <c r="B124" s="1227" t="s">
        <v>2947</v>
      </c>
      <c r="C124" s="1226" t="s">
        <v>2946</v>
      </c>
      <c r="D124" t="s">
        <v>6878</v>
      </c>
    </row>
    <row r="125" spans="1:4" ht="15" x14ac:dyDescent="0.2">
      <c r="A125" s="1226" t="s">
        <v>2538</v>
      </c>
      <c r="B125" s="1227" t="s">
        <v>2539</v>
      </c>
      <c r="C125" s="1226" t="s">
        <v>2538</v>
      </c>
      <c r="D125" t="s">
        <v>6879</v>
      </c>
    </row>
    <row r="126" spans="1:4" ht="15" x14ac:dyDescent="0.2">
      <c r="A126" s="1226" t="s">
        <v>2584</v>
      </c>
      <c r="B126" s="1227" t="s">
        <v>2585</v>
      </c>
      <c r="C126" s="1226" t="s">
        <v>2584</v>
      </c>
      <c r="D126" t="s">
        <v>6880</v>
      </c>
    </row>
    <row r="127" spans="1:4" ht="15" x14ac:dyDescent="0.2">
      <c r="A127" s="1226" t="s">
        <v>3008</v>
      </c>
      <c r="B127" s="1227" t="s">
        <v>3009</v>
      </c>
      <c r="C127" s="1226" t="s">
        <v>3008</v>
      </c>
      <c r="D127" t="s">
        <v>6881</v>
      </c>
    </row>
    <row r="128" spans="1:4" ht="15" x14ac:dyDescent="0.2">
      <c r="A128" s="1226" t="s">
        <v>3358</v>
      </c>
      <c r="B128" s="1227" t="s">
        <v>3359</v>
      </c>
      <c r="C128" s="1226" t="s">
        <v>3358</v>
      </c>
      <c r="D128" t="s">
        <v>6882</v>
      </c>
    </row>
    <row r="129" spans="1:4" ht="15" x14ac:dyDescent="0.2">
      <c r="A129" s="1226" t="s">
        <v>2414</v>
      </c>
      <c r="B129" s="1227" t="s">
        <v>2415</v>
      </c>
      <c r="C129" s="1226" t="s">
        <v>2414</v>
      </c>
      <c r="D129" t="s">
        <v>6883</v>
      </c>
    </row>
    <row r="130" spans="1:4" ht="15" x14ac:dyDescent="0.2">
      <c r="A130" s="1226" t="s">
        <v>2006</v>
      </c>
      <c r="B130" s="1227" t="s">
        <v>2007</v>
      </c>
      <c r="C130" s="1226" t="s">
        <v>2006</v>
      </c>
      <c r="D130" t="s">
        <v>6884</v>
      </c>
    </row>
    <row r="131" spans="1:4" ht="15" x14ac:dyDescent="0.2">
      <c r="A131" s="1226" t="s">
        <v>2048</v>
      </c>
      <c r="B131" s="1227" t="s">
        <v>2049</v>
      </c>
      <c r="C131" s="1226" t="s">
        <v>2048</v>
      </c>
      <c r="D131" t="s">
        <v>6885</v>
      </c>
    </row>
    <row r="132" spans="1:4" ht="15" x14ac:dyDescent="0.2">
      <c r="A132" s="1226" t="s">
        <v>2438</v>
      </c>
      <c r="B132" s="1227" t="s">
        <v>2439</v>
      </c>
      <c r="C132" s="1226" t="s">
        <v>2438</v>
      </c>
      <c r="D132" t="s">
        <v>6886</v>
      </c>
    </row>
    <row r="133" spans="1:4" ht="15" x14ac:dyDescent="0.2">
      <c r="A133" s="1226" t="s">
        <v>2676</v>
      </c>
      <c r="B133" s="1227" t="s">
        <v>2677</v>
      </c>
      <c r="C133" s="1226" t="s">
        <v>2676</v>
      </c>
      <c r="D133" t="s">
        <v>6887</v>
      </c>
    </row>
    <row r="134" spans="1:4" ht="15" x14ac:dyDescent="0.2">
      <c r="A134" s="1226" t="s">
        <v>1841</v>
      </c>
      <c r="B134" s="1227" t="s">
        <v>1842</v>
      </c>
      <c r="C134" s="1226" t="s">
        <v>1841</v>
      </c>
      <c r="D134" t="s">
        <v>6888</v>
      </c>
    </row>
    <row r="135" spans="1:4" ht="15" x14ac:dyDescent="0.2">
      <c r="A135" s="1226" t="s">
        <v>2426</v>
      </c>
      <c r="B135" s="1227" t="s">
        <v>2427</v>
      </c>
      <c r="C135" s="1226" t="s">
        <v>2426</v>
      </c>
      <c r="D135" t="s">
        <v>6889</v>
      </c>
    </row>
    <row r="136" spans="1:4" ht="15" x14ac:dyDescent="0.2">
      <c r="A136" s="1226" t="s">
        <v>2428</v>
      </c>
      <c r="B136" s="1227" t="s">
        <v>2429</v>
      </c>
      <c r="C136" s="1226" t="s">
        <v>2428</v>
      </c>
      <c r="D136" t="s">
        <v>6890</v>
      </c>
    </row>
    <row r="137" spans="1:4" ht="15" x14ac:dyDescent="0.2">
      <c r="A137" s="1226" t="s">
        <v>2416</v>
      </c>
      <c r="B137" s="1227" t="s">
        <v>2417</v>
      </c>
      <c r="C137" s="1226" t="s">
        <v>2416</v>
      </c>
      <c r="D137" t="s">
        <v>6891</v>
      </c>
    </row>
    <row r="138" spans="1:4" ht="15" x14ac:dyDescent="0.2">
      <c r="A138" s="1226" t="s">
        <v>2182</v>
      </c>
      <c r="B138" s="1227" t="s">
        <v>2183</v>
      </c>
      <c r="C138" s="1226" t="s">
        <v>2182</v>
      </c>
      <c r="D138" t="s">
        <v>6892</v>
      </c>
    </row>
    <row r="139" spans="1:4" ht="15" x14ac:dyDescent="0.2">
      <c r="A139" s="1226" t="s">
        <v>2224</v>
      </c>
      <c r="B139" s="1227" t="s">
        <v>2225</v>
      </c>
      <c r="C139" s="1226" t="s">
        <v>2224</v>
      </c>
      <c r="D139" t="s">
        <v>6893</v>
      </c>
    </row>
    <row r="140" spans="1:4" ht="15" x14ac:dyDescent="0.2">
      <c r="A140" s="1226" t="s">
        <v>2270</v>
      </c>
      <c r="B140" s="1227" t="s">
        <v>2271</v>
      </c>
      <c r="C140" s="1226" t="s">
        <v>2270</v>
      </c>
      <c r="D140" t="s">
        <v>6894</v>
      </c>
    </row>
    <row r="141" spans="1:4" ht="15" x14ac:dyDescent="0.2">
      <c r="A141" s="1226" t="s">
        <v>1701</v>
      </c>
      <c r="B141" s="1227" t="s">
        <v>1702</v>
      </c>
      <c r="C141" s="1226" t="s">
        <v>1701</v>
      </c>
      <c r="D141" t="s">
        <v>6895</v>
      </c>
    </row>
    <row r="142" spans="1:4" ht="15" x14ac:dyDescent="0.2">
      <c r="A142" s="1226" t="s">
        <v>2708</v>
      </c>
      <c r="B142" s="1227" t="s">
        <v>2709</v>
      </c>
      <c r="C142" s="1226" t="s">
        <v>2708</v>
      </c>
      <c r="D142" t="s">
        <v>6896</v>
      </c>
    </row>
    <row r="143" spans="1:4" ht="15" x14ac:dyDescent="0.2">
      <c r="A143" s="1226" t="s">
        <v>2718</v>
      </c>
      <c r="B143" s="1227" t="s">
        <v>2719</v>
      </c>
      <c r="C143" s="1226" t="s">
        <v>2718</v>
      </c>
      <c r="D143" t="s">
        <v>6897</v>
      </c>
    </row>
    <row r="144" spans="1:4" ht="15" x14ac:dyDescent="0.2">
      <c r="A144" s="1226" t="s">
        <v>3656</v>
      </c>
      <c r="B144" s="1227" t="s">
        <v>3657</v>
      </c>
      <c r="C144" s="1226" t="s">
        <v>3656</v>
      </c>
      <c r="D144" t="s">
        <v>6898</v>
      </c>
    </row>
    <row r="145" spans="1:4" ht="15" x14ac:dyDescent="0.2">
      <c r="A145" s="1226" t="s">
        <v>3596</v>
      </c>
      <c r="B145" s="1227" t="s">
        <v>3597</v>
      </c>
      <c r="C145" s="1226" t="s">
        <v>3596</v>
      </c>
      <c r="D145" t="s">
        <v>6899</v>
      </c>
    </row>
    <row r="146" spans="1:4" ht="15" x14ac:dyDescent="0.2">
      <c r="A146" s="1226" t="s">
        <v>3174</v>
      </c>
      <c r="B146" s="1227" t="s">
        <v>3175</v>
      </c>
      <c r="C146" s="1226" t="s">
        <v>3174</v>
      </c>
      <c r="D146" t="s">
        <v>6900</v>
      </c>
    </row>
    <row r="147" spans="1:4" ht="15" x14ac:dyDescent="0.2">
      <c r="A147" s="1226" t="s">
        <v>3242</v>
      </c>
      <c r="B147" s="1227" t="s">
        <v>3243</v>
      </c>
      <c r="C147" s="1226" t="s">
        <v>3242</v>
      </c>
      <c r="D147" t="s">
        <v>6901</v>
      </c>
    </row>
    <row r="148" spans="1:4" ht="15" x14ac:dyDescent="0.2">
      <c r="A148" s="1226" t="s">
        <v>1962</v>
      </c>
      <c r="B148" s="1227" t="s">
        <v>1963</v>
      </c>
      <c r="C148" s="1226" t="s">
        <v>1962</v>
      </c>
      <c r="D148" t="s">
        <v>6902</v>
      </c>
    </row>
    <row r="149" spans="1:4" ht="15" x14ac:dyDescent="0.2">
      <c r="A149" s="1226" t="s">
        <v>2274</v>
      </c>
      <c r="B149" s="1227" t="s">
        <v>2275</v>
      </c>
      <c r="C149" s="1226" t="s">
        <v>2274</v>
      </c>
      <c r="D149" t="s">
        <v>6903</v>
      </c>
    </row>
    <row r="150" spans="1:4" ht="15" x14ac:dyDescent="0.2">
      <c r="A150" s="1226" t="s">
        <v>2272</v>
      </c>
      <c r="B150" s="1227" t="s">
        <v>2273</v>
      </c>
      <c r="C150" s="1226" t="s">
        <v>2272</v>
      </c>
      <c r="D150" t="s">
        <v>6904</v>
      </c>
    </row>
    <row r="151" spans="1:4" ht="15" x14ac:dyDescent="0.2">
      <c r="A151" s="1226" t="s">
        <v>2680</v>
      </c>
      <c r="B151" s="1227" t="s">
        <v>2681</v>
      </c>
      <c r="C151" s="1226" t="s">
        <v>2680</v>
      </c>
      <c r="D151" t="s">
        <v>6905</v>
      </c>
    </row>
    <row r="152" spans="1:4" ht="15" x14ac:dyDescent="0.2">
      <c r="A152" s="1226" t="s">
        <v>2940</v>
      </c>
      <c r="B152" s="1227" t="s">
        <v>2941</v>
      </c>
      <c r="C152" s="1226" t="s">
        <v>2940</v>
      </c>
      <c r="D152" t="s">
        <v>6906</v>
      </c>
    </row>
    <row r="153" spans="1:4" ht="15" x14ac:dyDescent="0.2">
      <c r="A153" s="1226" t="s">
        <v>2090</v>
      </c>
      <c r="B153" s="1227" t="s">
        <v>2091</v>
      </c>
      <c r="C153" s="1226" t="s">
        <v>2090</v>
      </c>
      <c r="D153" t="s">
        <v>6907</v>
      </c>
    </row>
    <row r="154" spans="1:4" ht="15" x14ac:dyDescent="0.2">
      <c r="A154" s="1226" t="s">
        <v>2118</v>
      </c>
      <c r="B154" s="1227" t="s">
        <v>2119</v>
      </c>
      <c r="C154" s="1226" t="s">
        <v>2118</v>
      </c>
      <c r="D154" t="s">
        <v>6908</v>
      </c>
    </row>
    <row r="155" spans="1:4" ht="15" x14ac:dyDescent="0.2">
      <c r="A155" s="1226" t="s">
        <v>3324</v>
      </c>
      <c r="B155" s="1227" t="s">
        <v>3325</v>
      </c>
      <c r="C155" s="1226" t="s">
        <v>3324</v>
      </c>
      <c r="D155" t="s">
        <v>6909</v>
      </c>
    </row>
    <row r="156" spans="1:4" ht="15" x14ac:dyDescent="0.2">
      <c r="A156" s="1226" t="s">
        <v>3316</v>
      </c>
      <c r="B156" s="1227" t="s">
        <v>3317</v>
      </c>
      <c r="C156" s="1226" t="s">
        <v>3316</v>
      </c>
      <c r="D156" t="s">
        <v>6910</v>
      </c>
    </row>
    <row r="157" spans="1:4" ht="15" x14ac:dyDescent="0.2">
      <c r="A157" s="1226" t="s">
        <v>2146</v>
      </c>
      <c r="B157" s="1227" t="s">
        <v>2147</v>
      </c>
      <c r="C157" s="1226" t="s">
        <v>2146</v>
      </c>
      <c r="D157" t="s">
        <v>6911</v>
      </c>
    </row>
    <row r="158" spans="1:4" ht="15" x14ac:dyDescent="0.2">
      <c r="A158" s="1226" t="s">
        <v>3048</v>
      </c>
      <c r="B158" s="1227" t="s">
        <v>3049</v>
      </c>
      <c r="C158" s="1226" t="s">
        <v>3048</v>
      </c>
      <c r="D158" t="s">
        <v>6912</v>
      </c>
    </row>
    <row r="159" spans="1:4" ht="15" x14ac:dyDescent="0.2">
      <c r="A159" s="1226" t="s">
        <v>3040</v>
      </c>
      <c r="B159" s="1227" t="s">
        <v>3041</v>
      </c>
      <c r="C159" s="1226" t="s">
        <v>3040</v>
      </c>
      <c r="D159" t="s">
        <v>6913</v>
      </c>
    </row>
    <row r="160" spans="1:4" ht="15" x14ac:dyDescent="0.2">
      <c r="A160" s="1226" t="s">
        <v>2346</v>
      </c>
      <c r="B160" s="1227" t="s">
        <v>2347</v>
      </c>
      <c r="C160" s="1226" t="s">
        <v>2346</v>
      </c>
      <c r="D160" t="s">
        <v>6914</v>
      </c>
    </row>
    <row r="161" spans="1:4" ht="15" x14ac:dyDescent="0.2">
      <c r="A161" s="1226" t="s">
        <v>2052</v>
      </c>
      <c r="B161" s="1227" t="s">
        <v>2053</v>
      </c>
      <c r="C161" s="1226" t="s">
        <v>2052</v>
      </c>
      <c r="D161" t="s">
        <v>6915</v>
      </c>
    </row>
    <row r="162" spans="1:4" ht="15" x14ac:dyDescent="0.2">
      <c r="A162" s="1226" t="s">
        <v>1982</v>
      </c>
      <c r="B162" s="1227" t="s">
        <v>1983</v>
      </c>
      <c r="C162" s="1226" t="s">
        <v>1982</v>
      </c>
      <c r="D162" t="s">
        <v>6916</v>
      </c>
    </row>
    <row r="163" spans="1:4" ht="15" x14ac:dyDescent="0.2">
      <c r="A163" s="1226" t="s">
        <v>2500</v>
      </c>
      <c r="B163" s="1227" t="s">
        <v>2501</v>
      </c>
      <c r="C163" s="1226" t="s">
        <v>2500</v>
      </c>
      <c r="D163" t="s">
        <v>6917</v>
      </c>
    </row>
    <row r="164" spans="1:4" ht="15" x14ac:dyDescent="0.2">
      <c r="A164" s="1226" t="s">
        <v>2840</v>
      </c>
      <c r="B164" s="1227" t="s">
        <v>2841</v>
      </c>
      <c r="C164" s="1226" t="s">
        <v>2840</v>
      </c>
      <c r="D164" t="s">
        <v>6918</v>
      </c>
    </row>
    <row r="165" spans="1:4" ht="15" x14ac:dyDescent="0.2">
      <c r="A165" s="1226" t="s">
        <v>2856</v>
      </c>
      <c r="B165" s="1227" t="s">
        <v>2857</v>
      </c>
      <c r="C165" s="1226" t="s">
        <v>2856</v>
      </c>
      <c r="D165" t="s">
        <v>6919</v>
      </c>
    </row>
    <row r="166" spans="1:4" ht="15" x14ac:dyDescent="0.2">
      <c r="A166" s="1226" t="s">
        <v>3020</v>
      </c>
      <c r="B166" s="1227" t="s">
        <v>3021</v>
      </c>
      <c r="C166" s="1226" t="s">
        <v>3020</v>
      </c>
      <c r="D166" t="s">
        <v>6920</v>
      </c>
    </row>
    <row r="167" spans="1:4" ht="15" x14ac:dyDescent="0.2">
      <c r="A167" s="1226" t="s">
        <v>2070</v>
      </c>
      <c r="B167" s="1227" t="s">
        <v>2071</v>
      </c>
      <c r="C167" s="1226" t="s">
        <v>2070</v>
      </c>
      <c r="D167" t="s">
        <v>6921</v>
      </c>
    </row>
    <row r="168" spans="1:4" ht="15" x14ac:dyDescent="0.2">
      <c r="A168" s="1226" t="s">
        <v>2430</v>
      </c>
      <c r="B168" s="1227" t="s">
        <v>2431</v>
      </c>
      <c r="C168" s="1226" t="s">
        <v>2430</v>
      </c>
      <c r="D168" t="s">
        <v>6922</v>
      </c>
    </row>
    <row r="169" spans="1:4" ht="15" x14ac:dyDescent="0.2">
      <c r="A169" s="1226" t="s">
        <v>2432</v>
      </c>
      <c r="B169" s="1227" t="s">
        <v>2433</v>
      </c>
      <c r="C169" s="1226" t="s">
        <v>2432</v>
      </c>
      <c r="D169" t="s">
        <v>6923</v>
      </c>
    </row>
    <row r="170" spans="1:4" ht="15" x14ac:dyDescent="0.2">
      <c r="A170" s="1226" t="s">
        <v>1924</v>
      </c>
      <c r="B170" s="1227" t="s">
        <v>1925</v>
      </c>
      <c r="C170" s="1226" t="s">
        <v>1924</v>
      </c>
      <c r="D170" t="s">
        <v>6924</v>
      </c>
    </row>
    <row r="171" spans="1:4" ht="15" x14ac:dyDescent="0.2">
      <c r="A171" s="1226" t="s">
        <v>2720</v>
      </c>
      <c r="B171" s="1227" t="s">
        <v>2721</v>
      </c>
      <c r="C171" s="1226" t="s">
        <v>2720</v>
      </c>
      <c r="D171" t="s">
        <v>6925</v>
      </c>
    </row>
    <row r="172" spans="1:4" ht="15" x14ac:dyDescent="0.2">
      <c r="A172" s="1226" t="s">
        <v>2296</v>
      </c>
      <c r="B172" s="1227" t="s">
        <v>2297</v>
      </c>
      <c r="C172" s="1226" t="s">
        <v>2296</v>
      </c>
      <c r="D172" t="s">
        <v>6926</v>
      </c>
    </row>
    <row r="173" spans="1:4" ht="15" x14ac:dyDescent="0.2">
      <c r="A173" s="1226" t="s">
        <v>2184</v>
      </c>
      <c r="B173" s="1227" t="s">
        <v>2185</v>
      </c>
      <c r="C173" s="1226" t="s">
        <v>2184</v>
      </c>
      <c r="D173" t="s">
        <v>6927</v>
      </c>
    </row>
    <row r="174" spans="1:4" ht="15" x14ac:dyDescent="0.2">
      <c r="A174" s="1226" t="s">
        <v>3478</v>
      </c>
      <c r="B174" s="1227" t="s">
        <v>3479</v>
      </c>
      <c r="C174" s="1226" t="s">
        <v>3478</v>
      </c>
      <c r="D174" t="s">
        <v>6928</v>
      </c>
    </row>
    <row r="175" spans="1:4" ht="15" x14ac:dyDescent="0.2">
      <c r="A175" s="1226" t="s">
        <v>2314</v>
      </c>
      <c r="B175" s="1227" t="s">
        <v>2315</v>
      </c>
      <c r="C175" s="1226" t="s">
        <v>2314</v>
      </c>
      <c r="D175" t="s">
        <v>6929</v>
      </c>
    </row>
    <row r="176" spans="1:4" ht="15" x14ac:dyDescent="0.2">
      <c r="A176" s="1226" t="s">
        <v>2540</v>
      </c>
      <c r="B176" s="1227" t="s">
        <v>2541</v>
      </c>
      <c r="C176" s="1226" t="s">
        <v>2540</v>
      </c>
      <c r="D176" t="s">
        <v>6930</v>
      </c>
    </row>
    <row r="177" spans="1:4" ht="15" x14ac:dyDescent="0.2">
      <c r="A177" s="1226" t="s">
        <v>2686</v>
      </c>
      <c r="B177" s="1227" t="s">
        <v>2687</v>
      </c>
      <c r="C177" s="1226" t="s">
        <v>2686</v>
      </c>
      <c r="D177" t="s">
        <v>6931</v>
      </c>
    </row>
    <row r="178" spans="1:4" ht="15" x14ac:dyDescent="0.2">
      <c r="A178" s="1226" t="s">
        <v>3602</v>
      </c>
      <c r="B178" s="1227" t="s">
        <v>3603</v>
      </c>
      <c r="C178" s="1226" t="s">
        <v>3602</v>
      </c>
      <c r="D178" t="s">
        <v>6932</v>
      </c>
    </row>
    <row r="179" spans="1:4" ht="15" x14ac:dyDescent="0.2">
      <c r="A179" s="1226" t="s">
        <v>2984</v>
      </c>
      <c r="B179" s="1227" t="s">
        <v>2985</v>
      </c>
      <c r="C179" s="1226" t="s">
        <v>2984</v>
      </c>
      <c r="D179" t="s">
        <v>6933</v>
      </c>
    </row>
    <row r="180" spans="1:4" ht="15" x14ac:dyDescent="0.2">
      <c r="A180" s="1226" t="s">
        <v>2628</v>
      </c>
      <c r="B180" s="1227" t="s">
        <v>2629</v>
      </c>
      <c r="C180" s="1226" t="s">
        <v>2628</v>
      </c>
      <c r="D180" t="s">
        <v>6934</v>
      </c>
    </row>
    <row r="181" spans="1:4" ht="15" x14ac:dyDescent="0.2">
      <c r="A181" s="1226" t="s">
        <v>3034</v>
      </c>
      <c r="B181" s="1227" t="s">
        <v>3035</v>
      </c>
      <c r="C181" s="1226" t="s">
        <v>3034</v>
      </c>
      <c r="D181" t="s">
        <v>6935</v>
      </c>
    </row>
    <row r="182" spans="1:4" ht="15" x14ac:dyDescent="0.2">
      <c r="A182" s="1226" t="s">
        <v>1839</v>
      </c>
      <c r="B182" s="1227" t="s">
        <v>1840</v>
      </c>
      <c r="C182" s="1226" t="s">
        <v>1839</v>
      </c>
      <c r="D182" t="s">
        <v>6936</v>
      </c>
    </row>
    <row r="183" spans="1:4" ht="15" x14ac:dyDescent="0.2">
      <c r="A183" s="1226" t="s">
        <v>2080</v>
      </c>
      <c r="B183" s="1227" t="s">
        <v>2081</v>
      </c>
      <c r="C183" s="1226" t="s">
        <v>2080</v>
      </c>
      <c r="D183" t="s">
        <v>6937</v>
      </c>
    </row>
    <row r="184" spans="1:4" ht="15" x14ac:dyDescent="0.2">
      <c r="A184" s="1226" t="s">
        <v>1986</v>
      </c>
      <c r="B184" s="1227" t="s">
        <v>1987</v>
      </c>
      <c r="C184" s="1226" t="s">
        <v>1986</v>
      </c>
      <c r="D184" t="s">
        <v>6938</v>
      </c>
    </row>
    <row r="185" spans="1:4" ht="15" x14ac:dyDescent="0.2">
      <c r="A185" s="1226" t="s">
        <v>3516</v>
      </c>
      <c r="B185" s="1227" t="s">
        <v>3517</v>
      </c>
      <c r="C185" s="1226" t="s">
        <v>3516</v>
      </c>
      <c r="D185" t="s">
        <v>6939</v>
      </c>
    </row>
    <row r="186" spans="1:4" ht="15" x14ac:dyDescent="0.2">
      <c r="A186" s="1226" t="s">
        <v>2332</v>
      </c>
      <c r="B186" s="1227" t="s">
        <v>2333</v>
      </c>
      <c r="C186" s="1226" t="s">
        <v>2332</v>
      </c>
      <c r="D186" t="s">
        <v>6940</v>
      </c>
    </row>
    <row r="187" spans="1:4" ht="15" x14ac:dyDescent="0.2">
      <c r="A187" s="1226" t="s">
        <v>3038</v>
      </c>
      <c r="B187" s="1227" t="s">
        <v>3039</v>
      </c>
      <c r="C187" s="1226" t="s">
        <v>3038</v>
      </c>
      <c r="D187" t="s">
        <v>6941</v>
      </c>
    </row>
    <row r="188" spans="1:4" ht="15" x14ac:dyDescent="0.2">
      <c r="A188" s="1226" t="s">
        <v>2038</v>
      </c>
      <c r="B188" s="1227" t="s">
        <v>2039</v>
      </c>
      <c r="C188" s="1226" t="s">
        <v>2038</v>
      </c>
      <c r="D188" t="s">
        <v>6942</v>
      </c>
    </row>
    <row r="189" spans="1:4" ht="15" x14ac:dyDescent="0.2">
      <c r="A189" s="1226" t="s">
        <v>2690</v>
      </c>
      <c r="B189" s="1227" t="s">
        <v>2691</v>
      </c>
      <c r="C189" s="1226" t="s">
        <v>2690</v>
      </c>
      <c r="D189" t="s">
        <v>6943</v>
      </c>
    </row>
    <row r="190" spans="1:4" ht="15" x14ac:dyDescent="0.2">
      <c r="A190" s="1226" t="s">
        <v>1795</v>
      </c>
      <c r="B190" s="1227" t="s">
        <v>1796</v>
      </c>
      <c r="C190" s="1226" t="s">
        <v>1795</v>
      </c>
      <c r="D190" t="s">
        <v>6944</v>
      </c>
    </row>
    <row r="191" spans="1:4" ht="15" x14ac:dyDescent="0.2">
      <c r="A191" s="1226" t="s">
        <v>3290</v>
      </c>
      <c r="B191" s="1227" t="s">
        <v>3291</v>
      </c>
      <c r="C191" s="1226" t="s">
        <v>3290</v>
      </c>
      <c r="D191" t="s">
        <v>6945</v>
      </c>
    </row>
    <row r="192" spans="1:4" ht="15" x14ac:dyDescent="0.2">
      <c r="A192" s="1226" t="s">
        <v>3360</v>
      </c>
      <c r="B192" s="1227" t="s">
        <v>3361</v>
      </c>
      <c r="C192" s="1226" t="s">
        <v>3360</v>
      </c>
      <c r="D192" t="s">
        <v>6946</v>
      </c>
    </row>
    <row r="193" spans="1:4" ht="15" x14ac:dyDescent="0.2">
      <c r="A193" s="1226" t="s">
        <v>2534</v>
      </c>
      <c r="B193" s="1227" t="s">
        <v>2535</v>
      </c>
      <c r="C193" s="1226" t="s">
        <v>2534</v>
      </c>
      <c r="D193" t="s">
        <v>6947</v>
      </c>
    </row>
    <row r="194" spans="1:4" ht="15" x14ac:dyDescent="0.2">
      <c r="A194" s="1226" t="s">
        <v>2728</v>
      </c>
      <c r="B194" s="1227" t="s">
        <v>2729</v>
      </c>
      <c r="C194" s="1226" t="s">
        <v>2728</v>
      </c>
      <c r="D194" t="s">
        <v>6948</v>
      </c>
    </row>
    <row r="195" spans="1:4" ht="15" x14ac:dyDescent="0.2">
      <c r="A195" s="1226" t="s">
        <v>3064</v>
      </c>
      <c r="B195" s="1227" t="s">
        <v>3065</v>
      </c>
      <c r="C195" s="1226" t="s">
        <v>3064</v>
      </c>
      <c r="D195" t="s">
        <v>6949</v>
      </c>
    </row>
    <row r="196" spans="1:4" ht="15" x14ac:dyDescent="0.2">
      <c r="A196" s="1226" t="s">
        <v>3388</v>
      </c>
      <c r="B196" s="1227" t="s">
        <v>3389</v>
      </c>
      <c r="C196" s="1226" t="s">
        <v>3388</v>
      </c>
      <c r="D196" t="s">
        <v>6950</v>
      </c>
    </row>
    <row r="197" spans="1:4" ht="15" x14ac:dyDescent="0.2">
      <c r="A197" s="1226" t="s">
        <v>3246</v>
      </c>
      <c r="B197" s="1227" t="s">
        <v>3247</v>
      </c>
      <c r="C197" s="1226" t="s">
        <v>3246</v>
      </c>
      <c r="D197" t="s">
        <v>6951</v>
      </c>
    </row>
    <row r="198" spans="1:4" ht="15" x14ac:dyDescent="0.2">
      <c r="A198" s="1226" t="s">
        <v>3014</v>
      </c>
      <c r="B198" s="1227" t="s">
        <v>3015</v>
      </c>
      <c r="C198" s="1226" t="s">
        <v>3014</v>
      </c>
      <c r="D198" t="s">
        <v>6952</v>
      </c>
    </row>
    <row r="199" spans="1:4" ht="15" x14ac:dyDescent="0.2">
      <c r="A199" s="1226" t="s">
        <v>2154</v>
      </c>
      <c r="B199" s="1227" t="s">
        <v>2155</v>
      </c>
      <c r="C199" s="1226" t="s">
        <v>2154</v>
      </c>
      <c r="D199" t="s">
        <v>6953</v>
      </c>
    </row>
    <row r="200" spans="1:4" ht="15" x14ac:dyDescent="0.2">
      <c r="A200" s="1226" t="s">
        <v>2442</v>
      </c>
      <c r="B200" s="1227" t="s">
        <v>2443</v>
      </c>
      <c r="C200" s="1226" t="s">
        <v>2442</v>
      </c>
      <c r="D200" t="s">
        <v>6954</v>
      </c>
    </row>
    <row r="201" spans="1:4" ht="15" x14ac:dyDescent="0.2">
      <c r="A201" s="1226" t="s">
        <v>2444</v>
      </c>
      <c r="B201" s="1227" t="s">
        <v>2445</v>
      </c>
      <c r="C201" s="1226" t="s">
        <v>2444</v>
      </c>
      <c r="D201" t="s">
        <v>6955</v>
      </c>
    </row>
    <row r="202" spans="1:4" ht="15" x14ac:dyDescent="0.2">
      <c r="A202" s="1226" t="s">
        <v>2572</v>
      </c>
      <c r="B202" s="1227" t="s">
        <v>2573</v>
      </c>
      <c r="C202" s="1226" t="s">
        <v>2572</v>
      </c>
      <c r="D202" t="s">
        <v>6956</v>
      </c>
    </row>
    <row r="203" spans="1:4" ht="15" x14ac:dyDescent="0.2">
      <c r="A203" s="1226" t="s">
        <v>2706</v>
      </c>
      <c r="B203" s="1227" t="s">
        <v>2707</v>
      </c>
      <c r="C203" s="1226" t="s">
        <v>2706</v>
      </c>
      <c r="D203" t="s">
        <v>6957</v>
      </c>
    </row>
    <row r="204" spans="1:4" ht="15" x14ac:dyDescent="0.2">
      <c r="A204" s="1226" t="s">
        <v>2566</v>
      </c>
      <c r="B204" s="1227" t="s">
        <v>2567</v>
      </c>
      <c r="C204" s="1226" t="s">
        <v>2566</v>
      </c>
      <c r="D204" t="s">
        <v>6958</v>
      </c>
    </row>
    <row r="205" spans="1:4" ht="15" x14ac:dyDescent="0.2">
      <c r="A205" s="1226" t="s">
        <v>1703</v>
      </c>
      <c r="B205" s="1227" t="s">
        <v>1704</v>
      </c>
      <c r="C205" s="1226" t="s">
        <v>1703</v>
      </c>
      <c r="D205" t="s">
        <v>6959</v>
      </c>
    </row>
    <row r="206" spans="1:4" ht="15" x14ac:dyDescent="0.2">
      <c r="A206" s="1226" t="s">
        <v>2522</v>
      </c>
      <c r="B206" s="1227" t="s">
        <v>2523</v>
      </c>
      <c r="C206" s="1226" t="s">
        <v>2522</v>
      </c>
      <c r="D206" t="s">
        <v>6960</v>
      </c>
    </row>
    <row r="207" spans="1:4" ht="15" x14ac:dyDescent="0.2">
      <c r="A207" s="1226" t="s">
        <v>2108</v>
      </c>
      <c r="B207" s="1227" t="s">
        <v>2109</v>
      </c>
      <c r="C207" s="1226" t="s">
        <v>2108</v>
      </c>
      <c r="D207" t="s">
        <v>6961</v>
      </c>
    </row>
    <row r="208" spans="1:4" ht="15" x14ac:dyDescent="0.2">
      <c r="A208" s="1226" t="s">
        <v>2588</v>
      </c>
      <c r="B208" s="1227" t="s">
        <v>2589</v>
      </c>
      <c r="C208" s="1226" t="s">
        <v>2588</v>
      </c>
      <c r="D208" t="s">
        <v>6962</v>
      </c>
    </row>
    <row r="209" spans="1:4" ht="15" x14ac:dyDescent="0.2">
      <c r="A209" s="1226" t="s">
        <v>2610</v>
      </c>
      <c r="B209" s="1227" t="s">
        <v>2611</v>
      </c>
      <c r="C209" s="1226" t="s">
        <v>2610</v>
      </c>
      <c r="D209" t="s">
        <v>6963</v>
      </c>
    </row>
    <row r="210" spans="1:4" ht="15" x14ac:dyDescent="0.2">
      <c r="A210" s="1226" t="s">
        <v>2220</v>
      </c>
      <c r="B210" s="1227" t="s">
        <v>2221</v>
      </c>
      <c r="C210" s="1226" t="s">
        <v>2220</v>
      </c>
      <c r="D210" t="s">
        <v>6964</v>
      </c>
    </row>
    <row r="211" spans="1:4" ht="15" x14ac:dyDescent="0.2">
      <c r="A211" s="1226" t="s">
        <v>3310</v>
      </c>
      <c r="B211" s="1227" t="s">
        <v>3311</v>
      </c>
      <c r="C211" s="1226" t="s">
        <v>3310</v>
      </c>
      <c r="D211" t="s">
        <v>6965</v>
      </c>
    </row>
    <row r="212" spans="1:4" ht="15" x14ac:dyDescent="0.2">
      <c r="A212" s="1226" t="s">
        <v>2410</v>
      </c>
      <c r="B212" s="1227" t="s">
        <v>2411</v>
      </c>
      <c r="C212" s="1226" t="s">
        <v>2410</v>
      </c>
      <c r="D212" t="s">
        <v>6966</v>
      </c>
    </row>
    <row r="213" spans="1:4" ht="15" x14ac:dyDescent="0.2">
      <c r="A213" s="1226" t="s">
        <v>2932</v>
      </c>
      <c r="B213" s="1227" t="s">
        <v>2933</v>
      </c>
      <c r="C213" s="1226" t="s">
        <v>2932</v>
      </c>
      <c r="D213" t="s">
        <v>6967</v>
      </c>
    </row>
    <row r="214" spans="1:4" ht="15" x14ac:dyDescent="0.2">
      <c r="A214" s="1226" t="s">
        <v>3268</v>
      </c>
      <c r="B214" s="1227" t="s">
        <v>3269</v>
      </c>
      <c r="C214" s="1226" t="s">
        <v>3268</v>
      </c>
      <c r="D214" t="s">
        <v>6968</v>
      </c>
    </row>
    <row r="215" spans="1:4" ht="15" x14ac:dyDescent="0.2">
      <c r="A215" s="1226" t="s">
        <v>2876</v>
      </c>
      <c r="B215" s="1227" t="s">
        <v>2877</v>
      </c>
      <c r="C215" s="1226" t="s">
        <v>2876</v>
      </c>
      <c r="D215" t="s">
        <v>6969</v>
      </c>
    </row>
    <row r="216" spans="1:4" ht="15" x14ac:dyDescent="0.2">
      <c r="A216" s="1226" t="s">
        <v>2828</v>
      </c>
      <c r="B216" s="1227" t="s">
        <v>2829</v>
      </c>
      <c r="C216" s="1226" t="s">
        <v>2828</v>
      </c>
      <c r="D216" t="s">
        <v>6970</v>
      </c>
    </row>
    <row r="217" spans="1:4" ht="15" x14ac:dyDescent="0.2">
      <c r="A217" s="1226" t="s">
        <v>2306</v>
      </c>
      <c r="B217" s="1227" t="s">
        <v>2307</v>
      </c>
      <c r="C217" s="1226" t="s">
        <v>2306</v>
      </c>
      <c r="D217" t="s">
        <v>6971</v>
      </c>
    </row>
    <row r="218" spans="1:4" ht="15" x14ac:dyDescent="0.2">
      <c r="A218" s="1226" t="s">
        <v>3574</v>
      </c>
      <c r="B218" s="1227" t="s">
        <v>3575</v>
      </c>
      <c r="C218" s="1226" t="s">
        <v>3574</v>
      </c>
      <c r="D218" t="s">
        <v>6972</v>
      </c>
    </row>
    <row r="219" spans="1:4" ht="15" x14ac:dyDescent="0.2">
      <c r="A219" s="1226" t="s">
        <v>2938</v>
      </c>
      <c r="B219" s="1227" t="s">
        <v>2939</v>
      </c>
      <c r="C219" s="1226" t="s">
        <v>2938</v>
      </c>
      <c r="D219" t="s">
        <v>6973</v>
      </c>
    </row>
    <row r="220" spans="1:4" ht="15" x14ac:dyDescent="0.2">
      <c r="A220" s="1226" t="s">
        <v>3272</v>
      </c>
      <c r="B220" s="1227" t="s">
        <v>3273</v>
      </c>
      <c r="C220" s="1226" t="s">
        <v>3272</v>
      </c>
      <c r="D220" t="s">
        <v>6974</v>
      </c>
    </row>
    <row r="221" spans="1:4" ht="15" x14ac:dyDescent="0.2">
      <c r="A221" s="1226" t="s">
        <v>2614</v>
      </c>
      <c r="B221" s="1227" t="s">
        <v>2615</v>
      </c>
      <c r="C221" s="1226" t="s">
        <v>2614</v>
      </c>
      <c r="D221" t="s">
        <v>6975</v>
      </c>
    </row>
    <row r="222" spans="1:4" ht="15" x14ac:dyDescent="0.2">
      <c r="A222" s="1226" t="s">
        <v>3436</v>
      </c>
      <c r="B222" s="1227" t="s">
        <v>3437</v>
      </c>
      <c r="C222" s="1226" t="s">
        <v>3436</v>
      </c>
      <c r="D222" t="s">
        <v>6976</v>
      </c>
    </row>
    <row r="223" spans="1:4" ht="15" x14ac:dyDescent="0.2">
      <c r="A223" s="1226" t="s">
        <v>2654</v>
      </c>
      <c r="B223" s="1227" t="s">
        <v>2655</v>
      </c>
      <c r="C223" s="1226" t="s">
        <v>2654</v>
      </c>
      <c r="D223" t="s">
        <v>6977</v>
      </c>
    </row>
    <row r="224" spans="1:4" ht="15" x14ac:dyDescent="0.2">
      <c r="A224" s="1226" t="s">
        <v>2814</v>
      </c>
      <c r="B224" s="1227" t="s">
        <v>2815</v>
      </c>
      <c r="C224" s="1226" t="s">
        <v>2814</v>
      </c>
      <c r="D224" t="s">
        <v>6978</v>
      </c>
    </row>
    <row r="225" spans="1:4" ht="15" x14ac:dyDescent="0.2">
      <c r="A225" s="1226" t="s">
        <v>1755</v>
      </c>
      <c r="B225" s="1227" t="s">
        <v>1756</v>
      </c>
      <c r="C225" s="1226" t="s">
        <v>1755</v>
      </c>
      <c r="D225" t="s">
        <v>6979</v>
      </c>
    </row>
    <row r="226" spans="1:4" ht="15" x14ac:dyDescent="0.2">
      <c r="A226" s="1226" t="s">
        <v>2898</v>
      </c>
      <c r="B226" s="1227" t="s">
        <v>2899</v>
      </c>
      <c r="C226" s="1226" t="s">
        <v>2898</v>
      </c>
      <c r="D226" t="s">
        <v>6980</v>
      </c>
    </row>
    <row r="227" spans="1:4" ht="15" x14ac:dyDescent="0.2">
      <c r="A227" s="1226" t="s">
        <v>3240</v>
      </c>
      <c r="B227" s="1227" t="s">
        <v>3241</v>
      </c>
      <c r="C227" s="1226" t="s">
        <v>3240</v>
      </c>
      <c r="D227" t="s">
        <v>6981</v>
      </c>
    </row>
    <row r="228" spans="1:4" ht="15" x14ac:dyDescent="0.2">
      <c r="A228" s="1226" t="s">
        <v>3052</v>
      </c>
      <c r="B228" s="1227" t="s">
        <v>3053</v>
      </c>
      <c r="C228" s="1226" t="s">
        <v>3052</v>
      </c>
      <c r="D228" t="s">
        <v>6982</v>
      </c>
    </row>
    <row r="229" spans="1:4" ht="15" x14ac:dyDescent="0.2">
      <c r="A229" s="1226" t="s">
        <v>2010</v>
      </c>
      <c r="B229" s="1227" t="s">
        <v>2011</v>
      </c>
      <c r="C229" s="1226" t="s">
        <v>2010</v>
      </c>
      <c r="D229" t="s">
        <v>6983</v>
      </c>
    </row>
    <row r="230" spans="1:4" ht="15" x14ac:dyDescent="0.2">
      <c r="A230" s="1226" t="s">
        <v>2012</v>
      </c>
      <c r="B230" s="1227" t="s">
        <v>2013</v>
      </c>
      <c r="C230" s="1226" t="s">
        <v>2012</v>
      </c>
      <c r="D230" t="s">
        <v>6984</v>
      </c>
    </row>
    <row r="231" spans="1:4" ht="15" x14ac:dyDescent="0.2">
      <c r="A231" s="1226" t="s">
        <v>2692</v>
      </c>
      <c r="B231" s="1227" t="s">
        <v>2693</v>
      </c>
      <c r="C231" s="1226" t="s">
        <v>2692</v>
      </c>
      <c r="D231" t="s">
        <v>6985</v>
      </c>
    </row>
    <row r="232" spans="1:4" ht="15" x14ac:dyDescent="0.2">
      <c r="A232" s="1226" t="s">
        <v>2716</v>
      </c>
      <c r="B232" s="1227" t="s">
        <v>2717</v>
      </c>
      <c r="C232" s="1226" t="s">
        <v>2716</v>
      </c>
      <c r="D232" t="s">
        <v>6986</v>
      </c>
    </row>
    <row r="233" spans="1:4" ht="15" x14ac:dyDescent="0.2">
      <c r="A233" s="1226" t="s">
        <v>2406</v>
      </c>
      <c r="B233" s="1227" t="s">
        <v>2407</v>
      </c>
      <c r="C233" s="1226" t="s">
        <v>2406</v>
      </c>
      <c r="D233" t="s">
        <v>6987</v>
      </c>
    </row>
    <row r="234" spans="1:4" ht="15" x14ac:dyDescent="0.2">
      <c r="A234" s="1226" t="s">
        <v>2678</v>
      </c>
      <c r="B234" s="1227" t="s">
        <v>2679</v>
      </c>
      <c r="C234" s="1226" t="s">
        <v>2678</v>
      </c>
      <c r="D234" t="s">
        <v>6988</v>
      </c>
    </row>
    <row r="235" spans="1:4" ht="15" x14ac:dyDescent="0.2">
      <c r="A235" s="1226" t="s">
        <v>3126</v>
      </c>
      <c r="B235" s="1227" t="s">
        <v>3127</v>
      </c>
      <c r="C235" s="1226" t="s">
        <v>3126</v>
      </c>
      <c r="D235" t="s">
        <v>6989</v>
      </c>
    </row>
    <row r="236" spans="1:4" ht="15" x14ac:dyDescent="0.2">
      <c r="A236" s="1226" t="s">
        <v>3518</v>
      </c>
      <c r="B236" s="1227" t="s">
        <v>3519</v>
      </c>
      <c r="C236" s="1226" t="s">
        <v>3518</v>
      </c>
      <c r="D236" t="s">
        <v>6990</v>
      </c>
    </row>
    <row r="237" spans="1:4" ht="15" x14ac:dyDescent="0.2">
      <c r="A237" s="1226" t="s">
        <v>2424</v>
      </c>
      <c r="B237" s="1227" t="s">
        <v>2425</v>
      </c>
      <c r="C237" s="1226" t="s">
        <v>2424</v>
      </c>
      <c r="D237" t="s">
        <v>6991</v>
      </c>
    </row>
    <row r="238" spans="1:4" ht="15" x14ac:dyDescent="0.2">
      <c r="A238" s="1226" t="s">
        <v>3204</v>
      </c>
      <c r="B238" s="1227" t="s">
        <v>3205</v>
      </c>
      <c r="C238" s="1226" t="s">
        <v>3204</v>
      </c>
      <c r="D238" t="s">
        <v>6992</v>
      </c>
    </row>
    <row r="239" spans="1:4" ht="15" x14ac:dyDescent="0.2">
      <c r="A239" s="1226" t="s">
        <v>1799</v>
      </c>
      <c r="B239" s="1227" t="s">
        <v>1800</v>
      </c>
      <c r="C239" s="1226" t="s">
        <v>1799</v>
      </c>
      <c r="D239" t="s">
        <v>6993</v>
      </c>
    </row>
    <row r="240" spans="1:4" ht="15" x14ac:dyDescent="0.2">
      <c r="A240" s="1226" t="s">
        <v>2328</v>
      </c>
      <c r="B240" s="1227" t="s">
        <v>2329</v>
      </c>
      <c r="C240" s="1226" t="s">
        <v>2328</v>
      </c>
      <c r="D240" t="s">
        <v>6994</v>
      </c>
    </row>
    <row r="241" spans="1:4" ht="15" x14ac:dyDescent="0.2">
      <c r="A241" s="1226" t="s">
        <v>2326</v>
      </c>
      <c r="B241" s="1227" t="s">
        <v>2327</v>
      </c>
      <c r="C241" s="1226" t="s">
        <v>2326</v>
      </c>
      <c r="D241" t="s">
        <v>6995</v>
      </c>
    </row>
    <row r="242" spans="1:4" ht="15" x14ac:dyDescent="0.2">
      <c r="A242" s="1226" t="s">
        <v>3636</v>
      </c>
      <c r="B242" s="1227" t="s">
        <v>3637</v>
      </c>
      <c r="C242" s="1226" t="s">
        <v>3636</v>
      </c>
      <c r="D242" t="s">
        <v>6996</v>
      </c>
    </row>
    <row r="243" spans="1:4" ht="15" x14ac:dyDescent="0.2">
      <c r="A243" s="1226" t="s">
        <v>3456</v>
      </c>
      <c r="B243" s="1227" t="s">
        <v>3457</v>
      </c>
      <c r="C243" s="1226" t="s">
        <v>3456</v>
      </c>
      <c r="D243" t="s">
        <v>6997</v>
      </c>
    </row>
    <row r="244" spans="1:4" ht="15" x14ac:dyDescent="0.2">
      <c r="A244" s="1226" t="s">
        <v>2866</v>
      </c>
      <c r="B244" s="1227" t="s">
        <v>2867</v>
      </c>
      <c r="C244" s="1226" t="s">
        <v>2866</v>
      </c>
      <c r="D244" t="s">
        <v>6998</v>
      </c>
    </row>
    <row r="245" spans="1:4" ht="15" x14ac:dyDescent="0.2">
      <c r="A245" s="1226" t="s">
        <v>2990</v>
      </c>
      <c r="B245" s="1227" t="s">
        <v>2991</v>
      </c>
      <c r="C245" s="1226" t="s">
        <v>2990</v>
      </c>
      <c r="D245" t="s">
        <v>6999</v>
      </c>
    </row>
    <row r="246" spans="1:4" ht="15" x14ac:dyDescent="0.2">
      <c r="A246" s="1226" t="s">
        <v>2992</v>
      </c>
      <c r="B246" s="1227" t="s">
        <v>2993</v>
      </c>
      <c r="C246" s="1226" t="s">
        <v>2992</v>
      </c>
      <c r="D246" t="s">
        <v>7000</v>
      </c>
    </row>
    <row r="247" spans="1:4" ht="15" x14ac:dyDescent="0.2">
      <c r="A247" s="1226" t="s">
        <v>3094</v>
      </c>
      <c r="B247" s="1227" t="s">
        <v>3095</v>
      </c>
      <c r="C247" s="1226" t="s">
        <v>3094</v>
      </c>
      <c r="D247" t="s">
        <v>7001</v>
      </c>
    </row>
    <row r="248" spans="1:4" ht="15" x14ac:dyDescent="0.2">
      <c r="A248" s="1226" t="s">
        <v>2092</v>
      </c>
      <c r="B248" s="1227" t="s">
        <v>2093</v>
      </c>
      <c r="C248" s="1226" t="s">
        <v>2092</v>
      </c>
      <c r="D248" t="s">
        <v>7002</v>
      </c>
    </row>
    <row r="249" spans="1:4" ht="15" x14ac:dyDescent="0.2">
      <c r="A249" s="1226" t="s">
        <v>1843</v>
      </c>
      <c r="B249" s="1227" t="s">
        <v>1844</v>
      </c>
      <c r="C249" s="1226" t="s">
        <v>1843</v>
      </c>
      <c r="D249" t="s">
        <v>7003</v>
      </c>
    </row>
    <row r="250" spans="1:4" ht="15" x14ac:dyDescent="0.2">
      <c r="A250" s="1226" t="s">
        <v>3144</v>
      </c>
      <c r="B250" s="1227" t="s">
        <v>3145</v>
      </c>
      <c r="C250" s="1226" t="s">
        <v>3144</v>
      </c>
      <c r="D250" t="s">
        <v>7004</v>
      </c>
    </row>
    <row r="251" spans="1:4" ht="15" x14ac:dyDescent="0.2">
      <c r="A251" s="1226" t="s">
        <v>3264</v>
      </c>
      <c r="B251" s="1227" t="s">
        <v>3265</v>
      </c>
      <c r="C251" s="1226" t="s">
        <v>3264</v>
      </c>
      <c r="D251" t="s">
        <v>7005</v>
      </c>
    </row>
    <row r="252" spans="1:4" ht="15" x14ac:dyDescent="0.2">
      <c r="A252" s="1226" t="s">
        <v>3250</v>
      </c>
      <c r="B252" s="1227" t="s">
        <v>3251</v>
      </c>
      <c r="C252" s="1226" t="s">
        <v>3250</v>
      </c>
      <c r="D252" t="s">
        <v>7006</v>
      </c>
    </row>
    <row r="253" spans="1:4" ht="15" x14ac:dyDescent="0.2">
      <c r="A253" s="1226" t="s">
        <v>1861</v>
      </c>
      <c r="B253" s="1227" t="s">
        <v>1862</v>
      </c>
      <c r="C253" s="1226" t="s">
        <v>1861</v>
      </c>
      <c r="D253" t="s">
        <v>7007</v>
      </c>
    </row>
    <row r="254" spans="1:4" ht="15" x14ac:dyDescent="0.2">
      <c r="A254" s="1226" t="s">
        <v>3202</v>
      </c>
      <c r="B254" s="1227" t="s">
        <v>3203</v>
      </c>
      <c r="C254" s="1226" t="s">
        <v>3202</v>
      </c>
      <c r="D254" t="s">
        <v>7008</v>
      </c>
    </row>
    <row r="255" spans="1:4" ht="15" x14ac:dyDescent="0.2">
      <c r="A255" s="1226" t="s">
        <v>3472</v>
      </c>
      <c r="B255" s="1227" t="s">
        <v>3473</v>
      </c>
      <c r="C255" s="1226" t="s">
        <v>3472</v>
      </c>
      <c r="D255" t="s">
        <v>7009</v>
      </c>
    </row>
    <row r="256" spans="1:4" ht="15" x14ac:dyDescent="0.2">
      <c r="A256" s="1226" t="s">
        <v>3470</v>
      </c>
      <c r="B256" s="1227" t="s">
        <v>3471</v>
      </c>
      <c r="C256" s="1226" t="s">
        <v>3470</v>
      </c>
      <c r="D256" t="s">
        <v>7010</v>
      </c>
    </row>
    <row r="257" spans="1:4" ht="15" x14ac:dyDescent="0.2">
      <c r="A257" s="1226" t="s">
        <v>2086</v>
      </c>
      <c r="B257" s="1227" t="s">
        <v>2087</v>
      </c>
      <c r="C257" s="1226" t="s">
        <v>2086</v>
      </c>
      <c r="D257" t="s">
        <v>7011</v>
      </c>
    </row>
    <row r="258" spans="1:4" ht="15" x14ac:dyDescent="0.2">
      <c r="A258" s="1226" t="s">
        <v>2170</v>
      </c>
      <c r="B258" s="1227" t="s">
        <v>2171</v>
      </c>
      <c r="C258" s="1226" t="s">
        <v>2170</v>
      </c>
      <c r="D258" t="s">
        <v>7012</v>
      </c>
    </row>
    <row r="259" spans="1:4" ht="15" x14ac:dyDescent="0.2">
      <c r="A259" s="1226" t="s">
        <v>1745</v>
      </c>
      <c r="B259" s="1227" t="s">
        <v>1746</v>
      </c>
      <c r="C259" s="1226" t="s">
        <v>1745</v>
      </c>
      <c r="D259" t="s">
        <v>7013</v>
      </c>
    </row>
    <row r="260" spans="1:4" ht="15" x14ac:dyDescent="0.2">
      <c r="A260" s="1226" t="s">
        <v>3464</v>
      </c>
      <c r="B260" s="1227" t="s">
        <v>3465</v>
      </c>
      <c r="C260" s="1226" t="s">
        <v>3464</v>
      </c>
      <c r="D260" t="s">
        <v>7014</v>
      </c>
    </row>
    <row r="261" spans="1:4" ht="15" x14ac:dyDescent="0.2">
      <c r="A261" s="1226" t="s">
        <v>2454</v>
      </c>
      <c r="B261" s="1227" t="s">
        <v>2455</v>
      </c>
      <c r="C261" s="1226" t="s">
        <v>2454</v>
      </c>
      <c r="D261" t="s">
        <v>7015</v>
      </c>
    </row>
    <row r="262" spans="1:4" ht="15" x14ac:dyDescent="0.2">
      <c r="A262" s="1226" t="s">
        <v>2978</v>
      </c>
      <c r="B262" s="1227" t="s">
        <v>2979</v>
      </c>
      <c r="C262" s="1226" t="s">
        <v>2978</v>
      </c>
      <c r="D262" t="s">
        <v>7016</v>
      </c>
    </row>
    <row r="263" spans="1:4" ht="15" x14ac:dyDescent="0.2">
      <c r="A263" s="1226" t="s">
        <v>1757</v>
      </c>
      <c r="B263" s="1227" t="s">
        <v>1758</v>
      </c>
      <c r="C263" s="1226" t="s">
        <v>1757</v>
      </c>
      <c r="D263" t="s">
        <v>7017</v>
      </c>
    </row>
    <row r="264" spans="1:4" ht="15" x14ac:dyDescent="0.2">
      <c r="A264" s="1226" t="s">
        <v>2652</v>
      </c>
      <c r="B264" s="1227" t="s">
        <v>2653</v>
      </c>
      <c r="C264" s="1226" t="s">
        <v>2652</v>
      </c>
      <c r="D264" t="s">
        <v>7018</v>
      </c>
    </row>
    <row r="265" spans="1:4" ht="15" x14ac:dyDescent="0.2">
      <c r="A265" s="1226" t="s">
        <v>3440</v>
      </c>
      <c r="B265" s="1227" t="s">
        <v>3441</v>
      </c>
      <c r="C265" s="1226" t="s">
        <v>3440</v>
      </c>
      <c r="D265" t="s">
        <v>7019</v>
      </c>
    </row>
    <row r="266" spans="1:4" ht="15" x14ac:dyDescent="0.2">
      <c r="A266" s="1226" t="s">
        <v>3282</v>
      </c>
      <c r="B266" s="1227" t="s">
        <v>3283</v>
      </c>
      <c r="C266" s="1226" t="s">
        <v>3282</v>
      </c>
      <c r="D266" t="s">
        <v>7020</v>
      </c>
    </row>
    <row r="267" spans="1:4" ht="15" x14ac:dyDescent="0.2">
      <c r="A267" s="1226" t="s">
        <v>2470</v>
      </c>
      <c r="B267" s="1227" t="s">
        <v>2471</v>
      </c>
      <c r="C267" s="1226" t="s">
        <v>2470</v>
      </c>
      <c r="D267" t="s">
        <v>7021</v>
      </c>
    </row>
    <row r="268" spans="1:4" ht="15" x14ac:dyDescent="0.2">
      <c r="A268" s="1226" t="s">
        <v>2452</v>
      </c>
      <c r="B268" s="1227" t="s">
        <v>2453</v>
      </c>
      <c r="C268" s="1226" t="s">
        <v>2452</v>
      </c>
      <c r="D268" t="s">
        <v>7022</v>
      </c>
    </row>
    <row r="269" spans="1:4" ht="15" x14ac:dyDescent="0.2">
      <c r="A269" s="1226" t="s">
        <v>3124</v>
      </c>
      <c r="B269" s="1227" t="s">
        <v>3125</v>
      </c>
      <c r="C269" s="1226" t="s">
        <v>3124</v>
      </c>
      <c r="D269" t="s">
        <v>7023</v>
      </c>
    </row>
    <row r="270" spans="1:4" ht="15" x14ac:dyDescent="0.2">
      <c r="A270" s="1226" t="s">
        <v>1954</v>
      </c>
      <c r="B270" s="1227" t="s">
        <v>1955</v>
      </c>
      <c r="C270" s="1226" t="s">
        <v>1954</v>
      </c>
      <c r="D270" t="s">
        <v>7024</v>
      </c>
    </row>
    <row r="271" spans="1:4" ht="15" x14ac:dyDescent="0.2">
      <c r="A271" s="1226" t="s">
        <v>2668</v>
      </c>
      <c r="B271" s="1227" t="s">
        <v>2669</v>
      </c>
      <c r="C271" s="1226" t="s">
        <v>2668</v>
      </c>
      <c r="D271" t="s">
        <v>7025</v>
      </c>
    </row>
    <row r="272" spans="1:4" ht="15" x14ac:dyDescent="0.2">
      <c r="A272" s="1226" t="s">
        <v>3344</v>
      </c>
      <c r="B272" s="1227" t="s">
        <v>3345</v>
      </c>
      <c r="C272" s="1226" t="s">
        <v>3344</v>
      </c>
      <c r="D272" t="s">
        <v>7026</v>
      </c>
    </row>
    <row r="273" spans="1:4" ht="15" x14ac:dyDescent="0.2">
      <c r="A273" s="1226" t="s">
        <v>2780</v>
      </c>
      <c r="B273" s="1227" t="s">
        <v>2781</v>
      </c>
      <c r="C273" s="1226" t="s">
        <v>2780</v>
      </c>
      <c r="D273" t="s">
        <v>7027</v>
      </c>
    </row>
    <row r="274" spans="1:4" ht="15" x14ac:dyDescent="0.2">
      <c r="A274" s="1226" t="s">
        <v>3082</v>
      </c>
      <c r="B274" s="1227" t="s">
        <v>3083</v>
      </c>
      <c r="C274" s="1226" t="s">
        <v>3082</v>
      </c>
      <c r="D274" t="s">
        <v>7028</v>
      </c>
    </row>
    <row r="275" spans="1:4" ht="15" x14ac:dyDescent="0.2">
      <c r="A275" s="1226" t="s">
        <v>2036</v>
      </c>
      <c r="B275" s="1227" t="s">
        <v>2037</v>
      </c>
      <c r="C275" s="1226" t="s">
        <v>2036</v>
      </c>
      <c r="D275" t="s">
        <v>7029</v>
      </c>
    </row>
    <row r="276" spans="1:4" ht="15" x14ac:dyDescent="0.2">
      <c r="A276" s="1226" t="s">
        <v>3640</v>
      </c>
      <c r="B276" s="1227" t="s">
        <v>3641</v>
      </c>
      <c r="C276" s="1226" t="s">
        <v>3640</v>
      </c>
      <c r="D276" t="s">
        <v>7030</v>
      </c>
    </row>
    <row r="277" spans="1:4" ht="15" x14ac:dyDescent="0.2">
      <c r="A277" s="1226" t="s">
        <v>3080</v>
      </c>
      <c r="B277" s="1227" t="s">
        <v>3081</v>
      </c>
      <c r="C277" s="1226" t="s">
        <v>3080</v>
      </c>
      <c r="D277" t="s">
        <v>7031</v>
      </c>
    </row>
    <row r="278" spans="1:4" ht="15" x14ac:dyDescent="0.2">
      <c r="A278" s="1226" t="s">
        <v>3292</v>
      </c>
      <c r="B278" s="1227" t="s">
        <v>3293</v>
      </c>
      <c r="C278" s="1226" t="s">
        <v>3292</v>
      </c>
      <c r="D278" t="s">
        <v>7032</v>
      </c>
    </row>
    <row r="279" spans="1:4" ht="15" x14ac:dyDescent="0.2">
      <c r="A279" s="1226" t="s">
        <v>1847</v>
      </c>
      <c r="B279" s="1227" t="s">
        <v>1848</v>
      </c>
      <c r="C279" s="1226" t="s">
        <v>1847</v>
      </c>
      <c r="D279" t="s">
        <v>7033</v>
      </c>
    </row>
    <row r="280" spans="1:4" ht="15" x14ac:dyDescent="0.2">
      <c r="A280" s="1226" t="s">
        <v>3422</v>
      </c>
      <c r="B280" s="1227" t="s">
        <v>3423</v>
      </c>
      <c r="C280" s="1226" t="s">
        <v>3422</v>
      </c>
      <c r="D280" t="s">
        <v>7034</v>
      </c>
    </row>
    <row r="281" spans="1:4" ht="15" x14ac:dyDescent="0.2">
      <c r="A281" s="1226" t="s">
        <v>1867</v>
      </c>
      <c r="B281" s="1227" t="s">
        <v>1868</v>
      </c>
      <c r="C281" s="1226" t="s">
        <v>1867</v>
      </c>
      <c r="D281" t="s">
        <v>7035</v>
      </c>
    </row>
    <row r="282" spans="1:4" ht="15" x14ac:dyDescent="0.2">
      <c r="A282" s="1226" t="s">
        <v>2082</v>
      </c>
      <c r="B282" s="1227" t="s">
        <v>2083</v>
      </c>
      <c r="C282" s="1226" t="s">
        <v>2082</v>
      </c>
      <c r="D282" t="s">
        <v>7036</v>
      </c>
    </row>
    <row r="283" spans="1:4" ht="15" x14ac:dyDescent="0.2">
      <c r="A283" s="1226" t="s">
        <v>1974</v>
      </c>
      <c r="B283" s="1227" t="s">
        <v>1975</v>
      </c>
      <c r="C283" s="1226" t="s">
        <v>1974</v>
      </c>
      <c r="D283" t="s">
        <v>7037</v>
      </c>
    </row>
    <row r="284" spans="1:4" ht="15" x14ac:dyDescent="0.2">
      <c r="A284" s="1226" t="s">
        <v>2504</v>
      </c>
      <c r="B284" s="1227" t="s">
        <v>2505</v>
      </c>
      <c r="C284" s="1226" t="s">
        <v>2504</v>
      </c>
      <c r="D284" t="s">
        <v>7038</v>
      </c>
    </row>
    <row r="285" spans="1:4" ht="15" x14ac:dyDescent="0.2">
      <c r="A285" s="1226" t="s">
        <v>3444</v>
      </c>
      <c r="B285" s="1227" t="s">
        <v>3445</v>
      </c>
      <c r="C285" s="1226" t="s">
        <v>3444</v>
      </c>
      <c r="D285" t="s">
        <v>7039</v>
      </c>
    </row>
    <row r="286" spans="1:4" ht="15" x14ac:dyDescent="0.2">
      <c r="A286" s="1226" t="s">
        <v>3578</v>
      </c>
      <c r="B286" s="1227" t="s">
        <v>3579</v>
      </c>
      <c r="C286" s="1226" t="s">
        <v>3578</v>
      </c>
      <c r="D286" t="s">
        <v>7040</v>
      </c>
    </row>
    <row r="287" spans="1:4" ht="15" x14ac:dyDescent="0.2">
      <c r="A287" s="1226" t="s">
        <v>2488</v>
      </c>
      <c r="B287" s="1227" t="s">
        <v>2489</v>
      </c>
      <c r="C287" s="1226" t="s">
        <v>2488</v>
      </c>
      <c r="D287" t="s">
        <v>7041</v>
      </c>
    </row>
    <row r="288" spans="1:4" ht="15" x14ac:dyDescent="0.2">
      <c r="A288" s="1226" t="s">
        <v>2484</v>
      </c>
      <c r="B288" s="1227" t="s">
        <v>2485</v>
      </c>
      <c r="C288" s="1226" t="s">
        <v>2484</v>
      </c>
      <c r="D288" t="s">
        <v>7042</v>
      </c>
    </row>
    <row r="289" spans="1:4" ht="15" x14ac:dyDescent="0.2">
      <c r="A289" s="1226" t="s">
        <v>3326</v>
      </c>
      <c r="B289" s="1227" t="s">
        <v>3327</v>
      </c>
      <c r="C289" s="1226" t="s">
        <v>3326</v>
      </c>
      <c r="D289" t="s">
        <v>7043</v>
      </c>
    </row>
    <row r="290" spans="1:4" ht="15" x14ac:dyDescent="0.2">
      <c r="A290" s="1226" t="s">
        <v>1859</v>
      </c>
      <c r="B290" s="1227" t="s">
        <v>1860</v>
      </c>
      <c r="C290" s="1226" t="s">
        <v>1859</v>
      </c>
      <c r="D290" t="s">
        <v>7044</v>
      </c>
    </row>
    <row r="291" spans="1:4" ht="15" x14ac:dyDescent="0.2">
      <c r="A291" s="1226" t="s">
        <v>3114</v>
      </c>
      <c r="B291" s="1227" t="s">
        <v>3115</v>
      </c>
      <c r="C291" s="1226" t="s">
        <v>3114</v>
      </c>
      <c r="D291" t="s">
        <v>7045</v>
      </c>
    </row>
    <row r="292" spans="1:4" ht="15" x14ac:dyDescent="0.2">
      <c r="A292" s="1226" t="s">
        <v>2248</v>
      </c>
      <c r="B292" s="1227" t="s">
        <v>2249</v>
      </c>
      <c r="C292" s="1226" t="s">
        <v>2248</v>
      </c>
      <c r="D292" t="s">
        <v>7046</v>
      </c>
    </row>
    <row r="293" spans="1:4" ht="15" x14ac:dyDescent="0.2">
      <c r="A293" s="1226" t="s">
        <v>2434</v>
      </c>
      <c r="B293" s="1227" t="s">
        <v>2435</v>
      </c>
      <c r="C293" s="1226" t="s">
        <v>2434</v>
      </c>
      <c r="D293" t="s">
        <v>7047</v>
      </c>
    </row>
    <row r="294" spans="1:4" ht="15" x14ac:dyDescent="0.2">
      <c r="A294" s="1226" t="s">
        <v>2234</v>
      </c>
      <c r="B294" s="1227" t="s">
        <v>2235</v>
      </c>
      <c r="C294" s="1226" t="s">
        <v>2234</v>
      </c>
      <c r="D294" t="s">
        <v>7048</v>
      </c>
    </row>
    <row r="295" spans="1:4" ht="15" x14ac:dyDescent="0.2">
      <c r="A295" s="1226" t="s">
        <v>3280</v>
      </c>
      <c r="B295" s="1227" t="s">
        <v>3281</v>
      </c>
      <c r="C295" s="1226" t="s">
        <v>3280</v>
      </c>
      <c r="D295" t="s">
        <v>7049</v>
      </c>
    </row>
    <row r="296" spans="1:4" ht="15" x14ac:dyDescent="0.2">
      <c r="A296" s="1226" t="s">
        <v>2114</v>
      </c>
      <c r="B296" s="1227" t="s">
        <v>2115</v>
      </c>
      <c r="C296" s="1226" t="s">
        <v>2114</v>
      </c>
      <c r="D296" t="s">
        <v>7050</v>
      </c>
    </row>
    <row r="297" spans="1:4" ht="15" x14ac:dyDescent="0.2">
      <c r="A297" s="1226" t="s">
        <v>3546</v>
      </c>
      <c r="B297" s="1227" t="s">
        <v>3547</v>
      </c>
      <c r="C297" s="1226" t="s">
        <v>3546</v>
      </c>
      <c r="D297" t="s">
        <v>7051</v>
      </c>
    </row>
    <row r="298" spans="1:4" ht="15" x14ac:dyDescent="0.2">
      <c r="A298" s="1226" t="s">
        <v>2322</v>
      </c>
      <c r="B298" s="1227" t="s">
        <v>2323</v>
      </c>
      <c r="C298" s="1226" t="s">
        <v>2322</v>
      </c>
      <c r="D298" t="s">
        <v>7052</v>
      </c>
    </row>
    <row r="299" spans="1:4" ht="15" x14ac:dyDescent="0.2">
      <c r="A299" s="1226" t="s">
        <v>2188</v>
      </c>
      <c r="B299" s="1227" t="s">
        <v>2189</v>
      </c>
      <c r="C299" s="1226" t="s">
        <v>2188</v>
      </c>
      <c r="D299" t="s">
        <v>7053</v>
      </c>
    </row>
    <row r="300" spans="1:4" ht="15" x14ac:dyDescent="0.2">
      <c r="A300" s="1226" t="s">
        <v>2040</v>
      </c>
      <c r="B300" s="1227" t="s">
        <v>2041</v>
      </c>
      <c r="C300" s="1226" t="s">
        <v>2040</v>
      </c>
      <c r="D300" t="s">
        <v>7054</v>
      </c>
    </row>
    <row r="301" spans="1:4" ht="15" x14ac:dyDescent="0.2">
      <c r="A301" s="1226" t="s">
        <v>2050</v>
      </c>
      <c r="B301" s="1227" t="s">
        <v>2051</v>
      </c>
      <c r="C301" s="1226" t="s">
        <v>2050</v>
      </c>
      <c r="D301" t="s">
        <v>7055</v>
      </c>
    </row>
    <row r="302" spans="1:4" ht="15" x14ac:dyDescent="0.2">
      <c r="A302" s="1226" t="s">
        <v>3468</v>
      </c>
      <c r="B302" s="1227" t="s">
        <v>3469</v>
      </c>
      <c r="C302" s="1226" t="s">
        <v>3468</v>
      </c>
      <c r="D302" t="s">
        <v>7056</v>
      </c>
    </row>
    <row r="303" spans="1:4" ht="15" x14ac:dyDescent="0.2">
      <c r="A303" s="1226" t="s">
        <v>1906</v>
      </c>
      <c r="B303" s="1227" t="s">
        <v>1907</v>
      </c>
      <c r="C303" s="1226" t="s">
        <v>1906</v>
      </c>
      <c r="D303" t="s">
        <v>7057</v>
      </c>
    </row>
    <row r="304" spans="1:4" ht="15" x14ac:dyDescent="0.2">
      <c r="A304" s="1226" t="s">
        <v>1996</v>
      </c>
      <c r="B304" s="1227" t="s">
        <v>1997</v>
      </c>
      <c r="C304" s="1226" t="s">
        <v>1996</v>
      </c>
      <c r="D304" t="s">
        <v>7058</v>
      </c>
    </row>
    <row r="305" spans="1:4" ht="15" x14ac:dyDescent="0.2">
      <c r="A305" s="1226" t="s">
        <v>3070</v>
      </c>
      <c r="B305" s="1227" t="s">
        <v>3071</v>
      </c>
      <c r="C305" s="1226" t="s">
        <v>3070</v>
      </c>
      <c r="D305" t="s">
        <v>7059</v>
      </c>
    </row>
    <row r="306" spans="1:4" ht="15" x14ac:dyDescent="0.2">
      <c r="A306" s="1226" t="s">
        <v>3406</v>
      </c>
      <c r="B306" s="1227" t="s">
        <v>3407</v>
      </c>
      <c r="C306" s="1226" t="s">
        <v>3406</v>
      </c>
      <c r="D306" t="s">
        <v>7060</v>
      </c>
    </row>
    <row r="307" spans="1:4" ht="15" x14ac:dyDescent="0.2">
      <c r="A307" s="1226" t="s">
        <v>2834</v>
      </c>
      <c r="B307" s="1227" t="s">
        <v>2835</v>
      </c>
      <c r="C307" s="1226" t="s">
        <v>2834</v>
      </c>
      <c r="D307" t="s">
        <v>7061</v>
      </c>
    </row>
    <row r="308" spans="1:4" ht="15" x14ac:dyDescent="0.2">
      <c r="A308" s="1226" t="s">
        <v>2998</v>
      </c>
      <c r="B308" s="1227" t="s">
        <v>2999</v>
      </c>
      <c r="C308" s="1226" t="s">
        <v>2998</v>
      </c>
      <c r="D308" t="s">
        <v>7062</v>
      </c>
    </row>
    <row r="309" spans="1:4" ht="15" x14ac:dyDescent="0.2">
      <c r="A309" s="1226" t="s">
        <v>3556</v>
      </c>
      <c r="B309" s="1227" t="s">
        <v>3557</v>
      </c>
      <c r="C309" s="1226" t="s">
        <v>3556</v>
      </c>
      <c r="D309" t="s">
        <v>7063</v>
      </c>
    </row>
    <row r="310" spans="1:4" ht="15" x14ac:dyDescent="0.2">
      <c r="A310" s="1226" t="s">
        <v>3384</v>
      </c>
      <c r="B310" s="1227" t="s">
        <v>3385</v>
      </c>
      <c r="C310" s="1226" t="s">
        <v>3384</v>
      </c>
      <c r="D310" t="s">
        <v>7064</v>
      </c>
    </row>
    <row r="311" spans="1:4" ht="15" x14ac:dyDescent="0.2">
      <c r="A311" s="1226" t="s">
        <v>2506</v>
      </c>
      <c r="B311" s="1227" t="s">
        <v>2507</v>
      </c>
      <c r="C311" s="1226" t="s">
        <v>2506</v>
      </c>
      <c r="D311" t="s">
        <v>7065</v>
      </c>
    </row>
    <row r="312" spans="1:4" ht="15" x14ac:dyDescent="0.2">
      <c r="A312" s="1226" t="s">
        <v>1715</v>
      </c>
      <c r="B312" s="1227" t="s">
        <v>1716</v>
      </c>
      <c r="C312" s="1226" t="s">
        <v>1715</v>
      </c>
      <c r="D312" t="s">
        <v>7066</v>
      </c>
    </row>
    <row r="313" spans="1:4" ht="15" x14ac:dyDescent="0.2">
      <c r="A313" s="1226" t="s">
        <v>1890</v>
      </c>
      <c r="B313" s="1227" t="s">
        <v>1891</v>
      </c>
      <c r="C313" s="1226" t="s">
        <v>1890</v>
      </c>
      <c r="D313" t="s">
        <v>7067</v>
      </c>
    </row>
    <row r="314" spans="1:4" ht="15" x14ac:dyDescent="0.2">
      <c r="A314" s="1226" t="s">
        <v>3488</v>
      </c>
      <c r="B314" s="1227" t="s">
        <v>3489</v>
      </c>
      <c r="C314" s="1226" t="s">
        <v>3488</v>
      </c>
      <c r="D314" t="s">
        <v>7068</v>
      </c>
    </row>
    <row r="315" spans="1:4" ht="15" x14ac:dyDescent="0.2">
      <c r="A315" s="1226" t="s">
        <v>3166</v>
      </c>
      <c r="B315" s="1227" t="s">
        <v>3167</v>
      </c>
      <c r="C315" s="1226" t="s">
        <v>3166</v>
      </c>
      <c r="D315" t="s">
        <v>7069</v>
      </c>
    </row>
    <row r="316" spans="1:4" ht="15" x14ac:dyDescent="0.2">
      <c r="A316" s="1226" t="s">
        <v>3168</v>
      </c>
      <c r="B316" s="1227" t="s">
        <v>3169</v>
      </c>
      <c r="C316" s="1226" t="s">
        <v>3168</v>
      </c>
      <c r="D316" t="s">
        <v>7070</v>
      </c>
    </row>
    <row r="317" spans="1:4" ht="15" x14ac:dyDescent="0.2">
      <c r="A317" s="1226" t="s">
        <v>2104</v>
      </c>
      <c r="B317" s="1227" t="s">
        <v>2105</v>
      </c>
      <c r="C317" s="1226" t="s">
        <v>2104</v>
      </c>
      <c r="D317" t="s">
        <v>7071</v>
      </c>
    </row>
    <row r="318" spans="1:4" ht="15" x14ac:dyDescent="0.2">
      <c r="A318" s="1226" t="s">
        <v>2816</v>
      </c>
      <c r="B318" s="1227" t="s">
        <v>2817</v>
      </c>
      <c r="C318" s="1226" t="s">
        <v>2816</v>
      </c>
      <c r="D318" t="s">
        <v>7072</v>
      </c>
    </row>
    <row r="319" spans="1:4" ht="15" x14ac:dyDescent="0.2">
      <c r="A319" s="1226" t="s">
        <v>2464</v>
      </c>
      <c r="B319" s="1227" t="s">
        <v>2465</v>
      </c>
      <c r="C319" s="1226" t="s">
        <v>2464</v>
      </c>
      <c r="D319" t="s">
        <v>7073</v>
      </c>
    </row>
    <row r="320" spans="1:4" ht="15" x14ac:dyDescent="0.2">
      <c r="A320" s="1226" t="s">
        <v>2094</v>
      </c>
      <c r="B320" s="1227" t="s">
        <v>2095</v>
      </c>
      <c r="C320" s="1226" t="s">
        <v>2094</v>
      </c>
      <c r="D320" t="s">
        <v>7074</v>
      </c>
    </row>
    <row r="321" spans="1:4" ht="15" x14ac:dyDescent="0.2">
      <c r="A321" s="1226" t="s">
        <v>3570</v>
      </c>
      <c r="B321" s="1227" t="s">
        <v>3571</v>
      </c>
      <c r="C321" s="1226" t="s">
        <v>3570</v>
      </c>
      <c r="D321" t="s">
        <v>7075</v>
      </c>
    </row>
    <row r="322" spans="1:4" ht="15" x14ac:dyDescent="0.2">
      <c r="A322" s="1226" t="s">
        <v>2758</v>
      </c>
      <c r="B322" s="1227" t="s">
        <v>2759</v>
      </c>
      <c r="C322" s="1226" t="s">
        <v>2758</v>
      </c>
      <c r="D322" t="s">
        <v>7076</v>
      </c>
    </row>
    <row r="323" spans="1:4" ht="15" x14ac:dyDescent="0.2">
      <c r="A323" s="1226" t="s">
        <v>2456</v>
      </c>
      <c r="B323" s="1227" t="s">
        <v>2457</v>
      </c>
      <c r="C323" s="1226" t="s">
        <v>2456</v>
      </c>
      <c r="D323" t="s">
        <v>7077</v>
      </c>
    </row>
    <row r="324" spans="1:4" ht="15" x14ac:dyDescent="0.2">
      <c r="A324" s="1226" t="s">
        <v>2632</v>
      </c>
      <c r="B324" s="1227" t="s">
        <v>2633</v>
      </c>
      <c r="C324" s="1226" t="s">
        <v>2632</v>
      </c>
      <c r="D324" t="s">
        <v>7078</v>
      </c>
    </row>
    <row r="325" spans="1:4" ht="15" x14ac:dyDescent="0.2">
      <c r="A325" s="1226" t="s">
        <v>3372</v>
      </c>
      <c r="B325" s="1227" t="s">
        <v>3373</v>
      </c>
      <c r="C325" s="1226" t="s">
        <v>3372</v>
      </c>
      <c r="D325" t="s">
        <v>7079</v>
      </c>
    </row>
    <row r="326" spans="1:4" ht="15" x14ac:dyDescent="0.2">
      <c r="A326" s="1226" t="s">
        <v>2544</v>
      </c>
      <c r="B326" s="1227" t="s">
        <v>2545</v>
      </c>
      <c r="C326" s="1226" t="s">
        <v>2544</v>
      </c>
      <c r="D326" t="s">
        <v>7080</v>
      </c>
    </row>
    <row r="327" spans="1:4" ht="15" x14ac:dyDescent="0.2">
      <c r="A327" s="1226" t="s">
        <v>2786</v>
      </c>
      <c r="B327" s="1227" t="s">
        <v>2787</v>
      </c>
      <c r="C327" s="1226" t="s">
        <v>2786</v>
      </c>
      <c r="D327" t="s">
        <v>7081</v>
      </c>
    </row>
    <row r="328" spans="1:4" ht="15" x14ac:dyDescent="0.2">
      <c r="A328" s="1226" t="s">
        <v>2478</v>
      </c>
      <c r="B328" s="1227" t="s">
        <v>2479</v>
      </c>
      <c r="C328" s="1226" t="s">
        <v>2478</v>
      </c>
      <c r="D328" t="s">
        <v>7082</v>
      </c>
    </row>
    <row r="329" spans="1:4" ht="15" x14ac:dyDescent="0.2">
      <c r="A329" s="1226" t="s">
        <v>1990</v>
      </c>
      <c r="B329" s="1227" t="s">
        <v>1991</v>
      </c>
      <c r="C329" s="1226" t="s">
        <v>1990</v>
      </c>
      <c r="D329" t="s">
        <v>7083</v>
      </c>
    </row>
    <row r="330" spans="1:4" ht="15" x14ac:dyDescent="0.2">
      <c r="A330" s="1226" t="s">
        <v>2640</v>
      </c>
      <c r="B330" s="1227" t="s">
        <v>2641</v>
      </c>
      <c r="C330" s="1226" t="s">
        <v>2640</v>
      </c>
      <c r="D330" t="s">
        <v>7084</v>
      </c>
    </row>
    <row r="331" spans="1:4" ht="15" x14ac:dyDescent="0.2">
      <c r="A331" s="1226" t="s">
        <v>2714</v>
      </c>
      <c r="B331" s="1227" t="s">
        <v>2715</v>
      </c>
      <c r="C331" s="1226" t="s">
        <v>2714</v>
      </c>
      <c r="D331" t="s">
        <v>7085</v>
      </c>
    </row>
    <row r="332" spans="1:4" ht="15" x14ac:dyDescent="0.2">
      <c r="A332" s="1226" t="s">
        <v>2298</v>
      </c>
      <c r="B332" s="1227" t="s">
        <v>2299</v>
      </c>
      <c r="C332" s="1226" t="s">
        <v>2298</v>
      </c>
      <c r="D332" t="s">
        <v>7086</v>
      </c>
    </row>
    <row r="333" spans="1:4" ht="15" x14ac:dyDescent="0.2">
      <c r="A333" s="1226" t="s">
        <v>3298</v>
      </c>
      <c r="B333" s="1227" t="s">
        <v>3299</v>
      </c>
      <c r="C333" s="1226" t="s">
        <v>3298</v>
      </c>
      <c r="D333" t="s">
        <v>7087</v>
      </c>
    </row>
    <row r="334" spans="1:4" ht="15" x14ac:dyDescent="0.2">
      <c r="A334" s="1226" t="s">
        <v>3288</v>
      </c>
      <c r="B334" s="1227" t="s">
        <v>3289</v>
      </c>
      <c r="C334" s="1226" t="s">
        <v>3288</v>
      </c>
      <c r="D334" t="s">
        <v>7088</v>
      </c>
    </row>
    <row r="335" spans="1:4" ht="15" x14ac:dyDescent="0.2">
      <c r="A335" s="1226" t="s">
        <v>2218</v>
      </c>
      <c r="B335" s="1227" t="s">
        <v>2219</v>
      </c>
      <c r="C335" s="1226" t="s">
        <v>2218</v>
      </c>
      <c r="D335" t="s">
        <v>7089</v>
      </c>
    </row>
    <row r="336" spans="1:4" ht="15" x14ac:dyDescent="0.2">
      <c r="A336" s="1226" t="s">
        <v>2658</v>
      </c>
      <c r="B336" s="1227" t="s">
        <v>2659</v>
      </c>
      <c r="C336" s="1226" t="s">
        <v>2658</v>
      </c>
      <c r="D336" t="s">
        <v>7090</v>
      </c>
    </row>
    <row r="337" spans="1:4" ht="15" x14ac:dyDescent="0.2">
      <c r="A337" s="1226" t="s">
        <v>2142</v>
      </c>
      <c r="B337" s="1227" t="s">
        <v>2143</v>
      </c>
      <c r="C337" s="1226" t="s">
        <v>2142</v>
      </c>
      <c r="D337" t="s">
        <v>7091</v>
      </c>
    </row>
    <row r="338" spans="1:4" ht="15" x14ac:dyDescent="0.2">
      <c r="A338" s="1226" t="s">
        <v>2134</v>
      </c>
      <c r="B338" s="1227" t="s">
        <v>2135</v>
      </c>
      <c r="C338" s="1226" t="s">
        <v>2134</v>
      </c>
      <c r="D338" t="s">
        <v>7092</v>
      </c>
    </row>
    <row r="339" spans="1:4" ht="15" x14ac:dyDescent="0.2">
      <c r="A339" s="1226" t="s">
        <v>2962</v>
      </c>
      <c r="B339" s="1227" t="s">
        <v>2963</v>
      </c>
      <c r="C339" s="1226" t="s">
        <v>2962</v>
      </c>
      <c r="D339" t="s">
        <v>7093</v>
      </c>
    </row>
    <row r="340" spans="1:4" ht="15" x14ac:dyDescent="0.2">
      <c r="A340" s="1226" t="s">
        <v>2396</v>
      </c>
      <c r="B340" s="1227" t="s">
        <v>2397</v>
      </c>
      <c r="C340" s="1226" t="s">
        <v>2396</v>
      </c>
      <c r="D340" t="s">
        <v>7094</v>
      </c>
    </row>
    <row r="341" spans="1:4" ht="15" x14ac:dyDescent="0.2">
      <c r="A341" s="1226" t="s">
        <v>2422</v>
      </c>
      <c r="B341" s="1227" t="s">
        <v>2423</v>
      </c>
      <c r="C341" s="1226" t="s">
        <v>2422</v>
      </c>
      <c r="D341" t="s">
        <v>7095</v>
      </c>
    </row>
    <row r="342" spans="1:4" ht="15" x14ac:dyDescent="0.2">
      <c r="A342" s="1226" t="s">
        <v>1879</v>
      </c>
      <c r="B342" s="1227" t="s">
        <v>7751</v>
      </c>
      <c r="C342" s="1226" t="s">
        <v>1879</v>
      </c>
      <c r="D342" s="1" t="s">
        <v>7752</v>
      </c>
    </row>
    <row r="343" spans="1:4" ht="15" x14ac:dyDescent="0.2">
      <c r="A343" s="1226" t="s">
        <v>1825</v>
      </c>
      <c r="B343" s="1227" t="s">
        <v>1826</v>
      </c>
      <c r="C343" s="1226" t="s">
        <v>1825</v>
      </c>
      <c r="D343" t="s">
        <v>7096</v>
      </c>
    </row>
    <row r="344" spans="1:4" ht="15" x14ac:dyDescent="0.2">
      <c r="A344" s="1226" t="s">
        <v>1823</v>
      </c>
      <c r="B344" s="1227" t="s">
        <v>1824</v>
      </c>
      <c r="C344" s="1226" t="s">
        <v>1823</v>
      </c>
      <c r="D344" t="s">
        <v>7097</v>
      </c>
    </row>
    <row r="345" spans="1:4" ht="15" x14ac:dyDescent="0.2">
      <c r="A345" s="1226" t="s">
        <v>1849</v>
      </c>
      <c r="B345" s="1227" t="s">
        <v>1850</v>
      </c>
      <c r="C345" s="1226" t="s">
        <v>1849</v>
      </c>
      <c r="D345" t="s">
        <v>7098</v>
      </c>
    </row>
    <row r="346" spans="1:4" ht="15" x14ac:dyDescent="0.2">
      <c r="A346" s="1226" t="s">
        <v>2514</v>
      </c>
      <c r="B346" s="1227" t="s">
        <v>2515</v>
      </c>
      <c r="C346" s="1226" t="s">
        <v>2514</v>
      </c>
      <c r="D346" t="s">
        <v>7099</v>
      </c>
    </row>
    <row r="347" spans="1:4" ht="15" x14ac:dyDescent="0.2">
      <c r="A347" s="1226" t="s">
        <v>2412</v>
      </c>
      <c r="B347" s="1227" t="s">
        <v>2413</v>
      </c>
      <c r="C347" s="1226" t="s">
        <v>2412</v>
      </c>
      <c r="D347" t="s">
        <v>7100</v>
      </c>
    </row>
    <row r="348" spans="1:4" ht="15" x14ac:dyDescent="0.2">
      <c r="A348" s="1226" t="s">
        <v>2238</v>
      </c>
      <c r="B348" s="1227" t="s">
        <v>2239</v>
      </c>
      <c r="C348" s="1226" t="s">
        <v>2238</v>
      </c>
      <c r="D348" t="s">
        <v>7101</v>
      </c>
    </row>
    <row r="349" spans="1:4" ht="15" x14ac:dyDescent="0.2">
      <c r="A349" s="1226" t="s">
        <v>2878</v>
      </c>
      <c r="B349" s="1227" t="s">
        <v>2879</v>
      </c>
      <c r="C349" s="1226" t="s">
        <v>2878</v>
      </c>
      <c r="D349" t="s">
        <v>7102</v>
      </c>
    </row>
    <row r="350" spans="1:4" ht="15" x14ac:dyDescent="0.2">
      <c r="A350" s="1226" t="s">
        <v>2982</v>
      </c>
      <c r="B350" s="1227" t="s">
        <v>2983</v>
      </c>
      <c r="C350" s="1226" t="s">
        <v>2982</v>
      </c>
      <c r="D350" t="s">
        <v>7103</v>
      </c>
    </row>
    <row r="351" spans="1:4" ht="15" x14ac:dyDescent="0.2">
      <c r="A351" s="1226" t="s">
        <v>3178</v>
      </c>
      <c r="B351" s="1227" t="s">
        <v>3179</v>
      </c>
      <c r="C351" s="1226" t="s">
        <v>3178</v>
      </c>
      <c r="D351" t="s">
        <v>7104</v>
      </c>
    </row>
    <row r="352" spans="1:4" ht="15" x14ac:dyDescent="0.2">
      <c r="A352" s="1226" t="s">
        <v>2848</v>
      </c>
      <c r="B352" s="1227" t="s">
        <v>2849</v>
      </c>
      <c r="C352" s="1226" t="s">
        <v>2848</v>
      </c>
      <c r="D352" t="s">
        <v>7105</v>
      </c>
    </row>
    <row r="353" spans="1:4" ht="15" x14ac:dyDescent="0.2">
      <c r="A353" s="1226" t="s">
        <v>2736</v>
      </c>
      <c r="B353" s="1227" t="s">
        <v>2737</v>
      </c>
      <c r="C353" s="1226" t="s">
        <v>2736</v>
      </c>
      <c r="D353" t="s">
        <v>7106</v>
      </c>
    </row>
    <row r="354" spans="1:4" ht="15" x14ac:dyDescent="0.2">
      <c r="A354" s="1226" t="s">
        <v>2784</v>
      </c>
      <c r="B354" s="1227" t="s">
        <v>2785</v>
      </c>
      <c r="C354" s="1226" t="s">
        <v>2784</v>
      </c>
      <c r="D354" t="s">
        <v>7107</v>
      </c>
    </row>
    <row r="355" spans="1:4" ht="15" x14ac:dyDescent="0.2">
      <c r="A355" s="1226" t="s">
        <v>2792</v>
      </c>
      <c r="B355" s="1227" t="s">
        <v>2793</v>
      </c>
      <c r="C355" s="1226" t="s">
        <v>2792</v>
      </c>
      <c r="D355" t="s">
        <v>7108</v>
      </c>
    </row>
    <row r="356" spans="1:4" ht="15" x14ac:dyDescent="0.2">
      <c r="A356" s="1226" t="s">
        <v>2854</v>
      </c>
      <c r="B356" s="1227" t="s">
        <v>2855</v>
      </c>
      <c r="C356" s="1226" t="s">
        <v>2854</v>
      </c>
      <c r="D356" t="s">
        <v>7109</v>
      </c>
    </row>
    <row r="357" spans="1:4" ht="15" x14ac:dyDescent="0.2">
      <c r="A357" s="1226" t="s">
        <v>2490</v>
      </c>
      <c r="B357" s="1227" t="s">
        <v>2491</v>
      </c>
      <c r="C357" s="1226" t="s">
        <v>2490</v>
      </c>
      <c r="D357" t="s">
        <v>7110</v>
      </c>
    </row>
    <row r="358" spans="1:4" ht="15" x14ac:dyDescent="0.2">
      <c r="A358" s="1226" t="s">
        <v>2950</v>
      </c>
      <c r="B358" s="1227" t="s">
        <v>2951</v>
      </c>
      <c r="C358" s="1226" t="s">
        <v>2950</v>
      </c>
      <c r="D358" t="s">
        <v>7111</v>
      </c>
    </row>
    <row r="359" spans="1:4" ht="15" x14ac:dyDescent="0.2">
      <c r="A359" s="1226" t="s">
        <v>3210</v>
      </c>
      <c r="B359" s="1227" t="s">
        <v>3211</v>
      </c>
      <c r="C359" s="1226" t="s">
        <v>3210</v>
      </c>
      <c r="D359" t="s">
        <v>7112</v>
      </c>
    </row>
    <row r="360" spans="1:4" ht="15" x14ac:dyDescent="0.2">
      <c r="A360" s="1226" t="s">
        <v>1727</v>
      </c>
      <c r="B360" s="1227" t="s">
        <v>1728</v>
      </c>
      <c r="C360" s="1226" t="s">
        <v>1727</v>
      </c>
      <c r="D360" t="s">
        <v>7113</v>
      </c>
    </row>
    <row r="361" spans="1:4" ht="15" x14ac:dyDescent="0.2">
      <c r="A361" s="1226" t="s">
        <v>3534</v>
      </c>
      <c r="B361" s="1227" t="s">
        <v>3535</v>
      </c>
      <c r="C361" s="1226" t="s">
        <v>3534</v>
      </c>
      <c r="D361" t="s">
        <v>7114</v>
      </c>
    </row>
    <row r="362" spans="1:4" ht="15" x14ac:dyDescent="0.2">
      <c r="A362" s="1226" t="s">
        <v>3532</v>
      </c>
      <c r="B362" s="1227" t="s">
        <v>3533</v>
      </c>
      <c r="C362" s="1226" t="s">
        <v>3532</v>
      </c>
      <c r="D362" t="s">
        <v>7115</v>
      </c>
    </row>
    <row r="363" spans="1:4" ht="15" x14ac:dyDescent="0.2">
      <c r="A363" s="1226" t="s">
        <v>2796</v>
      </c>
      <c r="B363" s="1227" t="s">
        <v>2797</v>
      </c>
      <c r="C363" s="1226" t="s">
        <v>2796</v>
      </c>
      <c r="D363" t="s">
        <v>7116</v>
      </c>
    </row>
    <row r="364" spans="1:4" ht="15" x14ac:dyDescent="0.2">
      <c r="A364" s="1226" t="s">
        <v>2624</v>
      </c>
      <c r="B364" s="1227" t="s">
        <v>2625</v>
      </c>
      <c r="C364" s="1226" t="s">
        <v>2624</v>
      </c>
      <c r="D364" t="s">
        <v>7117</v>
      </c>
    </row>
    <row r="365" spans="1:4" ht="15" x14ac:dyDescent="0.2">
      <c r="A365" s="1226" t="s">
        <v>2590</v>
      </c>
      <c r="B365" s="1227" t="s">
        <v>2591</v>
      </c>
      <c r="C365" s="1226" t="s">
        <v>2590</v>
      </c>
      <c r="D365" t="s">
        <v>7118</v>
      </c>
    </row>
    <row r="366" spans="1:4" ht="15" x14ac:dyDescent="0.2">
      <c r="A366" s="1226" t="s">
        <v>2458</v>
      </c>
      <c r="B366" s="1227" t="s">
        <v>2459</v>
      </c>
      <c r="C366" s="1226" t="s">
        <v>2458</v>
      </c>
      <c r="D366" t="s">
        <v>7119</v>
      </c>
    </row>
    <row r="367" spans="1:4" ht="15" x14ac:dyDescent="0.2">
      <c r="A367" s="1226" t="s">
        <v>3136</v>
      </c>
      <c r="B367" s="1227" t="s">
        <v>3137</v>
      </c>
      <c r="C367" s="1226" t="s">
        <v>3136</v>
      </c>
      <c r="D367" t="s">
        <v>7120</v>
      </c>
    </row>
    <row r="368" spans="1:4" ht="15" x14ac:dyDescent="0.2">
      <c r="A368" s="1226" t="s">
        <v>2460</v>
      </c>
      <c r="B368" s="1227" t="s">
        <v>2461</v>
      </c>
      <c r="C368" s="1226" t="s">
        <v>2460</v>
      </c>
      <c r="D368" t="s">
        <v>7121</v>
      </c>
    </row>
    <row r="369" spans="1:4" ht="15" x14ac:dyDescent="0.2">
      <c r="A369" s="1226" t="s">
        <v>1781</v>
      </c>
      <c r="B369" s="1227" t="s">
        <v>1782</v>
      </c>
      <c r="C369" s="1226" t="s">
        <v>1781</v>
      </c>
      <c r="D369" t="s">
        <v>7122</v>
      </c>
    </row>
    <row r="370" spans="1:4" ht="15" x14ac:dyDescent="0.2">
      <c r="A370" s="1226" t="s">
        <v>3194</v>
      </c>
      <c r="B370" s="1227" t="s">
        <v>3195</v>
      </c>
      <c r="C370" s="1226" t="s">
        <v>3194</v>
      </c>
      <c r="D370" t="s">
        <v>7123</v>
      </c>
    </row>
    <row r="371" spans="1:4" ht="15" x14ac:dyDescent="0.2">
      <c r="A371" s="1226" t="s">
        <v>2468</v>
      </c>
      <c r="B371" s="1227" t="s">
        <v>2469</v>
      </c>
      <c r="C371" s="1226" t="s">
        <v>2468</v>
      </c>
      <c r="D371" t="s">
        <v>7124</v>
      </c>
    </row>
    <row r="372" spans="1:4" ht="15" x14ac:dyDescent="0.2">
      <c r="A372" s="1226" t="s">
        <v>3010</v>
      </c>
      <c r="B372" s="1227" t="s">
        <v>3011</v>
      </c>
      <c r="C372" s="1226" t="s">
        <v>3010</v>
      </c>
      <c r="D372" t="s">
        <v>7125</v>
      </c>
    </row>
    <row r="373" spans="1:4" ht="15" x14ac:dyDescent="0.2">
      <c r="A373" s="1226" t="s">
        <v>2340</v>
      </c>
      <c r="B373" s="1227" t="s">
        <v>2341</v>
      </c>
      <c r="C373" s="1226" t="s">
        <v>2340</v>
      </c>
      <c r="D373" t="s">
        <v>7126</v>
      </c>
    </row>
    <row r="374" spans="1:4" ht="15" x14ac:dyDescent="0.2">
      <c r="A374" s="1226" t="s">
        <v>3016</v>
      </c>
      <c r="B374" s="1227" t="s">
        <v>3017</v>
      </c>
      <c r="C374" s="1226" t="s">
        <v>3016</v>
      </c>
      <c r="D374" t="s">
        <v>7127</v>
      </c>
    </row>
    <row r="375" spans="1:4" ht="15" x14ac:dyDescent="0.2">
      <c r="A375" s="1226" t="s">
        <v>2018</v>
      </c>
      <c r="B375" s="1227" t="s">
        <v>2019</v>
      </c>
      <c r="C375" s="1226" t="s">
        <v>2018</v>
      </c>
      <c r="D375" t="s">
        <v>7128</v>
      </c>
    </row>
    <row r="376" spans="1:4" ht="15" x14ac:dyDescent="0.2">
      <c r="A376" s="1226" t="s">
        <v>3234</v>
      </c>
      <c r="B376" s="1227" t="s">
        <v>3235</v>
      </c>
      <c r="C376" s="1226" t="s">
        <v>3234</v>
      </c>
      <c r="D376" t="s">
        <v>7129</v>
      </c>
    </row>
    <row r="377" spans="1:4" ht="15" x14ac:dyDescent="0.2">
      <c r="A377" s="1226" t="s">
        <v>2810</v>
      </c>
      <c r="B377" s="1227" t="s">
        <v>2811</v>
      </c>
      <c r="C377" s="1226" t="s">
        <v>2810</v>
      </c>
      <c r="D377" t="s">
        <v>7130</v>
      </c>
    </row>
    <row r="378" spans="1:4" ht="15" x14ac:dyDescent="0.2">
      <c r="A378" s="1226" t="s">
        <v>2020</v>
      </c>
      <c r="B378" s="1227" t="s">
        <v>2021</v>
      </c>
      <c r="C378" s="1226" t="s">
        <v>2020</v>
      </c>
      <c r="D378" t="s">
        <v>7131</v>
      </c>
    </row>
    <row r="379" spans="1:4" ht="15" x14ac:dyDescent="0.2">
      <c r="A379" s="1226" t="s">
        <v>3592</v>
      </c>
      <c r="B379" s="1227" t="s">
        <v>3593</v>
      </c>
      <c r="C379" s="1226" t="s">
        <v>3592</v>
      </c>
      <c r="D379" t="s">
        <v>7132</v>
      </c>
    </row>
    <row r="380" spans="1:4" ht="15" x14ac:dyDescent="0.2">
      <c r="A380" s="1226" t="s">
        <v>2914</v>
      </c>
      <c r="B380" s="1227" t="s">
        <v>2915</v>
      </c>
      <c r="C380" s="1226" t="s">
        <v>2914</v>
      </c>
      <c r="D380" t="s">
        <v>7133</v>
      </c>
    </row>
    <row r="381" spans="1:4" ht="15" x14ac:dyDescent="0.2">
      <c r="A381" s="1226" t="s">
        <v>3542</v>
      </c>
      <c r="B381" s="1227" t="s">
        <v>3543</v>
      </c>
      <c r="C381" s="1226" t="s">
        <v>3542</v>
      </c>
      <c r="D381" t="s">
        <v>7134</v>
      </c>
    </row>
    <row r="382" spans="1:4" ht="15" x14ac:dyDescent="0.2">
      <c r="A382" s="1226" t="s">
        <v>2122</v>
      </c>
      <c r="B382" s="1227" t="s">
        <v>2123</v>
      </c>
      <c r="C382" s="1226" t="s">
        <v>2122</v>
      </c>
      <c r="D382" t="s">
        <v>7135</v>
      </c>
    </row>
    <row r="383" spans="1:4" ht="15" x14ac:dyDescent="0.2">
      <c r="A383" s="1226" t="s">
        <v>2536</v>
      </c>
      <c r="B383" s="1227" t="s">
        <v>2537</v>
      </c>
      <c r="C383" s="1226" t="s">
        <v>2536</v>
      </c>
      <c r="D383" t="s">
        <v>7136</v>
      </c>
    </row>
    <row r="384" spans="1:4" ht="15" x14ac:dyDescent="0.2">
      <c r="A384" s="1226" t="s">
        <v>2732</v>
      </c>
      <c r="B384" s="1227" t="s">
        <v>2733</v>
      </c>
      <c r="C384" s="1226" t="s">
        <v>2732</v>
      </c>
      <c r="D384" t="s">
        <v>7137</v>
      </c>
    </row>
    <row r="385" spans="1:4" ht="15" x14ac:dyDescent="0.2">
      <c r="A385" s="1226" t="s">
        <v>2358</v>
      </c>
      <c r="B385" s="1227" t="s">
        <v>2359</v>
      </c>
      <c r="C385" s="1226" t="s">
        <v>2358</v>
      </c>
      <c r="D385" t="s">
        <v>7138</v>
      </c>
    </row>
    <row r="386" spans="1:4" ht="15" x14ac:dyDescent="0.2">
      <c r="A386" s="1226" t="s">
        <v>2302</v>
      </c>
      <c r="B386" s="1227" t="s">
        <v>2303</v>
      </c>
      <c r="C386" s="1226" t="s">
        <v>2302</v>
      </c>
      <c r="D386" t="s">
        <v>7139</v>
      </c>
    </row>
    <row r="387" spans="1:4" ht="15" x14ac:dyDescent="0.2">
      <c r="A387" s="1226" t="s">
        <v>3184</v>
      </c>
      <c r="B387" s="1227" t="s">
        <v>3185</v>
      </c>
      <c r="C387" s="1226" t="s">
        <v>3184</v>
      </c>
      <c r="D387" t="s">
        <v>7140</v>
      </c>
    </row>
    <row r="388" spans="1:4" ht="15" x14ac:dyDescent="0.2">
      <c r="A388" s="1226" t="s">
        <v>2976</v>
      </c>
      <c r="B388" s="1227" t="s">
        <v>2977</v>
      </c>
      <c r="C388" s="1226" t="s">
        <v>2976</v>
      </c>
      <c r="D388" t="s">
        <v>7141</v>
      </c>
    </row>
    <row r="389" spans="1:4" ht="15" x14ac:dyDescent="0.2">
      <c r="A389" s="1226" t="s">
        <v>1771</v>
      </c>
      <c r="B389" s="1227" t="s">
        <v>1772</v>
      </c>
      <c r="C389" s="1226" t="s">
        <v>1771</v>
      </c>
      <c r="D389" t="s">
        <v>7142</v>
      </c>
    </row>
    <row r="390" spans="1:4" ht="15" x14ac:dyDescent="0.2">
      <c r="A390" s="1226" t="s">
        <v>1912</v>
      </c>
      <c r="B390" s="1227" t="s">
        <v>1913</v>
      </c>
      <c r="C390" s="1226" t="s">
        <v>1912</v>
      </c>
      <c r="D390" t="s">
        <v>7143</v>
      </c>
    </row>
    <row r="391" spans="1:4" ht="15" x14ac:dyDescent="0.2">
      <c r="A391" s="1226" t="s">
        <v>2308</v>
      </c>
      <c r="B391" s="1227" t="s">
        <v>2309</v>
      </c>
      <c r="C391" s="1226" t="s">
        <v>2308</v>
      </c>
      <c r="D391" t="s">
        <v>7144</v>
      </c>
    </row>
    <row r="392" spans="1:4" ht="15" x14ac:dyDescent="0.2">
      <c r="A392" s="1226" t="s">
        <v>2440</v>
      </c>
      <c r="B392" s="1227" t="s">
        <v>2441</v>
      </c>
      <c r="C392" s="1226" t="s">
        <v>2440</v>
      </c>
      <c r="D392" t="s">
        <v>7145</v>
      </c>
    </row>
    <row r="393" spans="1:4" ht="15" x14ac:dyDescent="0.2">
      <c r="A393" s="1226" t="s">
        <v>2420</v>
      </c>
      <c r="B393" s="1227" t="s">
        <v>2421</v>
      </c>
      <c r="C393" s="1226" t="s">
        <v>2420</v>
      </c>
      <c r="D393" t="s">
        <v>7146</v>
      </c>
    </row>
    <row r="394" spans="1:4" ht="15" x14ac:dyDescent="0.2">
      <c r="A394" s="1226" t="s">
        <v>3134</v>
      </c>
      <c r="B394" s="1227" t="s">
        <v>3135</v>
      </c>
      <c r="C394" s="1226" t="s">
        <v>3134</v>
      </c>
      <c r="D394" t="s">
        <v>7147</v>
      </c>
    </row>
    <row r="395" spans="1:4" ht="15" x14ac:dyDescent="0.2">
      <c r="A395" s="1226" t="s">
        <v>3378</v>
      </c>
      <c r="B395" s="1227" t="s">
        <v>3379</v>
      </c>
      <c r="C395" s="1226" t="s">
        <v>3378</v>
      </c>
      <c r="D395" t="s">
        <v>7148</v>
      </c>
    </row>
    <row r="396" spans="1:4" ht="15" x14ac:dyDescent="0.2">
      <c r="A396" s="1226" t="s">
        <v>2084</v>
      </c>
      <c r="B396" s="1227" t="s">
        <v>2085</v>
      </c>
      <c r="C396" s="1226" t="s">
        <v>2084</v>
      </c>
      <c r="D396" t="s">
        <v>7149</v>
      </c>
    </row>
    <row r="397" spans="1:4" ht="15" x14ac:dyDescent="0.2">
      <c r="A397" s="1226" t="s">
        <v>2022</v>
      </c>
      <c r="B397" s="1227" t="s">
        <v>2023</v>
      </c>
      <c r="C397" s="1226" t="s">
        <v>2022</v>
      </c>
      <c r="D397" t="s">
        <v>7150</v>
      </c>
    </row>
    <row r="398" spans="1:4" ht="15" x14ac:dyDescent="0.2">
      <c r="A398" s="1226" t="s">
        <v>1793</v>
      </c>
      <c r="B398" s="1227" t="s">
        <v>1794</v>
      </c>
      <c r="C398" s="1226" t="s">
        <v>1793</v>
      </c>
      <c r="D398" t="s">
        <v>7151</v>
      </c>
    </row>
    <row r="399" spans="1:4" ht="15" x14ac:dyDescent="0.2">
      <c r="A399" s="1226" t="s">
        <v>3304</v>
      </c>
      <c r="B399" s="1227" t="s">
        <v>3305</v>
      </c>
      <c r="C399" s="1226" t="s">
        <v>3304</v>
      </c>
      <c r="D399" t="s">
        <v>7152</v>
      </c>
    </row>
    <row r="400" spans="1:4" ht="15" x14ac:dyDescent="0.2">
      <c r="A400" s="1226" t="s">
        <v>2032</v>
      </c>
      <c r="B400" s="1227" t="s">
        <v>2033</v>
      </c>
      <c r="C400" s="1226" t="s">
        <v>2032</v>
      </c>
      <c r="D400" t="s">
        <v>7153</v>
      </c>
    </row>
    <row r="401" spans="1:4" ht="15" x14ac:dyDescent="0.2">
      <c r="A401" s="1226" t="s">
        <v>3678</v>
      </c>
      <c r="B401" s="1227" t="s">
        <v>3679</v>
      </c>
      <c r="C401" s="1226" t="s">
        <v>3678</v>
      </c>
      <c r="D401" t="s">
        <v>7154</v>
      </c>
    </row>
    <row r="402" spans="1:4" ht="15" x14ac:dyDescent="0.2">
      <c r="A402" s="1226" t="s">
        <v>3026</v>
      </c>
      <c r="B402" s="1227" t="s">
        <v>3027</v>
      </c>
      <c r="C402" s="1226" t="s">
        <v>3026</v>
      </c>
      <c r="D402" t="s">
        <v>7155</v>
      </c>
    </row>
    <row r="403" spans="1:4" ht="15" x14ac:dyDescent="0.2">
      <c r="A403" s="1226" t="s">
        <v>2190</v>
      </c>
      <c r="B403" s="1227" t="s">
        <v>2191</v>
      </c>
      <c r="C403" s="1226" t="s">
        <v>2190</v>
      </c>
      <c r="D403" t="s">
        <v>7156</v>
      </c>
    </row>
    <row r="404" spans="1:4" ht="15" x14ac:dyDescent="0.2">
      <c r="A404" s="1226" t="s">
        <v>3492</v>
      </c>
      <c r="B404" s="1227" t="s">
        <v>3493</v>
      </c>
      <c r="C404" s="1226" t="s">
        <v>3492</v>
      </c>
      <c r="D404" t="s">
        <v>7157</v>
      </c>
    </row>
    <row r="405" spans="1:4" ht="15" x14ac:dyDescent="0.2">
      <c r="A405" s="1226" t="s">
        <v>3122</v>
      </c>
      <c r="B405" s="1227" t="s">
        <v>3123</v>
      </c>
      <c r="C405" s="1226" t="s">
        <v>3122</v>
      </c>
      <c r="D405" t="s">
        <v>7158</v>
      </c>
    </row>
    <row r="406" spans="1:4" ht="15" x14ac:dyDescent="0.2">
      <c r="A406" s="1226" t="s">
        <v>3132</v>
      </c>
      <c r="B406" s="1227" t="s">
        <v>3133</v>
      </c>
      <c r="C406" s="1226" t="s">
        <v>3132</v>
      </c>
      <c r="D406" t="s">
        <v>7159</v>
      </c>
    </row>
    <row r="407" spans="1:4" ht="15" x14ac:dyDescent="0.2">
      <c r="A407" s="1226" t="s">
        <v>3236</v>
      </c>
      <c r="B407" s="1227" t="s">
        <v>3237</v>
      </c>
      <c r="C407" s="1226" t="s">
        <v>3236</v>
      </c>
      <c r="D407" t="s">
        <v>7160</v>
      </c>
    </row>
    <row r="408" spans="1:4" ht="15" x14ac:dyDescent="0.2">
      <c r="A408" s="1226" t="s">
        <v>2580</v>
      </c>
      <c r="B408" s="1227" t="s">
        <v>2581</v>
      </c>
      <c r="C408" s="1226" t="s">
        <v>2580</v>
      </c>
      <c r="D408" t="s">
        <v>7161</v>
      </c>
    </row>
    <row r="409" spans="1:4" ht="15" x14ac:dyDescent="0.2">
      <c r="A409" s="1226" t="s">
        <v>2300</v>
      </c>
      <c r="B409" s="1227" t="s">
        <v>2301</v>
      </c>
      <c r="C409" s="1226" t="s">
        <v>2300</v>
      </c>
      <c r="D409" t="s">
        <v>7162</v>
      </c>
    </row>
    <row r="410" spans="1:4" ht="15" x14ac:dyDescent="0.2">
      <c r="A410" s="1226" t="s">
        <v>2450</v>
      </c>
      <c r="B410" s="1227" t="s">
        <v>2451</v>
      </c>
      <c r="C410" s="1226" t="s">
        <v>2450</v>
      </c>
      <c r="D410" t="s">
        <v>7163</v>
      </c>
    </row>
    <row r="411" spans="1:4" ht="15" x14ac:dyDescent="0.2">
      <c r="A411" s="1226" t="s">
        <v>1960</v>
      </c>
      <c r="B411" s="1227" t="s">
        <v>1961</v>
      </c>
      <c r="C411" s="1226" t="s">
        <v>1960</v>
      </c>
      <c r="D411" t="s">
        <v>7164</v>
      </c>
    </row>
    <row r="412" spans="1:4" ht="15" x14ac:dyDescent="0.2">
      <c r="A412" s="1226" t="s">
        <v>3498</v>
      </c>
      <c r="B412" s="1227" t="s">
        <v>3499</v>
      </c>
      <c r="C412" s="1226" t="s">
        <v>3498</v>
      </c>
      <c r="D412" t="s">
        <v>7165</v>
      </c>
    </row>
    <row r="413" spans="1:4" ht="15" x14ac:dyDescent="0.2">
      <c r="A413" s="1226" t="s">
        <v>3564</v>
      </c>
      <c r="B413" s="1227" t="s">
        <v>3565</v>
      </c>
      <c r="C413" s="1226" t="s">
        <v>3564</v>
      </c>
      <c r="D413" t="s">
        <v>7166</v>
      </c>
    </row>
    <row r="414" spans="1:4" ht="15" x14ac:dyDescent="0.2">
      <c r="A414" s="1226" t="s">
        <v>2722</v>
      </c>
      <c r="B414" s="1227" t="s">
        <v>2723</v>
      </c>
      <c r="C414" s="1226" t="s">
        <v>2722</v>
      </c>
      <c r="D414" t="s">
        <v>7167</v>
      </c>
    </row>
    <row r="415" spans="1:4" ht="15" x14ac:dyDescent="0.2">
      <c r="A415" s="1226" t="s">
        <v>3566</v>
      </c>
      <c r="B415" s="1227" t="s">
        <v>3567</v>
      </c>
      <c r="C415" s="1226" t="s">
        <v>3566</v>
      </c>
      <c r="D415" t="s">
        <v>7168</v>
      </c>
    </row>
    <row r="416" spans="1:4" ht="15" x14ac:dyDescent="0.2">
      <c r="A416" s="1226" t="s">
        <v>2724</v>
      </c>
      <c r="B416" s="1227" t="s">
        <v>2725</v>
      </c>
      <c r="C416" s="1226" t="s">
        <v>2724</v>
      </c>
      <c r="D416" t="s">
        <v>7169</v>
      </c>
    </row>
    <row r="417" spans="1:4" ht="15" x14ac:dyDescent="0.2">
      <c r="A417" s="1226" t="s">
        <v>2288</v>
      </c>
      <c r="B417" s="1227" t="s">
        <v>2289</v>
      </c>
      <c r="C417" s="1226" t="s">
        <v>2288</v>
      </c>
      <c r="D417" t="s">
        <v>7170</v>
      </c>
    </row>
    <row r="418" spans="1:4" ht="15" x14ac:dyDescent="0.2">
      <c r="A418" s="1226" t="s">
        <v>2376</v>
      </c>
      <c r="B418" s="1227" t="s">
        <v>2377</v>
      </c>
      <c r="C418" s="1226" t="s">
        <v>2376</v>
      </c>
      <c r="D418" t="s">
        <v>7171</v>
      </c>
    </row>
    <row r="419" spans="1:4" ht="15" x14ac:dyDescent="0.2">
      <c r="A419" s="1226" t="s">
        <v>2262</v>
      </c>
      <c r="B419" s="1227" t="s">
        <v>2263</v>
      </c>
      <c r="C419" s="1226" t="s">
        <v>2262</v>
      </c>
      <c r="D419" t="s">
        <v>7172</v>
      </c>
    </row>
    <row r="420" spans="1:4" ht="15" x14ac:dyDescent="0.2">
      <c r="A420" s="1226" t="s">
        <v>1942</v>
      </c>
      <c r="B420" s="1227" t="s">
        <v>1943</v>
      </c>
      <c r="C420" s="1226" t="s">
        <v>1942</v>
      </c>
      <c r="D420" t="s">
        <v>7173</v>
      </c>
    </row>
    <row r="421" spans="1:4" ht="15" x14ac:dyDescent="0.2">
      <c r="A421" s="1226" t="s">
        <v>3544</v>
      </c>
      <c r="B421" s="1227" t="s">
        <v>3545</v>
      </c>
      <c r="C421" s="1226" t="s">
        <v>3544</v>
      </c>
      <c r="D421" t="s">
        <v>7174</v>
      </c>
    </row>
    <row r="422" spans="1:4" ht="15" x14ac:dyDescent="0.2">
      <c r="A422" s="1226" t="s">
        <v>1723</v>
      </c>
      <c r="B422" s="1227" t="s">
        <v>1724</v>
      </c>
      <c r="C422" s="1226" t="s">
        <v>1723</v>
      </c>
      <c r="D422" t="s">
        <v>7175</v>
      </c>
    </row>
    <row r="423" spans="1:4" ht="15" x14ac:dyDescent="0.2">
      <c r="A423" s="1226" t="s">
        <v>3550</v>
      </c>
      <c r="B423" s="1227" t="s">
        <v>3551</v>
      </c>
      <c r="C423" s="1226" t="s">
        <v>3550</v>
      </c>
      <c r="D423" t="s">
        <v>7176</v>
      </c>
    </row>
    <row r="424" spans="1:4" ht="15" x14ac:dyDescent="0.2">
      <c r="A424" s="1226" t="s">
        <v>2480</v>
      </c>
      <c r="B424" s="1227" t="s">
        <v>2481</v>
      </c>
      <c r="C424" s="1226" t="s">
        <v>2480</v>
      </c>
      <c r="D424" t="s">
        <v>7177</v>
      </c>
    </row>
    <row r="425" spans="1:4" ht="15" x14ac:dyDescent="0.2">
      <c r="A425" s="1226" t="s">
        <v>2198</v>
      </c>
      <c r="B425" s="1227" t="s">
        <v>2199</v>
      </c>
      <c r="C425" s="1226" t="s">
        <v>2198</v>
      </c>
      <c r="D425" t="s">
        <v>7178</v>
      </c>
    </row>
    <row r="426" spans="1:4" ht="15" x14ac:dyDescent="0.2">
      <c r="A426" s="1226" t="s">
        <v>2952</v>
      </c>
      <c r="B426" s="1227" t="s">
        <v>2953</v>
      </c>
      <c r="C426" s="1226" t="s">
        <v>2952</v>
      </c>
      <c r="D426" t="s">
        <v>7179</v>
      </c>
    </row>
    <row r="427" spans="1:4" ht="15" x14ac:dyDescent="0.2">
      <c r="A427" s="1226" t="s">
        <v>3460</v>
      </c>
      <c r="B427" s="1227" t="s">
        <v>3461</v>
      </c>
      <c r="C427" s="1226" t="s">
        <v>3460</v>
      </c>
      <c r="D427" t="s">
        <v>7180</v>
      </c>
    </row>
    <row r="428" spans="1:4" ht="15" x14ac:dyDescent="0.2">
      <c r="A428" s="1226" t="s">
        <v>3000</v>
      </c>
      <c r="B428" s="1227" t="s">
        <v>3001</v>
      </c>
      <c r="C428" s="1226" t="s">
        <v>3000</v>
      </c>
      <c r="D428" t="s">
        <v>7181</v>
      </c>
    </row>
    <row r="429" spans="1:4" ht="15" x14ac:dyDescent="0.2">
      <c r="A429" s="1226" t="s">
        <v>2530</v>
      </c>
      <c r="B429" s="1227" t="s">
        <v>2531</v>
      </c>
      <c r="C429" s="1226" t="s">
        <v>2530</v>
      </c>
      <c r="D429" t="s">
        <v>7182</v>
      </c>
    </row>
    <row r="430" spans="1:4" ht="15" x14ac:dyDescent="0.2">
      <c r="A430" s="1226" t="s">
        <v>3322</v>
      </c>
      <c r="B430" s="1227" t="s">
        <v>3323</v>
      </c>
      <c r="C430" s="1226" t="s">
        <v>3322</v>
      </c>
      <c r="D430" t="s">
        <v>7183</v>
      </c>
    </row>
    <row r="431" spans="1:4" ht="15" x14ac:dyDescent="0.2">
      <c r="A431" s="1226" t="s">
        <v>3346</v>
      </c>
      <c r="B431" s="1227" t="s">
        <v>3347</v>
      </c>
      <c r="C431" s="1226" t="s">
        <v>3346</v>
      </c>
      <c r="D431" t="s">
        <v>7184</v>
      </c>
    </row>
    <row r="432" spans="1:4" ht="15" x14ac:dyDescent="0.2">
      <c r="A432" s="1226" t="s">
        <v>2528</v>
      </c>
      <c r="B432" s="1227" t="s">
        <v>2529</v>
      </c>
      <c r="C432" s="1226" t="s">
        <v>2528</v>
      </c>
      <c r="D432" t="s">
        <v>7185</v>
      </c>
    </row>
    <row r="433" spans="1:4" ht="15" x14ac:dyDescent="0.2">
      <c r="A433" s="1226" t="s">
        <v>2710</v>
      </c>
      <c r="B433" s="1227" t="s">
        <v>2711</v>
      </c>
      <c r="C433" s="1226" t="s">
        <v>2710</v>
      </c>
      <c r="D433" t="s">
        <v>7186</v>
      </c>
    </row>
    <row r="434" spans="1:4" ht="15" x14ac:dyDescent="0.2">
      <c r="A434" s="1226" t="s">
        <v>3560</v>
      </c>
      <c r="B434" s="1227" t="s">
        <v>3561</v>
      </c>
      <c r="C434" s="1226" t="s">
        <v>3560</v>
      </c>
      <c r="D434" t="s">
        <v>7187</v>
      </c>
    </row>
    <row r="435" spans="1:4" ht="15" x14ac:dyDescent="0.2">
      <c r="A435" s="1226" t="s">
        <v>3562</v>
      </c>
      <c r="B435" s="1227" t="s">
        <v>3563</v>
      </c>
      <c r="C435" s="1226" t="s">
        <v>3562</v>
      </c>
      <c r="D435" t="s">
        <v>7188</v>
      </c>
    </row>
    <row r="436" spans="1:4" ht="15" x14ac:dyDescent="0.2">
      <c r="A436" s="1226" t="s">
        <v>3568</v>
      </c>
      <c r="B436" s="1227" t="s">
        <v>3569</v>
      </c>
      <c r="C436" s="1226" t="s">
        <v>3568</v>
      </c>
      <c r="D436" t="s">
        <v>7189</v>
      </c>
    </row>
    <row r="437" spans="1:4" ht="15" x14ac:dyDescent="0.2">
      <c r="A437" s="1226" t="s">
        <v>2742</v>
      </c>
      <c r="B437" s="1227" t="s">
        <v>2743</v>
      </c>
      <c r="C437" s="1226" t="s">
        <v>2742</v>
      </c>
      <c r="D437" t="s">
        <v>7190</v>
      </c>
    </row>
    <row r="438" spans="1:4" ht="15" x14ac:dyDescent="0.2">
      <c r="A438" s="1226" t="s">
        <v>2166</v>
      </c>
      <c r="B438" s="1227" t="s">
        <v>2167</v>
      </c>
      <c r="C438" s="1226" t="s">
        <v>2166</v>
      </c>
      <c r="D438" t="s">
        <v>7191</v>
      </c>
    </row>
    <row r="439" spans="1:4" ht="15" x14ac:dyDescent="0.2">
      <c r="A439" s="1226" t="s">
        <v>3490</v>
      </c>
      <c r="B439" s="1227" t="s">
        <v>3491</v>
      </c>
      <c r="C439" s="1226" t="s">
        <v>3490</v>
      </c>
      <c r="D439" t="s">
        <v>7192</v>
      </c>
    </row>
    <row r="440" spans="1:4" ht="15" x14ac:dyDescent="0.2">
      <c r="A440" s="1226" t="s">
        <v>2388</v>
      </c>
      <c r="B440" s="1227" t="s">
        <v>2389</v>
      </c>
      <c r="C440" s="1226" t="s">
        <v>2388</v>
      </c>
      <c r="D440" t="s">
        <v>7193</v>
      </c>
    </row>
    <row r="441" spans="1:4" ht="15" x14ac:dyDescent="0.2">
      <c r="A441" s="1226" t="s">
        <v>2260</v>
      </c>
      <c r="B441" s="1227" t="s">
        <v>2261</v>
      </c>
      <c r="C441" s="1226" t="s">
        <v>2260</v>
      </c>
      <c r="D441" t="s">
        <v>7194</v>
      </c>
    </row>
    <row r="442" spans="1:4" ht="15" x14ac:dyDescent="0.2">
      <c r="A442" s="1226" t="s">
        <v>1831</v>
      </c>
      <c r="B442" s="1227" t="s">
        <v>1832</v>
      </c>
      <c r="C442" s="1226" t="s">
        <v>1831</v>
      </c>
      <c r="D442" t="s">
        <v>7195</v>
      </c>
    </row>
    <row r="443" spans="1:4" ht="15" x14ac:dyDescent="0.2">
      <c r="A443" s="1226" t="s">
        <v>2642</v>
      </c>
      <c r="B443" s="1227" t="s">
        <v>2643</v>
      </c>
      <c r="C443" s="1226" t="s">
        <v>2642</v>
      </c>
      <c r="D443" t="s">
        <v>7196</v>
      </c>
    </row>
    <row r="444" spans="1:4" ht="15" x14ac:dyDescent="0.2">
      <c r="A444" s="1226" t="s">
        <v>2820</v>
      </c>
      <c r="B444" s="1227" t="s">
        <v>2821</v>
      </c>
      <c r="C444" s="1226" t="s">
        <v>2820</v>
      </c>
      <c r="D444" t="s">
        <v>7197</v>
      </c>
    </row>
    <row r="445" spans="1:4" ht="15" x14ac:dyDescent="0.2">
      <c r="A445" s="1226" t="s">
        <v>3062</v>
      </c>
      <c r="B445" s="1227" t="s">
        <v>3063</v>
      </c>
      <c r="C445" s="1226" t="s">
        <v>3062</v>
      </c>
      <c r="D445" t="s">
        <v>7198</v>
      </c>
    </row>
    <row r="446" spans="1:4" ht="15" x14ac:dyDescent="0.2">
      <c r="A446" s="1226" t="s">
        <v>1783</v>
      </c>
      <c r="B446" s="1227" t="s">
        <v>1784</v>
      </c>
      <c r="C446" s="1226" t="s">
        <v>1783</v>
      </c>
      <c r="D446" t="s">
        <v>7199</v>
      </c>
    </row>
    <row r="447" spans="1:4" ht="15" x14ac:dyDescent="0.2">
      <c r="A447" s="1226" t="s">
        <v>1994</v>
      </c>
      <c r="B447" s="1227" t="s">
        <v>1995</v>
      </c>
      <c r="C447" s="1226" t="s">
        <v>1994</v>
      </c>
      <c r="D447" t="s">
        <v>7200</v>
      </c>
    </row>
    <row r="448" spans="1:4" ht="15" x14ac:dyDescent="0.2">
      <c r="A448" s="1226" t="s">
        <v>3494</v>
      </c>
      <c r="B448" s="1227" t="s">
        <v>3495</v>
      </c>
      <c r="C448" s="1226" t="s">
        <v>3494</v>
      </c>
      <c r="D448" t="s">
        <v>7201</v>
      </c>
    </row>
    <row r="449" spans="1:4" ht="15" x14ac:dyDescent="0.2">
      <c r="A449" s="1226" t="s">
        <v>3572</v>
      </c>
      <c r="B449" s="1227" t="s">
        <v>3573</v>
      </c>
      <c r="C449" s="1226" t="s">
        <v>3572</v>
      </c>
      <c r="D449" t="s">
        <v>7202</v>
      </c>
    </row>
    <row r="450" spans="1:4" ht="15" x14ac:dyDescent="0.2">
      <c r="A450" s="1226" t="s">
        <v>2756</v>
      </c>
      <c r="B450" s="1227" t="s">
        <v>2757</v>
      </c>
      <c r="C450" s="1226" t="s">
        <v>2756</v>
      </c>
      <c r="D450" t="s">
        <v>7203</v>
      </c>
    </row>
    <row r="451" spans="1:4" ht="15" x14ac:dyDescent="0.2">
      <c r="A451" s="1226" t="s">
        <v>1914</v>
      </c>
      <c r="B451" s="1227" t="s">
        <v>1915</v>
      </c>
      <c r="C451" s="1226" t="s">
        <v>1914</v>
      </c>
      <c r="D451" t="s">
        <v>7204</v>
      </c>
    </row>
    <row r="452" spans="1:4" ht="15" x14ac:dyDescent="0.2">
      <c r="A452" s="1226" t="s">
        <v>1930</v>
      </c>
      <c r="B452" s="1227" t="s">
        <v>1931</v>
      </c>
      <c r="C452" s="1226" t="s">
        <v>1930</v>
      </c>
      <c r="D452" t="s">
        <v>7205</v>
      </c>
    </row>
    <row r="453" spans="1:4" ht="15" x14ac:dyDescent="0.2">
      <c r="A453" s="1226" t="s">
        <v>1934</v>
      </c>
      <c r="B453" s="1227" t="s">
        <v>1935</v>
      </c>
      <c r="C453" s="1226" t="s">
        <v>1934</v>
      </c>
      <c r="D453" t="s">
        <v>7206</v>
      </c>
    </row>
    <row r="454" spans="1:4" ht="15" x14ac:dyDescent="0.2">
      <c r="A454" s="1226" t="s">
        <v>2594</v>
      </c>
      <c r="B454" s="1227" t="s">
        <v>2595</v>
      </c>
      <c r="C454" s="1226" t="s">
        <v>2594</v>
      </c>
      <c r="D454" t="s">
        <v>7207</v>
      </c>
    </row>
    <row r="455" spans="1:4" ht="15" x14ac:dyDescent="0.2">
      <c r="A455" s="1226" t="s">
        <v>2618</v>
      </c>
      <c r="B455" s="1227" t="s">
        <v>2619</v>
      </c>
      <c r="C455" s="1226" t="s">
        <v>2618</v>
      </c>
      <c r="D455" t="s">
        <v>7208</v>
      </c>
    </row>
    <row r="456" spans="1:4" ht="15" x14ac:dyDescent="0.2">
      <c r="A456" s="1226" t="s">
        <v>2882</v>
      </c>
      <c r="B456" s="1227" t="s">
        <v>2883</v>
      </c>
      <c r="C456" s="1226" t="s">
        <v>2882</v>
      </c>
      <c r="D456" t="s">
        <v>7209</v>
      </c>
    </row>
    <row r="457" spans="1:4" ht="15" x14ac:dyDescent="0.2">
      <c r="A457" s="1226" t="s">
        <v>3586</v>
      </c>
      <c r="B457" s="1227" t="s">
        <v>3587</v>
      </c>
      <c r="C457" s="1226" t="s">
        <v>3586</v>
      </c>
      <c r="D457" t="s">
        <v>7210</v>
      </c>
    </row>
    <row r="458" spans="1:4" ht="15" x14ac:dyDescent="0.2">
      <c r="A458" s="1226" t="s">
        <v>2880</v>
      </c>
      <c r="B458" s="1227" t="s">
        <v>2881</v>
      </c>
      <c r="C458" s="1226" t="s">
        <v>2880</v>
      </c>
      <c r="D458" t="s">
        <v>7211</v>
      </c>
    </row>
    <row r="459" spans="1:4" ht="15" x14ac:dyDescent="0.2">
      <c r="A459" s="1226" t="s">
        <v>2608</v>
      </c>
      <c r="B459" s="1227" t="s">
        <v>2609</v>
      </c>
      <c r="C459" s="1226" t="s">
        <v>2608</v>
      </c>
      <c r="D459" t="s">
        <v>7212</v>
      </c>
    </row>
    <row r="460" spans="1:4" ht="15" x14ac:dyDescent="0.2">
      <c r="A460" s="1226" t="s">
        <v>3434</v>
      </c>
      <c r="B460" s="1227" t="s">
        <v>3435</v>
      </c>
      <c r="C460" s="1226" t="s">
        <v>3434</v>
      </c>
      <c r="D460" t="s">
        <v>7213</v>
      </c>
    </row>
    <row r="461" spans="1:4" ht="15" x14ac:dyDescent="0.2">
      <c r="A461" s="1226" t="s">
        <v>1936</v>
      </c>
      <c r="B461" s="1227" t="s">
        <v>1937</v>
      </c>
      <c r="C461" s="1226" t="s">
        <v>1936</v>
      </c>
      <c r="D461" t="s">
        <v>7214</v>
      </c>
    </row>
    <row r="462" spans="1:4" ht="15" x14ac:dyDescent="0.2">
      <c r="A462" s="1226" t="s">
        <v>2800</v>
      </c>
      <c r="B462" s="1227" t="s">
        <v>2801</v>
      </c>
      <c r="C462" s="1226" t="s">
        <v>2800</v>
      </c>
      <c r="D462" t="s">
        <v>7215</v>
      </c>
    </row>
    <row r="463" spans="1:4" ht="15" x14ac:dyDescent="0.2">
      <c r="A463" s="1226" t="s">
        <v>3576</v>
      </c>
      <c r="B463" s="1227" t="s">
        <v>3577</v>
      </c>
      <c r="C463" s="1226" t="s">
        <v>3576</v>
      </c>
      <c r="D463" t="s">
        <v>7216</v>
      </c>
    </row>
    <row r="464" spans="1:4" ht="15" x14ac:dyDescent="0.2">
      <c r="A464" s="1226" t="s">
        <v>2836</v>
      </c>
      <c r="B464" s="1227" t="s">
        <v>2837</v>
      </c>
      <c r="C464" s="1226" t="s">
        <v>2836</v>
      </c>
      <c r="D464" t="s">
        <v>7217</v>
      </c>
    </row>
    <row r="465" spans="1:4" ht="15" x14ac:dyDescent="0.2">
      <c r="A465" s="1226" t="s">
        <v>2802</v>
      </c>
      <c r="B465" s="1227" t="s">
        <v>2803</v>
      </c>
      <c r="C465" s="1226" t="s">
        <v>2802</v>
      </c>
      <c r="D465" t="s">
        <v>7218</v>
      </c>
    </row>
    <row r="466" spans="1:4" ht="15" x14ac:dyDescent="0.2">
      <c r="A466" s="1226" t="s">
        <v>2436</v>
      </c>
      <c r="B466" s="1227" t="s">
        <v>2437</v>
      </c>
      <c r="C466" s="1226" t="s">
        <v>2436</v>
      </c>
      <c r="D466" t="s">
        <v>7219</v>
      </c>
    </row>
    <row r="467" spans="1:4" ht="15" x14ac:dyDescent="0.2">
      <c r="A467" s="1226" t="s">
        <v>2790</v>
      </c>
      <c r="B467" s="1227" t="s">
        <v>2791</v>
      </c>
      <c r="C467" s="1226" t="s">
        <v>2790</v>
      </c>
      <c r="D467" t="s">
        <v>7220</v>
      </c>
    </row>
    <row r="468" spans="1:4" ht="15" x14ac:dyDescent="0.2">
      <c r="A468" s="1226" t="s">
        <v>2818</v>
      </c>
      <c r="B468" s="1227" t="s">
        <v>2819</v>
      </c>
      <c r="C468" s="1226" t="s">
        <v>2818</v>
      </c>
      <c r="D468" t="s">
        <v>7221</v>
      </c>
    </row>
    <row r="469" spans="1:4" ht="15" x14ac:dyDescent="0.2">
      <c r="A469" s="1226" t="s">
        <v>2034</v>
      </c>
      <c r="B469" s="1227" t="s">
        <v>2035</v>
      </c>
      <c r="C469" s="1226" t="s">
        <v>2034</v>
      </c>
      <c r="D469" t="s">
        <v>7222</v>
      </c>
    </row>
    <row r="470" spans="1:4" ht="15" x14ac:dyDescent="0.2">
      <c r="A470" s="1226" t="s">
        <v>3380</v>
      </c>
      <c r="B470" s="1227" t="s">
        <v>3381</v>
      </c>
      <c r="C470" s="1226" t="s">
        <v>3380</v>
      </c>
      <c r="D470" t="s">
        <v>7223</v>
      </c>
    </row>
    <row r="471" spans="1:4" ht="15" x14ac:dyDescent="0.2">
      <c r="A471" s="1226" t="s">
        <v>3584</v>
      </c>
      <c r="B471" s="1227" t="s">
        <v>3585</v>
      </c>
      <c r="C471" s="1226" t="s">
        <v>3584</v>
      </c>
      <c r="D471" t="s">
        <v>7224</v>
      </c>
    </row>
    <row r="472" spans="1:4" ht="15" x14ac:dyDescent="0.2">
      <c r="A472" s="1226" t="s">
        <v>2202</v>
      </c>
      <c r="B472" s="1227" t="s">
        <v>2203</v>
      </c>
      <c r="C472" s="1226" t="s">
        <v>2202</v>
      </c>
      <c r="D472" t="s">
        <v>7225</v>
      </c>
    </row>
    <row r="473" spans="1:4" ht="15" x14ac:dyDescent="0.2">
      <c r="A473" s="1226" t="s">
        <v>3156</v>
      </c>
      <c r="B473" s="1227" t="s">
        <v>3157</v>
      </c>
      <c r="C473" s="1226" t="s">
        <v>3156</v>
      </c>
      <c r="D473" t="s">
        <v>7226</v>
      </c>
    </row>
    <row r="474" spans="1:4" ht="15" x14ac:dyDescent="0.2">
      <c r="A474" s="1226" t="s">
        <v>3618</v>
      </c>
      <c r="B474" s="1227" t="s">
        <v>3619</v>
      </c>
      <c r="C474" s="1226" t="s">
        <v>3618</v>
      </c>
      <c r="D474" t="s">
        <v>7227</v>
      </c>
    </row>
    <row r="475" spans="1:4" ht="15" x14ac:dyDescent="0.2">
      <c r="A475" s="1226" t="s">
        <v>2862</v>
      </c>
      <c r="B475" s="1227" t="s">
        <v>2863</v>
      </c>
      <c r="C475" s="1226" t="s">
        <v>2862</v>
      </c>
      <c r="D475" t="s">
        <v>7228</v>
      </c>
    </row>
    <row r="476" spans="1:4" ht="15" x14ac:dyDescent="0.2">
      <c r="A476" s="1226" t="s">
        <v>2064</v>
      </c>
      <c r="B476" s="1227" t="s">
        <v>2065</v>
      </c>
      <c r="C476" s="1226" t="s">
        <v>2064</v>
      </c>
      <c r="D476" t="s">
        <v>7229</v>
      </c>
    </row>
    <row r="477" spans="1:4" ht="15" x14ac:dyDescent="0.2">
      <c r="A477" s="1226" t="s">
        <v>3352</v>
      </c>
      <c r="B477" s="1227" t="s">
        <v>3353</v>
      </c>
      <c r="C477" s="1226" t="s">
        <v>3352</v>
      </c>
      <c r="D477" t="s">
        <v>7230</v>
      </c>
    </row>
    <row r="478" spans="1:4" ht="15" x14ac:dyDescent="0.2">
      <c r="A478" s="1226" t="s">
        <v>2110</v>
      </c>
      <c r="B478" s="1227" t="s">
        <v>2111</v>
      </c>
      <c r="C478" s="1226" t="s">
        <v>2110</v>
      </c>
      <c r="D478" t="s">
        <v>7231</v>
      </c>
    </row>
    <row r="479" spans="1:4" ht="15" x14ac:dyDescent="0.2">
      <c r="A479" s="1226" t="s">
        <v>2354</v>
      </c>
      <c r="B479" s="1227" t="s">
        <v>2355</v>
      </c>
      <c r="C479" s="1226" t="s">
        <v>2354</v>
      </c>
      <c r="D479" t="s">
        <v>7232</v>
      </c>
    </row>
    <row r="480" spans="1:4" ht="15" x14ac:dyDescent="0.2">
      <c r="A480" s="1226" t="s">
        <v>2578</v>
      </c>
      <c r="B480" s="1227" t="s">
        <v>2579</v>
      </c>
      <c r="C480" s="1226" t="s">
        <v>2578</v>
      </c>
      <c r="D480" t="s">
        <v>7233</v>
      </c>
    </row>
    <row r="481" spans="1:4" ht="15" x14ac:dyDescent="0.2">
      <c r="A481" s="1226" t="s">
        <v>2362</v>
      </c>
      <c r="B481" s="1227" t="s">
        <v>2363</v>
      </c>
      <c r="C481" s="1226" t="s">
        <v>2362</v>
      </c>
      <c r="D481" t="s">
        <v>7234</v>
      </c>
    </row>
    <row r="482" spans="1:4" ht="15" x14ac:dyDescent="0.2">
      <c r="A482" s="1226" t="s">
        <v>3432</v>
      </c>
      <c r="B482" s="1227" t="s">
        <v>3433</v>
      </c>
      <c r="C482" s="1226" t="s">
        <v>3432</v>
      </c>
      <c r="D482" t="s">
        <v>7235</v>
      </c>
    </row>
    <row r="483" spans="1:4" ht="15" x14ac:dyDescent="0.2">
      <c r="A483" s="1226" t="s">
        <v>1950</v>
      </c>
      <c r="B483" s="1227" t="s">
        <v>1951</v>
      </c>
      <c r="C483" s="1226" t="s">
        <v>1950</v>
      </c>
      <c r="D483" t="s">
        <v>7236</v>
      </c>
    </row>
    <row r="484" spans="1:4" ht="15" x14ac:dyDescent="0.2">
      <c r="A484" s="1226" t="s">
        <v>1699</v>
      </c>
      <c r="B484" s="1227" t="s">
        <v>1700</v>
      </c>
      <c r="C484" s="1226" t="s">
        <v>1699</v>
      </c>
      <c r="D484" t="s">
        <v>7237</v>
      </c>
    </row>
    <row r="485" spans="1:4" ht="15" x14ac:dyDescent="0.2">
      <c r="A485" s="1226" t="s">
        <v>2806</v>
      </c>
      <c r="B485" s="1227" t="s">
        <v>2807</v>
      </c>
      <c r="C485" s="1226" t="s">
        <v>2806</v>
      </c>
      <c r="D485" t="s">
        <v>7238</v>
      </c>
    </row>
    <row r="486" spans="1:4" ht="15" x14ac:dyDescent="0.2">
      <c r="A486" s="1226" t="s">
        <v>2684</v>
      </c>
      <c r="B486" s="1227" t="s">
        <v>2685</v>
      </c>
      <c r="C486" s="1226" t="s">
        <v>2684</v>
      </c>
      <c r="D486" t="s">
        <v>7239</v>
      </c>
    </row>
    <row r="487" spans="1:4" ht="15" x14ac:dyDescent="0.2">
      <c r="A487" s="1226" t="s">
        <v>3118</v>
      </c>
      <c r="B487" s="1227" t="s">
        <v>3119</v>
      </c>
      <c r="C487" s="1226" t="s">
        <v>3118</v>
      </c>
      <c r="D487" t="s">
        <v>7240</v>
      </c>
    </row>
    <row r="488" spans="1:4" ht="15" x14ac:dyDescent="0.2">
      <c r="A488" s="1226" t="s">
        <v>3120</v>
      </c>
      <c r="B488" s="1227" t="s">
        <v>3121</v>
      </c>
      <c r="C488" s="1226" t="s">
        <v>3120</v>
      </c>
      <c r="D488" t="s">
        <v>7241</v>
      </c>
    </row>
    <row r="489" spans="1:4" ht="15" x14ac:dyDescent="0.2">
      <c r="A489" s="1226" t="s">
        <v>2352</v>
      </c>
      <c r="B489" s="1227" t="s">
        <v>2353</v>
      </c>
      <c r="C489" s="1226" t="s">
        <v>2352</v>
      </c>
      <c r="D489" t="s">
        <v>7242</v>
      </c>
    </row>
    <row r="490" spans="1:4" ht="15" x14ac:dyDescent="0.2">
      <c r="A490" s="1226" t="s">
        <v>2030</v>
      </c>
      <c r="B490" s="1227" t="s">
        <v>2031</v>
      </c>
      <c r="C490" s="1226" t="s">
        <v>2030</v>
      </c>
      <c r="D490" t="s">
        <v>7243</v>
      </c>
    </row>
    <row r="491" spans="1:4" ht="15" x14ac:dyDescent="0.2">
      <c r="A491" s="1226" t="s">
        <v>2344</v>
      </c>
      <c r="B491" s="1227" t="s">
        <v>2345</v>
      </c>
      <c r="C491" s="1226" t="s">
        <v>2344</v>
      </c>
      <c r="D491" t="s">
        <v>7244</v>
      </c>
    </row>
    <row r="492" spans="1:4" ht="15" x14ac:dyDescent="0.2">
      <c r="A492" s="1226" t="s">
        <v>3350</v>
      </c>
      <c r="B492" s="1227" t="s">
        <v>3351</v>
      </c>
      <c r="C492" s="1226" t="s">
        <v>3350</v>
      </c>
      <c r="D492" t="s">
        <v>7245</v>
      </c>
    </row>
    <row r="493" spans="1:4" ht="15" x14ac:dyDescent="0.2">
      <c r="A493" s="1226" t="s">
        <v>3508</v>
      </c>
      <c r="B493" s="1227" t="s">
        <v>3509</v>
      </c>
      <c r="C493" s="1226" t="s">
        <v>3508</v>
      </c>
      <c r="D493" t="s">
        <v>7246</v>
      </c>
    </row>
    <row r="494" spans="1:4" ht="15" x14ac:dyDescent="0.2">
      <c r="A494" s="1226" t="s">
        <v>3506</v>
      </c>
      <c r="B494" s="1227" t="s">
        <v>3507</v>
      </c>
      <c r="C494" s="1226" t="s">
        <v>3506</v>
      </c>
      <c r="D494" t="s">
        <v>7247</v>
      </c>
    </row>
    <row r="495" spans="1:4" ht="15" x14ac:dyDescent="0.2">
      <c r="A495" s="1226" t="s">
        <v>2824</v>
      </c>
      <c r="B495" s="1227" t="s">
        <v>2825</v>
      </c>
      <c r="C495" s="1226" t="s">
        <v>2824</v>
      </c>
      <c r="D495" t="s">
        <v>7248</v>
      </c>
    </row>
    <row r="496" spans="1:4" ht="15" x14ac:dyDescent="0.2">
      <c r="A496" s="1226" t="s">
        <v>3670</v>
      </c>
      <c r="B496" s="1227" t="s">
        <v>3671</v>
      </c>
      <c r="C496" s="1226" t="s">
        <v>3670</v>
      </c>
      <c r="D496" t="s">
        <v>7249</v>
      </c>
    </row>
    <row r="497" spans="1:4" ht="15" x14ac:dyDescent="0.2">
      <c r="A497" s="1226" t="s">
        <v>1865</v>
      </c>
      <c r="B497" s="1227" t="s">
        <v>1866</v>
      </c>
      <c r="C497" s="1226" t="s">
        <v>1865</v>
      </c>
      <c r="D497" t="s">
        <v>7250</v>
      </c>
    </row>
    <row r="498" spans="1:4" ht="15" x14ac:dyDescent="0.2">
      <c r="A498" s="1226" t="s">
        <v>1908</v>
      </c>
      <c r="B498" s="1227" t="s">
        <v>1909</v>
      </c>
      <c r="C498" s="1226" t="s">
        <v>1908</v>
      </c>
      <c r="D498" t="s">
        <v>7251</v>
      </c>
    </row>
    <row r="499" spans="1:4" ht="15" x14ac:dyDescent="0.2">
      <c r="A499" s="1226" t="s">
        <v>2562</v>
      </c>
      <c r="B499" s="1227" t="s">
        <v>2563</v>
      </c>
      <c r="C499" s="1226" t="s">
        <v>2562</v>
      </c>
      <c r="D499" t="s">
        <v>7252</v>
      </c>
    </row>
    <row r="500" spans="1:4" ht="15" x14ac:dyDescent="0.2">
      <c r="A500" s="1226" t="s">
        <v>2446</v>
      </c>
      <c r="B500" s="1227" t="s">
        <v>2447</v>
      </c>
      <c r="C500" s="1226" t="s">
        <v>2446</v>
      </c>
      <c r="D500" t="s">
        <v>7253</v>
      </c>
    </row>
    <row r="501" spans="1:4" ht="15" x14ac:dyDescent="0.2">
      <c r="A501" s="1226" t="s">
        <v>1773</v>
      </c>
      <c r="B501" s="1227" t="s">
        <v>1774</v>
      </c>
      <c r="C501" s="1226" t="s">
        <v>1773</v>
      </c>
      <c r="D501" t="s">
        <v>7254</v>
      </c>
    </row>
    <row r="502" spans="1:4" ht="15" x14ac:dyDescent="0.2">
      <c r="A502" s="1226" t="s">
        <v>3502</v>
      </c>
      <c r="B502" s="1227" t="s">
        <v>3503</v>
      </c>
      <c r="C502" s="1226" t="s">
        <v>3502</v>
      </c>
      <c r="D502" t="s">
        <v>7255</v>
      </c>
    </row>
    <row r="503" spans="1:4" ht="15" x14ac:dyDescent="0.2">
      <c r="A503" s="1226" t="s">
        <v>3504</v>
      </c>
      <c r="B503" s="1227" t="s">
        <v>3505</v>
      </c>
      <c r="C503" s="1226" t="s">
        <v>3504</v>
      </c>
      <c r="D503" t="s">
        <v>7256</v>
      </c>
    </row>
    <row r="504" spans="1:4" ht="15" x14ac:dyDescent="0.2">
      <c r="A504" s="1226" t="s">
        <v>3500</v>
      </c>
      <c r="B504" s="1227" t="s">
        <v>3501</v>
      </c>
      <c r="C504" s="1226" t="s">
        <v>3500</v>
      </c>
      <c r="D504" t="s">
        <v>7257</v>
      </c>
    </row>
    <row r="505" spans="1:4" ht="15" x14ac:dyDescent="0.2">
      <c r="A505" s="1226" t="s">
        <v>3666</v>
      </c>
      <c r="B505" s="1227" t="s">
        <v>3667</v>
      </c>
      <c r="C505" s="1226" t="s">
        <v>3666</v>
      </c>
      <c r="D505" t="s">
        <v>7258</v>
      </c>
    </row>
    <row r="506" spans="1:4" ht="15" x14ac:dyDescent="0.2">
      <c r="A506" s="1226" t="s">
        <v>3330</v>
      </c>
      <c r="B506" s="1227" t="s">
        <v>3331</v>
      </c>
      <c r="C506" s="1226" t="s">
        <v>3330</v>
      </c>
      <c r="D506" t="s">
        <v>7259</v>
      </c>
    </row>
    <row r="507" spans="1:4" ht="15" x14ac:dyDescent="0.2">
      <c r="A507" s="1226" t="s">
        <v>3348</v>
      </c>
      <c r="B507" s="1227" t="s">
        <v>3349</v>
      </c>
      <c r="C507" s="1226" t="s">
        <v>3348</v>
      </c>
      <c r="D507" t="s">
        <v>7260</v>
      </c>
    </row>
    <row r="508" spans="1:4" ht="15" x14ac:dyDescent="0.2">
      <c r="A508" s="1226" t="s">
        <v>2398</v>
      </c>
      <c r="B508" s="1227" t="s">
        <v>2399</v>
      </c>
      <c r="C508" s="1226" t="s">
        <v>2398</v>
      </c>
      <c r="D508" t="s">
        <v>7261</v>
      </c>
    </row>
    <row r="509" spans="1:4" ht="15" x14ac:dyDescent="0.2">
      <c r="A509" s="1226" t="s">
        <v>2912</v>
      </c>
      <c r="B509" s="1227" t="s">
        <v>2913</v>
      </c>
      <c r="C509" s="1226" t="s">
        <v>2912</v>
      </c>
      <c r="D509" t="s">
        <v>7262</v>
      </c>
    </row>
    <row r="510" spans="1:4" ht="15" x14ac:dyDescent="0.2">
      <c r="A510" s="1226" t="s">
        <v>3284</v>
      </c>
      <c r="B510" s="1227" t="s">
        <v>3285</v>
      </c>
      <c r="C510" s="1226" t="s">
        <v>3284</v>
      </c>
      <c r="D510" t="s">
        <v>7263</v>
      </c>
    </row>
    <row r="511" spans="1:4" ht="15" x14ac:dyDescent="0.2">
      <c r="A511" s="1226" t="s">
        <v>2130</v>
      </c>
      <c r="B511" s="1227" t="s">
        <v>2131</v>
      </c>
      <c r="C511" s="1226" t="s">
        <v>2130</v>
      </c>
      <c r="D511" t="s">
        <v>7264</v>
      </c>
    </row>
    <row r="512" spans="1:4" ht="15" x14ac:dyDescent="0.2">
      <c r="A512" s="1226" t="s">
        <v>1932</v>
      </c>
      <c r="B512" s="1227" t="s">
        <v>1933</v>
      </c>
      <c r="C512" s="1226" t="s">
        <v>1932</v>
      </c>
      <c r="D512" t="s">
        <v>7265</v>
      </c>
    </row>
    <row r="513" spans="1:4" ht="15" x14ac:dyDescent="0.2">
      <c r="A513" s="1226" t="s">
        <v>1944</v>
      </c>
      <c r="B513" s="1227" t="s">
        <v>1945</v>
      </c>
      <c r="C513" s="1226" t="s">
        <v>1944</v>
      </c>
      <c r="D513" t="s">
        <v>7266</v>
      </c>
    </row>
    <row r="514" spans="1:4" ht="15" x14ac:dyDescent="0.2">
      <c r="A514" s="1226" t="s">
        <v>2600</v>
      </c>
      <c r="B514" s="1227" t="s">
        <v>2601</v>
      </c>
      <c r="C514" s="1226" t="s">
        <v>2600</v>
      </c>
      <c r="D514" t="s">
        <v>7267</v>
      </c>
    </row>
    <row r="515" spans="1:4" ht="15" x14ac:dyDescent="0.2">
      <c r="A515" s="1226" t="s">
        <v>3594</v>
      </c>
      <c r="B515" s="1227" t="s">
        <v>3595</v>
      </c>
      <c r="C515" s="1226" t="s">
        <v>3594</v>
      </c>
      <c r="D515" t="s">
        <v>7268</v>
      </c>
    </row>
    <row r="516" spans="1:4" ht="15" x14ac:dyDescent="0.2">
      <c r="A516" s="1226" t="s">
        <v>3604</v>
      </c>
      <c r="B516" s="1227" t="s">
        <v>3605</v>
      </c>
      <c r="C516" s="1226" t="s">
        <v>3604</v>
      </c>
      <c r="D516" t="s">
        <v>7269</v>
      </c>
    </row>
    <row r="517" spans="1:4" ht="15" x14ac:dyDescent="0.2">
      <c r="A517" s="1226" t="s">
        <v>3600</v>
      </c>
      <c r="B517" s="1227" t="s">
        <v>3601</v>
      </c>
      <c r="C517" s="1226" t="s">
        <v>3600</v>
      </c>
      <c r="D517" t="s">
        <v>7270</v>
      </c>
    </row>
    <row r="518" spans="1:4" ht="15" x14ac:dyDescent="0.2">
      <c r="A518" s="1226" t="s">
        <v>2988</v>
      </c>
      <c r="B518" s="1227" t="s">
        <v>2989</v>
      </c>
      <c r="C518" s="1226" t="s">
        <v>2988</v>
      </c>
      <c r="D518" t="s">
        <v>7271</v>
      </c>
    </row>
    <row r="519" spans="1:4" ht="15" x14ac:dyDescent="0.2">
      <c r="A519" s="1226" t="s">
        <v>2408</v>
      </c>
      <c r="B519" s="1227" t="s">
        <v>2409</v>
      </c>
      <c r="C519" s="1226" t="s">
        <v>2408</v>
      </c>
      <c r="D519" t="s">
        <v>7272</v>
      </c>
    </row>
    <row r="520" spans="1:4" ht="15" x14ac:dyDescent="0.2">
      <c r="A520" s="1226" t="s">
        <v>2116</v>
      </c>
      <c r="B520" s="1227" t="s">
        <v>2117</v>
      </c>
      <c r="C520" s="1226" t="s">
        <v>2116</v>
      </c>
      <c r="D520" t="s">
        <v>7273</v>
      </c>
    </row>
    <row r="521" spans="1:4" ht="15" x14ac:dyDescent="0.2">
      <c r="A521" s="1226" t="s">
        <v>1871</v>
      </c>
      <c r="B521" s="1227" t="s">
        <v>1872</v>
      </c>
      <c r="C521" s="1226" t="s">
        <v>1871</v>
      </c>
      <c r="D521" t="s">
        <v>7274</v>
      </c>
    </row>
    <row r="522" spans="1:4" ht="15" x14ac:dyDescent="0.2">
      <c r="A522" s="1226" t="s">
        <v>2606</v>
      </c>
      <c r="B522" s="1227" t="s">
        <v>2607</v>
      </c>
      <c r="C522" s="1226" t="s">
        <v>2606</v>
      </c>
      <c r="D522" t="s">
        <v>7275</v>
      </c>
    </row>
    <row r="523" spans="1:4" ht="15" x14ac:dyDescent="0.2">
      <c r="A523" s="1226" t="s">
        <v>3334</v>
      </c>
      <c r="B523" s="1227" t="s">
        <v>3335</v>
      </c>
      <c r="C523" s="1226" t="s">
        <v>3334</v>
      </c>
      <c r="D523" t="s">
        <v>7276</v>
      </c>
    </row>
    <row r="524" spans="1:4" ht="15" x14ac:dyDescent="0.2">
      <c r="A524" s="1226" t="s">
        <v>1888</v>
      </c>
      <c r="B524" s="1227" t="s">
        <v>1889</v>
      </c>
      <c r="C524" s="1226" t="s">
        <v>1888</v>
      </c>
      <c r="D524" t="s">
        <v>7277</v>
      </c>
    </row>
    <row r="525" spans="1:4" ht="15" x14ac:dyDescent="0.2">
      <c r="A525" s="1226" t="s">
        <v>2734</v>
      </c>
      <c r="B525" s="1227" t="s">
        <v>2735</v>
      </c>
      <c r="C525" s="1226" t="s">
        <v>2734</v>
      </c>
      <c r="D525" t="s">
        <v>7278</v>
      </c>
    </row>
    <row r="526" spans="1:4" ht="15" x14ac:dyDescent="0.2">
      <c r="A526" s="1226" t="s">
        <v>3018</v>
      </c>
      <c r="B526" s="1227" t="s">
        <v>3019</v>
      </c>
      <c r="C526" s="1226" t="s">
        <v>3018</v>
      </c>
      <c r="D526" t="s">
        <v>7279</v>
      </c>
    </row>
    <row r="527" spans="1:4" ht="15" x14ac:dyDescent="0.2">
      <c r="A527" s="1226" t="s">
        <v>3028</v>
      </c>
      <c r="B527" s="1227" t="s">
        <v>3029</v>
      </c>
      <c r="C527" s="1226" t="s">
        <v>3028</v>
      </c>
      <c r="D527" t="s">
        <v>7280</v>
      </c>
    </row>
    <row r="528" spans="1:4" ht="15" x14ac:dyDescent="0.2">
      <c r="A528" s="1226" t="s">
        <v>2532</v>
      </c>
      <c r="B528" s="1227" t="s">
        <v>2533</v>
      </c>
      <c r="C528" s="1226" t="s">
        <v>2532</v>
      </c>
      <c r="D528" t="s">
        <v>7281</v>
      </c>
    </row>
    <row r="529" spans="1:4" ht="15" x14ac:dyDescent="0.2">
      <c r="A529" s="1226" t="s">
        <v>3484</v>
      </c>
      <c r="B529" s="1227" t="s">
        <v>3485</v>
      </c>
      <c r="C529" s="1226" t="s">
        <v>3484</v>
      </c>
      <c r="D529" t="s">
        <v>7282</v>
      </c>
    </row>
    <row r="530" spans="1:4" ht="15" x14ac:dyDescent="0.2">
      <c r="A530" s="1226" t="s">
        <v>3162</v>
      </c>
      <c r="B530" s="1227" t="s">
        <v>3163</v>
      </c>
      <c r="C530" s="1226" t="s">
        <v>3162</v>
      </c>
      <c r="D530" t="s">
        <v>7283</v>
      </c>
    </row>
    <row r="531" spans="1:4" ht="15" x14ac:dyDescent="0.2">
      <c r="A531" s="1226" t="s">
        <v>2922</v>
      </c>
      <c r="B531" s="1227" t="s">
        <v>2923</v>
      </c>
      <c r="C531" s="1226" t="s">
        <v>2922</v>
      </c>
      <c r="D531" t="s">
        <v>7284</v>
      </c>
    </row>
    <row r="532" spans="1:4" ht="15" x14ac:dyDescent="0.2">
      <c r="A532" s="1226" t="s">
        <v>2384</v>
      </c>
      <c r="B532" s="1227" t="s">
        <v>2385</v>
      </c>
      <c r="C532" s="1226" t="s">
        <v>2384</v>
      </c>
      <c r="D532" t="s">
        <v>7285</v>
      </c>
    </row>
    <row r="533" spans="1:4" ht="15" x14ac:dyDescent="0.2">
      <c r="A533" s="1226" t="s">
        <v>2892</v>
      </c>
      <c r="B533" s="1227" t="s">
        <v>2893</v>
      </c>
      <c r="C533" s="1226" t="s">
        <v>2892</v>
      </c>
      <c r="D533" t="s">
        <v>7286</v>
      </c>
    </row>
    <row r="534" spans="1:4" ht="15" x14ac:dyDescent="0.2">
      <c r="A534" s="1226" t="s">
        <v>3354</v>
      </c>
      <c r="B534" s="1227" t="s">
        <v>3355</v>
      </c>
      <c r="C534" s="1226" t="s">
        <v>3354</v>
      </c>
      <c r="D534" t="s">
        <v>7287</v>
      </c>
    </row>
    <row r="535" spans="1:4" ht="15" x14ac:dyDescent="0.2">
      <c r="A535" s="1226" t="s">
        <v>3356</v>
      </c>
      <c r="B535" s="1227" t="s">
        <v>3357</v>
      </c>
      <c r="C535" s="1226" t="s">
        <v>3356</v>
      </c>
      <c r="D535" t="s">
        <v>7288</v>
      </c>
    </row>
    <row r="536" spans="1:4" ht="15" x14ac:dyDescent="0.2">
      <c r="A536" s="1226" t="s">
        <v>3158</v>
      </c>
      <c r="B536" s="1227" t="s">
        <v>3159</v>
      </c>
      <c r="C536" s="1226" t="s">
        <v>3158</v>
      </c>
      <c r="D536" t="s">
        <v>7289</v>
      </c>
    </row>
    <row r="537" spans="1:4" ht="15" x14ac:dyDescent="0.2">
      <c r="A537" s="1226" t="s">
        <v>2526</v>
      </c>
      <c r="B537" s="1227" t="s">
        <v>2527</v>
      </c>
      <c r="C537" s="1226" t="s">
        <v>2526</v>
      </c>
      <c r="D537" t="s">
        <v>7290</v>
      </c>
    </row>
    <row r="538" spans="1:4" ht="15" x14ac:dyDescent="0.2">
      <c r="A538" s="1226" t="s">
        <v>2042</v>
      </c>
      <c r="B538" s="1227" t="s">
        <v>2043</v>
      </c>
      <c r="C538" s="1226" t="s">
        <v>2042</v>
      </c>
      <c r="D538" t="s">
        <v>7291</v>
      </c>
    </row>
    <row r="539" spans="1:4" ht="15" x14ac:dyDescent="0.2">
      <c r="A539" s="1226" t="s">
        <v>2148</v>
      </c>
      <c r="B539" s="1227" t="s">
        <v>2149</v>
      </c>
      <c r="C539" s="1226" t="s">
        <v>2148</v>
      </c>
      <c r="D539" t="s">
        <v>7292</v>
      </c>
    </row>
    <row r="540" spans="1:4" ht="15" x14ac:dyDescent="0.2">
      <c r="A540" s="1226" t="s">
        <v>1902</v>
      </c>
      <c r="B540" s="1227" t="s">
        <v>1903</v>
      </c>
      <c r="C540" s="1226" t="s">
        <v>1902</v>
      </c>
      <c r="D540" t="s">
        <v>7293</v>
      </c>
    </row>
    <row r="541" spans="1:4" ht="15" x14ac:dyDescent="0.2">
      <c r="A541" s="1226" t="s">
        <v>3366</v>
      </c>
      <c r="B541" s="1227" t="s">
        <v>3367</v>
      </c>
      <c r="C541" s="1226" t="s">
        <v>3366</v>
      </c>
      <c r="D541" t="s">
        <v>7294</v>
      </c>
    </row>
    <row r="542" spans="1:4" ht="15" x14ac:dyDescent="0.2">
      <c r="A542" s="1226" t="s">
        <v>2240</v>
      </c>
      <c r="B542" s="1227" t="s">
        <v>2241</v>
      </c>
      <c r="C542" s="1226" t="s">
        <v>2240</v>
      </c>
      <c r="D542" t="s">
        <v>7295</v>
      </c>
    </row>
    <row r="543" spans="1:4" ht="15" x14ac:dyDescent="0.2">
      <c r="A543" s="1226" t="s">
        <v>3002</v>
      </c>
      <c r="B543" s="1227" t="s">
        <v>3003</v>
      </c>
      <c r="C543" s="1226" t="s">
        <v>3002</v>
      </c>
      <c r="D543" t="s">
        <v>7296</v>
      </c>
    </row>
    <row r="544" spans="1:4" ht="15" x14ac:dyDescent="0.2">
      <c r="A544" s="1226" t="s">
        <v>3022</v>
      </c>
      <c r="B544" s="1227" t="s">
        <v>3023</v>
      </c>
      <c r="C544" s="1226" t="s">
        <v>3022</v>
      </c>
      <c r="D544" t="s">
        <v>7297</v>
      </c>
    </row>
    <row r="545" spans="1:4" ht="15" x14ac:dyDescent="0.2">
      <c r="A545" s="1226" t="s">
        <v>3608</v>
      </c>
      <c r="B545" s="1227" t="s">
        <v>3609</v>
      </c>
      <c r="C545" s="1226" t="s">
        <v>3608</v>
      </c>
      <c r="D545" t="s">
        <v>7298</v>
      </c>
    </row>
    <row r="546" spans="1:4" ht="15" x14ac:dyDescent="0.2">
      <c r="A546" s="1226" t="s">
        <v>2360</v>
      </c>
      <c r="B546" s="1227" t="s">
        <v>2361</v>
      </c>
      <c r="C546" s="1226" t="s">
        <v>2360</v>
      </c>
      <c r="D546" t="s">
        <v>7299</v>
      </c>
    </row>
    <row r="547" spans="1:4" ht="15" x14ac:dyDescent="0.2">
      <c r="A547" s="1226" t="s">
        <v>3514</v>
      </c>
      <c r="B547" s="1227" t="s">
        <v>3515</v>
      </c>
      <c r="C547" s="1226" t="s">
        <v>3514</v>
      </c>
      <c r="D547" t="s">
        <v>7300</v>
      </c>
    </row>
    <row r="548" spans="1:4" ht="15" x14ac:dyDescent="0.2">
      <c r="A548" s="1226" t="s">
        <v>2378</v>
      </c>
      <c r="B548" s="1227" t="s">
        <v>2379</v>
      </c>
      <c r="C548" s="1226" t="s">
        <v>2378</v>
      </c>
      <c r="D548" t="s">
        <v>7301</v>
      </c>
    </row>
    <row r="549" spans="1:4" ht="15" x14ac:dyDescent="0.2">
      <c r="A549" s="1226" t="s">
        <v>2910</v>
      </c>
      <c r="B549" s="1227" t="s">
        <v>2911</v>
      </c>
      <c r="C549" s="1226" t="s">
        <v>2910</v>
      </c>
      <c r="D549" t="s">
        <v>7302</v>
      </c>
    </row>
    <row r="550" spans="1:4" ht="15" x14ac:dyDescent="0.2">
      <c r="A550" s="1226" t="s">
        <v>2908</v>
      </c>
      <c r="B550" s="1227" t="s">
        <v>2909</v>
      </c>
      <c r="C550" s="1226" t="s">
        <v>2908</v>
      </c>
      <c r="D550" t="s">
        <v>7303</v>
      </c>
    </row>
    <row r="551" spans="1:4" ht="15" x14ac:dyDescent="0.2">
      <c r="A551" s="1226" t="s">
        <v>2766</v>
      </c>
      <c r="B551" s="1227" t="s">
        <v>2767</v>
      </c>
      <c r="C551" s="1226" t="s">
        <v>2766</v>
      </c>
      <c r="D551" t="s">
        <v>7304</v>
      </c>
    </row>
    <row r="552" spans="1:4" ht="15" x14ac:dyDescent="0.2">
      <c r="A552" s="1226" t="s">
        <v>1719</v>
      </c>
      <c r="B552" s="1227" t="s">
        <v>1720</v>
      </c>
      <c r="C552" s="1226" t="s">
        <v>1719</v>
      </c>
      <c r="D552" t="s">
        <v>7305</v>
      </c>
    </row>
    <row r="553" spans="1:4" ht="15" x14ac:dyDescent="0.2">
      <c r="A553" s="1226" t="s">
        <v>2682</v>
      </c>
      <c r="B553" s="1227" t="s">
        <v>2683</v>
      </c>
      <c r="C553" s="1226" t="s">
        <v>2682</v>
      </c>
      <c r="D553" t="s">
        <v>7306</v>
      </c>
    </row>
    <row r="554" spans="1:4" ht="15" x14ac:dyDescent="0.2">
      <c r="A554" s="1226" t="s">
        <v>2930</v>
      </c>
      <c r="B554" s="1227" t="s">
        <v>2931</v>
      </c>
      <c r="C554" s="1226" t="s">
        <v>2930</v>
      </c>
      <c r="D554" t="s">
        <v>7307</v>
      </c>
    </row>
    <row r="555" spans="1:4" ht="15" x14ac:dyDescent="0.2">
      <c r="A555" s="1226" t="s">
        <v>3074</v>
      </c>
      <c r="B555" s="1227" t="s">
        <v>3075</v>
      </c>
      <c r="C555" s="1226" t="s">
        <v>3074</v>
      </c>
      <c r="D555" t="s">
        <v>7308</v>
      </c>
    </row>
    <row r="556" spans="1:4" ht="15" x14ac:dyDescent="0.2">
      <c r="A556" s="1226" t="s">
        <v>3276</v>
      </c>
      <c r="B556" s="1227" t="s">
        <v>3277</v>
      </c>
      <c r="C556" s="1226" t="s">
        <v>3276</v>
      </c>
      <c r="D556" t="s">
        <v>7309</v>
      </c>
    </row>
    <row r="557" spans="1:4" ht="15" x14ac:dyDescent="0.2">
      <c r="A557" s="1226" t="s">
        <v>2916</v>
      </c>
      <c r="B557" s="1227" t="s">
        <v>2917</v>
      </c>
      <c r="C557" s="1226" t="s">
        <v>2916</v>
      </c>
      <c r="D557" t="s">
        <v>7310</v>
      </c>
    </row>
    <row r="558" spans="1:4" ht="15" x14ac:dyDescent="0.2">
      <c r="A558" s="1226" t="s">
        <v>1998</v>
      </c>
      <c r="B558" s="1227" t="s">
        <v>1999</v>
      </c>
      <c r="C558" s="1226" t="s">
        <v>1998</v>
      </c>
      <c r="D558" t="s">
        <v>7311</v>
      </c>
    </row>
    <row r="559" spans="1:4" ht="15" x14ac:dyDescent="0.2">
      <c r="A559" s="1226" t="s">
        <v>3410</v>
      </c>
      <c r="B559" s="1227" t="s">
        <v>3411</v>
      </c>
      <c r="C559" s="1226" t="s">
        <v>3410</v>
      </c>
      <c r="D559" t="s">
        <v>7312</v>
      </c>
    </row>
    <row r="560" spans="1:4" ht="15" x14ac:dyDescent="0.2">
      <c r="A560" s="1226" t="s">
        <v>3558</v>
      </c>
      <c r="B560" s="1227" t="s">
        <v>3559</v>
      </c>
      <c r="C560" s="1226" t="s">
        <v>3558</v>
      </c>
      <c r="D560" t="s">
        <v>7313</v>
      </c>
    </row>
    <row r="561" spans="1:4" ht="15" x14ac:dyDescent="0.2">
      <c r="A561" s="1226" t="s">
        <v>3238</v>
      </c>
      <c r="B561" s="1227" t="s">
        <v>3239</v>
      </c>
      <c r="C561" s="1226" t="s">
        <v>3238</v>
      </c>
      <c r="D561" t="s">
        <v>7314</v>
      </c>
    </row>
    <row r="562" spans="1:4" ht="15" x14ac:dyDescent="0.2">
      <c r="A562" s="1226" t="s">
        <v>2726</v>
      </c>
      <c r="B562" s="1227" t="s">
        <v>2727</v>
      </c>
      <c r="C562" s="1226" t="s">
        <v>2726</v>
      </c>
      <c r="D562" t="s">
        <v>7315</v>
      </c>
    </row>
    <row r="563" spans="1:4" ht="15" x14ac:dyDescent="0.2">
      <c r="A563" s="1226" t="s">
        <v>2778</v>
      </c>
      <c r="B563" s="1227" t="s">
        <v>2779</v>
      </c>
      <c r="C563" s="1226" t="s">
        <v>2778</v>
      </c>
      <c r="D563" t="s">
        <v>7316</v>
      </c>
    </row>
    <row r="564" spans="1:4" ht="15" x14ac:dyDescent="0.2">
      <c r="A564" s="1226" t="s">
        <v>2904</v>
      </c>
      <c r="B564" s="1227" t="s">
        <v>2905</v>
      </c>
      <c r="C564" s="1226" t="s">
        <v>2904</v>
      </c>
      <c r="D564" t="s">
        <v>7317</v>
      </c>
    </row>
    <row r="565" spans="1:4" ht="15" x14ac:dyDescent="0.2">
      <c r="A565" s="1226" t="s">
        <v>3192</v>
      </c>
      <c r="B565" s="1227" t="s">
        <v>3193</v>
      </c>
      <c r="C565" s="1226" t="s">
        <v>3192</v>
      </c>
      <c r="D565" t="s">
        <v>7318</v>
      </c>
    </row>
    <row r="566" spans="1:4" ht="15" x14ac:dyDescent="0.2">
      <c r="A566" s="1226" t="s">
        <v>2554</v>
      </c>
      <c r="B566" s="1227" t="s">
        <v>2555</v>
      </c>
      <c r="C566" s="1226" t="s">
        <v>2554</v>
      </c>
      <c r="D566" t="s">
        <v>7319</v>
      </c>
    </row>
    <row r="567" spans="1:4" ht="15" x14ac:dyDescent="0.2">
      <c r="A567" s="1226" t="s">
        <v>2552</v>
      </c>
      <c r="B567" s="1227" t="s">
        <v>2553</v>
      </c>
      <c r="C567" s="1226" t="s">
        <v>2552</v>
      </c>
      <c r="D567" t="s">
        <v>7320</v>
      </c>
    </row>
    <row r="568" spans="1:4" ht="15" x14ac:dyDescent="0.2">
      <c r="A568" s="1226" t="s">
        <v>3338</v>
      </c>
      <c r="B568" s="1227" t="s">
        <v>3339</v>
      </c>
      <c r="C568" s="1226" t="s">
        <v>3338</v>
      </c>
      <c r="D568" t="s">
        <v>7321</v>
      </c>
    </row>
    <row r="569" spans="1:4" ht="15" x14ac:dyDescent="0.2">
      <c r="A569" s="1226" t="s">
        <v>3146</v>
      </c>
      <c r="B569" s="1227" t="s">
        <v>3147</v>
      </c>
      <c r="C569" s="1226" t="s">
        <v>3146</v>
      </c>
      <c r="D569" t="s">
        <v>7322</v>
      </c>
    </row>
    <row r="570" spans="1:4" ht="15" x14ac:dyDescent="0.2">
      <c r="A570" s="1226" t="s">
        <v>2730</v>
      </c>
      <c r="B570" s="1227" t="s">
        <v>2731</v>
      </c>
      <c r="C570" s="1226" t="s">
        <v>2730</v>
      </c>
      <c r="D570" t="s">
        <v>7323</v>
      </c>
    </row>
    <row r="571" spans="1:4" ht="15" x14ac:dyDescent="0.2">
      <c r="A571" s="1226" t="s">
        <v>2768</v>
      </c>
      <c r="B571" s="1227" t="s">
        <v>2769</v>
      </c>
      <c r="C571" s="1226" t="s">
        <v>2768</v>
      </c>
      <c r="D571" t="s">
        <v>7324</v>
      </c>
    </row>
    <row r="572" spans="1:4" ht="15" x14ac:dyDescent="0.2">
      <c r="A572" s="1226" t="s">
        <v>3110</v>
      </c>
      <c r="B572" s="1227" t="s">
        <v>3111</v>
      </c>
      <c r="C572" s="1226" t="s">
        <v>3110</v>
      </c>
      <c r="D572" t="s">
        <v>7325</v>
      </c>
    </row>
    <row r="573" spans="1:4" ht="15" x14ac:dyDescent="0.2">
      <c r="A573" s="1226" t="s">
        <v>2936</v>
      </c>
      <c r="B573" s="1227" t="s">
        <v>2937</v>
      </c>
      <c r="C573" s="1226" t="s">
        <v>2936</v>
      </c>
      <c r="D573" t="s">
        <v>7326</v>
      </c>
    </row>
    <row r="574" spans="1:4" ht="15" x14ac:dyDescent="0.2">
      <c r="A574" s="1226" t="s">
        <v>3096</v>
      </c>
      <c r="B574" s="1227" t="s">
        <v>3097</v>
      </c>
      <c r="C574" s="1226" t="s">
        <v>3096</v>
      </c>
      <c r="D574" t="s">
        <v>7327</v>
      </c>
    </row>
    <row r="575" spans="1:4" ht="15" x14ac:dyDescent="0.2">
      <c r="A575" s="1226" t="s">
        <v>3446</v>
      </c>
      <c r="B575" s="1227" t="s">
        <v>3447</v>
      </c>
      <c r="C575" s="1226" t="s">
        <v>3446</v>
      </c>
      <c r="D575" t="s">
        <v>7328</v>
      </c>
    </row>
    <row r="576" spans="1:4" ht="15" x14ac:dyDescent="0.2">
      <c r="A576" s="1226" t="s">
        <v>2550</v>
      </c>
      <c r="B576" s="1227" t="s">
        <v>2551</v>
      </c>
      <c r="C576" s="1226" t="s">
        <v>2550</v>
      </c>
      <c r="D576" t="s">
        <v>7329</v>
      </c>
    </row>
    <row r="577" spans="1:4" ht="15" x14ac:dyDescent="0.2">
      <c r="A577" s="1226" t="s">
        <v>2542</v>
      </c>
      <c r="B577" s="1227" t="s">
        <v>2543</v>
      </c>
      <c r="C577" s="1226" t="s">
        <v>2542</v>
      </c>
      <c r="D577" t="s">
        <v>7330</v>
      </c>
    </row>
    <row r="578" spans="1:4" ht="15" x14ac:dyDescent="0.2">
      <c r="A578" s="1226" t="s">
        <v>3090</v>
      </c>
      <c r="B578" s="1227" t="s">
        <v>3091</v>
      </c>
      <c r="C578" s="1226" t="s">
        <v>3090</v>
      </c>
      <c r="D578" t="s">
        <v>7331</v>
      </c>
    </row>
    <row r="579" spans="1:4" ht="15" x14ac:dyDescent="0.2">
      <c r="A579" s="1226" t="s">
        <v>1741</v>
      </c>
      <c r="B579" s="1227" t="s">
        <v>1742</v>
      </c>
      <c r="C579" s="1226" t="s">
        <v>1741</v>
      </c>
      <c r="D579" t="s">
        <v>7332</v>
      </c>
    </row>
    <row r="580" spans="1:4" ht="15" x14ac:dyDescent="0.2">
      <c r="A580" s="1226" t="s">
        <v>3274</v>
      </c>
      <c r="B580" s="1227" t="s">
        <v>3275</v>
      </c>
      <c r="C580" s="1226" t="s">
        <v>3274</v>
      </c>
      <c r="D580" t="s">
        <v>7333</v>
      </c>
    </row>
    <row r="581" spans="1:4" ht="15" x14ac:dyDescent="0.2">
      <c r="A581" s="1226" t="s">
        <v>1855</v>
      </c>
      <c r="B581" s="1227" t="s">
        <v>1856</v>
      </c>
      <c r="C581" s="1226" t="s">
        <v>1855</v>
      </c>
      <c r="D581" t="s">
        <v>7334</v>
      </c>
    </row>
    <row r="582" spans="1:4" ht="15" x14ac:dyDescent="0.2">
      <c r="A582" s="1226" t="s">
        <v>2958</v>
      </c>
      <c r="B582" s="1227" t="s">
        <v>2959</v>
      </c>
      <c r="C582" s="1226" t="s">
        <v>2958</v>
      </c>
      <c r="D582" t="s">
        <v>7335</v>
      </c>
    </row>
    <row r="583" spans="1:4" ht="15" x14ac:dyDescent="0.2">
      <c r="A583" s="1226" t="s">
        <v>1837</v>
      </c>
      <c r="B583" s="1227" t="s">
        <v>1838</v>
      </c>
      <c r="C583" s="1226" t="s">
        <v>1837</v>
      </c>
      <c r="D583" t="s">
        <v>7336</v>
      </c>
    </row>
    <row r="584" spans="1:4" ht="15" x14ac:dyDescent="0.2">
      <c r="A584" s="1226" t="s">
        <v>2244</v>
      </c>
      <c r="B584" s="1227" t="s">
        <v>2245</v>
      </c>
      <c r="C584" s="1226" t="s">
        <v>2244</v>
      </c>
      <c r="D584" t="s">
        <v>7337</v>
      </c>
    </row>
    <row r="585" spans="1:4" ht="15" x14ac:dyDescent="0.2">
      <c r="A585" s="1226" t="s">
        <v>2342</v>
      </c>
      <c r="B585" s="1227" t="s">
        <v>2343</v>
      </c>
      <c r="C585" s="1226" t="s">
        <v>2342</v>
      </c>
      <c r="D585" t="s">
        <v>7338</v>
      </c>
    </row>
    <row r="586" spans="1:4" ht="15" x14ac:dyDescent="0.2">
      <c r="A586" s="1226" t="s">
        <v>3482</v>
      </c>
      <c r="B586" s="1227" t="s">
        <v>3483</v>
      </c>
      <c r="C586" s="1226" t="s">
        <v>3482</v>
      </c>
      <c r="D586" t="s">
        <v>7339</v>
      </c>
    </row>
    <row r="587" spans="1:4" ht="15" x14ac:dyDescent="0.2">
      <c r="A587" s="1226" t="s">
        <v>2252</v>
      </c>
      <c r="B587" s="1227" t="s">
        <v>2253</v>
      </c>
      <c r="C587" s="1226" t="s">
        <v>2252</v>
      </c>
      <c r="D587" t="s">
        <v>7340</v>
      </c>
    </row>
    <row r="588" spans="1:4" ht="15" x14ac:dyDescent="0.2">
      <c r="A588" s="1226" t="s">
        <v>2924</v>
      </c>
      <c r="B588" s="1227" t="s">
        <v>2925</v>
      </c>
      <c r="C588" s="1226" t="s">
        <v>2924</v>
      </c>
      <c r="D588" t="s">
        <v>7341</v>
      </c>
    </row>
    <row r="589" spans="1:4" ht="15" x14ac:dyDescent="0.2">
      <c r="A589" s="1226" t="s">
        <v>1737</v>
      </c>
      <c r="B589" s="1227" t="s">
        <v>1738</v>
      </c>
      <c r="C589" s="1226" t="s">
        <v>1737</v>
      </c>
      <c r="D589" t="s">
        <v>7342</v>
      </c>
    </row>
    <row r="590" spans="1:4" ht="15" x14ac:dyDescent="0.2">
      <c r="A590" s="1226" t="s">
        <v>2844</v>
      </c>
      <c r="B590" s="1227" t="s">
        <v>2845</v>
      </c>
      <c r="C590" s="1226" t="s">
        <v>2844</v>
      </c>
      <c r="D590" t="s">
        <v>7343</v>
      </c>
    </row>
    <row r="591" spans="1:4" ht="15" x14ac:dyDescent="0.2">
      <c r="A591" s="1226" t="s">
        <v>2812</v>
      </c>
      <c r="B591" s="1227" t="s">
        <v>2813</v>
      </c>
      <c r="C591" s="1226" t="s">
        <v>2812</v>
      </c>
      <c r="D591" t="s">
        <v>7344</v>
      </c>
    </row>
    <row r="592" spans="1:4" ht="15" x14ac:dyDescent="0.2">
      <c r="A592" s="1226" t="s">
        <v>2666</v>
      </c>
      <c r="B592" s="1227" t="s">
        <v>2667</v>
      </c>
      <c r="C592" s="1226" t="s">
        <v>2666</v>
      </c>
      <c r="D592" t="s">
        <v>7345</v>
      </c>
    </row>
    <row r="593" spans="1:4" ht="15" x14ac:dyDescent="0.2">
      <c r="A593" s="1226" t="s">
        <v>3254</v>
      </c>
      <c r="B593" s="1227" t="s">
        <v>3255</v>
      </c>
      <c r="C593" s="1226" t="s">
        <v>3254</v>
      </c>
      <c r="D593" t="s">
        <v>7346</v>
      </c>
    </row>
    <row r="594" spans="1:4" ht="15" x14ac:dyDescent="0.2">
      <c r="A594" s="1226" t="s">
        <v>2448</v>
      </c>
      <c r="B594" s="1227" t="s">
        <v>2449</v>
      </c>
      <c r="C594" s="1226" t="s">
        <v>2448</v>
      </c>
      <c r="D594" t="s">
        <v>7347</v>
      </c>
    </row>
    <row r="595" spans="1:4" ht="15" x14ac:dyDescent="0.2">
      <c r="A595" s="1226" t="s">
        <v>2292</v>
      </c>
      <c r="B595" s="1227" t="s">
        <v>2293</v>
      </c>
      <c r="C595" s="1226" t="s">
        <v>2292</v>
      </c>
      <c r="D595" t="s">
        <v>7348</v>
      </c>
    </row>
    <row r="596" spans="1:4" ht="15" x14ac:dyDescent="0.2">
      <c r="A596" s="1226" t="s">
        <v>2294</v>
      </c>
      <c r="B596" s="1227" t="s">
        <v>2295</v>
      </c>
      <c r="C596" s="1226" t="s">
        <v>2294</v>
      </c>
      <c r="D596" t="s">
        <v>7349</v>
      </c>
    </row>
    <row r="597" spans="1:4" ht="15" x14ac:dyDescent="0.2">
      <c r="A597" s="1226" t="s">
        <v>2586</v>
      </c>
      <c r="B597" s="1227" t="s">
        <v>2587</v>
      </c>
      <c r="C597" s="1226" t="s">
        <v>2586</v>
      </c>
      <c r="D597" t="s">
        <v>7350</v>
      </c>
    </row>
    <row r="598" spans="1:4" ht="15" x14ac:dyDescent="0.2">
      <c r="A598" s="1226" t="s">
        <v>2152</v>
      </c>
      <c r="B598" s="1227" t="s">
        <v>2153</v>
      </c>
      <c r="C598" s="1226" t="s">
        <v>2152</v>
      </c>
      <c r="D598" t="s">
        <v>7351</v>
      </c>
    </row>
    <row r="599" spans="1:4" ht="15" x14ac:dyDescent="0.2">
      <c r="A599" s="1226" t="s">
        <v>3368</v>
      </c>
      <c r="B599" s="1227" t="s">
        <v>3369</v>
      </c>
      <c r="C599" s="1226" t="s">
        <v>3368</v>
      </c>
      <c r="D599" t="s">
        <v>7352</v>
      </c>
    </row>
    <row r="600" spans="1:4" ht="15" x14ac:dyDescent="0.2">
      <c r="A600" s="1226" t="s">
        <v>3164</v>
      </c>
      <c r="B600" s="1227" t="s">
        <v>3165</v>
      </c>
      <c r="C600" s="1226" t="s">
        <v>3164</v>
      </c>
      <c r="D600" t="s">
        <v>7353</v>
      </c>
    </row>
    <row r="601" spans="1:4" ht="15" x14ac:dyDescent="0.2">
      <c r="A601" s="1226" t="s">
        <v>3230</v>
      </c>
      <c r="B601" s="1227" t="s">
        <v>3231</v>
      </c>
      <c r="C601" s="1226" t="s">
        <v>3230</v>
      </c>
      <c r="D601" t="s">
        <v>7354</v>
      </c>
    </row>
    <row r="602" spans="1:4" ht="15" x14ac:dyDescent="0.2">
      <c r="A602" s="1226" t="s">
        <v>2348</v>
      </c>
      <c r="B602" s="1227" t="s">
        <v>2349</v>
      </c>
      <c r="C602" s="1226" t="s">
        <v>2348</v>
      </c>
      <c r="D602" t="s">
        <v>7355</v>
      </c>
    </row>
    <row r="603" spans="1:4" ht="15" x14ac:dyDescent="0.2">
      <c r="A603" s="1226" t="s">
        <v>2476</v>
      </c>
      <c r="B603" s="1227" t="s">
        <v>2477</v>
      </c>
      <c r="C603" s="1226" t="s">
        <v>2476</v>
      </c>
      <c r="D603" t="s">
        <v>7356</v>
      </c>
    </row>
    <row r="604" spans="1:4" ht="15" x14ac:dyDescent="0.2">
      <c r="A604" s="1226" t="s">
        <v>3336</v>
      </c>
      <c r="B604" s="1227" t="s">
        <v>3337</v>
      </c>
      <c r="C604" s="1226" t="s">
        <v>3336</v>
      </c>
      <c r="D604" t="s">
        <v>7357</v>
      </c>
    </row>
    <row r="605" spans="1:4" ht="15" x14ac:dyDescent="0.2">
      <c r="A605" s="1226" t="s">
        <v>2516</v>
      </c>
      <c r="B605" s="1227" t="s">
        <v>2517</v>
      </c>
      <c r="C605" s="1226" t="s">
        <v>2516</v>
      </c>
      <c r="D605" t="s">
        <v>7358</v>
      </c>
    </row>
    <row r="606" spans="1:4" ht="15" x14ac:dyDescent="0.2">
      <c r="A606" s="1226" t="s">
        <v>1869</v>
      </c>
      <c r="B606" s="1227" t="s">
        <v>1870</v>
      </c>
      <c r="C606" s="1226" t="s">
        <v>1869</v>
      </c>
      <c r="D606" t="s">
        <v>7359</v>
      </c>
    </row>
    <row r="607" spans="1:4" ht="15" x14ac:dyDescent="0.2">
      <c r="A607" s="1226" t="s">
        <v>2558</v>
      </c>
      <c r="B607" s="1227" t="s">
        <v>2559</v>
      </c>
      <c r="C607" s="1226" t="s">
        <v>2558</v>
      </c>
      <c r="D607" t="s">
        <v>7360</v>
      </c>
    </row>
    <row r="608" spans="1:4" ht="15" x14ac:dyDescent="0.2">
      <c r="A608" s="1226" t="s">
        <v>2556</v>
      </c>
      <c r="B608" s="1227" t="s">
        <v>2557</v>
      </c>
      <c r="C608" s="1226" t="s">
        <v>2556</v>
      </c>
      <c r="D608" t="s">
        <v>7361</v>
      </c>
    </row>
    <row r="609" spans="1:4" ht="15" x14ac:dyDescent="0.2">
      <c r="A609" s="1226" t="s">
        <v>1857</v>
      </c>
      <c r="B609" s="1227" t="s">
        <v>1858</v>
      </c>
      <c r="C609" s="1226" t="s">
        <v>1857</v>
      </c>
      <c r="D609" t="s">
        <v>7362</v>
      </c>
    </row>
    <row r="610" spans="1:4" ht="15" x14ac:dyDescent="0.2">
      <c r="A610" s="1226" t="s">
        <v>3430</v>
      </c>
      <c r="B610" s="1227" t="s">
        <v>3431</v>
      </c>
      <c r="C610" s="1226" t="s">
        <v>3430</v>
      </c>
      <c r="D610" t="s">
        <v>7363</v>
      </c>
    </row>
    <row r="611" spans="1:4" ht="15" x14ac:dyDescent="0.2">
      <c r="A611" s="1226" t="s">
        <v>1877</v>
      </c>
      <c r="B611" s="1227" t="s">
        <v>1878</v>
      </c>
      <c r="C611" s="1226" t="s">
        <v>1877</v>
      </c>
      <c r="D611" t="s">
        <v>7364</v>
      </c>
    </row>
    <row r="612" spans="1:4" ht="15" x14ac:dyDescent="0.2">
      <c r="A612" s="1226" t="s">
        <v>2996</v>
      </c>
      <c r="B612" s="1227" t="s">
        <v>2997</v>
      </c>
      <c r="C612" s="1226" t="s">
        <v>2996</v>
      </c>
      <c r="D612" t="s">
        <v>7365</v>
      </c>
    </row>
    <row r="613" spans="1:4" ht="15" x14ac:dyDescent="0.2">
      <c r="A613" s="1226" t="s">
        <v>1775</v>
      </c>
      <c r="B613" s="1227" t="s">
        <v>1776</v>
      </c>
      <c r="C613" s="1226" t="s">
        <v>1775</v>
      </c>
      <c r="D613" t="s">
        <v>7366</v>
      </c>
    </row>
    <row r="614" spans="1:4" ht="15" x14ac:dyDescent="0.2">
      <c r="A614" s="1226" t="s">
        <v>1884</v>
      </c>
      <c r="B614" s="1227" t="s">
        <v>1885</v>
      </c>
      <c r="C614" s="1226" t="s">
        <v>1884</v>
      </c>
      <c r="D614" t="s">
        <v>7367</v>
      </c>
    </row>
    <row r="615" spans="1:4" ht="15" x14ac:dyDescent="0.2">
      <c r="A615" s="1226" t="s">
        <v>2492</v>
      </c>
      <c r="B615" s="1227" t="s">
        <v>2493</v>
      </c>
      <c r="C615" s="1226" t="s">
        <v>2492</v>
      </c>
      <c r="D615" t="s">
        <v>7368</v>
      </c>
    </row>
    <row r="616" spans="1:4" ht="15" x14ac:dyDescent="0.2">
      <c r="A616" s="1226" t="s">
        <v>1779</v>
      </c>
      <c r="B616" s="1227" t="s">
        <v>1780</v>
      </c>
      <c r="C616" s="1226" t="s">
        <v>1779</v>
      </c>
      <c r="D616" t="s">
        <v>7369</v>
      </c>
    </row>
    <row r="617" spans="1:4" ht="15" x14ac:dyDescent="0.2">
      <c r="A617" s="1226" t="s">
        <v>2858</v>
      </c>
      <c r="B617" s="1227" t="s">
        <v>2859</v>
      </c>
      <c r="C617" s="1226" t="s">
        <v>2858</v>
      </c>
      <c r="D617" t="s">
        <v>7370</v>
      </c>
    </row>
    <row r="618" spans="1:4" ht="15" x14ac:dyDescent="0.2">
      <c r="A618" s="1226" t="s">
        <v>2186</v>
      </c>
      <c r="B618" s="1227" t="s">
        <v>2187</v>
      </c>
      <c r="C618" s="1226" t="s">
        <v>2186</v>
      </c>
      <c r="D618" t="s">
        <v>7371</v>
      </c>
    </row>
    <row r="619" spans="1:4" ht="15" x14ac:dyDescent="0.2">
      <c r="A619" s="1226" t="s">
        <v>3520</v>
      </c>
      <c r="B619" s="1227" t="s">
        <v>3521</v>
      </c>
      <c r="C619" s="1226" t="s">
        <v>3520</v>
      </c>
      <c r="D619" t="s">
        <v>7372</v>
      </c>
    </row>
    <row r="620" spans="1:4" ht="15" x14ac:dyDescent="0.2">
      <c r="A620" s="1226" t="s">
        <v>2948</v>
      </c>
      <c r="B620" s="1227" t="s">
        <v>2949</v>
      </c>
      <c r="C620" s="1226" t="s">
        <v>2948</v>
      </c>
      <c r="D620" t="s">
        <v>7373</v>
      </c>
    </row>
    <row r="621" spans="1:4" ht="15" x14ac:dyDescent="0.2">
      <c r="A621" s="1226" t="s">
        <v>2968</v>
      </c>
      <c r="B621" s="1227" t="s">
        <v>2969</v>
      </c>
      <c r="C621" s="1226" t="s">
        <v>2968</v>
      </c>
      <c r="D621" t="s">
        <v>7374</v>
      </c>
    </row>
    <row r="622" spans="1:4" ht="15" x14ac:dyDescent="0.2">
      <c r="A622" s="1226" t="s">
        <v>1966</v>
      </c>
      <c r="B622" s="1227" t="s">
        <v>1967</v>
      </c>
      <c r="C622" s="1226" t="s">
        <v>1966</v>
      </c>
      <c r="D622" t="s">
        <v>7375</v>
      </c>
    </row>
    <row r="623" spans="1:4" ht="15" x14ac:dyDescent="0.2">
      <c r="A623" s="1226" t="s">
        <v>2830</v>
      </c>
      <c r="B623" s="1227" t="s">
        <v>2831</v>
      </c>
      <c r="C623" s="1226" t="s">
        <v>2830</v>
      </c>
      <c r="D623" t="s">
        <v>7376</v>
      </c>
    </row>
    <row r="624" spans="1:4" ht="15" x14ac:dyDescent="0.2">
      <c r="A624" s="1226" t="s">
        <v>3424</v>
      </c>
      <c r="B624" s="1227" t="s">
        <v>3425</v>
      </c>
      <c r="C624" s="1226" t="s">
        <v>3424</v>
      </c>
      <c r="D624" t="s">
        <v>7377</v>
      </c>
    </row>
    <row r="625" spans="1:4" ht="15" x14ac:dyDescent="0.2">
      <c r="A625" s="1226" t="s">
        <v>2228</v>
      </c>
      <c r="B625" s="1227" t="s">
        <v>2229</v>
      </c>
      <c r="C625" s="1226" t="s">
        <v>2228</v>
      </c>
      <c r="D625" t="s">
        <v>7378</v>
      </c>
    </row>
    <row r="626" spans="1:4" ht="15" x14ac:dyDescent="0.2">
      <c r="A626" s="1226" t="s">
        <v>2486</v>
      </c>
      <c r="B626" s="1227" t="s">
        <v>2487</v>
      </c>
      <c r="C626" s="1226" t="s">
        <v>2486</v>
      </c>
      <c r="D626" t="s">
        <v>7379</v>
      </c>
    </row>
    <row r="627" spans="1:4" ht="15" x14ac:dyDescent="0.2">
      <c r="A627" s="1226" t="s">
        <v>1813</v>
      </c>
      <c r="B627" s="1227" t="s">
        <v>1814</v>
      </c>
      <c r="C627" s="1226" t="s">
        <v>1813</v>
      </c>
      <c r="D627" t="s">
        <v>7380</v>
      </c>
    </row>
    <row r="628" spans="1:4" ht="15" x14ac:dyDescent="0.2">
      <c r="A628" s="1226" t="s">
        <v>1815</v>
      </c>
      <c r="B628" s="1227" t="s">
        <v>1816</v>
      </c>
      <c r="C628" s="1226" t="s">
        <v>1815</v>
      </c>
      <c r="D628" t="s">
        <v>7381</v>
      </c>
    </row>
    <row r="629" spans="1:4" ht="15" x14ac:dyDescent="0.2">
      <c r="A629" s="1226" t="s">
        <v>1819</v>
      </c>
      <c r="B629" s="1227" t="s">
        <v>1820</v>
      </c>
      <c r="C629" s="1226" t="s">
        <v>1819</v>
      </c>
      <c r="D629" t="s">
        <v>7382</v>
      </c>
    </row>
    <row r="630" spans="1:4" ht="15" x14ac:dyDescent="0.2">
      <c r="A630" s="1226" t="s">
        <v>3554</v>
      </c>
      <c r="B630" s="1227" t="s">
        <v>3555</v>
      </c>
      <c r="C630" s="1226" t="s">
        <v>3554</v>
      </c>
      <c r="D630" t="s">
        <v>7383</v>
      </c>
    </row>
    <row r="631" spans="1:4" ht="15" x14ac:dyDescent="0.2">
      <c r="A631" s="1226" t="s">
        <v>3580</v>
      </c>
      <c r="B631" s="1227" t="s">
        <v>3581</v>
      </c>
      <c r="C631" s="1226" t="s">
        <v>3580</v>
      </c>
      <c r="D631" t="s">
        <v>7384</v>
      </c>
    </row>
    <row r="632" spans="1:4" ht="15" x14ac:dyDescent="0.2">
      <c r="A632" s="1226" t="s">
        <v>3426</v>
      </c>
      <c r="B632" s="1227" t="s">
        <v>3427</v>
      </c>
      <c r="C632" s="1226" t="s">
        <v>3426</v>
      </c>
      <c r="D632" t="s">
        <v>7385</v>
      </c>
    </row>
    <row r="633" spans="1:4" ht="15" x14ac:dyDescent="0.2">
      <c r="A633" s="1226" t="s">
        <v>3458</v>
      </c>
      <c r="B633" s="1227" t="s">
        <v>3459</v>
      </c>
      <c r="C633" s="1226" t="s">
        <v>3458</v>
      </c>
      <c r="D633" t="s">
        <v>7386</v>
      </c>
    </row>
    <row r="634" spans="1:4" ht="15" x14ac:dyDescent="0.2">
      <c r="A634" s="1226" t="s">
        <v>2956</v>
      </c>
      <c r="B634" s="1227" t="s">
        <v>2957</v>
      </c>
      <c r="C634" s="1226" t="s">
        <v>2956</v>
      </c>
      <c r="D634" t="s">
        <v>7387</v>
      </c>
    </row>
    <row r="635" spans="1:4" ht="15" x14ac:dyDescent="0.2">
      <c r="A635" s="1226" t="s">
        <v>3496</v>
      </c>
      <c r="B635" s="1227" t="s">
        <v>3497</v>
      </c>
      <c r="C635" s="1226" t="s">
        <v>3496</v>
      </c>
      <c r="D635" t="s">
        <v>7388</v>
      </c>
    </row>
    <row r="636" spans="1:4" ht="15" x14ac:dyDescent="0.2">
      <c r="A636" s="1226" t="s">
        <v>3102</v>
      </c>
      <c r="B636" s="1227" t="s">
        <v>3103</v>
      </c>
      <c r="C636" s="1226" t="s">
        <v>3102</v>
      </c>
      <c r="D636" t="s">
        <v>7389</v>
      </c>
    </row>
    <row r="637" spans="1:4" ht="15" x14ac:dyDescent="0.2">
      <c r="A637" s="1226" t="s">
        <v>3408</v>
      </c>
      <c r="B637" s="1227" t="s">
        <v>3409</v>
      </c>
      <c r="C637" s="1226" t="s">
        <v>3408</v>
      </c>
      <c r="D637" t="s">
        <v>7390</v>
      </c>
    </row>
    <row r="638" spans="1:4" ht="15" x14ac:dyDescent="0.2">
      <c r="A638" s="1226" t="s">
        <v>3428</v>
      </c>
      <c r="B638" s="1227" t="s">
        <v>3429</v>
      </c>
      <c r="C638" s="1226" t="s">
        <v>3428</v>
      </c>
      <c r="D638" t="s">
        <v>7391</v>
      </c>
    </row>
    <row r="639" spans="1:4" ht="15" x14ac:dyDescent="0.2">
      <c r="A639" s="1226" t="s">
        <v>3172</v>
      </c>
      <c r="B639" s="1227" t="s">
        <v>3173</v>
      </c>
      <c r="C639" s="1226" t="s">
        <v>3172</v>
      </c>
      <c r="D639" t="s">
        <v>7392</v>
      </c>
    </row>
    <row r="640" spans="1:4" ht="15" x14ac:dyDescent="0.2">
      <c r="A640" s="1226" t="s">
        <v>3208</v>
      </c>
      <c r="B640" s="1227" t="s">
        <v>3209</v>
      </c>
      <c r="C640" s="1226" t="s">
        <v>3208</v>
      </c>
      <c r="D640" t="s">
        <v>7393</v>
      </c>
    </row>
    <row r="641" spans="1:4" ht="15" x14ac:dyDescent="0.2">
      <c r="A641" s="1226" t="s">
        <v>3106</v>
      </c>
      <c r="B641" s="1227" t="s">
        <v>3107</v>
      </c>
      <c r="C641" s="1226" t="s">
        <v>3106</v>
      </c>
      <c r="D641" t="s">
        <v>7394</v>
      </c>
    </row>
    <row r="642" spans="1:4" ht="15" x14ac:dyDescent="0.2">
      <c r="A642" s="1226" t="s">
        <v>2804</v>
      </c>
      <c r="B642" s="1227" t="s">
        <v>2805</v>
      </c>
      <c r="C642" s="1226" t="s">
        <v>2804</v>
      </c>
      <c r="D642" t="s">
        <v>7395</v>
      </c>
    </row>
    <row r="643" spans="1:4" ht="15" x14ac:dyDescent="0.2">
      <c r="A643" s="1226" t="s">
        <v>2078</v>
      </c>
      <c r="B643" s="1227" t="s">
        <v>2079</v>
      </c>
      <c r="C643" s="1226" t="s">
        <v>2078</v>
      </c>
      <c r="D643" t="s">
        <v>7396</v>
      </c>
    </row>
    <row r="644" spans="1:4" ht="15" x14ac:dyDescent="0.2">
      <c r="A644" s="1226" t="s">
        <v>1972</v>
      </c>
      <c r="B644" s="1227" t="s">
        <v>1973</v>
      </c>
      <c r="C644" s="1226" t="s">
        <v>1972</v>
      </c>
      <c r="D644" t="s">
        <v>7397</v>
      </c>
    </row>
    <row r="645" spans="1:4" ht="15" x14ac:dyDescent="0.2">
      <c r="A645" s="1226" t="s">
        <v>1940</v>
      </c>
      <c r="B645" s="1227" t="s">
        <v>1941</v>
      </c>
      <c r="C645" s="1226" t="s">
        <v>1940</v>
      </c>
      <c r="D645" t="s">
        <v>7398</v>
      </c>
    </row>
    <row r="646" spans="1:4" ht="15" x14ac:dyDescent="0.2">
      <c r="A646" s="1226" t="s">
        <v>1920</v>
      </c>
      <c r="B646" s="1227" t="s">
        <v>1921</v>
      </c>
      <c r="C646" s="1226" t="s">
        <v>1920</v>
      </c>
      <c r="D646" t="s">
        <v>7399</v>
      </c>
    </row>
    <row r="647" spans="1:4" ht="15" x14ac:dyDescent="0.2">
      <c r="A647" s="1226" t="s">
        <v>2284</v>
      </c>
      <c r="B647" s="1227" t="s">
        <v>2285</v>
      </c>
      <c r="C647" s="1226" t="s">
        <v>2284</v>
      </c>
      <c r="D647" t="s">
        <v>7400</v>
      </c>
    </row>
    <row r="648" spans="1:4" ht="15" x14ac:dyDescent="0.2">
      <c r="A648" s="1226" t="s">
        <v>2150</v>
      </c>
      <c r="B648" s="1227" t="s">
        <v>2151</v>
      </c>
      <c r="C648" s="1226" t="s">
        <v>2150</v>
      </c>
      <c r="D648" t="s">
        <v>7401</v>
      </c>
    </row>
    <row r="649" spans="1:4" ht="15" x14ac:dyDescent="0.2">
      <c r="A649" s="1226" t="s">
        <v>3308</v>
      </c>
      <c r="B649" s="1227" t="s">
        <v>3309</v>
      </c>
      <c r="C649" s="1226" t="s">
        <v>3308</v>
      </c>
      <c r="D649" t="s">
        <v>7402</v>
      </c>
    </row>
    <row r="650" spans="1:4" ht="15" x14ac:dyDescent="0.2">
      <c r="A650" s="1226" t="s">
        <v>2196</v>
      </c>
      <c r="B650" s="1227" t="s">
        <v>2197</v>
      </c>
      <c r="C650" s="1226" t="s">
        <v>2196</v>
      </c>
      <c r="D650" t="s">
        <v>7403</v>
      </c>
    </row>
    <row r="651" spans="1:4" ht="15" x14ac:dyDescent="0.2">
      <c r="A651" s="1226" t="s">
        <v>2336</v>
      </c>
      <c r="B651" s="1227" t="s">
        <v>2337</v>
      </c>
      <c r="C651" s="1226" t="s">
        <v>2336</v>
      </c>
      <c r="D651" t="s">
        <v>7404</v>
      </c>
    </row>
    <row r="652" spans="1:4" ht="15" x14ac:dyDescent="0.2">
      <c r="A652" s="1226" t="s">
        <v>2282</v>
      </c>
      <c r="B652" s="1227" t="s">
        <v>2283</v>
      </c>
      <c r="C652" s="1226" t="s">
        <v>2282</v>
      </c>
      <c r="D652" t="s">
        <v>7405</v>
      </c>
    </row>
    <row r="653" spans="1:4" ht="15" x14ac:dyDescent="0.2">
      <c r="A653" s="1226" t="s">
        <v>3620</v>
      </c>
      <c r="B653" s="1227" t="s">
        <v>3621</v>
      </c>
      <c r="C653" s="1226" t="s">
        <v>3620</v>
      </c>
      <c r="D653" t="s">
        <v>7406</v>
      </c>
    </row>
    <row r="654" spans="1:4" ht="15" x14ac:dyDescent="0.2">
      <c r="A654" s="1226" t="s">
        <v>2886</v>
      </c>
      <c r="B654" s="1227" t="s">
        <v>2887</v>
      </c>
      <c r="C654" s="1226" t="s">
        <v>2886</v>
      </c>
      <c r="D654" t="s">
        <v>7407</v>
      </c>
    </row>
    <row r="655" spans="1:4" ht="15" x14ac:dyDescent="0.2">
      <c r="A655" s="1226" t="s">
        <v>3524</v>
      </c>
      <c r="B655" s="1227" t="s">
        <v>3525</v>
      </c>
      <c r="C655" s="1226" t="s">
        <v>3524</v>
      </c>
      <c r="D655" t="s">
        <v>7408</v>
      </c>
    </row>
    <row r="656" spans="1:4" ht="15" x14ac:dyDescent="0.2">
      <c r="A656" s="1226" t="s">
        <v>2604</v>
      </c>
      <c r="B656" s="1227" t="s">
        <v>2605</v>
      </c>
      <c r="C656" s="1226" t="s">
        <v>2604</v>
      </c>
      <c r="D656" t="s">
        <v>7409</v>
      </c>
    </row>
    <row r="657" spans="1:4" ht="15" x14ac:dyDescent="0.2">
      <c r="A657" s="1226" t="s">
        <v>2626</v>
      </c>
      <c r="B657" s="1227" t="s">
        <v>2627</v>
      </c>
      <c r="C657" s="1226" t="s">
        <v>2626</v>
      </c>
      <c r="D657" t="s">
        <v>7410</v>
      </c>
    </row>
    <row r="658" spans="1:4" ht="15" x14ac:dyDescent="0.2">
      <c r="A658" s="1226" t="s">
        <v>3412</v>
      </c>
      <c r="B658" s="1227" t="s">
        <v>3413</v>
      </c>
      <c r="C658" s="1226" t="s">
        <v>3412</v>
      </c>
      <c r="D658" t="s">
        <v>7411</v>
      </c>
    </row>
    <row r="659" spans="1:4" ht="15" x14ac:dyDescent="0.2">
      <c r="A659" s="1226" t="s">
        <v>3614</v>
      </c>
      <c r="B659" s="1227" t="s">
        <v>3615</v>
      </c>
      <c r="C659" s="1226" t="s">
        <v>3614</v>
      </c>
      <c r="D659" t="s">
        <v>7412</v>
      </c>
    </row>
    <row r="660" spans="1:4" ht="15" x14ac:dyDescent="0.2">
      <c r="A660" s="1226" t="s">
        <v>2176</v>
      </c>
      <c r="B660" s="1227" t="s">
        <v>2177</v>
      </c>
      <c r="C660" s="1226" t="s">
        <v>2176</v>
      </c>
      <c r="D660" t="s">
        <v>7413</v>
      </c>
    </row>
    <row r="661" spans="1:4" ht="15" x14ac:dyDescent="0.2">
      <c r="A661" s="1226" t="s">
        <v>2364</v>
      </c>
      <c r="B661" s="1227" t="s">
        <v>2365</v>
      </c>
      <c r="C661" s="1226" t="s">
        <v>2364</v>
      </c>
      <c r="D661" t="s">
        <v>7414</v>
      </c>
    </row>
    <row r="662" spans="1:4" ht="15" x14ac:dyDescent="0.2">
      <c r="A662" s="1226" t="s">
        <v>2236</v>
      </c>
      <c r="B662" s="1227" t="s">
        <v>2237</v>
      </c>
      <c r="C662" s="1226" t="s">
        <v>2236</v>
      </c>
      <c r="D662" t="s">
        <v>7415</v>
      </c>
    </row>
    <row r="663" spans="1:4" ht="15" x14ac:dyDescent="0.2">
      <c r="A663" s="1226" t="s">
        <v>2112</v>
      </c>
      <c r="B663" s="1227" t="s">
        <v>2113</v>
      </c>
      <c r="C663" s="1226" t="s">
        <v>2112</v>
      </c>
      <c r="D663" t="s">
        <v>7416</v>
      </c>
    </row>
    <row r="664" spans="1:4" ht="15" x14ac:dyDescent="0.2">
      <c r="A664" s="1226" t="s">
        <v>3068</v>
      </c>
      <c r="B664" s="1227" t="s">
        <v>3069</v>
      </c>
      <c r="C664" s="1226" t="s">
        <v>3068</v>
      </c>
      <c r="D664" t="s">
        <v>7417</v>
      </c>
    </row>
    <row r="665" spans="1:4" ht="15" x14ac:dyDescent="0.2">
      <c r="A665" s="1226" t="s">
        <v>2630</v>
      </c>
      <c r="B665" s="1227" t="s">
        <v>2631</v>
      </c>
      <c r="C665" s="1226" t="s">
        <v>2630</v>
      </c>
      <c r="D665" t="s">
        <v>7418</v>
      </c>
    </row>
    <row r="666" spans="1:4" ht="15" x14ac:dyDescent="0.2">
      <c r="A666" s="1226" t="s">
        <v>1992</v>
      </c>
      <c r="B666" s="1227" t="s">
        <v>1993</v>
      </c>
      <c r="C666" s="1226" t="s">
        <v>1992</v>
      </c>
      <c r="D666" t="s">
        <v>7419</v>
      </c>
    </row>
    <row r="667" spans="1:4" ht="15" x14ac:dyDescent="0.2">
      <c r="A667" s="1226" t="s">
        <v>2890</v>
      </c>
      <c r="B667" s="1227" t="s">
        <v>2891</v>
      </c>
      <c r="C667" s="1226" t="s">
        <v>2890</v>
      </c>
      <c r="D667" t="s">
        <v>7420</v>
      </c>
    </row>
    <row r="668" spans="1:4" ht="15" x14ac:dyDescent="0.2">
      <c r="A668" s="1226" t="s">
        <v>2888</v>
      </c>
      <c r="B668" s="1227" t="s">
        <v>2889</v>
      </c>
      <c r="C668" s="1226" t="s">
        <v>2888</v>
      </c>
      <c r="D668" t="s">
        <v>7421</v>
      </c>
    </row>
    <row r="669" spans="1:4" ht="15" x14ac:dyDescent="0.2">
      <c r="A669" s="1226" t="s">
        <v>1803</v>
      </c>
      <c r="B669" s="1227" t="s">
        <v>1804</v>
      </c>
      <c r="C669" s="1226" t="s">
        <v>1803</v>
      </c>
      <c r="D669" t="s">
        <v>7422</v>
      </c>
    </row>
    <row r="670" spans="1:4" ht="15" x14ac:dyDescent="0.2">
      <c r="A670" s="1226" t="s">
        <v>2194</v>
      </c>
      <c r="B670" s="1227" t="s">
        <v>2195</v>
      </c>
      <c r="C670" s="1226" t="s">
        <v>2194</v>
      </c>
      <c r="D670" t="s">
        <v>7423</v>
      </c>
    </row>
    <row r="671" spans="1:4" ht="15" x14ac:dyDescent="0.2">
      <c r="A671" s="1226" t="s">
        <v>1968</v>
      </c>
      <c r="B671" s="1227" t="s">
        <v>1969</v>
      </c>
      <c r="C671" s="1226" t="s">
        <v>1968</v>
      </c>
      <c r="D671" t="s">
        <v>7424</v>
      </c>
    </row>
    <row r="672" spans="1:4" ht="15" x14ac:dyDescent="0.2">
      <c r="A672" s="1226" t="s">
        <v>1984</v>
      </c>
      <c r="B672" s="1227" t="s">
        <v>1985</v>
      </c>
      <c r="C672" s="1226" t="s">
        <v>1984</v>
      </c>
      <c r="D672" t="s">
        <v>7425</v>
      </c>
    </row>
    <row r="673" spans="1:4" ht="15" x14ac:dyDescent="0.2">
      <c r="A673" s="1226" t="s">
        <v>1747</v>
      </c>
      <c r="B673" s="1227" t="s">
        <v>1748</v>
      </c>
      <c r="C673" s="1226" t="s">
        <v>1747</v>
      </c>
      <c r="D673" t="s">
        <v>7426</v>
      </c>
    </row>
    <row r="674" spans="1:4" ht="15" x14ac:dyDescent="0.2">
      <c r="A674" s="1226" t="s">
        <v>1769</v>
      </c>
      <c r="B674" s="1227" t="s">
        <v>1770</v>
      </c>
      <c r="C674" s="1226" t="s">
        <v>1769</v>
      </c>
      <c r="D674" t="s">
        <v>7427</v>
      </c>
    </row>
    <row r="675" spans="1:4" ht="15" x14ac:dyDescent="0.2">
      <c r="A675" s="1226" t="s">
        <v>3474</v>
      </c>
      <c r="B675" s="1227" t="s">
        <v>3475</v>
      </c>
      <c r="C675" s="1226" t="s">
        <v>3474</v>
      </c>
      <c r="D675" t="s">
        <v>7428</v>
      </c>
    </row>
    <row r="676" spans="1:4" ht="15" x14ac:dyDescent="0.2">
      <c r="A676" s="1226" t="s">
        <v>2168</v>
      </c>
      <c r="B676" s="1227" t="s">
        <v>2169</v>
      </c>
      <c r="C676" s="1226" t="s">
        <v>2168</v>
      </c>
      <c r="D676" t="s">
        <v>7429</v>
      </c>
    </row>
    <row r="677" spans="1:4" ht="15" x14ac:dyDescent="0.2">
      <c r="A677" s="1226" t="s">
        <v>2172</v>
      </c>
      <c r="B677" s="1227" t="s">
        <v>2173</v>
      </c>
      <c r="C677" s="1226" t="s">
        <v>2172</v>
      </c>
      <c r="D677" t="s">
        <v>7430</v>
      </c>
    </row>
    <row r="678" spans="1:4" ht="15" x14ac:dyDescent="0.2">
      <c r="A678" s="1226" t="s">
        <v>2044</v>
      </c>
      <c r="B678" s="1227" t="s">
        <v>2045</v>
      </c>
      <c r="C678" s="1226" t="s">
        <v>2044</v>
      </c>
      <c r="D678" t="s">
        <v>7431</v>
      </c>
    </row>
    <row r="679" spans="1:4" ht="15" x14ac:dyDescent="0.2">
      <c r="A679" s="1226" t="s">
        <v>1845</v>
      </c>
      <c r="B679" s="1227" t="s">
        <v>1846</v>
      </c>
      <c r="C679" s="1226" t="s">
        <v>1845</v>
      </c>
      <c r="D679" t="s">
        <v>7432</v>
      </c>
    </row>
    <row r="680" spans="1:4" ht="15" x14ac:dyDescent="0.2">
      <c r="A680" s="1226" t="s">
        <v>2266</v>
      </c>
      <c r="B680" s="1227" t="s">
        <v>2267</v>
      </c>
      <c r="C680" s="1226" t="s">
        <v>2266</v>
      </c>
      <c r="D680" t="s">
        <v>7433</v>
      </c>
    </row>
    <row r="681" spans="1:4" ht="15" x14ac:dyDescent="0.2">
      <c r="A681" s="1226" t="s">
        <v>3056</v>
      </c>
      <c r="B681" s="1227" t="s">
        <v>3057</v>
      </c>
      <c r="C681" s="1226" t="s">
        <v>3056</v>
      </c>
      <c r="D681" t="s">
        <v>7434</v>
      </c>
    </row>
    <row r="682" spans="1:4" ht="15" x14ac:dyDescent="0.2">
      <c r="A682" s="1226" t="s">
        <v>3224</v>
      </c>
      <c r="B682" s="1227" t="s">
        <v>3225</v>
      </c>
      <c r="C682" s="1226" t="s">
        <v>3224</v>
      </c>
      <c r="D682" t="s">
        <v>7435</v>
      </c>
    </row>
    <row r="683" spans="1:4" ht="15" x14ac:dyDescent="0.2">
      <c r="A683" s="1226" t="s">
        <v>2144</v>
      </c>
      <c r="B683" s="1227" t="s">
        <v>2145</v>
      </c>
      <c r="C683" s="1226" t="s">
        <v>2144</v>
      </c>
      <c r="D683" t="s">
        <v>7436</v>
      </c>
    </row>
    <row r="684" spans="1:4" ht="15" x14ac:dyDescent="0.2">
      <c r="A684" s="1226" t="s">
        <v>1697</v>
      </c>
      <c r="B684" s="1227" t="s">
        <v>1698</v>
      </c>
      <c r="C684" s="1226" t="s">
        <v>1697</v>
      </c>
      <c r="D684" t="s">
        <v>7437</v>
      </c>
    </row>
    <row r="685" spans="1:4" ht="15" x14ac:dyDescent="0.2">
      <c r="A685" s="1226" t="s">
        <v>2106</v>
      </c>
      <c r="B685" s="1227" t="s">
        <v>2107</v>
      </c>
      <c r="C685" s="1226" t="s">
        <v>2106</v>
      </c>
      <c r="D685" t="s">
        <v>7438</v>
      </c>
    </row>
    <row r="686" spans="1:4" ht="15" x14ac:dyDescent="0.2">
      <c r="A686" s="1226" t="s">
        <v>1797</v>
      </c>
      <c r="B686" s="1227" t="s">
        <v>1798</v>
      </c>
      <c r="C686" s="1226" t="s">
        <v>1797</v>
      </c>
      <c r="D686" t="s">
        <v>7439</v>
      </c>
    </row>
    <row r="687" spans="1:4" ht="15" x14ac:dyDescent="0.2">
      <c r="A687" s="1226" t="s">
        <v>3260</v>
      </c>
      <c r="B687" s="1227" t="s">
        <v>3261</v>
      </c>
      <c r="C687" s="1226" t="s">
        <v>3260</v>
      </c>
      <c r="D687" t="s">
        <v>7440</v>
      </c>
    </row>
    <row r="688" spans="1:4" ht="15" x14ac:dyDescent="0.2">
      <c r="A688" s="1226" t="s">
        <v>3256</v>
      </c>
      <c r="B688" s="1227" t="s">
        <v>3257</v>
      </c>
      <c r="C688" s="1226" t="s">
        <v>3256</v>
      </c>
      <c r="D688" t="s">
        <v>7441</v>
      </c>
    </row>
    <row r="689" spans="1:4" ht="15" x14ac:dyDescent="0.2">
      <c r="A689" s="1226" t="s">
        <v>2748</v>
      </c>
      <c r="B689" s="1227" t="s">
        <v>2749</v>
      </c>
      <c r="C689" s="1226" t="s">
        <v>2748</v>
      </c>
      <c r="D689" t="s">
        <v>7442</v>
      </c>
    </row>
    <row r="690" spans="1:4" ht="15" x14ac:dyDescent="0.2">
      <c r="A690" s="1226" t="s">
        <v>1882</v>
      </c>
      <c r="B690" s="1227" t="s">
        <v>1883</v>
      </c>
      <c r="C690" s="1226" t="s">
        <v>1882</v>
      </c>
      <c r="D690" t="s">
        <v>7443</v>
      </c>
    </row>
    <row r="691" spans="1:4" ht="15" x14ac:dyDescent="0.2">
      <c r="A691" s="1226" t="s">
        <v>3626</v>
      </c>
      <c r="B691" s="1227" t="s">
        <v>3627</v>
      </c>
      <c r="C691" s="1226" t="s">
        <v>3626</v>
      </c>
      <c r="D691" t="s">
        <v>7444</v>
      </c>
    </row>
    <row r="692" spans="1:4" ht="15" x14ac:dyDescent="0.2">
      <c r="A692" s="1226" t="s">
        <v>3128</v>
      </c>
      <c r="B692" s="1227" t="s">
        <v>3129</v>
      </c>
      <c r="C692" s="1226" t="s">
        <v>3128</v>
      </c>
      <c r="D692" t="s">
        <v>7445</v>
      </c>
    </row>
    <row r="693" spans="1:4" ht="15" x14ac:dyDescent="0.2">
      <c r="A693" s="1226" t="s">
        <v>3112</v>
      </c>
      <c r="B693" s="1227" t="s">
        <v>3113</v>
      </c>
      <c r="C693" s="1226" t="s">
        <v>3112</v>
      </c>
      <c r="D693" t="s">
        <v>7446</v>
      </c>
    </row>
    <row r="694" spans="1:4" ht="15" x14ac:dyDescent="0.2">
      <c r="A694" s="1226" t="s">
        <v>3390</v>
      </c>
      <c r="B694" s="1227" t="s">
        <v>3391</v>
      </c>
      <c r="C694" s="1226" t="s">
        <v>3390</v>
      </c>
      <c r="D694" t="s">
        <v>7447</v>
      </c>
    </row>
    <row r="695" spans="1:4" ht="15" x14ac:dyDescent="0.2">
      <c r="A695" s="1226" t="s">
        <v>3616</v>
      </c>
      <c r="B695" s="1227" t="s">
        <v>3617</v>
      </c>
      <c r="C695" s="1226" t="s">
        <v>3616</v>
      </c>
      <c r="D695" t="s">
        <v>7448</v>
      </c>
    </row>
    <row r="696" spans="1:4" ht="15" x14ac:dyDescent="0.2">
      <c r="A696" s="1226" t="s">
        <v>2884</v>
      </c>
      <c r="B696" s="1227" t="s">
        <v>2885</v>
      </c>
      <c r="C696" s="1226" t="s">
        <v>2884</v>
      </c>
      <c r="D696" t="s">
        <v>7449</v>
      </c>
    </row>
    <row r="697" spans="1:4" ht="15" x14ac:dyDescent="0.2">
      <c r="A697" s="1226" t="s">
        <v>1729</v>
      </c>
      <c r="B697" s="1227" t="s">
        <v>1730</v>
      </c>
      <c r="C697" s="1226" t="s">
        <v>1729</v>
      </c>
      <c r="D697" t="s">
        <v>7450</v>
      </c>
    </row>
    <row r="698" spans="1:4" ht="15" x14ac:dyDescent="0.2">
      <c r="A698" s="1226" t="s">
        <v>2674</v>
      </c>
      <c r="B698" s="1227" t="s">
        <v>2675</v>
      </c>
      <c r="C698" s="1226" t="s">
        <v>2674</v>
      </c>
      <c r="D698" t="s">
        <v>7451</v>
      </c>
    </row>
    <row r="699" spans="1:4" ht="15" x14ac:dyDescent="0.2">
      <c r="A699" s="1226" t="s">
        <v>2672</v>
      </c>
      <c r="B699" s="1227" t="s">
        <v>2673</v>
      </c>
      <c r="C699" s="1226" t="s">
        <v>2672</v>
      </c>
      <c r="D699" t="s">
        <v>7452</v>
      </c>
    </row>
    <row r="700" spans="1:4" ht="15" x14ac:dyDescent="0.2">
      <c r="A700" s="1226" t="s">
        <v>3342</v>
      </c>
      <c r="B700" s="1227" t="s">
        <v>3343</v>
      </c>
      <c r="C700" s="1226" t="s">
        <v>3342</v>
      </c>
      <c r="D700" t="s">
        <v>7453</v>
      </c>
    </row>
    <row r="701" spans="1:4" ht="15" x14ac:dyDescent="0.2">
      <c r="A701" s="1226" t="s">
        <v>3536</v>
      </c>
      <c r="B701" s="1227" t="s">
        <v>3537</v>
      </c>
      <c r="C701" s="1226" t="s">
        <v>3536</v>
      </c>
      <c r="D701" t="s">
        <v>7454</v>
      </c>
    </row>
    <row r="702" spans="1:4" ht="15" x14ac:dyDescent="0.2">
      <c r="A702" s="1226" t="s">
        <v>2560</v>
      </c>
      <c r="B702" s="1227" t="s">
        <v>2561</v>
      </c>
      <c r="C702" s="1226" t="s">
        <v>2560</v>
      </c>
      <c r="D702" t="s">
        <v>7455</v>
      </c>
    </row>
    <row r="703" spans="1:4" ht="15" x14ac:dyDescent="0.2">
      <c r="A703" s="1226" t="s">
        <v>1725</v>
      </c>
      <c r="B703" s="1227" t="s">
        <v>1726</v>
      </c>
      <c r="C703" s="1226" t="s">
        <v>1725</v>
      </c>
      <c r="D703" t="s">
        <v>7456</v>
      </c>
    </row>
    <row r="704" spans="1:4" ht="15" x14ac:dyDescent="0.2">
      <c r="A704" s="1226" t="s">
        <v>3108</v>
      </c>
      <c r="B704" s="1227" t="s">
        <v>3109</v>
      </c>
      <c r="C704" s="1226" t="s">
        <v>3108</v>
      </c>
      <c r="D704" t="s">
        <v>7457</v>
      </c>
    </row>
    <row r="705" spans="1:4" ht="15" x14ac:dyDescent="0.2">
      <c r="A705" s="1226" t="s">
        <v>3220</v>
      </c>
      <c r="B705" s="1227" t="s">
        <v>3221</v>
      </c>
      <c r="C705" s="1226" t="s">
        <v>3220</v>
      </c>
      <c r="D705" t="s">
        <v>7458</v>
      </c>
    </row>
    <row r="706" spans="1:4" ht="15" x14ac:dyDescent="0.2">
      <c r="A706" s="1226" t="s">
        <v>3100</v>
      </c>
      <c r="B706" s="1227" t="s">
        <v>3101</v>
      </c>
      <c r="C706" s="1226" t="s">
        <v>3100</v>
      </c>
      <c r="D706" t="s">
        <v>7459</v>
      </c>
    </row>
    <row r="707" spans="1:4" ht="15" x14ac:dyDescent="0.2">
      <c r="A707" s="1226" t="s">
        <v>1938</v>
      </c>
      <c r="B707" s="1227" t="s">
        <v>1939</v>
      </c>
      <c r="C707" s="1226" t="s">
        <v>1938</v>
      </c>
      <c r="D707" t="s">
        <v>7460</v>
      </c>
    </row>
    <row r="708" spans="1:4" ht="15" x14ac:dyDescent="0.2">
      <c r="A708" s="1226" t="s">
        <v>3072</v>
      </c>
      <c r="B708" s="1227" t="s">
        <v>3073</v>
      </c>
      <c r="C708" s="1226" t="s">
        <v>3072</v>
      </c>
      <c r="D708" t="s">
        <v>7461</v>
      </c>
    </row>
    <row r="709" spans="1:4" ht="15" x14ac:dyDescent="0.2">
      <c r="A709" s="1226" t="s">
        <v>2334</v>
      </c>
      <c r="B709" s="1227" t="s">
        <v>2335</v>
      </c>
      <c r="C709" s="1226" t="s">
        <v>2334</v>
      </c>
      <c r="D709" t="s">
        <v>7462</v>
      </c>
    </row>
    <row r="710" spans="1:4" ht="15" x14ac:dyDescent="0.2">
      <c r="A710" s="1226" t="s">
        <v>2324</v>
      </c>
      <c r="B710" s="1227" t="s">
        <v>2325</v>
      </c>
      <c r="C710" s="1226" t="s">
        <v>2324</v>
      </c>
      <c r="D710" t="s">
        <v>7463</v>
      </c>
    </row>
    <row r="711" spans="1:4" ht="15" x14ac:dyDescent="0.2">
      <c r="A711" s="1226" t="s">
        <v>3176</v>
      </c>
      <c r="B711" s="1227" t="s">
        <v>3177</v>
      </c>
      <c r="C711" s="1226" t="s">
        <v>3176</v>
      </c>
      <c r="D711" t="s">
        <v>7464</v>
      </c>
    </row>
    <row r="712" spans="1:4" ht="15" x14ac:dyDescent="0.2">
      <c r="A712" s="1226" t="s">
        <v>2462</v>
      </c>
      <c r="B712" s="1227" t="s">
        <v>2463</v>
      </c>
      <c r="C712" s="1226" t="s">
        <v>2462</v>
      </c>
      <c r="D712" t="s">
        <v>7465</v>
      </c>
    </row>
    <row r="713" spans="1:4" ht="15" x14ac:dyDescent="0.2">
      <c r="A713" s="1226" t="s">
        <v>3212</v>
      </c>
      <c r="B713" s="1227" t="s">
        <v>3213</v>
      </c>
      <c r="C713" s="1226" t="s">
        <v>3212</v>
      </c>
      <c r="D713" t="s">
        <v>7466</v>
      </c>
    </row>
    <row r="714" spans="1:4" ht="15" x14ac:dyDescent="0.2">
      <c r="A714" s="1226" t="s">
        <v>2000</v>
      </c>
      <c r="B714" s="1227" t="s">
        <v>2001</v>
      </c>
      <c r="C714" s="1226" t="s">
        <v>2000</v>
      </c>
      <c r="D714" t="s">
        <v>7467</v>
      </c>
    </row>
    <row r="715" spans="1:4" ht="15" x14ac:dyDescent="0.2">
      <c r="A715" s="1226" t="s">
        <v>3302</v>
      </c>
      <c r="B715" s="1227" t="s">
        <v>3303</v>
      </c>
      <c r="C715" s="1226" t="s">
        <v>3302</v>
      </c>
      <c r="D715" t="s">
        <v>7468</v>
      </c>
    </row>
    <row r="716" spans="1:4" ht="15" x14ac:dyDescent="0.2">
      <c r="A716" s="1226" t="s">
        <v>2320</v>
      </c>
      <c r="B716" s="1227" t="s">
        <v>2321</v>
      </c>
      <c r="C716" s="1226" t="s">
        <v>2320</v>
      </c>
      <c r="D716" t="s">
        <v>7469</v>
      </c>
    </row>
    <row r="717" spans="1:4" ht="15" x14ac:dyDescent="0.2">
      <c r="A717" s="1226" t="s">
        <v>3044</v>
      </c>
      <c r="B717" s="1227" t="s">
        <v>3045</v>
      </c>
      <c r="C717" s="1226" t="s">
        <v>3044</v>
      </c>
      <c r="D717" t="s">
        <v>7470</v>
      </c>
    </row>
    <row r="718" spans="1:4" ht="15" x14ac:dyDescent="0.2">
      <c r="A718" s="1226" t="s">
        <v>3012</v>
      </c>
      <c r="B718" s="1227" t="s">
        <v>3013</v>
      </c>
      <c r="C718" s="1226" t="s">
        <v>3012</v>
      </c>
      <c r="D718" t="s">
        <v>7471</v>
      </c>
    </row>
    <row r="719" spans="1:4" ht="15" x14ac:dyDescent="0.2">
      <c r="A719" s="1226" t="s">
        <v>1785</v>
      </c>
      <c r="B719" s="1227" t="s">
        <v>1786</v>
      </c>
      <c r="C719" s="1226" t="s">
        <v>1785</v>
      </c>
      <c r="D719" t="s">
        <v>7472</v>
      </c>
    </row>
    <row r="720" spans="1:4" ht="15" x14ac:dyDescent="0.2">
      <c r="A720" s="1226" t="s">
        <v>2002</v>
      </c>
      <c r="B720" s="1227" t="s">
        <v>2003</v>
      </c>
      <c r="C720" s="1226" t="s">
        <v>2002</v>
      </c>
      <c r="D720" t="s">
        <v>7473</v>
      </c>
    </row>
    <row r="721" spans="1:4" ht="15" x14ac:dyDescent="0.2">
      <c r="A721" s="1226" t="s">
        <v>2138</v>
      </c>
      <c r="B721" s="1227" t="s">
        <v>2139</v>
      </c>
      <c r="C721" s="1226" t="s">
        <v>2138</v>
      </c>
      <c r="D721" t="s">
        <v>7474</v>
      </c>
    </row>
    <row r="722" spans="1:4" ht="15" x14ac:dyDescent="0.2">
      <c r="A722" s="1226" t="s">
        <v>2616</v>
      </c>
      <c r="B722" s="1227" t="s">
        <v>2617</v>
      </c>
      <c r="C722" s="1226" t="s">
        <v>2616</v>
      </c>
      <c r="D722" t="s">
        <v>7475</v>
      </c>
    </row>
    <row r="723" spans="1:4" ht="15" x14ac:dyDescent="0.2">
      <c r="A723" s="1226" t="s">
        <v>2622</v>
      </c>
      <c r="B723" s="1227" t="s">
        <v>2623</v>
      </c>
      <c r="C723" s="1226" t="s">
        <v>2622</v>
      </c>
      <c r="D723" t="s">
        <v>7476</v>
      </c>
    </row>
    <row r="724" spans="1:4" ht="15" x14ac:dyDescent="0.2">
      <c r="A724" s="1226" t="s">
        <v>3130</v>
      </c>
      <c r="B724" s="1227" t="s">
        <v>3131</v>
      </c>
      <c r="C724" s="1226" t="s">
        <v>3130</v>
      </c>
      <c r="D724" t="s">
        <v>7477</v>
      </c>
    </row>
    <row r="725" spans="1:4" ht="15" x14ac:dyDescent="0.2">
      <c r="A725" s="1226" t="s">
        <v>3086</v>
      </c>
      <c r="B725" s="1227" t="s">
        <v>3087</v>
      </c>
      <c r="C725" s="1226" t="s">
        <v>3086</v>
      </c>
      <c r="D725" t="s">
        <v>7478</v>
      </c>
    </row>
    <row r="726" spans="1:4" ht="15" x14ac:dyDescent="0.2">
      <c r="A726" s="1226" t="s">
        <v>1807</v>
      </c>
      <c r="B726" s="1227" t="s">
        <v>1808</v>
      </c>
      <c r="C726" s="1226" t="s">
        <v>1807</v>
      </c>
      <c r="D726" t="s">
        <v>7479</v>
      </c>
    </row>
    <row r="727" spans="1:4" ht="15" x14ac:dyDescent="0.2">
      <c r="A727" s="1226" t="s">
        <v>3438</v>
      </c>
      <c r="B727" s="1227" t="s">
        <v>3439</v>
      </c>
      <c r="C727" s="1226" t="s">
        <v>3438</v>
      </c>
      <c r="D727" t="s">
        <v>7480</v>
      </c>
    </row>
    <row r="728" spans="1:4" ht="15" x14ac:dyDescent="0.2">
      <c r="A728" s="1226" t="s">
        <v>1948</v>
      </c>
      <c r="B728" s="1227" t="s">
        <v>1949</v>
      </c>
      <c r="C728" s="1226" t="s">
        <v>1948</v>
      </c>
      <c r="D728" t="s">
        <v>7481</v>
      </c>
    </row>
    <row r="729" spans="1:4" ht="15" x14ac:dyDescent="0.2">
      <c r="A729" s="1226" t="s">
        <v>2918</v>
      </c>
      <c r="B729" s="1227" t="s">
        <v>2919</v>
      </c>
      <c r="C729" s="1226" t="s">
        <v>2918</v>
      </c>
      <c r="D729" t="s">
        <v>7482</v>
      </c>
    </row>
    <row r="730" spans="1:4" ht="15" x14ac:dyDescent="0.2">
      <c r="A730" s="1226" t="s">
        <v>3632</v>
      </c>
      <c r="B730" s="1227" t="s">
        <v>3633</v>
      </c>
      <c r="C730" s="1226" t="s">
        <v>3632</v>
      </c>
      <c r="D730" t="s">
        <v>7483</v>
      </c>
    </row>
    <row r="731" spans="1:4" ht="15" x14ac:dyDescent="0.2">
      <c r="A731" s="1226" t="s">
        <v>2386</v>
      </c>
      <c r="B731" s="1227" t="s">
        <v>2387</v>
      </c>
      <c r="C731" s="1226" t="s">
        <v>2386</v>
      </c>
      <c r="D731" t="s">
        <v>7484</v>
      </c>
    </row>
    <row r="732" spans="1:4" ht="15" x14ac:dyDescent="0.2">
      <c r="A732" s="1226" t="s">
        <v>3398</v>
      </c>
      <c r="B732" s="1227" t="s">
        <v>3399</v>
      </c>
      <c r="C732" s="1226" t="s">
        <v>3398</v>
      </c>
      <c r="D732" t="s">
        <v>7485</v>
      </c>
    </row>
    <row r="733" spans="1:4" ht="15" x14ac:dyDescent="0.2">
      <c r="A733" s="1226" t="s">
        <v>1705</v>
      </c>
      <c r="B733" s="1227" t="s">
        <v>1706</v>
      </c>
      <c r="C733" s="1226" t="s">
        <v>1705</v>
      </c>
      <c r="D733" t="s">
        <v>7486</v>
      </c>
    </row>
    <row r="734" spans="1:4" ht="15" x14ac:dyDescent="0.2">
      <c r="A734" s="1226" t="s">
        <v>2760</v>
      </c>
      <c r="B734" s="1227" t="s">
        <v>2761</v>
      </c>
      <c r="C734" s="1226" t="s">
        <v>2760</v>
      </c>
      <c r="D734" t="s">
        <v>7487</v>
      </c>
    </row>
    <row r="735" spans="1:4" ht="15" x14ac:dyDescent="0.2">
      <c r="A735" s="1226" t="s">
        <v>2258</v>
      </c>
      <c r="B735" s="1227" t="s">
        <v>2259</v>
      </c>
      <c r="C735" s="1226" t="s">
        <v>2258</v>
      </c>
      <c r="D735" t="s">
        <v>7488</v>
      </c>
    </row>
    <row r="736" spans="1:4" ht="15" x14ac:dyDescent="0.2">
      <c r="A736" s="1226" t="s">
        <v>1767</v>
      </c>
      <c r="B736" s="1227" t="s">
        <v>1768</v>
      </c>
      <c r="C736" s="1226" t="s">
        <v>1767</v>
      </c>
      <c r="D736" t="s">
        <v>7489</v>
      </c>
    </row>
    <row r="737" spans="1:4" ht="15" x14ac:dyDescent="0.2">
      <c r="A737" s="1226" t="s">
        <v>3252</v>
      </c>
      <c r="B737" s="1227" t="s">
        <v>3253</v>
      </c>
      <c r="C737" s="1226" t="s">
        <v>3252</v>
      </c>
      <c r="D737" t="s">
        <v>7490</v>
      </c>
    </row>
    <row r="738" spans="1:4" ht="15" x14ac:dyDescent="0.2">
      <c r="A738" s="1226" t="s">
        <v>2128</v>
      </c>
      <c r="B738" s="1227" t="s">
        <v>2129</v>
      </c>
      <c r="C738" s="1226" t="s">
        <v>2128</v>
      </c>
      <c r="D738" t="s">
        <v>7491</v>
      </c>
    </row>
    <row r="739" spans="1:4" ht="15" x14ac:dyDescent="0.2">
      <c r="A739" s="1226" t="s">
        <v>2136</v>
      </c>
      <c r="B739" s="1227" t="s">
        <v>2137</v>
      </c>
      <c r="C739" s="1226" t="s">
        <v>2136</v>
      </c>
      <c r="D739" t="s">
        <v>7492</v>
      </c>
    </row>
    <row r="740" spans="1:4" ht="15" x14ac:dyDescent="0.2">
      <c r="A740" s="1226" t="s">
        <v>2072</v>
      </c>
      <c r="B740" s="1227" t="s">
        <v>2073</v>
      </c>
      <c r="C740" s="1226" t="s">
        <v>2072</v>
      </c>
      <c r="D740" t="s">
        <v>7493</v>
      </c>
    </row>
    <row r="741" spans="1:4" ht="15" x14ac:dyDescent="0.2">
      <c r="A741" s="1226" t="s">
        <v>3042</v>
      </c>
      <c r="B741" s="1227" t="s">
        <v>3043</v>
      </c>
      <c r="C741" s="1226" t="s">
        <v>3042</v>
      </c>
      <c r="D741" t="s">
        <v>7494</v>
      </c>
    </row>
    <row r="742" spans="1:4" ht="15" x14ac:dyDescent="0.2">
      <c r="A742" s="1226" t="s">
        <v>2200</v>
      </c>
      <c r="B742" s="1227" t="s">
        <v>2201</v>
      </c>
      <c r="C742" s="1226" t="s">
        <v>2200</v>
      </c>
      <c r="D742" t="s">
        <v>7495</v>
      </c>
    </row>
    <row r="743" spans="1:4" ht="15" x14ac:dyDescent="0.2">
      <c r="A743" s="1226" t="s">
        <v>3394</v>
      </c>
      <c r="B743" s="1227" t="s">
        <v>3395</v>
      </c>
      <c r="C743" s="1226" t="s">
        <v>3394</v>
      </c>
      <c r="D743" t="s">
        <v>7496</v>
      </c>
    </row>
    <row r="744" spans="1:4" ht="15" x14ac:dyDescent="0.2">
      <c r="A744" s="1226" t="s">
        <v>3606</v>
      </c>
      <c r="B744" s="1227" t="s">
        <v>3607</v>
      </c>
      <c r="C744" s="1226" t="s">
        <v>3606</v>
      </c>
      <c r="D744" t="s">
        <v>7497</v>
      </c>
    </row>
    <row r="745" spans="1:4" ht="15" x14ac:dyDescent="0.2">
      <c r="A745" s="1226" t="s">
        <v>3646</v>
      </c>
      <c r="B745" s="1227" t="s">
        <v>3647</v>
      </c>
      <c r="C745" s="1226" t="s">
        <v>3646</v>
      </c>
      <c r="D745" t="s">
        <v>7498</v>
      </c>
    </row>
    <row r="746" spans="1:4" ht="15" x14ac:dyDescent="0.2">
      <c r="A746" s="1226" t="s">
        <v>3486</v>
      </c>
      <c r="B746" s="1227" t="s">
        <v>3487</v>
      </c>
      <c r="C746" s="1226" t="s">
        <v>3486</v>
      </c>
      <c r="D746" t="s">
        <v>7499</v>
      </c>
    </row>
    <row r="747" spans="1:4" ht="15" x14ac:dyDescent="0.2">
      <c r="A747" s="1226" t="s">
        <v>1892</v>
      </c>
      <c r="B747" s="1227" t="s">
        <v>1893</v>
      </c>
      <c r="C747" s="1226" t="s">
        <v>1892</v>
      </c>
      <c r="D747" t="s">
        <v>7500</v>
      </c>
    </row>
    <row r="748" spans="1:4" ht="15" x14ac:dyDescent="0.2">
      <c r="A748" s="1226" t="s">
        <v>2074</v>
      </c>
      <c r="B748" s="1227" t="s">
        <v>2075</v>
      </c>
      <c r="C748" s="1226" t="s">
        <v>2074</v>
      </c>
      <c r="D748" t="s">
        <v>7501</v>
      </c>
    </row>
    <row r="749" spans="1:4" ht="15" x14ac:dyDescent="0.2">
      <c r="A749" s="1226" t="s">
        <v>2204</v>
      </c>
      <c r="B749" s="1227" t="s">
        <v>2205</v>
      </c>
      <c r="C749" s="1226" t="s">
        <v>2204</v>
      </c>
      <c r="D749" t="s">
        <v>7502</v>
      </c>
    </row>
    <row r="750" spans="1:4" ht="15" x14ac:dyDescent="0.2">
      <c r="A750" s="1226" t="s">
        <v>3382</v>
      </c>
      <c r="B750" s="1227" t="s">
        <v>3383</v>
      </c>
      <c r="C750" s="1226" t="s">
        <v>3382</v>
      </c>
      <c r="D750" t="s">
        <v>7503</v>
      </c>
    </row>
    <row r="751" spans="1:4" ht="15" x14ac:dyDescent="0.2">
      <c r="A751" s="1226" t="s">
        <v>3024</v>
      </c>
      <c r="B751" s="1227" t="s">
        <v>3025</v>
      </c>
      <c r="C751" s="1226" t="s">
        <v>3024</v>
      </c>
      <c r="D751" t="s">
        <v>7504</v>
      </c>
    </row>
    <row r="752" spans="1:4" ht="15" x14ac:dyDescent="0.2">
      <c r="A752" s="1226" t="s">
        <v>1970</v>
      </c>
      <c r="B752" s="1227" t="s">
        <v>1971</v>
      </c>
      <c r="C752" s="1226" t="s">
        <v>1970</v>
      </c>
      <c r="D752" t="s">
        <v>7505</v>
      </c>
    </row>
    <row r="753" spans="1:4" ht="15" x14ac:dyDescent="0.2">
      <c r="A753" s="1226" t="s">
        <v>2366</v>
      </c>
      <c r="B753" s="1227" t="s">
        <v>2367</v>
      </c>
      <c r="C753" s="1226" t="s">
        <v>2366</v>
      </c>
      <c r="D753" t="s">
        <v>7506</v>
      </c>
    </row>
    <row r="754" spans="1:4" ht="15" x14ac:dyDescent="0.2">
      <c r="A754" s="1226" t="s">
        <v>1952</v>
      </c>
      <c r="B754" s="1227" t="s">
        <v>1953</v>
      </c>
      <c r="C754" s="1226" t="s">
        <v>1952</v>
      </c>
      <c r="D754" t="s">
        <v>7507</v>
      </c>
    </row>
    <row r="755" spans="1:4" ht="15" x14ac:dyDescent="0.2">
      <c r="A755" s="1226" t="s">
        <v>3004</v>
      </c>
      <c r="B755" s="1227" t="s">
        <v>3005</v>
      </c>
      <c r="C755" s="1226" t="s">
        <v>3004</v>
      </c>
      <c r="D755" t="s">
        <v>7508</v>
      </c>
    </row>
    <row r="756" spans="1:4" ht="15" x14ac:dyDescent="0.2">
      <c r="A756" s="1226" t="s">
        <v>3084</v>
      </c>
      <c r="B756" s="1227" t="s">
        <v>3085</v>
      </c>
      <c r="C756" s="1226" t="s">
        <v>3084</v>
      </c>
      <c r="D756" t="s">
        <v>7509</v>
      </c>
    </row>
    <row r="757" spans="1:4" ht="15" x14ac:dyDescent="0.2">
      <c r="A757" s="1226" t="s">
        <v>1904</v>
      </c>
      <c r="B757" s="1227" t="s">
        <v>1905</v>
      </c>
      <c r="C757" s="1226" t="s">
        <v>1904</v>
      </c>
      <c r="D757" t="s">
        <v>7510</v>
      </c>
    </row>
    <row r="758" spans="1:4" ht="15" x14ac:dyDescent="0.2">
      <c r="A758" s="1226" t="s">
        <v>1894</v>
      </c>
      <c r="B758" s="1227" t="s">
        <v>1895</v>
      </c>
      <c r="C758" s="1226" t="s">
        <v>1894</v>
      </c>
      <c r="D758" t="s">
        <v>7511</v>
      </c>
    </row>
    <row r="759" spans="1:4" ht="15" x14ac:dyDescent="0.2">
      <c r="A759" s="1226" t="s">
        <v>2100</v>
      </c>
      <c r="B759" s="1227" t="s">
        <v>2101</v>
      </c>
      <c r="C759" s="1226" t="s">
        <v>2100</v>
      </c>
      <c r="D759" t="s">
        <v>7512</v>
      </c>
    </row>
    <row r="760" spans="1:4" ht="15" x14ac:dyDescent="0.2">
      <c r="A760" s="1226" t="s">
        <v>1811</v>
      </c>
      <c r="B760" s="1227" t="s">
        <v>1812</v>
      </c>
      <c r="C760" s="1226" t="s">
        <v>1811</v>
      </c>
      <c r="D760" t="s">
        <v>7513</v>
      </c>
    </row>
    <row r="761" spans="1:4" ht="15" x14ac:dyDescent="0.2">
      <c r="A761" s="1226" t="s">
        <v>3150</v>
      </c>
      <c r="B761" s="1227" t="s">
        <v>3151</v>
      </c>
      <c r="C761" s="1226" t="s">
        <v>3150</v>
      </c>
      <c r="D761" t="s">
        <v>7514</v>
      </c>
    </row>
    <row r="762" spans="1:4" ht="15" x14ac:dyDescent="0.2">
      <c r="A762" s="1226" t="s">
        <v>1918</v>
      </c>
      <c r="B762" s="1227" t="s">
        <v>1919</v>
      </c>
      <c r="C762" s="1226" t="s">
        <v>1918</v>
      </c>
      <c r="D762" t="s">
        <v>7515</v>
      </c>
    </row>
    <row r="763" spans="1:4" ht="15" x14ac:dyDescent="0.2">
      <c r="A763" s="1226" t="s">
        <v>1946</v>
      </c>
      <c r="B763" s="1227" t="s">
        <v>1947</v>
      </c>
      <c r="C763" s="1226" t="s">
        <v>1946</v>
      </c>
      <c r="D763" t="s">
        <v>7516</v>
      </c>
    </row>
    <row r="764" spans="1:4" ht="15" x14ac:dyDescent="0.2">
      <c r="A764" s="1226" t="s">
        <v>3226</v>
      </c>
      <c r="B764" s="1227" t="s">
        <v>3227</v>
      </c>
      <c r="C764" s="1226" t="s">
        <v>3226</v>
      </c>
      <c r="D764" t="s">
        <v>7517</v>
      </c>
    </row>
    <row r="765" spans="1:4" ht="15" x14ac:dyDescent="0.2">
      <c r="A765" s="1226" t="s">
        <v>3278</v>
      </c>
      <c r="B765" s="1227" t="s">
        <v>3279</v>
      </c>
      <c r="C765" s="1226" t="s">
        <v>3278</v>
      </c>
      <c r="D765" t="s">
        <v>7518</v>
      </c>
    </row>
    <row r="766" spans="1:4" ht="15" x14ac:dyDescent="0.2">
      <c r="A766" s="1226" t="s">
        <v>3286</v>
      </c>
      <c r="B766" s="1227" t="s">
        <v>3287</v>
      </c>
      <c r="C766" s="1226" t="s">
        <v>3286</v>
      </c>
      <c r="D766" t="s">
        <v>7519</v>
      </c>
    </row>
    <row r="767" spans="1:4" ht="15" x14ac:dyDescent="0.2">
      <c r="A767" s="1226" t="s">
        <v>3248</v>
      </c>
      <c r="B767" s="1227" t="s">
        <v>3249</v>
      </c>
      <c r="C767" s="1226" t="s">
        <v>3248</v>
      </c>
      <c r="D767" t="s">
        <v>7520</v>
      </c>
    </row>
    <row r="768" spans="1:4" ht="15" x14ac:dyDescent="0.2">
      <c r="A768" s="1226" t="s">
        <v>2192</v>
      </c>
      <c r="B768" s="1227" t="s">
        <v>2193</v>
      </c>
      <c r="C768" s="1226" t="s">
        <v>2192</v>
      </c>
      <c r="D768" t="s">
        <v>7521</v>
      </c>
    </row>
    <row r="769" spans="1:4" ht="15" x14ac:dyDescent="0.2">
      <c r="A769" s="1226" t="s">
        <v>3078</v>
      </c>
      <c r="B769" s="1227" t="s">
        <v>3079</v>
      </c>
      <c r="C769" s="1226" t="s">
        <v>3078</v>
      </c>
      <c r="D769" t="s">
        <v>7522</v>
      </c>
    </row>
    <row r="770" spans="1:4" ht="15" x14ac:dyDescent="0.2">
      <c r="A770" s="1226" t="s">
        <v>3066</v>
      </c>
      <c r="B770" s="1227" t="s">
        <v>3067</v>
      </c>
      <c r="C770" s="1226" t="s">
        <v>3066</v>
      </c>
      <c r="D770" t="s">
        <v>7523</v>
      </c>
    </row>
    <row r="771" spans="1:4" ht="15" x14ac:dyDescent="0.2">
      <c r="A771" s="1226" t="s">
        <v>3374</v>
      </c>
      <c r="B771" s="1227" t="s">
        <v>3375</v>
      </c>
      <c r="C771" s="1226" t="s">
        <v>3374</v>
      </c>
      <c r="D771" t="s">
        <v>7524</v>
      </c>
    </row>
    <row r="772" spans="1:4" ht="15" x14ac:dyDescent="0.2">
      <c r="A772" s="1226" t="s">
        <v>3092</v>
      </c>
      <c r="B772" s="1227" t="s">
        <v>3093</v>
      </c>
      <c r="C772" s="1226" t="s">
        <v>3092</v>
      </c>
      <c r="D772" t="s">
        <v>7525</v>
      </c>
    </row>
    <row r="773" spans="1:4" ht="15" x14ac:dyDescent="0.2">
      <c r="A773" s="1226" t="s">
        <v>3098</v>
      </c>
      <c r="B773" s="1227" t="s">
        <v>3099</v>
      </c>
      <c r="C773" s="1226" t="s">
        <v>3098</v>
      </c>
      <c r="D773" t="s">
        <v>7526</v>
      </c>
    </row>
    <row r="774" spans="1:4" ht="15" x14ac:dyDescent="0.2">
      <c r="A774" s="1226" t="s">
        <v>3148</v>
      </c>
      <c r="B774" s="1227" t="s">
        <v>3149</v>
      </c>
      <c r="C774" s="1226" t="s">
        <v>3148</v>
      </c>
      <c r="D774" t="s">
        <v>7527</v>
      </c>
    </row>
    <row r="775" spans="1:4" ht="15" x14ac:dyDescent="0.2">
      <c r="A775" s="1226" t="s">
        <v>3320</v>
      </c>
      <c r="B775" s="1227" t="s">
        <v>3321</v>
      </c>
      <c r="C775" s="1226" t="s">
        <v>3320</v>
      </c>
      <c r="D775" t="s">
        <v>7528</v>
      </c>
    </row>
    <row r="776" spans="1:4" ht="15" x14ac:dyDescent="0.2">
      <c r="A776" s="1226" t="s">
        <v>1791</v>
      </c>
      <c r="B776" s="1227" t="s">
        <v>1792</v>
      </c>
      <c r="C776" s="1226" t="s">
        <v>1791</v>
      </c>
      <c r="D776" t="s">
        <v>7529</v>
      </c>
    </row>
    <row r="777" spans="1:4" ht="15" x14ac:dyDescent="0.2">
      <c r="A777" s="1226" t="s">
        <v>3154</v>
      </c>
      <c r="B777" s="1227" t="s">
        <v>3155</v>
      </c>
      <c r="C777" s="1226" t="s">
        <v>3154</v>
      </c>
      <c r="D777" t="s">
        <v>7530</v>
      </c>
    </row>
    <row r="778" spans="1:4" ht="15" x14ac:dyDescent="0.2">
      <c r="A778" s="1226" t="s">
        <v>1789</v>
      </c>
      <c r="B778" s="1227" t="s">
        <v>1790</v>
      </c>
      <c r="C778" s="1226" t="s">
        <v>1789</v>
      </c>
      <c r="D778" t="s">
        <v>7531</v>
      </c>
    </row>
    <row r="779" spans="1:4" ht="15" x14ac:dyDescent="0.2">
      <c r="A779" s="1226" t="s">
        <v>2232</v>
      </c>
      <c r="B779" s="1227" t="s">
        <v>2233</v>
      </c>
      <c r="C779" s="1226" t="s">
        <v>2232</v>
      </c>
      <c r="D779" t="s">
        <v>7532</v>
      </c>
    </row>
    <row r="780" spans="1:4" ht="15" x14ac:dyDescent="0.2">
      <c r="A780" s="1226" t="s">
        <v>2808</v>
      </c>
      <c r="B780" s="1227" t="s">
        <v>2809</v>
      </c>
      <c r="C780" s="1226" t="s">
        <v>2808</v>
      </c>
      <c r="D780" t="s">
        <v>7533</v>
      </c>
    </row>
    <row r="781" spans="1:4" ht="15" x14ac:dyDescent="0.2">
      <c r="A781" s="1226" t="s">
        <v>2330</v>
      </c>
      <c r="B781" s="1227" t="s">
        <v>2331</v>
      </c>
      <c r="C781" s="1226" t="s">
        <v>2330</v>
      </c>
      <c r="D781" t="s">
        <v>7534</v>
      </c>
    </row>
    <row r="782" spans="1:4" ht="15" x14ac:dyDescent="0.2">
      <c r="A782" s="1226" t="s">
        <v>2380</v>
      </c>
      <c r="B782" s="1227" t="s">
        <v>2381</v>
      </c>
      <c r="C782" s="1226" t="s">
        <v>2380</v>
      </c>
      <c r="D782" t="s">
        <v>7535</v>
      </c>
    </row>
    <row r="783" spans="1:4" ht="15" x14ac:dyDescent="0.2">
      <c r="A783" s="1226" t="s">
        <v>1880</v>
      </c>
      <c r="B783" s="1227" t="s">
        <v>1881</v>
      </c>
      <c r="C783" s="1226" t="s">
        <v>1880</v>
      </c>
      <c r="D783" t="s">
        <v>7536</v>
      </c>
    </row>
    <row r="784" spans="1:4" ht="15" x14ac:dyDescent="0.2">
      <c r="A784" s="1226" t="s">
        <v>3300</v>
      </c>
      <c r="B784" s="1227" t="s">
        <v>3301</v>
      </c>
      <c r="C784" s="1226" t="s">
        <v>3300</v>
      </c>
      <c r="D784" t="s">
        <v>7537</v>
      </c>
    </row>
    <row r="785" spans="1:4" ht="15" x14ac:dyDescent="0.2">
      <c r="A785" s="1226" t="s">
        <v>2838</v>
      </c>
      <c r="B785" s="1227" t="s">
        <v>2839</v>
      </c>
      <c r="C785" s="1226" t="s">
        <v>2838</v>
      </c>
      <c r="D785" t="s">
        <v>7538</v>
      </c>
    </row>
    <row r="786" spans="1:4" ht="15" x14ac:dyDescent="0.2">
      <c r="A786" s="1226" t="s">
        <v>2970</v>
      </c>
      <c r="B786" s="1227" t="s">
        <v>2971</v>
      </c>
      <c r="C786" s="1226" t="s">
        <v>2970</v>
      </c>
      <c r="D786" t="s">
        <v>7539</v>
      </c>
    </row>
    <row r="787" spans="1:4" ht="15" x14ac:dyDescent="0.2">
      <c r="A787" s="1226" t="s">
        <v>3466</v>
      </c>
      <c r="B787" s="1227" t="s">
        <v>3467</v>
      </c>
      <c r="C787" s="1226" t="s">
        <v>3466</v>
      </c>
      <c r="D787" t="s">
        <v>7540</v>
      </c>
    </row>
    <row r="788" spans="1:4" ht="15" x14ac:dyDescent="0.2">
      <c r="A788" s="1226" t="s">
        <v>2906</v>
      </c>
      <c r="B788" s="1227" t="s">
        <v>2907</v>
      </c>
      <c r="C788" s="1226" t="s">
        <v>2906</v>
      </c>
      <c r="D788" t="s">
        <v>7541</v>
      </c>
    </row>
    <row r="789" spans="1:4" ht="15" x14ac:dyDescent="0.2">
      <c r="A789" s="1226" t="s">
        <v>3672</v>
      </c>
      <c r="B789" s="1227" t="s">
        <v>3673</v>
      </c>
      <c r="C789" s="1226" t="s">
        <v>3672</v>
      </c>
      <c r="D789" t="s">
        <v>7542</v>
      </c>
    </row>
    <row r="790" spans="1:4" ht="15" x14ac:dyDescent="0.2">
      <c r="A790" s="1226" t="s">
        <v>2280</v>
      </c>
      <c r="B790" s="1227" t="s">
        <v>2281</v>
      </c>
      <c r="C790" s="1226" t="s">
        <v>2280</v>
      </c>
      <c r="D790" t="s">
        <v>7543</v>
      </c>
    </row>
    <row r="791" spans="1:4" ht="15" x14ac:dyDescent="0.2">
      <c r="A791" s="1226" t="s">
        <v>2268</v>
      </c>
      <c r="B791" s="1227" t="s">
        <v>2269</v>
      </c>
      <c r="C791" s="1226" t="s">
        <v>2268</v>
      </c>
      <c r="D791" t="s">
        <v>7544</v>
      </c>
    </row>
    <row r="792" spans="1:4" ht="15" x14ac:dyDescent="0.2">
      <c r="A792" s="1226" t="s">
        <v>2402</v>
      </c>
      <c r="B792" s="1227" t="s">
        <v>2403</v>
      </c>
      <c r="C792" s="1226" t="s">
        <v>2402</v>
      </c>
      <c r="D792" t="s">
        <v>7545</v>
      </c>
    </row>
    <row r="793" spans="1:4" ht="15" x14ac:dyDescent="0.2">
      <c r="A793" s="1226" t="s">
        <v>3314</v>
      </c>
      <c r="B793" s="1227" t="s">
        <v>3315</v>
      </c>
      <c r="C793" s="1226" t="s">
        <v>3314</v>
      </c>
      <c r="D793" t="s">
        <v>7546</v>
      </c>
    </row>
    <row r="794" spans="1:4" ht="15" x14ac:dyDescent="0.2">
      <c r="A794" s="1226" t="s">
        <v>2278</v>
      </c>
      <c r="B794" s="1227" t="s">
        <v>2279</v>
      </c>
      <c r="C794" s="1226" t="s">
        <v>2278</v>
      </c>
      <c r="D794" t="s">
        <v>7547</v>
      </c>
    </row>
    <row r="795" spans="1:4" ht="15" x14ac:dyDescent="0.2">
      <c r="A795" s="1226" t="s">
        <v>2056</v>
      </c>
      <c r="B795" s="1227" t="s">
        <v>2057</v>
      </c>
      <c r="C795" s="1226" t="s">
        <v>2056</v>
      </c>
      <c r="D795" t="s">
        <v>7548</v>
      </c>
    </row>
    <row r="796" spans="1:4" ht="15" x14ac:dyDescent="0.2">
      <c r="A796" s="1226" t="s">
        <v>2310</v>
      </c>
      <c r="B796" s="1227" t="s">
        <v>2311</v>
      </c>
      <c r="C796" s="1226" t="s">
        <v>2310</v>
      </c>
      <c r="D796" t="s">
        <v>7549</v>
      </c>
    </row>
    <row r="797" spans="1:4" ht="15" x14ac:dyDescent="0.2">
      <c r="A797" s="1226" t="s">
        <v>3644</v>
      </c>
      <c r="B797" s="1227" t="s">
        <v>3645</v>
      </c>
      <c r="C797" s="1226" t="s">
        <v>3644</v>
      </c>
      <c r="D797" t="s">
        <v>7550</v>
      </c>
    </row>
    <row r="798" spans="1:4" ht="15" x14ac:dyDescent="0.2">
      <c r="A798" s="1226" t="s">
        <v>2926</v>
      </c>
      <c r="B798" s="1227" t="s">
        <v>2927</v>
      </c>
      <c r="C798" s="1226" t="s">
        <v>2926</v>
      </c>
      <c r="D798" t="s">
        <v>7551</v>
      </c>
    </row>
    <row r="799" spans="1:4" ht="15" x14ac:dyDescent="0.2">
      <c r="A799" s="1226" t="s">
        <v>3370</v>
      </c>
      <c r="B799" s="1227" t="s">
        <v>3371</v>
      </c>
      <c r="C799" s="1226" t="s">
        <v>3370</v>
      </c>
      <c r="D799" t="s">
        <v>7552</v>
      </c>
    </row>
    <row r="800" spans="1:4" ht="15" x14ac:dyDescent="0.2">
      <c r="A800" s="1226" t="s">
        <v>2338</v>
      </c>
      <c r="B800" s="1227" t="s">
        <v>2339</v>
      </c>
      <c r="C800" s="1226" t="s">
        <v>2338</v>
      </c>
      <c r="D800" t="s">
        <v>7553</v>
      </c>
    </row>
    <row r="801" spans="1:4" ht="15" x14ac:dyDescent="0.2">
      <c r="A801" s="1226" t="s">
        <v>2102</v>
      </c>
      <c r="B801" s="1227" t="s">
        <v>2103</v>
      </c>
      <c r="C801" s="1226" t="s">
        <v>2102</v>
      </c>
      <c r="D801" t="s">
        <v>7554</v>
      </c>
    </row>
    <row r="802" spans="1:4" ht="15" x14ac:dyDescent="0.2">
      <c r="A802" s="1226" t="s">
        <v>1835</v>
      </c>
      <c r="B802" s="1227" t="s">
        <v>1836</v>
      </c>
      <c r="C802" s="1226" t="s">
        <v>1835</v>
      </c>
      <c r="D802" t="s">
        <v>7555</v>
      </c>
    </row>
    <row r="803" spans="1:4" ht="15" x14ac:dyDescent="0.2">
      <c r="A803" s="1226" t="s">
        <v>1886</v>
      </c>
      <c r="B803" s="1227" t="s">
        <v>1887</v>
      </c>
      <c r="C803" s="1226" t="s">
        <v>1886</v>
      </c>
      <c r="D803" t="s">
        <v>7556</v>
      </c>
    </row>
    <row r="804" spans="1:4" ht="15" x14ac:dyDescent="0.2">
      <c r="A804" s="1226" t="s">
        <v>3522</v>
      </c>
      <c r="B804" s="1227" t="s">
        <v>3523</v>
      </c>
      <c r="C804" s="1226" t="s">
        <v>3522</v>
      </c>
      <c r="D804" t="s">
        <v>7557</v>
      </c>
    </row>
    <row r="805" spans="1:4" ht="15" x14ac:dyDescent="0.2">
      <c r="A805" s="1226" t="s">
        <v>2602</v>
      </c>
      <c r="B805" s="1227" t="s">
        <v>2603</v>
      </c>
      <c r="C805" s="1226" t="s">
        <v>2602</v>
      </c>
      <c r="D805" t="s">
        <v>7558</v>
      </c>
    </row>
    <row r="806" spans="1:4" ht="15" x14ac:dyDescent="0.2">
      <c r="A806" s="1226" t="s">
        <v>1735</v>
      </c>
      <c r="B806" s="1227" t="s">
        <v>1736</v>
      </c>
      <c r="C806" s="1226" t="s">
        <v>1735</v>
      </c>
      <c r="D806" t="s">
        <v>7559</v>
      </c>
    </row>
    <row r="807" spans="1:4" ht="15" x14ac:dyDescent="0.2">
      <c r="A807" s="1226" t="s">
        <v>2400</v>
      </c>
      <c r="B807" s="1227" t="s">
        <v>2401</v>
      </c>
      <c r="C807" s="1226" t="s">
        <v>2400</v>
      </c>
      <c r="D807" t="s">
        <v>7560</v>
      </c>
    </row>
    <row r="808" spans="1:4" ht="15" x14ac:dyDescent="0.2">
      <c r="A808" s="1226" t="s">
        <v>2698</v>
      </c>
      <c r="B808" s="1227" t="s">
        <v>2699</v>
      </c>
      <c r="C808" s="1226" t="s">
        <v>2698</v>
      </c>
      <c r="D808" t="s">
        <v>7561</v>
      </c>
    </row>
    <row r="809" spans="1:4" ht="15" x14ac:dyDescent="0.2">
      <c r="A809" s="1226" t="s">
        <v>2264</v>
      </c>
      <c r="B809" s="1227" t="s">
        <v>2265</v>
      </c>
      <c r="C809" s="1226" t="s">
        <v>2264</v>
      </c>
      <c r="D809" t="s">
        <v>7562</v>
      </c>
    </row>
    <row r="810" spans="1:4" ht="15" x14ac:dyDescent="0.2">
      <c r="A810" s="1226" t="s">
        <v>2896</v>
      </c>
      <c r="B810" s="1227" t="s">
        <v>2897</v>
      </c>
      <c r="C810" s="1226" t="s">
        <v>2896</v>
      </c>
      <c r="D810" t="s">
        <v>7563</v>
      </c>
    </row>
    <row r="811" spans="1:4" ht="15" x14ac:dyDescent="0.2">
      <c r="A811" s="1226" t="s">
        <v>2894</v>
      </c>
      <c r="B811" s="1227" t="s">
        <v>2895</v>
      </c>
      <c r="C811" s="1226" t="s">
        <v>2894</v>
      </c>
      <c r="D811" t="s">
        <v>7564</v>
      </c>
    </row>
    <row r="812" spans="1:4" ht="15" x14ac:dyDescent="0.2">
      <c r="A812" s="1226" t="s">
        <v>2864</v>
      </c>
      <c r="B812" s="1227" t="s">
        <v>2865</v>
      </c>
      <c r="C812" s="1226" t="s">
        <v>2864</v>
      </c>
      <c r="D812" t="s">
        <v>7565</v>
      </c>
    </row>
    <row r="813" spans="1:4" ht="15" x14ac:dyDescent="0.2">
      <c r="A813" s="1226" t="s">
        <v>2512</v>
      </c>
      <c r="B813" s="1227" t="s">
        <v>2513</v>
      </c>
      <c r="C813" s="1226" t="s">
        <v>2512</v>
      </c>
      <c r="D813" t="s">
        <v>7566</v>
      </c>
    </row>
    <row r="814" spans="1:4" ht="15" x14ac:dyDescent="0.2">
      <c r="A814" s="1226" t="s">
        <v>2696</v>
      </c>
      <c r="B814" s="1227" t="s">
        <v>2697</v>
      </c>
      <c r="C814" s="1226" t="s">
        <v>2696</v>
      </c>
      <c r="D814" t="s">
        <v>7567</v>
      </c>
    </row>
    <row r="815" spans="1:4" ht="15" x14ac:dyDescent="0.2">
      <c r="A815" s="1226" t="s">
        <v>2180</v>
      </c>
      <c r="B815" s="1227" t="s">
        <v>2181</v>
      </c>
      <c r="C815" s="1226" t="s">
        <v>2180</v>
      </c>
      <c r="D815" t="s">
        <v>7568</v>
      </c>
    </row>
    <row r="816" spans="1:4" ht="15" x14ac:dyDescent="0.2">
      <c r="A816" s="1226" t="s">
        <v>3152</v>
      </c>
      <c r="B816" s="1227" t="s">
        <v>3153</v>
      </c>
      <c r="C816" s="1226" t="s">
        <v>3152</v>
      </c>
      <c r="D816" t="s">
        <v>7569</v>
      </c>
    </row>
    <row r="817" spans="1:4" ht="15" x14ac:dyDescent="0.2">
      <c r="A817" s="1226" t="s">
        <v>2164</v>
      </c>
      <c r="B817" s="1227" t="s">
        <v>2165</v>
      </c>
      <c r="C817" s="1226" t="s">
        <v>2164</v>
      </c>
      <c r="D817" t="s">
        <v>7570</v>
      </c>
    </row>
    <row r="818" spans="1:4" ht="15" x14ac:dyDescent="0.2">
      <c r="A818" s="1226" t="s">
        <v>3170</v>
      </c>
      <c r="B818" s="1227" t="s">
        <v>3171</v>
      </c>
      <c r="C818" s="1226" t="s">
        <v>3170</v>
      </c>
      <c r="D818" t="s">
        <v>7571</v>
      </c>
    </row>
    <row r="819" spans="1:4" ht="15" x14ac:dyDescent="0.2">
      <c r="A819" s="1226" t="s">
        <v>1787</v>
      </c>
      <c r="B819" s="1227" t="s">
        <v>1788</v>
      </c>
      <c r="C819" s="1226" t="s">
        <v>1787</v>
      </c>
      <c r="D819" t="s">
        <v>7572</v>
      </c>
    </row>
    <row r="820" spans="1:4" ht="15" x14ac:dyDescent="0.2">
      <c r="A820" s="1226" t="s">
        <v>3196</v>
      </c>
      <c r="B820" s="1227" t="s">
        <v>3197</v>
      </c>
      <c r="C820" s="1226" t="s">
        <v>3196</v>
      </c>
      <c r="D820" t="s">
        <v>7573</v>
      </c>
    </row>
    <row r="821" spans="1:4" ht="15" x14ac:dyDescent="0.2">
      <c r="A821" s="1226" t="s">
        <v>3140</v>
      </c>
      <c r="B821" s="1227" t="s">
        <v>3141</v>
      </c>
      <c r="C821" s="1226" t="s">
        <v>3140</v>
      </c>
      <c r="D821" t="s">
        <v>7574</v>
      </c>
    </row>
    <row r="822" spans="1:4" ht="15" x14ac:dyDescent="0.2">
      <c r="A822" s="1226" t="s">
        <v>1851</v>
      </c>
      <c r="B822" s="1227" t="s">
        <v>1852</v>
      </c>
      <c r="C822" s="1226" t="s">
        <v>1851</v>
      </c>
      <c r="D822" t="s">
        <v>7575</v>
      </c>
    </row>
    <row r="823" spans="1:4" ht="15" x14ac:dyDescent="0.2">
      <c r="A823" s="1226" t="s">
        <v>1853</v>
      </c>
      <c r="B823" s="1227" t="s">
        <v>1854</v>
      </c>
      <c r="C823" s="1226" t="s">
        <v>1853</v>
      </c>
      <c r="D823" t="s">
        <v>7576</v>
      </c>
    </row>
    <row r="824" spans="1:4" ht="15" x14ac:dyDescent="0.2">
      <c r="A824" s="1226" t="s">
        <v>1863</v>
      </c>
      <c r="B824" s="1227" t="s">
        <v>1864</v>
      </c>
      <c r="C824" s="1226" t="s">
        <v>1863</v>
      </c>
      <c r="D824" t="s">
        <v>7577</v>
      </c>
    </row>
    <row r="825" spans="1:4" ht="15" x14ac:dyDescent="0.2">
      <c r="A825" s="1226" t="s">
        <v>3190</v>
      </c>
      <c r="B825" s="1227" t="s">
        <v>3191</v>
      </c>
      <c r="C825" s="1226" t="s">
        <v>3190</v>
      </c>
      <c r="D825" t="s">
        <v>7578</v>
      </c>
    </row>
    <row r="826" spans="1:4" ht="15" x14ac:dyDescent="0.2">
      <c r="A826" s="1226" t="s">
        <v>2312</v>
      </c>
      <c r="B826" s="1227" t="s">
        <v>2313</v>
      </c>
      <c r="C826" s="1226" t="s">
        <v>2312</v>
      </c>
      <c r="D826" t="s">
        <v>7579</v>
      </c>
    </row>
    <row r="827" spans="1:4" ht="15" x14ac:dyDescent="0.2">
      <c r="A827" s="1226" t="s">
        <v>2276</v>
      </c>
      <c r="B827" s="1227" t="s">
        <v>2277</v>
      </c>
      <c r="C827" s="1226" t="s">
        <v>2276</v>
      </c>
      <c r="D827" t="s">
        <v>7580</v>
      </c>
    </row>
    <row r="828" spans="1:4" ht="15" x14ac:dyDescent="0.2">
      <c r="A828" s="1226" t="s">
        <v>3480</v>
      </c>
      <c r="B828" s="1227" t="s">
        <v>3481</v>
      </c>
      <c r="C828" s="1226" t="s">
        <v>3480</v>
      </c>
      <c r="D828" t="s">
        <v>7581</v>
      </c>
    </row>
    <row r="829" spans="1:4" ht="15" x14ac:dyDescent="0.2">
      <c r="A829" s="1226" t="s">
        <v>1749</v>
      </c>
      <c r="B829" s="1227" t="s">
        <v>1750</v>
      </c>
      <c r="C829" s="1226" t="s">
        <v>1749</v>
      </c>
      <c r="D829" t="s">
        <v>7582</v>
      </c>
    </row>
    <row r="830" spans="1:4" ht="15" x14ac:dyDescent="0.2">
      <c r="A830" s="1226" t="s">
        <v>2014</v>
      </c>
      <c r="B830" s="1227" t="s">
        <v>2015</v>
      </c>
      <c r="C830" s="1226" t="s">
        <v>2014</v>
      </c>
      <c r="D830" t="s">
        <v>7583</v>
      </c>
    </row>
    <row r="831" spans="1:4" ht="15" x14ac:dyDescent="0.2">
      <c r="A831" s="1226" t="s">
        <v>2016</v>
      </c>
      <c r="B831" s="1227" t="s">
        <v>2017</v>
      </c>
      <c r="C831" s="1226" t="s">
        <v>2016</v>
      </c>
      <c r="D831" t="s">
        <v>7584</v>
      </c>
    </row>
    <row r="832" spans="1:4" ht="15" x14ac:dyDescent="0.2">
      <c r="A832" s="1226" t="s">
        <v>3598</v>
      </c>
      <c r="B832" s="1227" t="s">
        <v>3599</v>
      </c>
      <c r="C832" s="1226" t="s">
        <v>3598</v>
      </c>
      <c r="D832" t="s">
        <v>7585</v>
      </c>
    </row>
    <row r="833" spans="1:4" ht="15" x14ac:dyDescent="0.2">
      <c r="A833" s="1226" t="s">
        <v>3258</v>
      </c>
      <c r="B833" s="1227" t="s">
        <v>3259</v>
      </c>
      <c r="C833" s="1226" t="s">
        <v>3258</v>
      </c>
      <c r="D833" t="s">
        <v>7586</v>
      </c>
    </row>
    <row r="834" spans="1:4" ht="15" x14ac:dyDescent="0.2">
      <c r="A834" s="1226" t="s">
        <v>2546</v>
      </c>
      <c r="B834" s="1227" t="s">
        <v>2547</v>
      </c>
      <c r="C834" s="1226" t="s">
        <v>2546</v>
      </c>
      <c r="D834" t="s">
        <v>7587</v>
      </c>
    </row>
    <row r="835" spans="1:4" ht="15" x14ac:dyDescent="0.2">
      <c r="A835" s="1226" t="s">
        <v>2592</v>
      </c>
      <c r="B835" s="1227" t="s">
        <v>2593</v>
      </c>
      <c r="C835" s="1226" t="s">
        <v>2592</v>
      </c>
      <c r="D835" t="s">
        <v>7588</v>
      </c>
    </row>
    <row r="836" spans="1:4" ht="15" x14ac:dyDescent="0.2">
      <c r="A836" s="1226" t="s">
        <v>3442</v>
      </c>
      <c r="B836" s="1227" t="s">
        <v>3443</v>
      </c>
      <c r="C836" s="1226" t="s">
        <v>3442</v>
      </c>
      <c r="D836" t="s">
        <v>7589</v>
      </c>
    </row>
    <row r="837" spans="1:4" ht="15" x14ac:dyDescent="0.2">
      <c r="A837" s="1226" t="s">
        <v>2966</v>
      </c>
      <c r="B837" s="1227" t="s">
        <v>2967</v>
      </c>
      <c r="C837" s="1226" t="s">
        <v>2966</v>
      </c>
      <c r="D837" t="s">
        <v>7590</v>
      </c>
    </row>
    <row r="838" spans="1:4" ht="15" x14ac:dyDescent="0.2">
      <c r="A838" s="1226" t="s">
        <v>3638</v>
      </c>
      <c r="B838" s="1227" t="s">
        <v>3639</v>
      </c>
      <c r="C838" s="1226" t="s">
        <v>3638</v>
      </c>
      <c r="D838" t="s">
        <v>7591</v>
      </c>
    </row>
    <row r="839" spans="1:4" ht="15" x14ac:dyDescent="0.2">
      <c r="A839" s="1226" t="s">
        <v>3050</v>
      </c>
      <c r="B839" s="1227" t="s">
        <v>3051</v>
      </c>
      <c r="C839" s="1226" t="s">
        <v>3050</v>
      </c>
      <c r="D839" t="s">
        <v>7592</v>
      </c>
    </row>
    <row r="840" spans="1:4" ht="15" x14ac:dyDescent="0.2">
      <c r="A840" s="1226" t="s">
        <v>3610</v>
      </c>
      <c r="B840" s="1227" t="s">
        <v>3611</v>
      </c>
      <c r="C840" s="1226" t="s">
        <v>3610</v>
      </c>
      <c r="D840" t="s">
        <v>7593</v>
      </c>
    </row>
    <row r="841" spans="1:4" ht="15" x14ac:dyDescent="0.2">
      <c r="A841" s="1226" t="s">
        <v>3402</v>
      </c>
      <c r="B841" s="1227" t="s">
        <v>3403</v>
      </c>
      <c r="C841" s="1226" t="s">
        <v>3402</v>
      </c>
      <c r="D841" t="s">
        <v>7594</v>
      </c>
    </row>
    <row r="842" spans="1:4" ht="15" x14ac:dyDescent="0.2">
      <c r="A842" s="1226" t="s">
        <v>3628</v>
      </c>
      <c r="B842" s="1227" t="s">
        <v>3629</v>
      </c>
      <c r="C842" s="1226" t="s">
        <v>3628</v>
      </c>
      <c r="D842" t="s">
        <v>7595</v>
      </c>
    </row>
    <row r="843" spans="1:4" ht="15" x14ac:dyDescent="0.2">
      <c r="A843" s="1226" t="s">
        <v>3582</v>
      </c>
      <c r="B843" s="1227" t="s">
        <v>3583</v>
      </c>
      <c r="C843" s="1226" t="s">
        <v>3582</v>
      </c>
      <c r="D843" t="s">
        <v>7596</v>
      </c>
    </row>
    <row r="844" spans="1:4" ht="15" x14ac:dyDescent="0.2">
      <c r="A844" s="1226" t="s">
        <v>3452</v>
      </c>
      <c r="B844" s="1227" t="s">
        <v>3453</v>
      </c>
      <c r="C844" s="1226" t="s">
        <v>3452</v>
      </c>
      <c r="D844" t="s">
        <v>7597</v>
      </c>
    </row>
    <row r="845" spans="1:4" ht="15" x14ac:dyDescent="0.2">
      <c r="A845" s="1226" t="s">
        <v>2574</v>
      </c>
      <c r="B845" s="1227" t="s">
        <v>2575</v>
      </c>
      <c r="C845" s="1226" t="s">
        <v>2574</v>
      </c>
      <c r="D845" t="s">
        <v>7598</v>
      </c>
    </row>
    <row r="846" spans="1:4" ht="15" x14ac:dyDescent="0.2">
      <c r="A846" s="1226" t="s">
        <v>2250</v>
      </c>
      <c r="B846" s="1227" t="s">
        <v>2251</v>
      </c>
      <c r="C846" s="1226" t="s">
        <v>2250</v>
      </c>
      <c r="D846" t="s">
        <v>7599</v>
      </c>
    </row>
    <row r="847" spans="1:4" ht="15" x14ac:dyDescent="0.2">
      <c r="A847" s="1226" t="s">
        <v>3266</v>
      </c>
      <c r="B847" s="1227" t="s">
        <v>3267</v>
      </c>
      <c r="C847" s="1226" t="s">
        <v>3266</v>
      </c>
      <c r="D847" t="s">
        <v>7600</v>
      </c>
    </row>
    <row r="848" spans="1:4" ht="15" x14ac:dyDescent="0.2">
      <c r="A848" s="1226" t="s">
        <v>2612</v>
      </c>
      <c r="B848" s="1227" t="s">
        <v>2613</v>
      </c>
      <c r="C848" s="1226" t="s">
        <v>2612</v>
      </c>
      <c r="D848" t="s">
        <v>7601</v>
      </c>
    </row>
    <row r="849" spans="1:4" ht="15" x14ac:dyDescent="0.2">
      <c r="A849" s="1226" t="s">
        <v>3232</v>
      </c>
      <c r="B849" s="1227" t="s">
        <v>3233</v>
      </c>
      <c r="C849" s="1226" t="s">
        <v>3232</v>
      </c>
      <c r="D849" t="s">
        <v>7602</v>
      </c>
    </row>
    <row r="850" spans="1:4" ht="15" x14ac:dyDescent="0.2">
      <c r="A850" s="1226" t="s">
        <v>2744</v>
      </c>
      <c r="B850" s="1227" t="s">
        <v>2745</v>
      </c>
      <c r="C850" s="1226" t="s">
        <v>2744</v>
      </c>
      <c r="D850" t="s">
        <v>7603</v>
      </c>
    </row>
    <row r="851" spans="1:4" ht="15" x14ac:dyDescent="0.2">
      <c r="A851" s="1226" t="s">
        <v>2750</v>
      </c>
      <c r="B851" s="1227" t="s">
        <v>2751</v>
      </c>
      <c r="C851" s="1226" t="s">
        <v>2750</v>
      </c>
      <c r="D851" t="s">
        <v>7604</v>
      </c>
    </row>
    <row r="852" spans="1:4" ht="15" x14ac:dyDescent="0.2">
      <c r="A852" s="1226" t="s">
        <v>2712</v>
      </c>
      <c r="B852" s="1227" t="s">
        <v>2713</v>
      </c>
      <c r="C852" s="1226" t="s">
        <v>2712</v>
      </c>
      <c r="D852" t="s">
        <v>7605</v>
      </c>
    </row>
    <row r="853" spans="1:4" ht="15" x14ac:dyDescent="0.2">
      <c r="A853" s="1226" t="s">
        <v>1763</v>
      </c>
      <c r="B853" s="1227" t="s">
        <v>1764</v>
      </c>
      <c r="C853" s="1226" t="s">
        <v>1763</v>
      </c>
      <c r="D853" t="s">
        <v>7606</v>
      </c>
    </row>
    <row r="854" spans="1:4" ht="15" x14ac:dyDescent="0.2">
      <c r="A854" s="1226" t="s">
        <v>2746</v>
      </c>
      <c r="B854" s="1227" t="s">
        <v>2747</v>
      </c>
      <c r="C854" s="1226" t="s">
        <v>2746</v>
      </c>
      <c r="D854" t="s">
        <v>7607</v>
      </c>
    </row>
    <row r="855" spans="1:4" ht="15" x14ac:dyDescent="0.2">
      <c r="A855" s="1226" t="s">
        <v>2132</v>
      </c>
      <c r="B855" s="1227" t="s">
        <v>2133</v>
      </c>
      <c r="C855" s="1226" t="s">
        <v>2132</v>
      </c>
      <c r="D855" t="s">
        <v>7608</v>
      </c>
    </row>
    <row r="856" spans="1:4" ht="15" x14ac:dyDescent="0.2">
      <c r="A856" s="1226" t="s">
        <v>2140</v>
      </c>
      <c r="B856" s="1227" t="s">
        <v>2141</v>
      </c>
      <c r="C856" s="1226" t="s">
        <v>2140</v>
      </c>
      <c r="D856" t="s">
        <v>7609</v>
      </c>
    </row>
    <row r="857" spans="1:4" ht="15" x14ac:dyDescent="0.2">
      <c r="A857" s="1226" t="s">
        <v>3160</v>
      </c>
      <c r="B857" s="1227" t="s">
        <v>3161</v>
      </c>
      <c r="C857" s="1226" t="s">
        <v>3160</v>
      </c>
      <c r="D857" t="s">
        <v>7610</v>
      </c>
    </row>
    <row r="858" spans="1:4" ht="15" x14ac:dyDescent="0.2">
      <c r="A858" s="1226" t="s">
        <v>2226</v>
      </c>
      <c r="B858" s="1227" t="s">
        <v>2227</v>
      </c>
      <c r="C858" s="1226" t="s">
        <v>2226</v>
      </c>
      <c r="D858" t="s">
        <v>7611</v>
      </c>
    </row>
    <row r="859" spans="1:4" ht="15" x14ac:dyDescent="0.2">
      <c r="A859" s="1226" t="s">
        <v>2648</v>
      </c>
      <c r="B859" s="1227" t="s">
        <v>2649</v>
      </c>
      <c r="C859" s="1226" t="s">
        <v>2648</v>
      </c>
      <c r="D859" t="s">
        <v>7612</v>
      </c>
    </row>
    <row r="860" spans="1:4" ht="15" x14ac:dyDescent="0.2">
      <c r="A860" s="1226" t="s">
        <v>3588</v>
      </c>
      <c r="B860" s="1227" t="s">
        <v>3589</v>
      </c>
      <c r="C860" s="1226" t="s">
        <v>3588</v>
      </c>
      <c r="D860" t="s">
        <v>7613</v>
      </c>
    </row>
    <row r="861" spans="1:4" ht="15" x14ac:dyDescent="0.2">
      <c r="A861" s="1226" t="s">
        <v>2960</v>
      </c>
      <c r="B861" s="1227" t="s">
        <v>2961</v>
      </c>
      <c r="C861" s="1226" t="s">
        <v>2960</v>
      </c>
      <c r="D861" t="s">
        <v>7614</v>
      </c>
    </row>
    <row r="862" spans="1:4" ht="15" x14ac:dyDescent="0.2">
      <c r="A862" s="1226" t="s">
        <v>3046</v>
      </c>
      <c r="B862" s="1227" t="s">
        <v>3047</v>
      </c>
      <c r="C862" s="1226" t="s">
        <v>3046</v>
      </c>
      <c r="D862" t="s">
        <v>7615</v>
      </c>
    </row>
    <row r="863" spans="1:4" ht="15" x14ac:dyDescent="0.2">
      <c r="A863" s="1226" t="s">
        <v>2058</v>
      </c>
      <c r="B863" s="1227" t="s">
        <v>2059</v>
      </c>
      <c r="C863" s="1226" t="s">
        <v>2058</v>
      </c>
      <c r="D863" t="s">
        <v>7616</v>
      </c>
    </row>
    <row r="864" spans="1:4" ht="15" x14ac:dyDescent="0.2">
      <c r="A864" s="1226" t="s">
        <v>3088</v>
      </c>
      <c r="B864" s="1227" t="s">
        <v>3089</v>
      </c>
      <c r="C864" s="1226" t="s">
        <v>3088</v>
      </c>
      <c r="D864" t="s">
        <v>7617</v>
      </c>
    </row>
    <row r="865" spans="1:4" ht="15" x14ac:dyDescent="0.2">
      <c r="A865" s="1226" t="s">
        <v>3054</v>
      </c>
      <c r="B865" s="1227" t="s">
        <v>3055</v>
      </c>
      <c r="C865" s="1226" t="s">
        <v>3054</v>
      </c>
      <c r="D865" t="s">
        <v>7618</v>
      </c>
    </row>
    <row r="866" spans="1:4" ht="15" x14ac:dyDescent="0.2">
      <c r="A866" s="1226" t="s">
        <v>3362</v>
      </c>
      <c r="B866" s="1227" t="s">
        <v>3363</v>
      </c>
      <c r="C866" s="1226" t="s">
        <v>3362</v>
      </c>
      <c r="D866" t="s">
        <v>7619</v>
      </c>
    </row>
    <row r="867" spans="1:4" ht="15" x14ac:dyDescent="0.2">
      <c r="A867" s="1226" t="s">
        <v>2098</v>
      </c>
      <c r="B867" s="1227" t="s">
        <v>2099</v>
      </c>
      <c r="C867" s="1226" t="s">
        <v>2098</v>
      </c>
      <c r="D867" t="s">
        <v>7620</v>
      </c>
    </row>
    <row r="868" spans="1:4" ht="15" x14ac:dyDescent="0.2">
      <c r="A868" s="1226" t="s">
        <v>2870</v>
      </c>
      <c r="B868" s="1227" t="s">
        <v>2871</v>
      </c>
      <c r="C868" s="1226" t="s">
        <v>2870</v>
      </c>
      <c r="D868" t="s">
        <v>7621</v>
      </c>
    </row>
    <row r="869" spans="1:4" ht="15" x14ac:dyDescent="0.2">
      <c r="A869" s="1226" t="s">
        <v>2868</v>
      </c>
      <c r="B869" s="1227" t="s">
        <v>2869</v>
      </c>
      <c r="C869" s="1226" t="s">
        <v>2868</v>
      </c>
      <c r="D869" t="s">
        <v>7622</v>
      </c>
    </row>
    <row r="870" spans="1:4" ht="15" x14ac:dyDescent="0.2">
      <c r="A870" s="1226" t="s">
        <v>2174</v>
      </c>
      <c r="B870" s="1227" t="s">
        <v>2175</v>
      </c>
      <c r="C870" s="1226" t="s">
        <v>2174</v>
      </c>
      <c r="D870" t="s">
        <v>7623</v>
      </c>
    </row>
    <row r="871" spans="1:4" ht="15" x14ac:dyDescent="0.2">
      <c r="A871" s="1226" t="s">
        <v>2242</v>
      </c>
      <c r="B871" s="1227" t="s">
        <v>2243</v>
      </c>
      <c r="C871" s="1226" t="s">
        <v>2242</v>
      </c>
      <c r="D871" t="s">
        <v>7624</v>
      </c>
    </row>
    <row r="872" spans="1:4" ht="15" x14ac:dyDescent="0.2">
      <c r="A872" s="1226" t="s">
        <v>3340</v>
      </c>
      <c r="B872" s="1227" t="s">
        <v>3341</v>
      </c>
      <c r="C872" s="1226" t="s">
        <v>3340</v>
      </c>
      <c r="D872" t="s">
        <v>7625</v>
      </c>
    </row>
    <row r="873" spans="1:4" ht="15" x14ac:dyDescent="0.2">
      <c r="A873" s="1226" t="s">
        <v>1956</v>
      </c>
      <c r="B873" s="1227" t="s">
        <v>1957</v>
      </c>
      <c r="C873" s="1226" t="s">
        <v>1956</v>
      </c>
      <c r="D873" t="s">
        <v>7626</v>
      </c>
    </row>
    <row r="874" spans="1:4" ht="15" x14ac:dyDescent="0.2">
      <c r="A874" s="1226" t="s">
        <v>2054</v>
      </c>
      <c r="B874" s="1227" t="s">
        <v>2055</v>
      </c>
      <c r="C874" s="1226" t="s">
        <v>2054</v>
      </c>
      <c r="D874" t="s">
        <v>7627</v>
      </c>
    </row>
    <row r="875" spans="1:4" ht="15" x14ac:dyDescent="0.2">
      <c r="A875" s="1226" t="s">
        <v>1817</v>
      </c>
      <c r="B875" s="1227" t="s">
        <v>1818</v>
      </c>
      <c r="C875" s="1226" t="s">
        <v>1817</v>
      </c>
      <c r="D875" t="s">
        <v>7628</v>
      </c>
    </row>
    <row r="876" spans="1:4" ht="15" x14ac:dyDescent="0.2">
      <c r="A876" s="1226" t="s">
        <v>2304</v>
      </c>
      <c r="B876" s="1227" t="s">
        <v>2305</v>
      </c>
      <c r="C876" s="1226" t="s">
        <v>2304</v>
      </c>
      <c r="D876" t="s">
        <v>7629</v>
      </c>
    </row>
    <row r="877" spans="1:4" ht="15" x14ac:dyDescent="0.2">
      <c r="A877" s="1226" t="s">
        <v>3328</v>
      </c>
      <c r="B877" s="1227" t="s">
        <v>3329</v>
      </c>
      <c r="C877" s="1226" t="s">
        <v>3328</v>
      </c>
      <c r="D877" t="s">
        <v>7630</v>
      </c>
    </row>
    <row r="878" spans="1:4" ht="15" x14ac:dyDescent="0.2">
      <c r="A878" s="1226" t="s">
        <v>2670</v>
      </c>
      <c r="B878" s="1227" t="s">
        <v>2671</v>
      </c>
      <c r="C878" s="1226" t="s">
        <v>2670</v>
      </c>
      <c r="D878" t="s">
        <v>7631</v>
      </c>
    </row>
    <row r="879" spans="1:4" ht="15" x14ac:dyDescent="0.2">
      <c r="A879" s="1226" t="s">
        <v>1743</v>
      </c>
      <c r="B879" s="1227" t="s">
        <v>1744</v>
      </c>
      <c r="C879" s="1226" t="s">
        <v>1743</v>
      </c>
      <c r="D879" t="s">
        <v>7632</v>
      </c>
    </row>
    <row r="880" spans="1:4" ht="15" x14ac:dyDescent="0.2">
      <c r="A880" s="1226" t="s">
        <v>3650</v>
      </c>
      <c r="B880" s="1227" t="s">
        <v>3651</v>
      </c>
      <c r="C880" s="1226" t="s">
        <v>3650</v>
      </c>
      <c r="D880" t="s">
        <v>7633</v>
      </c>
    </row>
    <row r="881" spans="1:4" ht="15" x14ac:dyDescent="0.2">
      <c r="A881" s="1226" t="s">
        <v>3652</v>
      </c>
      <c r="B881" s="1227" t="s">
        <v>3653</v>
      </c>
      <c r="C881" s="1226" t="s">
        <v>3652</v>
      </c>
      <c r="D881" t="s">
        <v>7634</v>
      </c>
    </row>
    <row r="882" spans="1:4" ht="15" x14ac:dyDescent="0.2">
      <c r="A882" s="1226" t="s">
        <v>1759</v>
      </c>
      <c r="B882" s="1227" t="s">
        <v>1760</v>
      </c>
      <c r="C882" s="1226" t="s">
        <v>1759</v>
      </c>
      <c r="D882" t="s">
        <v>7635</v>
      </c>
    </row>
    <row r="883" spans="1:4" ht="15" x14ac:dyDescent="0.2">
      <c r="A883" s="1226" t="s">
        <v>2126</v>
      </c>
      <c r="B883" s="1227" t="s">
        <v>2127</v>
      </c>
      <c r="C883" s="1226" t="s">
        <v>2126</v>
      </c>
      <c r="D883" t="s">
        <v>7636</v>
      </c>
    </row>
    <row r="884" spans="1:4" ht="15" x14ac:dyDescent="0.2">
      <c r="A884" s="1226" t="s">
        <v>2508</v>
      </c>
      <c r="B884" s="1227" t="s">
        <v>2509</v>
      </c>
      <c r="C884" s="1226" t="s">
        <v>2508</v>
      </c>
      <c r="D884" t="s">
        <v>7637</v>
      </c>
    </row>
    <row r="885" spans="1:4" ht="15" x14ac:dyDescent="0.2">
      <c r="A885" s="1226" t="s">
        <v>2066</v>
      </c>
      <c r="B885" s="1227" t="s">
        <v>2067</v>
      </c>
      <c r="C885" s="1226" t="s">
        <v>2066</v>
      </c>
      <c r="D885" t="s">
        <v>7638</v>
      </c>
    </row>
    <row r="886" spans="1:4" ht="15" x14ac:dyDescent="0.2">
      <c r="A886" s="1226" t="s">
        <v>2024</v>
      </c>
      <c r="B886" s="1227" t="s">
        <v>2025</v>
      </c>
      <c r="C886" s="1226" t="s">
        <v>2024</v>
      </c>
      <c r="D886" t="s">
        <v>7639</v>
      </c>
    </row>
    <row r="887" spans="1:4" ht="15" x14ac:dyDescent="0.2">
      <c r="A887" s="1226" t="s">
        <v>2060</v>
      </c>
      <c r="B887" s="1227" t="s">
        <v>2061</v>
      </c>
      <c r="C887" s="1226" t="s">
        <v>2060</v>
      </c>
      <c r="D887" t="s">
        <v>7640</v>
      </c>
    </row>
    <row r="888" spans="1:4" ht="15" x14ac:dyDescent="0.2">
      <c r="A888" s="1226" t="s">
        <v>3668</v>
      </c>
      <c r="B888" s="1227" t="s">
        <v>3669</v>
      </c>
      <c r="C888" s="1226" t="s">
        <v>3668</v>
      </c>
      <c r="D888" t="s">
        <v>7641</v>
      </c>
    </row>
    <row r="889" spans="1:4" ht="15" x14ac:dyDescent="0.2">
      <c r="A889" s="1226" t="s">
        <v>2120</v>
      </c>
      <c r="B889" s="1227" t="s">
        <v>2121</v>
      </c>
      <c r="C889" s="1226" t="s">
        <v>2120</v>
      </c>
      <c r="D889" t="s">
        <v>7642</v>
      </c>
    </row>
    <row r="890" spans="1:4" ht="15" x14ac:dyDescent="0.2">
      <c r="A890" s="1226" t="s">
        <v>2874</v>
      </c>
      <c r="B890" s="1227" t="s">
        <v>2875</v>
      </c>
      <c r="C890" s="1226" t="s">
        <v>2874</v>
      </c>
      <c r="D890" t="s">
        <v>7643</v>
      </c>
    </row>
    <row r="891" spans="1:4" ht="15" x14ac:dyDescent="0.2">
      <c r="A891" s="1226" t="s">
        <v>1873</v>
      </c>
      <c r="B891" s="1227" t="s">
        <v>1874</v>
      </c>
      <c r="C891" s="1226" t="s">
        <v>1873</v>
      </c>
      <c r="D891" t="s">
        <v>7644</v>
      </c>
    </row>
    <row r="892" spans="1:4" ht="15" x14ac:dyDescent="0.2">
      <c r="A892" s="1226" t="s">
        <v>1875</v>
      </c>
      <c r="B892" s="1227" t="s">
        <v>1876</v>
      </c>
      <c r="C892" s="1226" t="s">
        <v>1875</v>
      </c>
      <c r="D892" t="s">
        <v>7645</v>
      </c>
    </row>
    <row r="893" spans="1:4" ht="15" x14ac:dyDescent="0.2">
      <c r="A893" s="1226" t="s">
        <v>3270</v>
      </c>
      <c r="B893" s="1227" t="s">
        <v>3271</v>
      </c>
      <c r="C893" s="1226" t="s">
        <v>3270</v>
      </c>
      <c r="D893" t="s">
        <v>7646</v>
      </c>
    </row>
    <row r="894" spans="1:4" ht="15" x14ac:dyDescent="0.2">
      <c r="A894" s="1226" t="s">
        <v>3216</v>
      </c>
      <c r="B894" s="1227" t="s">
        <v>3217</v>
      </c>
      <c r="C894" s="1226" t="s">
        <v>3216</v>
      </c>
      <c r="D894" t="s">
        <v>7647</v>
      </c>
    </row>
    <row r="895" spans="1:4" ht="15" x14ac:dyDescent="0.2">
      <c r="A895" s="1226" t="s">
        <v>3364</v>
      </c>
      <c r="B895" s="1227" t="s">
        <v>3365</v>
      </c>
      <c r="C895" s="1226" t="s">
        <v>3364</v>
      </c>
      <c r="D895" t="s">
        <v>7648</v>
      </c>
    </row>
    <row r="896" spans="1:4" ht="15" x14ac:dyDescent="0.2">
      <c r="A896" s="1226" t="s">
        <v>2356</v>
      </c>
      <c r="B896" s="1227" t="s">
        <v>2357</v>
      </c>
      <c r="C896" s="1226" t="s">
        <v>2356</v>
      </c>
      <c r="D896" t="s">
        <v>7649</v>
      </c>
    </row>
    <row r="897" spans="1:4" ht="15" x14ac:dyDescent="0.2">
      <c r="A897" s="1226" t="s">
        <v>2972</v>
      </c>
      <c r="B897" s="1227" t="s">
        <v>2973</v>
      </c>
      <c r="C897" s="1226" t="s">
        <v>2972</v>
      </c>
      <c r="D897" t="s">
        <v>7650</v>
      </c>
    </row>
    <row r="898" spans="1:4" ht="15" x14ac:dyDescent="0.2">
      <c r="A898" s="1226" t="s">
        <v>2664</v>
      </c>
      <c r="B898" s="1227" t="s">
        <v>2665</v>
      </c>
      <c r="C898" s="1226" t="s">
        <v>2664</v>
      </c>
      <c r="D898" t="s">
        <v>7651</v>
      </c>
    </row>
    <row r="899" spans="1:4" ht="15" x14ac:dyDescent="0.2">
      <c r="A899" s="1226" t="s">
        <v>3548</v>
      </c>
      <c r="B899" s="1227" t="s">
        <v>3549</v>
      </c>
      <c r="C899" s="1226" t="s">
        <v>3548</v>
      </c>
      <c r="D899" t="s">
        <v>7652</v>
      </c>
    </row>
    <row r="900" spans="1:4" ht="15" x14ac:dyDescent="0.2">
      <c r="A900" s="1226" t="s">
        <v>3510</v>
      </c>
      <c r="B900" s="1227" t="s">
        <v>3511</v>
      </c>
      <c r="C900" s="1226" t="s">
        <v>3510</v>
      </c>
      <c r="D900" t="s">
        <v>7653</v>
      </c>
    </row>
    <row r="901" spans="1:4" ht="15" x14ac:dyDescent="0.2">
      <c r="A901" s="1226" t="s">
        <v>1721</v>
      </c>
      <c r="B901" s="1227" t="s">
        <v>1722</v>
      </c>
      <c r="C901" s="1226" t="s">
        <v>1721</v>
      </c>
      <c r="D901" t="s">
        <v>7654</v>
      </c>
    </row>
    <row r="902" spans="1:4" ht="15" x14ac:dyDescent="0.2">
      <c r="A902" s="1226" t="s">
        <v>3376</v>
      </c>
      <c r="B902" s="1227" t="s">
        <v>3377</v>
      </c>
      <c r="C902" s="1226" t="s">
        <v>3376</v>
      </c>
      <c r="D902" t="s">
        <v>7655</v>
      </c>
    </row>
    <row r="903" spans="1:4" ht="15" x14ac:dyDescent="0.2">
      <c r="A903" s="1226" t="s">
        <v>2156</v>
      </c>
      <c r="B903" s="1227" t="s">
        <v>2157</v>
      </c>
      <c r="C903" s="1226" t="s">
        <v>2156</v>
      </c>
      <c r="D903" t="s">
        <v>7656</v>
      </c>
    </row>
    <row r="904" spans="1:4" ht="15" x14ac:dyDescent="0.2">
      <c r="A904" s="1226" t="s">
        <v>3476</v>
      </c>
      <c r="B904" s="1227" t="s">
        <v>3477</v>
      </c>
      <c r="C904" s="1226" t="s">
        <v>3476</v>
      </c>
      <c r="D904" t="s">
        <v>7657</v>
      </c>
    </row>
    <row r="905" spans="1:4" ht="15" x14ac:dyDescent="0.2">
      <c r="A905" s="1226" t="s">
        <v>3404</v>
      </c>
      <c r="B905" s="1227" t="s">
        <v>3405</v>
      </c>
      <c r="C905" s="1226" t="s">
        <v>3404</v>
      </c>
      <c r="D905" t="s">
        <v>7658</v>
      </c>
    </row>
    <row r="906" spans="1:4" ht="15" x14ac:dyDescent="0.2">
      <c r="A906" s="1226" t="s">
        <v>2832</v>
      </c>
      <c r="B906" s="1227" t="s">
        <v>2833</v>
      </c>
      <c r="C906" s="1226" t="s">
        <v>2832</v>
      </c>
      <c r="D906" t="s">
        <v>7659</v>
      </c>
    </row>
    <row r="907" spans="1:4" ht="15" x14ac:dyDescent="0.2">
      <c r="A907" s="1226" t="s">
        <v>1896</v>
      </c>
      <c r="B907" s="1227" t="s">
        <v>1897</v>
      </c>
      <c r="C907" s="1226" t="s">
        <v>1896</v>
      </c>
      <c r="D907" t="s">
        <v>7660</v>
      </c>
    </row>
    <row r="908" spans="1:4" ht="15" x14ac:dyDescent="0.2">
      <c r="A908" s="1226" t="s">
        <v>3318</v>
      </c>
      <c r="B908" s="1227" t="s">
        <v>3319</v>
      </c>
      <c r="C908" s="1226" t="s">
        <v>3318</v>
      </c>
      <c r="D908" t="s">
        <v>7661</v>
      </c>
    </row>
    <row r="909" spans="1:4" ht="15" x14ac:dyDescent="0.2">
      <c r="A909" s="1226" t="s">
        <v>2770</v>
      </c>
      <c r="B909" s="1227" t="s">
        <v>2771</v>
      </c>
      <c r="C909" s="1226" t="s">
        <v>2770</v>
      </c>
      <c r="D909" t="s">
        <v>7662</v>
      </c>
    </row>
    <row r="910" spans="1:4" ht="15" x14ac:dyDescent="0.2">
      <c r="A910" s="1226" t="s">
        <v>3630</v>
      </c>
      <c r="B910" s="1227" t="s">
        <v>3631</v>
      </c>
      <c r="C910" s="1226" t="s">
        <v>3630</v>
      </c>
      <c r="D910" t="s">
        <v>7663</v>
      </c>
    </row>
    <row r="911" spans="1:4" ht="15" x14ac:dyDescent="0.2">
      <c r="A911" s="1226" t="s">
        <v>3138</v>
      </c>
      <c r="B911" s="1227" t="s">
        <v>3139</v>
      </c>
      <c r="C911" s="1226" t="s">
        <v>3138</v>
      </c>
      <c r="D911" t="s">
        <v>7664</v>
      </c>
    </row>
    <row r="912" spans="1:4" ht="15" x14ac:dyDescent="0.2">
      <c r="A912" s="1226" t="s">
        <v>2660</v>
      </c>
      <c r="B912" s="1227" t="s">
        <v>2661</v>
      </c>
      <c r="C912" s="1226" t="s">
        <v>2660</v>
      </c>
      <c r="D912" t="s">
        <v>7665</v>
      </c>
    </row>
    <row r="913" spans="1:4" ht="15" x14ac:dyDescent="0.2">
      <c r="A913" s="1226" t="s">
        <v>2124</v>
      </c>
      <c r="B913" s="1227" t="s">
        <v>2125</v>
      </c>
      <c r="C913" s="1226" t="s">
        <v>2124</v>
      </c>
      <c r="D913" t="s">
        <v>7666</v>
      </c>
    </row>
    <row r="914" spans="1:4" ht="15" x14ac:dyDescent="0.2">
      <c r="A914" s="1226" t="s">
        <v>2570</v>
      </c>
      <c r="B914" s="1227" t="s">
        <v>2571</v>
      </c>
      <c r="C914" s="1226" t="s">
        <v>2570</v>
      </c>
      <c r="D914" t="s">
        <v>7667</v>
      </c>
    </row>
    <row r="915" spans="1:4" ht="15" x14ac:dyDescent="0.2">
      <c r="A915" s="1226" t="s">
        <v>3552</v>
      </c>
      <c r="B915" s="1227" t="s">
        <v>3553</v>
      </c>
      <c r="C915" s="1226" t="s">
        <v>3552</v>
      </c>
      <c r="D915" t="s">
        <v>7668</v>
      </c>
    </row>
    <row r="916" spans="1:4" ht="15" x14ac:dyDescent="0.2">
      <c r="A916" s="1226" t="s">
        <v>3396</v>
      </c>
      <c r="B916" s="1227" t="s">
        <v>3397</v>
      </c>
      <c r="C916" s="1226" t="s">
        <v>3396</v>
      </c>
      <c r="D916" t="s">
        <v>7669</v>
      </c>
    </row>
    <row r="917" spans="1:4" ht="15" x14ac:dyDescent="0.2">
      <c r="A917" s="1226" t="s">
        <v>3032</v>
      </c>
      <c r="B917" s="1227" t="s">
        <v>3033</v>
      </c>
      <c r="C917" s="1226" t="s">
        <v>3032</v>
      </c>
      <c r="D917" t="s">
        <v>7670</v>
      </c>
    </row>
    <row r="918" spans="1:4" ht="15" x14ac:dyDescent="0.2">
      <c r="A918" s="1226" t="s">
        <v>1765</v>
      </c>
      <c r="B918" s="1227" t="s">
        <v>1766</v>
      </c>
      <c r="C918" s="1226" t="s">
        <v>1765</v>
      </c>
      <c r="D918" t="s">
        <v>7671</v>
      </c>
    </row>
    <row r="919" spans="1:4" ht="15" x14ac:dyDescent="0.2">
      <c r="A919" s="1226" t="s">
        <v>2974</v>
      </c>
      <c r="B919" s="1227" t="s">
        <v>2975</v>
      </c>
      <c r="C919" s="1226" t="s">
        <v>2974</v>
      </c>
      <c r="D919" t="s">
        <v>7672</v>
      </c>
    </row>
    <row r="920" spans="1:4" ht="15" x14ac:dyDescent="0.2">
      <c r="A920" s="1226" t="s">
        <v>3662</v>
      </c>
      <c r="B920" s="1227" t="s">
        <v>3663</v>
      </c>
      <c r="C920" s="1226" t="s">
        <v>3662</v>
      </c>
      <c r="D920" t="s">
        <v>7673</v>
      </c>
    </row>
    <row r="921" spans="1:4" ht="15" x14ac:dyDescent="0.2">
      <c r="A921" s="1226" t="s">
        <v>3658</v>
      </c>
      <c r="B921" s="1227" t="s">
        <v>3659</v>
      </c>
      <c r="C921" s="1226" t="s">
        <v>3658</v>
      </c>
      <c r="D921" t="s">
        <v>7674</v>
      </c>
    </row>
    <row r="922" spans="1:4" ht="15" x14ac:dyDescent="0.2">
      <c r="A922" s="1226" t="s">
        <v>2524</v>
      </c>
      <c r="B922" s="1227" t="s">
        <v>2525</v>
      </c>
      <c r="C922" s="1226" t="s">
        <v>2524</v>
      </c>
      <c r="D922" t="s">
        <v>7675</v>
      </c>
    </row>
    <row r="923" spans="1:4" ht="15" x14ac:dyDescent="0.2">
      <c r="A923" s="1226" t="s">
        <v>2520</v>
      </c>
      <c r="B923" s="1227" t="s">
        <v>2521</v>
      </c>
      <c r="C923" s="1226" t="s">
        <v>2520</v>
      </c>
      <c r="D923" t="s">
        <v>7676</v>
      </c>
    </row>
    <row r="924" spans="1:4" ht="15" x14ac:dyDescent="0.2">
      <c r="A924" s="1226" t="s">
        <v>2158</v>
      </c>
      <c r="B924" s="1227" t="s">
        <v>2159</v>
      </c>
      <c r="C924" s="1226" t="s">
        <v>2158</v>
      </c>
      <c r="D924" t="s">
        <v>7677</v>
      </c>
    </row>
    <row r="925" spans="1:4" ht="15" x14ac:dyDescent="0.2">
      <c r="A925" s="1226" t="s">
        <v>1711</v>
      </c>
      <c r="B925" s="1227" t="s">
        <v>1712</v>
      </c>
      <c r="C925" s="1226" t="s">
        <v>1711</v>
      </c>
      <c r="D925" t="s">
        <v>7678</v>
      </c>
    </row>
    <row r="926" spans="1:4" ht="15" x14ac:dyDescent="0.2">
      <c r="A926" s="1226" t="s">
        <v>2008</v>
      </c>
      <c r="B926" s="1227" t="s">
        <v>2009</v>
      </c>
      <c r="C926" s="1226" t="s">
        <v>2008</v>
      </c>
      <c r="D926" t="s">
        <v>7679</v>
      </c>
    </row>
    <row r="927" spans="1:4" ht="15" x14ac:dyDescent="0.2">
      <c r="A927" s="1226" t="s">
        <v>3526</v>
      </c>
      <c r="B927" s="1227" t="s">
        <v>3527</v>
      </c>
      <c r="C927" s="1226" t="s">
        <v>3526</v>
      </c>
      <c r="D927" t="s">
        <v>7680</v>
      </c>
    </row>
    <row r="928" spans="1:4" ht="15" x14ac:dyDescent="0.2">
      <c r="A928" s="1226" t="s">
        <v>2474</v>
      </c>
      <c r="B928" s="1227" t="s">
        <v>2475</v>
      </c>
      <c r="C928" s="1226" t="s">
        <v>2474</v>
      </c>
      <c r="D928" t="s">
        <v>7681</v>
      </c>
    </row>
    <row r="929" spans="1:4" ht="15" x14ac:dyDescent="0.2">
      <c r="A929" s="1226" t="s">
        <v>2902</v>
      </c>
      <c r="B929" s="1227" t="s">
        <v>2903</v>
      </c>
      <c r="C929" s="1226" t="s">
        <v>2902</v>
      </c>
      <c r="D929" t="s">
        <v>7682</v>
      </c>
    </row>
    <row r="930" spans="1:4" ht="15" x14ac:dyDescent="0.2">
      <c r="A930" s="1226" t="s">
        <v>2900</v>
      </c>
      <c r="B930" s="1227" t="s">
        <v>2901</v>
      </c>
      <c r="C930" s="1226" t="s">
        <v>2900</v>
      </c>
      <c r="D930" t="s">
        <v>7683</v>
      </c>
    </row>
    <row r="931" spans="1:4" ht="15" x14ac:dyDescent="0.2">
      <c r="A931" s="1226" t="s">
        <v>2230</v>
      </c>
      <c r="B931" s="1227" t="s">
        <v>2231</v>
      </c>
      <c r="C931" s="1226" t="s">
        <v>2230</v>
      </c>
      <c r="D931" t="s">
        <v>7684</v>
      </c>
    </row>
    <row r="932" spans="1:4" ht="15" x14ac:dyDescent="0.2">
      <c r="A932" s="1226" t="s">
        <v>2096</v>
      </c>
      <c r="B932" s="1227" t="s">
        <v>2097</v>
      </c>
      <c r="C932" s="1226" t="s">
        <v>2096</v>
      </c>
      <c r="D932" t="s">
        <v>7685</v>
      </c>
    </row>
    <row r="933" spans="1:4" ht="15" x14ac:dyDescent="0.2">
      <c r="A933" s="1226" t="s">
        <v>2846</v>
      </c>
      <c r="B933" s="1227" t="s">
        <v>2847</v>
      </c>
      <c r="C933" s="1226" t="s">
        <v>2846</v>
      </c>
      <c r="D933" t="s">
        <v>7686</v>
      </c>
    </row>
    <row r="934" spans="1:4" ht="15" x14ac:dyDescent="0.2">
      <c r="A934" s="1226" t="s">
        <v>2928</v>
      </c>
      <c r="B934" s="1227" t="s">
        <v>2929</v>
      </c>
      <c r="C934" s="1226" t="s">
        <v>2928</v>
      </c>
      <c r="D934" t="s">
        <v>7687</v>
      </c>
    </row>
    <row r="935" spans="1:4" ht="15" x14ac:dyDescent="0.2">
      <c r="A935" s="1226" t="s">
        <v>2582</v>
      </c>
      <c r="B935" s="1227" t="s">
        <v>2583</v>
      </c>
      <c r="C935" s="1226" t="s">
        <v>2582</v>
      </c>
      <c r="D935" t="s">
        <v>7688</v>
      </c>
    </row>
    <row r="936" spans="1:4" ht="15" x14ac:dyDescent="0.2">
      <c r="A936" s="1226" t="s">
        <v>3262</v>
      </c>
      <c r="B936" s="1227" t="s">
        <v>3263</v>
      </c>
      <c r="C936" s="1226" t="s">
        <v>3262</v>
      </c>
      <c r="D936" t="s">
        <v>7689</v>
      </c>
    </row>
    <row r="937" spans="1:4" ht="15" x14ac:dyDescent="0.2">
      <c r="A937" s="1226" t="s">
        <v>3244</v>
      </c>
      <c r="B937" s="1227" t="s">
        <v>3245</v>
      </c>
      <c r="C937" s="1226" t="s">
        <v>3244</v>
      </c>
      <c r="D937" t="s">
        <v>7690</v>
      </c>
    </row>
    <row r="938" spans="1:4" ht="15" x14ac:dyDescent="0.2">
      <c r="A938" s="1226" t="s">
        <v>3036</v>
      </c>
      <c r="B938" s="1227" t="s">
        <v>3037</v>
      </c>
      <c r="C938" s="1226" t="s">
        <v>3036</v>
      </c>
      <c r="D938" t="s">
        <v>7691</v>
      </c>
    </row>
    <row r="939" spans="1:4" ht="15" x14ac:dyDescent="0.2">
      <c r="A939" s="1226" t="s">
        <v>2842</v>
      </c>
      <c r="B939" s="1227" t="s">
        <v>2843</v>
      </c>
      <c r="C939" s="1226" t="s">
        <v>2842</v>
      </c>
      <c r="D939" t="s">
        <v>7692</v>
      </c>
    </row>
    <row r="940" spans="1:4" ht="15" x14ac:dyDescent="0.2">
      <c r="A940" s="1226" t="s">
        <v>2798</v>
      </c>
      <c r="B940" s="1227" t="s">
        <v>2799</v>
      </c>
      <c r="C940" s="1226" t="s">
        <v>2798</v>
      </c>
      <c r="D940" t="s">
        <v>7693</v>
      </c>
    </row>
    <row r="941" spans="1:4" ht="15" x14ac:dyDescent="0.2">
      <c r="A941" s="1226" t="s">
        <v>1717</v>
      </c>
      <c r="B941" s="1227" t="s">
        <v>1718</v>
      </c>
      <c r="C941" s="1226" t="s">
        <v>1717</v>
      </c>
      <c r="D941" t="s">
        <v>7694</v>
      </c>
    </row>
    <row r="942" spans="1:4" ht="15" x14ac:dyDescent="0.2">
      <c r="A942" s="1226" t="s">
        <v>2482</v>
      </c>
      <c r="B942" s="1227" t="s">
        <v>2483</v>
      </c>
      <c r="C942" s="1226" t="s">
        <v>2482</v>
      </c>
      <c r="D942" t="s">
        <v>7695</v>
      </c>
    </row>
    <row r="943" spans="1:4" ht="15" x14ac:dyDescent="0.2">
      <c r="A943" s="1226" t="s">
        <v>2208</v>
      </c>
      <c r="B943" s="1227" t="s">
        <v>2209</v>
      </c>
      <c r="C943" s="1226" t="s">
        <v>2208</v>
      </c>
      <c r="D943" t="s">
        <v>7696</v>
      </c>
    </row>
    <row r="944" spans="1:4" ht="15" x14ac:dyDescent="0.2">
      <c r="A944" s="1226" t="s">
        <v>2088</v>
      </c>
      <c r="B944" s="1227" t="s">
        <v>2089</v>
      </c>
      <c r="C944" s="1226" t="s">
        <v>2088</v>
      </c>
      <c r="D944" t="s">
        <v>7697</v>
      </c>
    </row>
    <row r="945" spans="1:4" ht="15" x14ac:dyDescent="0.2">
      <c r="A945" s="1226" t="s">
        <v>2754</v>
      </c>
      <c r="B945" s="1227" t="s">
        <v>2755</v>
      </c>
      <c r="C945" s="1226" t="s">
        <v>2754</v>
      </c>
      <c r="D945" t="s">
        <v>7698</v>
      </c>
    </row>
    <row r="946" spans="1:4" ht="15" x14ac:dyDescent="0.2">
      <c r="A946" s="1226" t="s">
        <v>3540</v>
      </c>
      <c r="B946" s="1227" t="s">
        <v>3541</v>
      </c>
      <c r="C946" s="1226" t="s">
        <v>3540</v>
      </c>
      <c r="D946" t="s">
        <v>7699</v>
      </c>
    </row>
    <row r="947" spans="1:4" ht="15" x14ac:dyDescent="0.2">
      <c r="A947" s="1226" t="s">
        <v>3400</v>
      </c>
      <c r="B947" s="1227" t="s">
        <v>3401</v>
      </c>
      <c r="C947" s="1226" t="s">
        <v>3400</v>
      </c>
      <c r="D947" t="s">
        <v>7700</v>
      </c>
    </row>
    <row r="948" spans="1:4" ht="15" x14ac:dyDescent="0.2">
      <c r="A948" s="1226" t="s">
        <v>2392</v>
      </c>
      <c r="B948" s="1227" t="s">
        <v>2393</v>
      </c>
      <c r="C948" s="1226" t="s">
        <v>2392</v>
      </c>
      <c r="D948" t="s">
        <v>7701</v>
      </c>
    </row>
    <row r="949" spans="1:4" ht="15" x14ac:dyDescent="0.2">
      <c r="A949" s="1226" t="s">
        <v>2350</v>
      </c>
      <c r="B949" s="1227" t="s">
        <v>2351</v>
      </c>
      <c r="C949" s="1226" t="s">
        <v>2350</v>
      </c>
      <c r="D949" t="s">
        <v>7702</v>
      </c>
    </row>
    <row r="950" spans="1:4" ht="15" x14ac:dyDescent="0.2">
      <c r="A950" s="1226" t="s">
        <v>1821</v>
      </c>
      <c r="B950" s="1227" t="s">
        <v>1822</v>
      </c>
      <c r="C950" s="1226" t="s">
        <v>1821</v>
      </c>
      <c r="D950" t="s">
        <v>7703</v>
      </c>
    </row>
    <row r="951" spans="1:4" ht="15" x14ac:dyDescent="0.2">
      <c r="A951" s="1226" t="s">
        <v>2596</v>
      </c>
      <c r="B951" s="1227" t="s">
        <v>2597</v>
      </c>
      <c r="C951" s="1226" t="s">
        <v>2596</v>
      </c>
      <c r="D951" t="s">
        <v>7704</v>
      </c>
    </row>
    <row r="952" spans="1:4" ht="15" x14ac:dyDescent="0.2">
      <c r="A952" s="1226" t="s">
        <v>2286</v>
      </c>
      <c r="B952" s="1227" t="s">
        <v>2287</v>
      </c>
      <c r="C952" s="1226" t="s">
        <v>2286</v>
      </c>
      <c r="D952" t="s">
        <v>7705</v>
      </c>
    </row>
    <row r="953" spans="1:4" ht="15" x14ac:dyDescent="0.2">
      <c r="A953" s="1226" t="s">
        <v>1910</v>
      </c>
      <c r="B953" s="1227" t="s">
        <v>1911</v>
      </c>
      <c r="C953" s="1226" t="s">
        <v>1910</v>
      </c>
      <c r="D953" t="s">
        <v>7706</v>
      </c>
    </row>
    <row r="954" spans="1:4" ht="15" x14ac:dyDescent="0.2">
      <c r="A954" s="1226" t="s">
        <v>3538</v>
      </c>
      <c r="B954" s="1227" t="s">
        <v>3539</v>
      </c>
      <c r="C954" s="1226" t="s">
        <v>3538</v>
      </c>
      <c r="D954" t="s">
        <v>7707</v>
      </c>
    </row>
    <row r="955" spans="1:4" ht="15" x14ac:dyDescent="0.2">
      <c r="A955" s="1226" t="s">
        <v>1731</v>
      </c>
      <c r="B955" s="1227" t="s">
        <v>1732</v>
      </c>
      <c r="C955" s="1226" t="s">
        <v>1731</v>
      </c>
      <c r="D955" t="s">
        <v>7708</v>
      </c>
    </row>
    <row r="956" spans="1:4" ht="15" x14ac:dyDescent="0.2">
      <c r="A956" s="1226" t="s">
        <v>1928</v>
      </c>
      <c r="B956" s="1227" t="s">
        <v>1929</v>
      </c>
      <c r="C956" s="1226" t="s">
        <v>1928</v>
      </c>
      <c r="D956" t="s">
        <v>7709</v>
      </c>
    </row>
    <row r="957" spans="1:4" ht="15" x14ac:dyDescent="0.2">
      <c r="A957" s="1226" t="s">
        <v>3296</v>
      </c>
      <c r="B957" s="1227" t="s">
        <v>3297</v>
      </c>
      <c r="C957" s="1226" t="s">
        <v>3296</v>
      </c>
      <c r="D957" t="s">
        <v>7710</v>
      </c>
    </row>
    <row r="958" spans="1:4" ht="15" x14ac:dyDescent="0.2">
      <c r="A958" s="1226" t="s">
        <v>2644</v>
      </c>
      <c r="B958" s="1227" t="s">
        <v>2645</v>
      </c>
      <c r="C958" s="1226" t="s">
        <v>2644</v>
      </c>
      <c r="D958" t="s">
        <v>7711</v>
      </c>
    </row>
    <row r="959" spans="1:4" ht="15" x14ac:dyDescent="0.2">
      <c r="A959" s="1226" t="s">
        <v>1805</v>
      </c>
      <c r="B959" s="1227" t="s">
        <v>1806</v>
      </c>
      <c r="C959" s="1226" t="s">
        <v>1805</v>
      </c>
      <c r="D959" t="s">
        <v>7712</v>
      </c>
    </row>
    <row r="960" spans="1:4" ht="15" x14ac:dyDescent="0.2">
      <c r="A960" s="1226" t="s">
        <v>3624</v>
      </c>
      <c r="B960" s="1227" t="s">
        <v>3625</v>
      </c>
      <c r="C960" s="1226" t="s">
        <v>3624</v>
      </c>
      <c r="D960" t="s">
        <v>7713</v>
      </c>
    </row>
    <row r="961" spans="1:4" ht="15" x14ac:dyDescent="0.2">
      <c r="A961" s="1226" t="s">
        <v>3182</v>
      </c>
      <c r="B961" s="1227" t="s">
        <v>3183</v>
      </c>
      <c r="C961" s="1226" t="s">
        <v>3182</v>
      </c>
      <c r="D961" t="s">
        <v>7714</v>
      </c>
    </row>
    <row r="962" spans="1:4" ht="15" x14ac:dyDescent="0.2">
      <c r="A962" s="1226" t="s">
        <v>3664</v>
      </c>
      <c r="B962" s="1227" t="s">
        <v>3665</v>
      </c>
      <c r="C962" s="1226" t="s">
        <v>3664</v>
      </c>
      <c r="D962" t="s">
        <v>7715</v>
      </c>
    </row>
    <row r="963" spans="1:4" ht="15" x14ac:dyDescent="0.2">
      <c r="A963" s="1226" t="s">
        <v>3332</v>
      </c>
      <c r="B963" s="1227" t="s">
        <v>3333</v>
      </c>
      <c r="C963" s="1226" t="s">
        <v>3332</v>
      </c>
      <c r="D963" t="s">
        <v>7716</v>
      </c>
    </row>
    <row r="964" spans="1:4" ht="15" x14ac:dyDescent="0.2">
      <c r="A964" s="1226" t="s">
        <v>2762</v>
      </c>
      <c r="B964" s="1227" t="s">
        <v>2763</v>
      </c>
      <c r="C964" s="1226" t="s">
        <v>2762</v>
      </c>
      <c r="D964" t="s">
        <v>7717</v>
      </c>
    </row>
    <row r="965" spans="1:4" ht="15" x14ac:dyDescent="0.2">
      <c r="A965" s="1226" t="s">
        <v>3528</v>
      </c>
      <c r="B965" s="1227" t="s">
        <v>3529</v>
      </c>
      <c r="C965" s="1226" t="s">
        <v>3528</v>
      </c>
      <c r="D965" t="s">
        <v>7718</v>
      </c>
    </row>
    <row r="966" spans="1:4" ht="15" x14ac:dyDescent="0.2">
      <c r="A966" s="1226" t="s">
        <v>3530</v>
      </c>
      <c r="B966" s="1227" t="s">
        <v>3531</v>
      </c>
      <c r="C966" s="1226" t="s">
        <v>3530</v>
      </c>
      <c r="D966" t="s">
        <v>7719</v>
      </c>
    </row>
    <row r="967" spans="1:4" ht="15" x14ac:dyDescent="0.2">
      <c r="A967" s="1226" t="s">
        <v>3228</v>
      </c>
      <c r="B967" s="1227" t="s">
        <v>3229</v>
      </c>
      <c r="C967" s="1226" t="s">
        <v>3228</v>
      </c>
      <c r="D967" t="s">
        <v>7720</v>
      </c>
    </row>
    <row r="968" spans="1:4" ht="15" x14ac:dyDescent="0.2">
      <c r="A968" s="1226" t="s">
        <v>2214</v>
      </c>
      <c r="B968" s="1227" t="s">
        <v>2215</v>
      </c>
      <c r="C968" s="1226" t="s">
        <v>2214</v>
      </c>
      <c r="D968" t="s">
        <v>7721</v>
      </c>
    </row>
    <row r="969" spans="1:4" ht="15" x14ac:dyDescent="0.2">
      <c r="A969" s="1226" t="s">
        <v>1958</v>
      </c>
      <c r="B969" s="1227" t="s">
        <v>1959</v>
      </c>
      <c r="C969" s="1226" t="s">
        <v>1958</v>
      </c>
      <c r="D969" t="s">
        <v>7722</v>
      </c>
    </row>
    <row r="970" spans="1:4" ht="15" x14ac:dyDescent="0.2">
      <c r="A970" s="1226" t="s">
        <v>3420</v>
      </c>
      <c r="B970" s="1227" t="s">
        <v>3421</v>
      </c>
      <c r="C970" s="1226" t="s">
        <v>3420</v>
      </c>
      <c r="D970" t="s">
        <v>7723</v>
      </c>
    </row>
    <row r="971" spans="1:4" ht="15" x14ac:dyDescent="0.2">
      <c r="A971" s="1226" t="s">
        <v>1833</v>
      </c>
      <c r="B971" s="1227" t="s">
        <v>1834</v>
      </c>
      <c r="C971" s="1226" t="s">
        <v>1833</v>
      </c>
      <c r="D971" t="s">
        <v>7724</v>
      </c>
    </row>
    <row r="972" spans="1:4" ht="15" x14ac:dyDescent="0.2">
      <c r="A972" s="1226" t="s">
        <v>3392</v>
      </c>
      <c r="B972" s="1227" t="s">
        <v>3393</v>
      </c>
      <c r="C972" s="1226" t="s">
        <v>3392</v>
      </c>
      <c r="D972" t="s">
        <v>7725</v>
      </c>
    </row>
    <row r="973" spans="1:4" ht="15" x14ac:dyDescent="0.2">
      <c r="A973" s="1226" t="s">
        <v>1733</v>
      </c>
      <c r="B973" s="1227" t="s">
        <v>1734</v>
      </c>
      <c r="C973" s="1226" t="s">
        <v>1733</v>
      </c>
      <c r="D973" t="s">
        <v>7726</v>
      </c>
    </row>
    <row r="974" spans="1:4" ht="15" x14ac:dyDescent="0.2">
      <c r="A974" s="1226" t="s">
        <v>2178</v>
      </c>
      <c r="B974" s="1227" t="s">
        <v>2179</v>
      </c>
      <c r="C974" s="1226" t="s">
        <v>2178</v>
      </c>
      <c r="D974" t="s">
        <v>7727</v>
      </c>
    </row>
    <row r="975" spans="1:4" ht="15" x14ac:dyDescent="0.2">
      <c r="A975" s="1226" t="s">
        <v>2394</v>
      </c>
      <c r="B975" s="1227" t="s">
        <v>2395</v>
      </c>
      <c r="C975" s="1226" t="s">
        <v>2394</v>
      </c>
      <c r="D975" t="s">
        <v>7728</v>
      </c>
    </row>
    <row r="976" spans="1:4" ht="15" x14ac:dyDescent="0.2">
      <c r="A976" s="1226" t="s">
        <v>3418</v>
      </c>
      <c r="B976" s="1227" t="s">
        <v>3419</v>
      </c>
      <c r="C976" s="1226" t="s">
        <v>3418</v>
      </c>
      <c r="D976" t="s">
        <v>7729</v>
      </c>
    </row>
    <row r="977" spans="1:4" ht="15" x14ac:dyDescent="0.2">
      <c r="A977" s="1226" t="s">
        <v>1801</v>
      </c>
      <c r="B977" s="1227" t="s">
        <v>1802</v>
      </c>
      <c r="C977" s="1226" t="s">
        <v>1801</v>
      </c>
      <c r="D977" t="s">
        <v>7730</v>
      </c>
    </row>
    <row r="978" spans="1:4" ht="15" x14ac:dyDescent="0.2">
      <c r="A978" s="1226" t="s">
        <v>1827</v>
      </c>
      <c r="B978" s="1227" t="s">
        <v>1828</v>
      </c>
      <c r="C978" s="1226" t="s">
        <v>1827</v>
      </c>
      <c r="D978" t="s">
        <v>7731</v>
      </c>
    </row>
    <row r="979" spans="1:4" ht="15" x14ac:dyDescent="0.2">
      <c r="A979" s="1226" t="s">
        <v>2772</v>
      </c>
      <c r="B979" s="1227" t="s">
        <v>2773</v>
      </c>
      <c r="C979" s="1226" t="s">
        <v>2772</v>
      </c>
      <c r="D979" t="s">
        <v>7732</v>
      </c>
    </row>
    <row r="980" spans="1:4" ht="15" x14ac:dyDescent="0.2">
      <c r="A980" s="1226" t="s">
        <v>3180</v>
      </c>
      <c r="B980" s="1227" t="s">
        <v>3181</v>
      </c>
      <c r="C980" s="1226" t="s">
        <v>3180</v>
      </c>
      <c r="D980" t="s">
        <v>7733</v>
      </c>
    </row>
    <row r="981" spans="1:4" ht="15" x14ac:dyDescent="0.2">
      <c r="A981" s="1226" t="s">
        <v>2374</v>
      </c>
      <c r="B981" s="1227" t="s">
        <v>2375</v>
      </c>
      <c r="C981" s="1226" t="s">
        <v>2374</v>
      </c>
      <c r="D981" t="s">
        <v>7734</v>
      </c>
    </row>
    <row r="982" spans="1:4" ht="15" x14ac:dyDescent="0.2">
      <c r="A982" s="1226" t="s">
        <v>2994</v>
      </c>
      <c r="B982" s="1227" t="s">
        <v>2995</v>
      </c>
      <c r="C982" s="1226" t="s">
        <v>2994</v>
      </c>
      <c r="D982" t="s">
        <v>7735</v>
      </c>
    </row>
    <row r="983" spans="1:4" ht="15" x14ac:dyDescent="0.2">
      <c r="A983" s="1226" t="s">
        <v>3654</v>
      </c>
      <c r="B983" s="1227" t="s">
        <v>3655</v>
      </c>
      <c r="C983" s="1226" t="s">
        <v>3654</v>
      </c>
      <c r="D983" t="s">
        <v>7736</v>
      </c>
    </row>
    <row r="984" spans="1:4" ht="15" x14ac:dyDescent="0.2">
      <c r="A984" s="1226" t="s">
        <v>2794</v>
      </c>
      <c r="B984" s="1227" t="s">
        <v>2795</v>
      </c>
      <c r="C984" s="1226" t="s">
        <v>2794</v>
      </c>
      <c r="D984" t="s">
        <v>7737</v>
      </c>
    </row>
    <row r="985" spans="1:4" ht="15" x14ac:dyDescent="0.2">
      <c r="A985" s="1226" t="s">
        <v>2318</v>
      </c>
      <c r="B985" s="1227" t="s">
        <v>2319</v>
      </c>
      <c r="C985" s="1226" t="s">
        <v>2318</v>
      </c>
      <c r="D985" t="s">
        <v>7738</v>
      </c>
    </row>
    <row r="986" spans="1:4" ht="15" x14ac:dyDescent="0.2">
      <c r="A986" s="1226" t="s">
        <v>2254</v>
      </c>
      <c r="B986" s="1227" t="s">
        <v>2255</v>
      </c>
      <c r="C986" s="1226" t="s">
        <v>2254</v>
      </c>
      <c r="D986" t="s">
        <v>7739</v>
      </c>
    </row>
    <row r="987" spans="1:4" ht="15" x14ac:dyDescent="0.2">
      <c r="A987" s="1226" t="s">
        <v>2418</v>
      </c>
      <c r="B987" s="1227" t="s">
        <v>2419</v>
      </c>
      <c r="C987" s="1226" t="s">
        <v>2418</v>
      </c>
      <c r="D987" t="s">
        <v>7740</v>
      </c>
    </row>
    <row r="988" spans="1:4" ht="15" x14ac:dyDescent="0.2">
      <c r="A988" s="1226" t="s">
        <v>3030</v>
      </c>
      <c r="B988" s="1227" t="s">
        <v>3031</v>
      </c>
      <c r="C988" s="1226" t="s">
        <v>3030</v>
      </c>
      <c r="D988" t="s">
        <v>7741</v>
      </c>
    </row>
    <row r="989" spans="1:4" ht="15" x14ac:dyDescent="0.2">
      <c r="A989" s="1226" t="s">
        <v>1980</v>
      </c>
      <c r="B989" s="1227" t="s">
        <v>1981</v>
      </c>
      <c r="C989" s="1226" t="s">
        <v>1980</v>
      </c>
      <c r="D989" t="s">
        <v>7742</v>
      </c>
    </row>
    <row r="990" spans="1:4" ht="15" x14ac:dyDescent="0.2">
      <c r="A990" s="1226" t="s">
        <v>2564</v>
      </c>
      <c r="B990" s="1227" t="s">
        <v>2565</v>
      </c>
      <c r="C990" s="1226" t="s">
        <v>2564</v>
      </c>
      <c r="D990" t="s">
        <v>7743</v>
      </c>
    </row>
    <row r="991" spans="1:4" ht="15" x14ac:dyDescent="0.2">
      <c r="A991" s="1226" t="s">
        <v>2510</v>
      </c>
      <c r="B991" s="1227" t="s">
        <v>2511</v>
      </c>
      <c r="C991" s="1226" t="s">
        <v>2510</v>
      </c>
      <c r="D991" t="s">
        <v>7744</v>
      </c>
    </row>
    <row r="992" spans="1:4" ht="15" x14ac:dyDescent="0.2">
      <c r="A992" s="1226" t="s">
        <v>2776</v>
      </c>
      <c r="B992" s="1227" t="s">
        <v>2777</v>
      </c>
      <c r="C992" s="1226" t="s">
        <v>2776</v>
      </c>
      <c r="D992" t="s">
        <v>7745</v>
      </c>
    </row>
    <row r="993" spans="1:4" ht="15" x14ac:dyDescent="0.2">
      <c r="A993" s="1226" t="s">
        <v>2852</v>
      </c>
      <c r="B993" s="1227" t="s">
        <v>2853</v>
      </c>
      <c r="C993" s="1226" t="s">
        <v>2852</v>
      </c>
      <c r="D993" t="s">
        <v>7746</v>
      </c>
    </row>
  </sheetData>
  <sheetProtection algorithmName="SHA-512" hashValue="qlISXy5ptGUPTlvjCG+9JpBHQa+c0wdI2culOtWxvWnOuHnaSaDA7O9fu/v9VjCXzFJO/xmxS9qa/EQsq3lk6A==" saltValue="sDBUmRHU6Akh7HU9TkUHUQ==" spinCount="100000" sheet="1" objects="1" scenarios="1"/>
  <autoFilter ref="A1:D993" xr:uid="{CB538A61-02A2-4096-AACF-AAE2EE5CD732}">
    <sortState ref="A2:D993">
      <sortCondition ref="B1:B993"/>
    </sortState>
  </autoFilter>
  <sortState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26" zoomScaleNormal="100" workbookViewId="0">
      <selection activeCell="H51" sqref="H51"/>
    </sheetView>
  </sheetViews>
  <sheetFormatPr defaultColWidth="9.140625" defaultRowHeight="12.75" x14ac:dyDescent="0.2"/>
  <cols>
    <col min="1" max="1" width="1.42578125" style="1339" customWidth="1"/>
    <col min="2" max="2" width="2.85546875" style="1340" customWidth="1"/>
    <col min="3" max="3" width="4.140625" style="1341" customWidth="1"/>
    <col min="4" max="4" width="40" style="1339" customWidth="1"/>
    <col min="5" max="6" width="12.42578125" style="1339" customWidth="1"/>
    <col min="7" max="7" width="11.7109375" style="1339" customWidth="1"/>
    <col min="8" max="8" width="12" style="1339" customWidth="1"/>
    <col min="9" max="9" width="12.42578125" style="1339" customWidth="1"/>
    <col min="10" max="10" width="11.140625" style="1339" customWidth="1"/>
    <col min="11" max="16384" width="9.140625" style="1339"/>
  </cols>
  <sheetData>
    <row r="1" spans="1:11" ht="14.25" customHeight="1" x14ac:dyDescent="0.2">
      <c r="E1" s="1342"/>
    </row>
    <row r="2" spans="1:11" s="1343" customFormat="1" ht="12.2" customHeight="1" x14ac:dyDescent="0.2">
      <c r="A2" s="1799" t="s">
        <v>1003</v>
      </c>
      <c r="B2" s="1799"/>
      <c r="C2" s="1799"/>
      <c r="D2" s="1799"/>
      <c r="E2" s="1799"/>
      <c r="F2" s="1799"/>
      <c r="G2" s="1799"/>
      <c r="H2" s="1799"/>
      <c r="I2" s="1799"/>
      <c r="J2" s="1799"/>
    </row>
    <row r="3" spans="1:11" s="1343" customFormat="1" ht="17.25" customHeight="1" x14ac:dyDescent="0.2">
      <c r="A3" s="1344"/>
      <c r="B3" s="1344"/>
      <c r="C3" s="1345"/>
      <c r="D3" s="1583"/>
      <c r="E3" s="1339"/>
    </row>
    <row r="4" spans="1:11" x14ac:dyDescent="0.2">
      <c r="A4" s="1347" t="s">
        <v>3735</v>
      </c>
      <c r="B4" s="1347"/>
      <c r="C4" s="1347"/>
      <c r="D4" s="1347"/>
      <c r="E4" s="1347"/>
      <c r="F4" s="1347"/>
      <c r="G4" s="1347"/>
      <c r="H4" s="1347"/>
      <c r="I4" s="1347"/>
      <c r="J4" s="1347"/>
      <c r="K4" s="1347"/>
    </row>
    <row r="5" spans="1:11" x14ac:dyDescent="0.2">
      <c r="A5" s="1348" t="s">
        <v>1204</v>
      </c>
      <c r="B5" s="1347"/>
      <c r="C5" s="1347"/>
      <c r="D5" s="1347"/>
      <c r="E5" s="1347"/>
      <c r="F5" s="1347"/>
      <c r="G5" s="1347"/>
      <c r="H5" s="1347"/>
      <c r="I5" s="1347"/>
      <c r="J5" s="1347"/>
      <c r="K5" s="1347"/>
    </row>
    <row r="6" spans="1:11" ht="16.5" customHeight="1" x14ac:dyDescent="0.2">
      <c r="A6" s="1349"/>
      <c r="B6" s="1350"/>
      <c r="C6" s="1351"/>
      <c r="D6" s="1350"/>
    </row>
    <row r="7" spans="1:11" ht="15" customHeight="1" x14ac:dyDescent="0.2">
      <c r="A7" s="1352" t="s">
        <v>724</v>
      </c>
      <c r="B7" s="1350"/>
      <c r="C7" s="1351"/>
      <c r="D7" s="1353"/>
    </row>
    <row r="8" spans="1:11" x14ac:dyDescent="0.2">
      <c r="A8" s="1354"/>
      <c r="B8" s="1355"/>
      <c r="D8" s="1356"/>
    </row>
    <row r="9" spans="1:11" s="1343" customFormat="1" x14ac:dyDescent="0.2">
      <c r="A9" s="1357"/>
      <c r="B9" s="1425"/>
      <c r="C9" s="1359">
        <v>1</v>
      </c>
      <c r="D9" s="1360" t="s">
        <v>1180</v>
      </c>
    </row>
    <row r="10" spans="1:11" s="1343" customFormat="1" x14ac:dyDescent="0.2">
      <c r="A10" s="1361"/>
      <c r="B10" s="1362"/>
      <c r="C10" s="1363"/>
      <c r="D10" s="1364" t="s">
        <v>1197</v>
      </c>
    </row>
    <row r="11" spans="1:11" s="1343" customFormat="1" x14ac:dyDescent="0.2">
      <c r="A11" s="1357"/>
      <c r="B11" s="1426"/>
      <c r="C11" s="1366">
        <v>2</v>
      </c>
      <c r="D11" s="1367" t="s">
        <v>1198</v>
      </c>
    </row>
    <row r="12" spans="1:11" s="1343" customFormat="1" hidden="1" x14ac:dyDescent="0.2">
      <c r="A12" s="1357"/>
      <c r="B12" s="1368"/>
      <c r="C12" s="1366"/>
      <c r="D12" s="1369"/>
    </row>
    <row r="13" spans="1:11" s="1343" customFormat="1" x14ac:dyDescent="0.2">
      <c r="A13" s="1357"/>
      <c r="B13" s="1426"/>
      <c r="C13" s="1366">
        <v>3</v>
      </c>
      <c r="D13" s="1367" t="s">
        <v>6749</v>
      </c>
    </row>
    <row r="14" spans="1:11" s="1343" customFormat="1" x14ac:dyDescent="0.2">
      <c r="A14" s="1357"/>
      <c r="B14" s="1426"/>
      <c r="C14" s="1366">
        <v>4</v>
      </c>
      <c r="D14" s="1367" t="s">
        <v>6669</v>
      </c>
    </row>
    <row r="15" spans="1:11" s="1343" customFormat="1" x14ac:dyDescent="0.2">
      <c r="A15" s="1357"/>
      <c r="B15" s="1426"/>
      <c r="C15" s="1366">
        <v>5</v>
      </c>
      <c r="D15" s="1360" t="s">
        <v>834</v>
      </c>
    </row>
    <row r="16" spans="1:11" s="1343" customFormat="1" x14ac:dyDescent="0.2">
      <c r="A16" s="1357"/>
      <c r="B16" s="1426"/>
      <c r="C16" s="1366">
        <v>6</v>
      </c>
      <c r="D16" s="1360" t="s">
        <v>1122</v>
      </c>
    </row>
    <row r="17" spans="1:4" s="1343" customFormat="1" ht="6" hidden="1" customHeight="1" x14ac:dyDescent="0.2">
      <c r="A17" s="1357"/>
      <c r="B17" s="1368"/>
      <c r="C17" s="1366"/>
      <c r="D17" s="1364"/>
    </row>
    <row r="18" spans="1:4" s="1343" customFormat="1" ht="12" customHeight="1" x14ac:dyDescent="0.2">
      <c r="A18" s="1357"/>
      <c r="B18" s="1426"/>
      <c r="C18" s="1366">
        <v>7</v>
      </c>
      <c r="D18" s="1360" t="s">
        <v>1121</v>
      </c>
    </row>
    <row r="19" spans="1:4" s="1343" customFormat="1" hidden="1" x14ac:dyDescent="0.2">
      <c r="A19" s="1357"/>
      <c r="B19" s="1368"/>
      <c r="C19" s="1366"/>
      <c r="D19" s="1364"/>
    </row>
    <row r="20" spans="1:4" s="1343" customFormat="1" x14ac:dyDescent="0.2">
      <c r="A20" s="1357"/>
      <c r="B20" s="1426"/>
      <c r="C20" s="1366">
        <v>8</v>
      </c>
      <c r="D20" s="1360" t="s">
        <v>1199</v>
      </c>
    </row>
    <row r="21" spans="1:4" s="1343" customFormat="1" x14ac:dyDescent="0.2">
      <c r="A21" s="1357"/>
      <c r="B21" s="1370"/>
      <c r="C21" s="1366"/>
      <c r="D21" s="1371" t="s">
        <v>1177</v>
      </c>
    </row>
    <row r="22" spans="1:4" s="1343" customFormat="1" x14ac:dyDescent="0.2">
      <c r="A22" s="1357"/>
      <c r="B22" s="1426"/>
      <c r="C22" s="1366">
        <v>9</v>
      </c>
      <c r="D22" s="1360" t="s">
        <v>6750</v>
      </c>
    </row>
    <row r="23" spans="1:4" s="1343" customFormat="1" x14ac:dyDescent="0.2">
      <c r="A23" s="1357"/>
      <c r="B23" s="1365"/>
      <c r="C23" s="1366"/>
      <c r="D23" s="1364" t="s">
        <v>1178</v>
      </c>
    </row>
    <row r="24" spans="1:4" s="1343" customFormat="1" x14ac:dyDescent="0.2">
      <c r="A24" s="1357"/>
      <c r="B24" s="1426"/>
      <c r="C24" s="1366">
        <v>10</v>
      </c>
      <c r="D24" s="1360" t="s">
        <v>6748</v>
      </c>
    </row>
    <row r="25" spans="1:4" s="1343" customFormat="1" x14ac:dyDescent="0.2">
      <c r="A25" s="1357"/>
      <c r="B25" s="1426"/>
      <c r="C25" s="1366">
        <v>11</v>
      </c>
      <c r="D25" s="1360" t="s">
        <v>1200</v>
      </c>
    </row>
    <row r="26" spans="1:4" s="1343" customFormat="1" x14ac:dyDescent="0.2">
      <c r="A26" s="1357"/>
      <c r="B26" s="1365"/>
      <c r="C26" s="1366"/>
      <c r="D26" s="1364" t="s">
        <v>1179</v>
      </c>
    </row>
    <row r="27" spans="1:4" s="1343" customFormat="1" x14ac:dyDescent="0.2">
      <c r="A27" s="1357"/>
      <c r="B27" s="1426"/>
      <c r="C27" s="1366">
        <v>12</v>
      </c>
      <c r="D27" s="1360" t="s">
        <v>6670</v>
      </c>
    </row>
    <row r="28" spans="1:4" s="1343" customFormat="1" x14ac:dyDescent="0.2">
      <c r="A28" s="1357"/>
      <c r="B28" s="1426"/>
      <c r="C28" s="1366">
        <v>13</v>
      </c>
      <c r="D28" s="1360" t="s">
        <v>444</v>
      </c>
    </row>
    <row r="29" spans="1:4" s="1343" customFormat="1" ht="12" customHeight="1" x14ac:dyDescent="0.2">
      <c r="A29" s="1357"/>
      <c r="B29" s="1365"/>
      <c r="C29" s="1366"/>
      <c r="D29" s="1364" t="s">
        <v>6751</v>
      </c>
    </row>
    <row r="30" spans="1:4" s="1343" customFormat="1" ht="7.5" hidden="1" customHeight="1" x14ac:dyDescent="0.2">
      <c r="A30" s="1357"/>
      <c r="B30" s="1370"/>
      <c r="C30" s="1366"/>
    </row>
    <row r="31" spans="1:4" s="1343" customFormat="1" x14ac:dyDescent="0.2">
      <c r="A31" s="1357"/>
      <c r="B31" s="1426"/>
      <c r="C31" s="1366">
        <v>14</v>
      </c>
      <c r="D31" s="1372" t="str">
        <f>"At least one of the following forms was filed with ISBE late: The FY"&amp;MID('AFR24'!L2,3,2)-1&amp;" AFR (ISBE FORM 50-35), FY"&amp;MID('AFR24'!L2,3,2)-1&amp;" Annual Statement of Affairs (ISBE Form 50-37), or FY"&amp;MID('AFR24'!L2,3,2)</f>
        <v>At least one of the following forms was filed with ISBE late: The FY23 AFR (ISBE FORM 50-35), FY23 Annual Statement of Affairs (ISBE Form 50-37), or FY24</v>
      </c>
    </row>
    <row r="32" spans="1:4" s="1343" customFormat="1" x14ac:dyDescent="0.2">
      <c r="A32" s="1357"/>
      <c r="B32" s="1365"/>
      <c r="C32" s="1366"/>
      <c r="D32" s="1348" t="s">
        <v>6671</v>
      </c>
    </row>
    <row r="33" spans="1:9" s="1343" customFormat="1" ht="12" customHeight="1" x14ac:dyDescent="0.2">
      <c r="A33" s="1357"/>
      <c r="B33" s="1365"/>
      <c r="C33" s="1366"/>
      <c r="D33" s="1373" t="s">
        <v>1004</v>
      </c>
    </row>
    <row r="34" spans="1:9" s="1343" customFormat="1" ht="8.25" hidden="1" customHeight="1" x14ac:dyDescent="0.2">
      <c r="A34" s="1357"/>
      <c r="B34" s="1370"/>
      <c r="C34" s="1366"/>
      <c r="D34" s="1350"/>
    </row>
    <row r="35" spans="1:9" s="1343" customFormat="1" x14ac:dyDescent="0.2">
      <c r="A35" s="1812" t="s">
        <v>6672</v>
      </c>
      <c r="B35" s="1812"/>
      <c r="C35" s="1812"/>
      <c r="D35" s="1812"/>
      <c r="E35" s="1813"/>
      <c r="F35" s="1813"/>
      <c r="G35" s="1813"/>
      <c r="H35" s="1813"/>
      <c r="I35" s="1813"/>
    </row>
    <row r="36" spans="1:9" s="1343" customFormat="1" x14ac:dyDescent="0.2">
      <c r="A36" s="1357"/>
      <c r="B36" s="1370"/>
      <c r="C36" s="1366"/>
      <c r="D36" s="1350"/>
    </row>
    <row r="37" spans="1:9" s="1343" customFormat="1" x14ac:dyDescent="0.2">
      <c r="A37" s="1357"/>
      <c r="B37" s="1426"/>
      <c r="C37" s="1366">
        <v>15</v>
      </c>
      <c r="D37" s="1360" t="s">
        <v>291</v>
      </c>
    </row>
    <row r="38" spans="1:9" s="1343" customFormat="1" x14ac:dyDescent="0.2">
      <c r="A38" s="1357"/>
      <c r="B38" s="1370"/>
      <c r="C38" s="1366"/>
      <c r="D38" s="1374" t="s">
        <v>1201</v>
      </c>
    </row>
    <row r="39" spans="1:9" s="1343" customFormat="1" hidden="1" x14ac:dyDescent="0.2">
      <c r="A39" s="1357"/>
      <c r="B39" s="1370"/>
      <c r="C39" s="1366"/>
      <c r="D39" s="1375"/>
    </row>
    <row r="40" spans="1:9" s="1343" customFormat="1" x14ac:dyDescent="0.2">
      <c r="A40" s="1357"/>
      <c r="B40" s="1426"/>
      <c r="C40" s="1366">
        <v>16</v>
      </c>
      <c r="D40" s="1376" t="s">
        <v>293</v>
      </c>
    </row>
    <row r="41" spans="1:9" s="1343" customFormat="1" x14ac:dyDescent="0.2">
      <c r="A41" s="1357"/>
      <c r="B41" s="1370"/>
      <c r="C41" s="1366"/>
      <c r="D41" s="1374" t="s">
        <v>521</v>
      </c>
    </row>
    <row r="42" spans="1:9" s="1343" customFormat="1" x14ac:dyDescent="0.2">
      <c r="A42" s="1357"/>
      <c r="B42" s="1426"/>
      <c r="C42" s="1366">
        <v>17</v>
      </c>
      <c r="D42" s="1376" t="s">
        <v>1202</v>
      </c>
    </row>
    <row r="43" spans="1:9" s="1343" customFormat="1" x14ac:dyDescent="0.2">
      <c r="A43" s="1357"/>
      <c r="B43" s="1370"/>
      <c r="C43" s="1366"/>
      <c r="D43" s="1374" t="s">
        <v>1203</v>
      </c>
    </row>
    <row r="44" spans="1:9" s="1343" customFormat="1" x14ac:dyDescent="0.2">
      <c r="A44" s="1357"/>
      <c r="B44" s="1426"/>
      <c r="C44" s="1366">
        <v>18</v>
      </c>
      <c r="D44" s="1376" t="s">
        <v>238</v>
      </c>
    </row>
    <row r="45" spans="1:9" s="1343" customFormat="1" x14ac:dyDescent="0.2">
      <c r="A45" s="1357"/>
      <c r="B45" s="1370"/>
      <c r="C45" s="1366"/>
      <c r="D45" s="1374" t="s">
        <v>148</v>
      </c>
    </row>
    <row r="46" spans="1:9" s="1343" customFormat="1" ht="16.5" customHeight="1" x14ac:dyDescent="0.2">
      <c r="A46" s="1357"/>
      <c r="B46" s="1370"/>
      <c r="C46" s="1366"/>
      <c r="D46" s="1350"/>
    </row>
    <row r="47" spans="1:9" s="1343" customFormat="1" x14ac:dyDescent="0.2">
      <c r="A47" s="1812" t="s">
        <v>245</v>
      </c>
      <c r="B47" s="1814"/>
      <c r="C47" s="1814"/>
      <c r="D47" s="1814"/>
      <c r="E47" s="1815"/>
      <c r="F47" s="1815"/>
      <c r="G47" s="1815"/>
      <c r="H47" s="1815"/>
      <c r="I47" s="1815"/>
    </row>
    <row r="48" spans="1:9" s="1343" customFormat="1" x14ac:dyDescent="0.2">
      <c r="A48" s="1357"/>
      <c r="B48" s="1370"/>
      <c r="C48" s="1366"/>
      <c r="D48" s="1350"/>
    </row>
    <row r="49" spans="1:10" s="1343" customFormat="1" x14ac:dyDescent="0.2">
      <c r="A49" s="1357"/>
      <c r="B49" s="1426"/>
      <c r="C49" s="1366">
        <v>19</v>
      </c>
      <c r="D49" s="1376" t="s">
        <v>292</v>
      </c>
    </row>
    <row r="50" spans="1:10" s="1343" customFormat="1" x14ac:dyDescent="0.2">
      <c r="A50" s="1357"/>
      <c r="B50" s="1426"/>
      <c r="C50" s="1366">
        <v>20</v>
      </c>
      <c r="D50" s="1376" t="s">
        <v>1205</v>
      </c>
    </row>
    <row r="51" spans="1:10" s="1343" customFormat="1" ht="15.75" customHeight="1" x14ac:dyDescent="0.2">
      <c r="A51" s="1357"/>
      <c r="B51" s="1426" t="s">
        <v>8039</v>
      </c>
      <c r="C51" s="1359">
        <v>21</v>
      </c>
      <c r="D51" s="1360" t="s">
        <v>1125</v>
      </c>
      <c r="E51" s="1377"/>
      <c r="F51" s="1378"/>
      <c r="G51" s="1378" t="s">
        <v>1124</v>
      </c>
      <c r="H51" s="1429">
        <v>33420</v>
      </c>
      <c r="I51" s="1348" t="s">
        <v>1134</v>
      </c>
    </row>
    <row r="52" spans="1:10" s="1343" customFormat="1" ht="55.5" customHeight="1" x14ac:dyDescent="0.2">
      <c r="A52" s="1357"/>
      <c r="B52" s="1426"/>
      <c r="C52" s="1619">
        <v>22</v>
      </c>
      <c r="D52" s="1832" t="s">
        <v>6673</v>
      </c>
      <c r="E52" s="1832"/>
      <c r="F52" s="1832"/>
      <c r="G52" s="1832"/>
      <c r="H52" s="1379" t="s">
        <v>3743</v>
      </c>
      <c r="I52" s="1595">
        <v>0</v>
      </c>
      <c r="J52" s="1380" t="str">
        <f>IF(ISBLANK(I52), "Must enter a ''0'' if N/A", "")</f>
        <v/>
      </c>
    </row>
    <row r="53" spans="1:10" s="1343" customFormat="1" ht="12.75" customHeight="1" x14ac:dyDescent="0.2">
      <c r="A53" s="1357"/>
      <c r="B53" s="1358"/>
      <c r="C53" s="1359"/>
      <c r="D53" s="1381"/>
      <c r="E53" s="1833" t="str">
        <f>IF(I52&gt;100000,"Warning.  Large amount listed.  Please ensure amount is correct.","")</f>
        <v/>
      </c>
      <c r="F53" s="1833"/>
      <c r="G53" s="1833"/>
      <c r="H53" s="1833"/>
      <c r="I53" s="1833"/>
      <c r="J53" s="1833"/>
    </row>
    <row r="54" spans="1:10" s="1343" customFormat="1" x14ac:dyDescent="0.2">
      <c r="A54" s="1357"/>
      <c r="B54" s="1426"/>
      <c r="C54" s="1359">
        <v>23</v>
      </c>
      <c r="D54" s="1376" t="s">
        <v>1051</v>
      </c>
      <c r="E54" s="1377"/>
      <c r="F54" s="1378"/>
    </row>
    <row r="55" spans="1:10" s="1343" customFormat="1" x14ac:dyDescent="0.2">
      <c r="A55" s="1352"/>
      <c r="B55" s="1382"/>
      <c r="C55" s="1382"/>
      <c r="D55" s="1360" t="s">
        <v>1248</v>
      </c>
      <c r="E55" s="1377"/>
      <c r="F55" s="1377"/>
      <c r="G55" s="1377"/>
      <c r="H55" s="1377"/>
      <c r="I55" s="1377"/>
    </row>
    <row r="56" spans="1:10" s="1343" customFormat="1" x14ac:dyDescent="0.2">
      <c r="A56" s="1352"/>
      <c r="B56" s="1382"/>
      <c r="E56" s="1377"/>
      <c r="F56" s="1377"/>
      <c r="G56" s="1377"/>
      <c r="H56" s="1377"/>
      <c r="I56" s="1377"/>
    </row>
    <row r="57" spans="1:10" s="1343" customFormat="1" ht="12.75" customHeight="1" x14ac:dyDescent="0.2">
      <c r="A57" s="1383"/>
      <c r="B57" s="1818"/>
      <c r="C57" s="1819"/>
      <c r="D57" s="1819"/>
      <c r="E57" s="1819"/>
      <c r="F57" s="1819"/>
      <c r="G57" s="1819"/>
      <c r="H57" s="1819"/>
      <c r="I57" s="1819"/>
      <c r="J57" s="1820"/>
    </row>
    <row r="58" spans="1:10" s="1343" customFormat="1" x14ac:dyDescent="0.2">
      <c r="A58" s="1383"/>
      <c r="B58" s="1821"/>
      <c r="C58" s="1822"/>
      <c r="D58" s="1822"/>
      <c r="E58" s="1822"/>
      <c r="F58" s="1822"/>
      <c r="G58" s="1822"/>
      <c r="H58" s="1822"/>
      <c r="I58" s="1822"/>
      <c r="J58" s="1823"/>
    </row>
    <row r="59" spans="1:10" s="1343" customFormat="1" x14ac:dyDescent="0.2">
      <c r="A59" s="1383"/>
      <c r="B59" s="1821"/>
      <c r="C59" s="1822"/>
      <c r="D59" s="1822"/>
      <c r="E59" s="1822"/>
      <c r="F59" s="1822"/>
      <c r="G59" s="1822"/>
      <c r="H59" s="1822"/>
      <c r="I59" s="1822"/>
      <c r="J59" s="1823"/>
    </row>
    <row r="60" spans="1:10" s="1343" customFormat="1" x14ac:dyDescent="0.2">
      <c r="A60" s="1383"/>
      <c r="B60" s="1821"/>
      <c r="C60" s="1822"/>
      <c r="D60" s="1822"/>
      <c r="E60" s="1822"/>
      <c r="F60" s="1822"/>
      <c r="G60" s="1822"/>
      <c r="H60" s="1822"/>
      <c r="I60" s="1822"/>
      <c r="J60" s="1823"/>
    </row>
    <row r="61" spans="1:10" s="1343" customFormat="1" x14ac:dyDescent="0.2">
      <c r="A61" s="1383"/>
      <c r="B61" s="1821"/>
      <c r="C61" s="1822"/>
      <c r="D61" s="1822"/>
      <c r="E61" s="1822"/>
      <c r="F61" s="1822"/>
      <c r="G61" s="1822"/>
      <c r="H61" s="1822"/>
      <c r="I61" s="1822"/>
      <c r="J61" s="1823"/>
    </row>
    <row r="62" spans="1:10" s="1343" customFormat="1" x14ac:dyDescent="0.2">
      <c r="A62" s="1383"/>
      <c r="B62" s="1821"/>
      <c r="C62" s="1822"/>
      <c r="D62" s="1822"/>
      <c r="E62" s="1822"/>
      <c r="F62" s="1822"/>
      <c r="G62" s="1822"/>
      <c r="H62" s="1822"/>
      <c r="I62" s="1822"/>
      <c r="J62" s="1823"/>
    </row>
    <row r="63" spans="1:10" s="1343" customFormat="1" x14ac:dyDescent="0.2">
      <c r="A63" s="1383"/>
      <c r="B63" s="1821"/>
      <c r="C63" s="1822"/>
      <c r="D63" s="1822"/>
      <c r="E63" s="1822"/>
      <c r="F63" s="1822"/>
      <c r="G63" s="1822"/>
      <c r="H63" s="1822"/>
      <c r="I63" s="1822"/>
      <c r="J63" s="1823"/>
    </row>
    <row r="64" spans="1:10" s="1343" customFormat="1" x14ac:dyDescent="0.2">
      <c r="A64" s="1383"/>
      <c r="B64" s="1821"/>
      <c r="C64" s="1822"/>
      <c r="D64" s="1822"/>
      <c r="E64" s="1822"/>
      <c r="F64" s="1822"/>
      <c r="G64" s="1822"/>
      <c r="H64" s="1822"/>
      <c r="I64" s="1822"/>
      <c r="J64" s="1823"/>
    </row>
    <row r="65" spans="1:10" s="1343" customFormat="1" x14ac:dyDescent="0.2">
      <c r="A65" s="1383"/>
      <c r="B65" s="1821"/>
      <c r="C65" s="1822"/>
      <c r="D65" s="1822"/>
      <c r="E65" s="1822"/>
      <c r="F65" s="1822"/>
      <c r="G65" s="1822"/>
      <c r="H65" s="1822"/>
      <c r="I65" s="1822"/>
      <c r="J65" s="1823"/>
    </row>
    <row r="66" spans="1:10" s="1343" customFormat="1" x14ac:dyDescent="0.2">
      <c r="A66" s="1383"/>
      <c r="B66" s="1821"/>
      <c r="C66" s="1822"/>
      <c r="D66" s="1822"/>
      <c r="E66" s="1822"/>
      <c r="F66" s="1822"/>
      <c r="G66" s="1822"/>
      <c r="H66" s="1822"/>
      <c r="I66" s="1822"/>
      <c r="J66" s="1823"/>
    </row>
    <row r="67" spans="1:10" s="1343" customFormat="1" ht="9" customHeight="1" x14ac:dyDescent="0.2">
      <c r="A67" s="1384"/>
      <c r="B67" s="1824"/>
      <c r="C67" s="1825"/>
      <c r="D67" s="1825"/>
      <c r="E67" s="1825"/>
      <c r="F67" s="1825"/>
      <c r="G67" s="1825"/>
      <c r="H67" s="1825"/>
      <c r="I67" s="1825"/>
      <c r="J67" s="1826"/>
    </row>
    <row r="68" spans="1:10" s="1343" customFormat="1" ht="9" customHeight="1" x14ac:dyDescent="0.2">
      <c r="A68" s="1357"/>
      <c r="B68" s="1385"/>
      <c r="C68" s="1386"/>
      <c r="D68" s="1386"/>
      <c r="E68" s="1386"/>
      <c r="F68" s="1386"/>
      <c r="G68" s="1386"/>
      <c r="H68" s="1386"/>
    </row>
    <row r="69" spans="1:10" s="1343" customFormat="1" ht="16.5" customHeight="1" x14ac:dyDescent="0.2">
      <c r="A69" s="1357"/>
      <c r="B69" s="1385"/>
      <c r="C69" s="1386"/>
      <c r="D69" s="1386"/>
      <c r="E69" s="1386"/>
      <c r="F69" s="1386"/>
      <c r="G69" s="1386"/>
      <c r="H69" s="1386"/>
    </row>
    <row r="70" spans="1:10" s="1343" customFormat="1" x14ac:dyDescent="0.2">
      <c r="A70" s="1812" t="s">
        <v>1021</v>
      </c>
      <c r="B70" s="1814"/>
      <c r="C70" s="1814"/>
      <c r="D70" s="1814"/>
      <c r="E70" s="1815"/>
      <c r="F70" s="1815"/>
      <c r="G70" s="1815"/>
      <c r="H70" s="1815"/>
      <c r="I70" s="1815"/>
    </row>
    <row r="71" spans="1:10" s="1343" customFormat="1" x14ac:dyDescent="0.2">
      <c r="A71" s="1357"/>
      <c r="C71" s="1387"/>
      <c r="D71" s="1388" t="s">
        <v>1020</v>
      </c>
      <c r="E71" s="1386"/>
      <c r="F71" s="1386"/>
      <c r="G71" s="1386"/>
      <c r="H71" s="1386"/>
    </row>
    <row r="72" spans="1:10" s="1343" customFormat="1" ht="5.25" customHeight="1" x14ac:dyDescent="0.2">
      <c r="B72" s="1385"/>
      <c r="C72" s="1386"/>
      <c r="D72" s="1386"/>
      <c r="E72" s="1386"/>
      <c r="F72" s="1386"/>
      <c r="G72" s="1386"/>
      <c r="H72" s="1386"/>
    </row>
    <row r="73" spans="1:10" s="1343" customFormat="1" x14ac:dyDescent="0.2">
      <c r="A73" s="1356" t="s">
        <v>1336</v>
      </c>
      <c r="B73" s="1385"/>
      <c r="C73" s="1386"/>
      <c r="D73" s="1386"/>
      <c r="E73" s="1386"/>
      <c r="F73" s="1386"/>
      <c r="G73" s="1386"/>
      <c r="H73" s="1386"/>
    </row>
    <row r="74" spans="1:10" s="1343" customFormat="1" x14ac:dyDescent="0.2">
      <c r="A74" s="1356" t="s">
        <v>6674</v>
      </c>
      <c r="B74" s="1385"/>
      <c r="C74" s="1386"/>
      <c r="D74" s="1386"/>
      <c r="E74" s="1386"/>
      <c r="F74" s="1386"/>
      <c r="G74" s="1386"/>
      <c r="H74" s="1386"/>
    </row>
    <row r="75" spans="1:10" s="1343" customFormat="1" x14ac:dyDescent="0.2">
      <c r="A75" s="1356" t="str">
        <f>"In FY "&amp;'AFR24'!L2&amp;", identify those late payments recorded as Intergovermental Receivables, Other Recievables, or Deferred Revenue &amp; Other Current Liabilities or Direct Receipts/Revenue. "</f>
        <v xml:space="preserve">In FY 2024, identify those late payments recorded as Intergovermental Receivables, Other Recievables, or Deferred Revenue &amp; Other Current Liabilities or Direct Receipts/Revenue. </v>
      </c>
      <c r="B75" s="1385"/>
      <c r="C75" s="1386"/>
      <c r="D75" s="1386"/>
      <c r="E75" s="1386"/>
      <c r="F75" s="1386"/>
      <c r="G75" s="1386"/>
      <c r="H75" s="1386"/>
    </row>
    <row r="76" spans="1:10" s="1343" customFormat="1" ht="18.75" customHeight="1" x14ac:dyDescent="0.2">
      <c r="A76" s="1350" t="s">
        <v>1102</v>
      </c>
      <c r="B76" s="1385"/>
      <c r="C76" s="1386"/>
      <c r="D76" s="1386"/>
      <c r="E76" s="1386"/>
      <c r="F76" s="1386"/>
      <c r="G76" s="1386"/>
      <c r="H76" s="1386"/>
    </row>
    <row r="77" spans="1:10" s="1343" customFormat="1" x14ac:dyDescent="0.2">
      <c r="C77" s="1359">
        <v>24</v>
      </c>
      <c r="D77" s="1360" t="s">
        <v>6675</v>
      </c>
      <c r="H77" s="1389" t="s">
        <v>3777</v>
      </c>
      <c r="I77" s="1428"/>
      <c r="J77" s="1390"/>
    </row>
    <row r="78" spans="1:10" s="1343" customFormat="1" ht="6" customHeight="1" x14ac:dyDescent="0.2">
      <c r="A78" s="1357"/>
      <c r="B78" s="1391"/>
      <c r="C78" s="1359"/>
      <c r="D78" s="1360"/>
      <c r="E78" s="1377"/>
      <c r="F78" s="1378"/>
    </row>
    <row r="79" spans="1:10" s="1343" customFormat="1" x14ac:dyDescent="0.2">
      <c r="A79" s="1357"/>
      <c r="B79" s="1391"/>
      <c r="C79" s="1359">
        <v>25</v>
      </c>
      <c r="D79" s="1360" t="s">
        <v>6639</v>
      </c>
      <c r="E79" s="1377"/>
      <c r="F79" s="1378"/>
    </row>
    <row r="80" spans="1:10" s="1343" customFormat="1" x14ac:dyDescent="0.2">
      <c r="A80" s="1357"/>
      <c r="B80" s="1391"/>
      <c r="C80" s="1359"/>
      <c r="D80" s="1360" t="s">
        <v>3736</v>
      </c>
      <c r="E80" s="1377"/>
      <c r="F80" s="1378"/>
    </row>
    <row r="81" spans="1:11" s="1343" customFormat="1" x14ac:dyDescent="0.2">
      <c r="A81" s="1357"/>
      <c r="B81" s="1391"/>
    </row>
    <row r="82" spans="1:11" s="1343" customFormat="1" ht="12.75" customHeight="1" x14ac:dyDescent="0.2">
      <c r="A82" s="1357"/>
      <c r="B82" s="1391"/>
      <c r="C82" s="1360"/>
    </row>
    <row r="83" spans="1:11" s="1343" customFormat="1" ht="12.75" customHeight="1" thickBot="1" x14ac:dyDescent="0.25">
      <c r="A83" s="1816" t="s">
        <v>1018</v>
      </c>
      <c r="B83" s="1816"/>
      <c r="C83" s="1816"/>
      <c r="D83" s="1817"/>
      <c r="E83" s="44">
        <v>3100</v>
      </c>
      <c r="F83" s="44">
        <v>3120</v>
      </c>
      <c r="G83" s="44">
        <v>3500</v>
      </c>
      <c r="H83" s="44">
        <v>3510</v>
      </c>
      <c r="I83" s="44">
        <v>3950</v>
      </c>
      <c r="J83" s="45" t="s">
        <v>134</v>
      </c>
    </row>
    <row r="84" spans="1:11" s="1343" customFormat="1" ht="13.5" customHeight="1" thickTop="1" x14ac:dyDescent="0.2">
      <c r="A84" s="46" t="s">
        <v>1109</v>
      </c>
      <c r="B84" s="47"/>
      <c r="C84" s="48"/>
      <c r="D84" s="49"/>
      <c r="E84" s="50"/>
      <c r="F84" s="50"/>
      <c r="G84" s="50"/>
      <c r="H84" s="50"/>
      <c r="I84" s="50"/>
      <c r="J84" s="51"/>
    </row>
    <row r="85" spans="1:11" s="1343" customFormat="1" ht="13.5" customHeight="1" x14ac:dyDescent="0.2">
      <c r="A85" s="1827" t="s">
        <v>6676</v>
      </c>
      <c r="B85" s="1827"/>
      <c r="C85" s="1827"/>
      <c r="D85" s="1828"/>
      <c r="E85" s="485"/>
      <c r="F85" s="485"/>
      <c r="G85" s="485"/>
      <c r="H85" s="485"/>
      <c r="I85" s="485"/>
      <c r="J85" s="584">
        <f>SUM(E85:I85)</f>
        <v>0</v>
      </c>
    </row>
    <row r="86" spans="1:11" s="1343" customFormat="1" ht="13.5" customHeight="1" x14ac:dyDescent="0.2">
      <c r="A86" s="52"/>
      <c r="B86" s="53"/>
      <c r="C86" s="54"/>
      <c r="D86" s="55"/>
      <c r="E86" s="50"/>
      <c r="F86" s="50"/>
      <c r="G86" s="50"/>
      <c r="H86" s="50"/>
      <c r="I86" s="50"/>
      <c r="J86" s="585"/>
    </row>
    <row r="87" spans="1:11" s="1343" customFormat="1" ht="13.5" customHeight="1" x14ac:dyDescent="0.2">
      <c r="A87" s="56" t="s">
        <v>1019</v>
      </c>
      <c r="B87" s="57"/>
      <c r="C87" s="58"/>
      <c r="D87" s="55"/>
      <c r="E87" s="50"/>
      <c r="F87" s="50"/>
      <c r="G87" s="50"/>
      <c r="H87" s="50"/>
      <c r="I87" s="50"/>
      <c r="J87" s="585"/>
    </row>
    <row r="88" spans="1:11" s="1343" customFormat="1" ht="13.5" customHeight="1" x14ac:dyDescent="0.2">
      <c r="A88" s="1829" t="s">
        <v>6676</v>
      </c>
      <c r="B88" s="1830"/>
      <c r="C88" s="1830"/>
      <c r="D88" s="1831"/>
      <c r="E88" s="485"/>
      <c r="F88" s="485"/>
      <c r="G88" s="485"/>
      <c r="H88" s="485"/>
      <c r="I88" s="485"/>
      <c r="J88" s="584">
        <f>SUM(E88:I88)</f>
        <v>0</v>
      </c>
    </row>
    <row r="89" spans="1:11" s="1343" customFormat="1" ht="13.5" customHeight="1" x14ac:dyDescent="0.2">
      <c r="A89" s="52"/>
      <c r="B89" s="53"/>
      <c r="C89" s="54"/>
      <c r="D89" s="55"/>
      <c r="E89" s="50"/>
      <c r="F89" s="50"/>
      <c r="G89" s="50"/>
      <c r="H89" s="50"/>
      <c r="I89" s="50"/>
      <c r="J89" s="585"/>
    </row>
    <row r="90" spans="1:11" s="1343" customFormat="1" ht="13.5" customHeight="1" x14ac:dyDescent="0.2">
      <c r="A90" s="56" t="s">
        <v>134</v>
      </c>
      <c r="B90" s="57"/>
      <c r="C90" s="58"/>
      <c r="D90" s="59"/>
      <c r="E90" s="486"/>
      <c r="F90" s="486"/>
      <c r="G90" s="486"/>
      <c r="H90" s="486"/>
      <c r="I90" s="486"/>
      <c r="J90" s="586">
        <f>SUM(J85:J89)</f>
        <v>0</v>
      </c>
    </row>
    <row r="91" spans="1:11" s="1343" customFormat="1" x14ac:dyDescent="0.2">
      <c r="A91" s="1357"/>
      <c r="B91" s="1391"/>
      <c r="C91" s="1359"/>
      <c r="E91" s="1392"/>
      <c r="F91" s="1393"/>
      <c r="H91" s="1389"/>
    </row>
    <row r="92" spans="1:11" s="1343" customFormat="1" x14ac:dyDescent="0.2">
      <c r="A92" s="1357"/>
      <c r="B92" s="1360" t="s">
        <v>1338</v>
      </c>
      <c r="C92" s="1359"/>
      <c r="E92" s="1392"/>
      <c r="F92" s="1393"/>
      <c r="H92" s="1389"/>
    </row>
    <row r="93" spans="1:11" s="1343" customFormat="1" ht="16.5" customHeight="1" x14ac:dyDescent="0.2">
      <c r="A93" s="1357"/>
      <c r="B93" s="1394"/>
      <c r="C93" s="1360" t="s">
        <v>1337</v>
      </c>
      <c r="E93" s="1392"/>
      <c r="F93" s="1393"/>
      <c r="H93" s="1389"/>
    </row>
    <row r="94" spans="1:11" s="1343" customFormat="1" x14ac:dyDescent="0.2">
      <c r="A94" s="1395" t="s">
        <v>1027</v>
      </c>
      <c r="B94" s="1396"/>
      <c r="C94" s="1396"/>
      <c r="D94" s="1397"/>
      <c r="E94" s="1398"/>
      <c r="F94" s="1399"/>
      <c r="G94" s="1400"/>
      <c r="H94" s="1401"/>
      <c r="I94" s="1400"/>
    </row>
    <row r="95" spans="1:11" s="1343" customFormat="1" x14ac:dyDescent="0.2">
      <c r="A95" s="1402"/>
      <c r="B95" s="1834" t="s">
        <v>8014</v>
      </c>
      <c r="C95" s="1834"/>
      <c r="D95" s="1834"/>
      <c r="E95" s="1834"/>
      <c r="F95" s="1834"/>
      <c r="G95" s="1834"/>
      <c r="H95" s="1834"/>
      <c r="I95" s="1834"/>
      <c r="J95" s="1834"/>
      <c r="K95" s="1834"/>
    </row>
    <row r="96" spans="1:11" s="1343" customFormat="1" x14ac:dyDescent="0.2">
      <c r="A96" s="1402" t="s">
        <v>1004</v>
      </c>
      <c r="B96" s="1834"/>
      <c r="C96" s="1834"/>
      <c r="D96" s="1834"/>
      <c r="E96" s="1834"/>
      <c r="F96" s="1834"/>
      <c r="G96" s="1834"/>
      <c r="H96" s="1834"/>
      <c r="I96" s="1834"/>
      <c r="J96" s="1834"/>
      <c r="K96" s="1834"/>
    </row>
    <row r="97" spans="1:11" s="1343" customFormat="1" x14ac:dyDescent="0.2">
      <c r="A97" s="1402"/>
      <c r="B97" s="1834" t="s">
        <v>8015</v>
      </c>
      <c r="C97" s="1834"/>
      <c r="D97" s="1834"/>
      <c r="E97" s="1834"/>
      <c r="F97" s="1834"/>
      <c r="G97" s="1834"/>
      <c r="H97" s="1834"/>
      <c r="I97" s="1834"/>
      <c r="J97" s="1834"/>
      <c r="K97" s="1834"/>
    </row>
    <row r="98" spans="1:11" s="1343" customFormat="1" x14ac:dyDescent="0.2">
      <c r="A98" s="1403"/>
      <c r="B98" s="1834"/>
      <c r="C98" s="1834"/>
      <c r="D98" s="1834"/>
      <c r="E98" s="1834"/>
      <c r="F98" s="1834"/>
      <c r="G98" s="1834"/>
      <c r="H98" s="1834"/>
      <c r="I98" s="1834"/>
      <c r="J98" s="1834"/>
      <c r="K98" s="1834"/>
    </row>
    <row r="99" spans="1:11" s="1343" customFormat="1" x14ac:dyDescent="0.2">
      <c r="A99" s="1407"/>
      <c r="B99" s="1408"/>
      <c r="C99" s="1404"/>
      <c r="D99" s="1406"/>
      <c r="E99" s="1406"/>
      <c r="F99" s="1406"/>
      <c r="G99" s="1406"/>
      <c r="H99" s="1406"/>
      <c r="I99" s="1400"/>
    </row>
    <row r="100" spans="1:11" s="1343" customFormat="1" ht="3.75" customHeight="1" x14ac:dyDescent="0.2">
      <c r="A100" s="1405"/>
      <c r="B100" s="1409"/>
      <c r="C100" s="1405"/>
      <c r="D100" s="1406"/>
      <c r="E100" s="1406"/>
      <c r="F100" s="1406"/>
      <c r="G100" s="1406"/>
      <c r="H100" s="1406"/>
      <c r="I100" s="1400"/>
    </row>
    <row r="101" spans="1:11" s="1343" customFormat="1" x14ac:dyDescent="0.2">
      <c r="A101" s="1405"/>
      <c r="B101" s="1409" t="s">
        <v>1001</v>
      </c>
      <c r="C101" s="1405"/>
      <c r="D101" s="1405"/>
      <c r="E101" s="1400"/>
      <c r="F101" s="1400"/>
      <c r="G101" s="1400"/>
      <c r="H101" s="1400"/>
      <c r="I101" s="1400"/>
    </row>
    <row r="102" spans="1:11" s="1343" customFormat="1" x14ac:dyDescent="0.2">
      <c r="A102" s="1405"/>
      <c r="B102" s="1800"/>
      <c r="C102" s="1801"/>
      <c r="D102" s="1801"/>
      <c r="E102" s="1801"/>
      <c r="F102" s="1801"/>
      <c r="G102" s="1801"/>
      <c r="H102" s="1801"/>
      <c r="I102" s="1802"/>
    </row>
    <row r="103" spans="1:11" s="1343" customFormat="1" ht="11.25" customHeight="1" x14ac:dyDescent="0.2">
      <c r="A103" s="1405"/>
      <c r="B103" s="1803"/>
      <c r="C103" s="1804"/>
      <c r="D103" s="1804"/>
      <c r="E103" s="1804"/>
      <c r="F103" s="1804"/>
      <c r="G103" s="1804"/>
      <c r="H103" s="1804"/>
      <c r="I103" s="1805"/>
    </row>
    <row r="104" spans="1:11" s="1343" customFormat="1" ht="11.25" customHeight="1" x14ac:dyDescent="0.2">
      <c r="A104" s="1405"/>
      <c r="B104" s="1803"/>
      <c r="C104" s="1804"/>
      <c r="D104" s="1804"/>
      <c r="E104" s="1804"/>
      <c r="F104" s="1804"/>
      <c r="G104" s="1804"/>
      <c r="H104" s="1804"/>
      <c r="I104" s="1805"/>
    </row>
    <row r="105" spans="1:11" s="1343" customFormat="1" x14ac:dyDescent="0.2">
      <c r="A105" s="1405"/>
      <c r="B105" s="1803"/>
      <c r="C105" s="1804"/>
      <c r="D105" s="1804"/>
      <c r="E105" s="1804"/>
      <c r="F105" s="1804"/>
      <c r="G105" s="1804"/>
      <c r="H105" s="1804"/>
      <c r="I105" s="1805"/>
    </row>
    <row r="106" spans="1:11" s="1343" customFormat="1" ht="11.25" customHeight="1" x14ac:dyDescent="0.2">
      <c r="A106" s="1405"/>
      <c r="B106" s="1803"/>
      <c r="C106" s="1804"/>
      <c r="D106" s="1804"/>
      <c r="E106" s="1804"/>
      <c r="F106" s="1804"/>
      <c r="G106" s="1804"/>
      <c r="H106" s="1804"/>
      <c r="I106" s="1805"/>
    </row>
    <row r="107" spans="1:11" s="1343" customFormat="1" ht="11.25" customHeight="1" x14ac:dyDescent="0.2">
      <c r="A107" s="1405"/>
      <c r="B107" s="1803"/>
      <c r="C107" s="1804"/>
      <c r="D107" s="1804"/>
      <c r="E107" s="1804"/>
      <c r="F107" s="1804"/>
      <c r="G107" s="1804"/>
      <c r="H107" s="1804"/>
      <c r="I107" s="1805"/>
    </row>
    <row r="108" spans="1:11" s="1343" customFormat="1" ht="11.25" customHeight="1" x14ac:dyDescent="0.2">
      <c r="A108" s="1405"/>
      <c r="B108" s="1803"/>
      <c r="C108" s="1804"/>
      <c r="D108" s="1804"/>
      <c r="E108" s="1804"/>
      <c r="F108" s="1804"/>
      <c r="G108" s="1804"/>
      <c r="H108" s="1804"/>
      <c r="I108" s="1805"/>
    </row>
    <row r="109" spans="1:11" s="1343" customFormat="1" ht="11.25" customHeight="1" x14ac:dyDescent="0.2">
      <c r="A109" s="1405"/>
      <c r="B109" s="1803"/>
      <c r="C109" s="1804"/>
      <c r="D109" s="1804"/>
      <c r="E109" s="1804"/>
      <c r="F109" s="1804"/>
      <c r="G109" s="1804"/>
      <c r="H109" s="1804"/>
      <c r="I109" s="1805"/>
    </row>
    <row r="110" spans="1:11" s="1343" customFormat="1" ht="11.25" customHeight="1" x14ac:dyDescent="0.2">
      <c r="A110" s="1405"/>
      <c r="B110" s="1803"/>
      <c r="C110" s="1804"/>
      <c r="D110" s="1804"/>
      <c r="E110" s="1804"/>
      <c r="F110" s="1804"/>
      <c r="G110" s="1804"/>
      <c r="H110" s="1804"/>
      <c r="I110" s="1805"/>
    </row>
    <row r="111" spans="1:11" s="1343" customFormat="1" ht="11.25" customHeight="1" x14ac:dyDescent="0.2">
      <c r="A111" s="1405"/>
      <c r="B111" s="1803"/>
      <c r="C111" s="1804"/>
      <c r="D111" s="1804"/>
      <c r="E111" s="1804"/>
      <c r="F111" s="1804"/>
      <c r="G111" s="1804"/>
      <c r="H111" s="1804"/>
      <c r="I111" s="1805"/>
    </row>
    <row r="112" spans="1:11" s="1343" customFormat="1" ht="11.25" customHeight="1" x14ac:dyDescent="0.2">
      <c r="A112" s="1405"/>
      <c r="B112" s="1806"/>
      <c r="C112" s="1807"/>
      <c r="D112" s="1807"/>
      <c r="E112" s="1807"/>
      <c r="F112" s="1807"/>
      <c r="G112" s="1807"/>
      <c r="H112" s="1807"/>
      <c r="I112" s="1808"/>
    </row>
    <row r="113" spans="1:9" s="1343" customFormat="1" ht="11.25" customHeight="1" x14ac:dyDescent="0.2">
      <c r="A113" s="1405"/>
      <c r="B113" s="1406"/>
      <c r="C113" s="1406"/>
      <c r="D113" s="1406"/>
      <c r="E113" s="1400"/>
      <c r="F113" s="1400"/>
      <c r="G113" s="1400"/>
      <c r="H113" s="1400"/>
      <c r="I113" s="1400"/>
    </row>
    <row r="114" spans="1:9" s="1343" customFormat="1" ht="18" customHeight="1" x14ac:dyDescent="0.2">
      <c r="A114" s="1405"/>
      <c r="B114" s="1405"/>
      <c r="C114" s="1809" t="str">
        <f>COVER!T13</f>
        <v>GASSENSMITH &amp; MICHALESKO, LTD.</v>
      </c>
      <c r="D114" s="1809"/>
      <c r="E114" s="1400"/>
      <c r="F114" s="1400"/>
      <c r="G114" s="1400"/>
      <c r="H114" s="1400"/>
      <c r="I114" s="1400"/>
    </row>
    <row r="115" spans="1:9" s="1343" customFormat="1" ht="11.25" customHeight="1" x14ac:dyDescent="0.2">
      <c r="A115" s="1405"/>
      <c r="B115" s="1405"/>
      <c r="C115" s="1410"/>
      <c r="D115" s="1411" t="s">
        <v>1002</v>
      </c>
      <c r="E115" s="1412"/>
      <c r="F115" s="1400"/>
      <c r="G115" s="1400"/>
      <c r="H115" s="1400"/>
      <c r="I115" s="1400"/>
    </row>
    <row r="116" spans="1:9" s="1343" customFormat="1" x14ac:dyDescent="0.2">
      <c r="A116" s="1405"/>
      <c r="B116" s="1405"/>
      <c r="C116" s="1410"/>
      <c r="D116" s="1413"/>
      <c r="E116" s="1412"/>
      <c r="F116" s="1400"/>
      <c r="G116" s="1400"/>
      <c r="H116" s="1400"/>
      <c r="I116" s="1400"/>
    </row>
    <row r="117" spans="1:9" s="1343" customFormat="1" ht="36" customHeight="1" x14ac:dyDescent="0.2">
      <c r="A117" s="1405"/>
      <c r="B117" s="1405"/>
      <c r="C117" s="1810" t="s">
        <v>1026</v>
      </c>
      <c r="D117" s="1811"/>
      <c r="E117" s="1811"/>
      <c r="F117" s="1811"/>
      <c r="G117" s="1811"/>
      <c r="H117" s="1811"/>
      <c r="I117" s="1400"/>
    </row>
    <row r="118" spans="1:9" s="1343" customFormat="1" ht="24" customHeight="1" x14ac:dyDescent="0.2">
      <c r="A118" s="1405"/>
      <c r="B118" s="1405"/>
      <c r="C118" s="1405"/>
      <c r="D118" s="1427"/>
      <c r="E118" s="1405"/>
      <c r="F118" s="1427"/>
      <c r="G118" s="1427"/>
      <c r="H118" s="1405"/>
      <c r="I118" s="1400"/>
    </row>
    <row r="119" spans="1:9" s="1343" customFormat="1" ht="11.25" customHeight="1" x14ac:dyDescent="0.2">
      <c r="A119" s="1401"/>
      <c r="B119" s="1401"/>
      <c r="C119" s="1414"/>
      <c r="D119" s="1413" t="s">
        <v>7756</v>
      </c>
      <c r="E119" s="1405"/>
      <c r="F119" s="1798" t="s">
        <v>3776</v>
      </c>
      <c r="G119" s="1798"/>
      <c r="H119" s="1403"/>
      <c r="I119" s="1400"/>
    </row>
    <row r="120" spans="1:9" x14ac:dyDescent="0.2">
      <c r="B120" s="1339"/>
      <c r="C120" s="1415"/>
      <c r="D120" s="1386"/>
      <c r="E120" s="1386"/>
      <c r="F120" s="1386"/>
      <c r="G120" s="1386"/>
      <c r="H120" s="1386"/>
      <c r="I120" s="1400"/>
    </row>
    <row r="121" spans="1:9" x14ac:dyDescent="0.2">
      <c r="B121" s="1416" t="s">
        <v>7758</v>
      </c>
      <c r="C121" s="1417"/>
      <c r="D121" s="1386"/>
      <c r="E121" s="1386"/>
      <c r="F121" s="1386"/>
      <c r="G121" s="1386"/>
      <c r="H121" s="1386"/>
      <c r="I121" s="1400"/>
    </row>
    <row r="122" spans="1:9" s="1354" customFormat="1" x14ac:dyDescent="0.2">
      <c r="A122" s="1339"/>
      <c r="B122" s="1339"/>
      <c r="C122" s="1339"/>
      <c r="D122" s="1418"/>
      <c r="E122" s="1386"/>
      <c r="F122" s="1419"/>
      <c r="G122" s="1386"/>
      <c r="H122" s="1386"/>
      <c r="I122" s="1400"/>
    </row>
    <row r="123" spans="1:9" x14ac:dyDescent="0.2">
      <c r="A123" s="1389"/>
      <c r="B123" s="1389"/>
      <c r="C123" s="1420"/>
      <c r="D123" s="1421"/>
      <c r="E123" s="1343"/>
      <c r="F123" s="1343"/>
      <c r="G123" s="1343"/>
      <c r="H123" s="1343"/>
      <c r="I123" s="1400"/>
    </row>
    <row r="124" spans="1:9" x14ac:dyDescent="0.2">
      <c r="A124" s="1346"/>
      <c r="B124" s="1346"/>
      <c r="C124" s="1420"/>
      <c r="D124" s="1419"/>
      <c r="E124" s="1422"/>
      <c r="F124" s="1343"/>
      <c r="G124" s="1343"/>
      <c r="H124" s="1343"/>
      <c r="I124" s="1400"/>
    </row>
    <row r="125" spans="1:9" x14ac:dyDescent="0.2">
      <c r="A125" s="1346"/>
      <c r="B125" s="1346"/>
      <c r="C125" s="1420"/>
      <c r="D125" s="1418"/>
      <c r="E125" s="1422"/>
      <c r="F125" s="1343"/>
      <c r="G125" s="1343"/>
      <c r="H125" s="1343"/>
      <c r="I125" s="1400"/>
    </row>
    <row r="126" spans="1:9" x14ac:dyDescent="0.2">
      <c r="A126" s="1346"/>
      <c r="B126" s="1346"/>
      <c r="C126" s="1420"/>
      <c r="D126" s="1423"/>
      <c r="E126" s="1423"/>
      <c r="F126" s="1423"/>
      <c r="G126" s="1423"/>
      <c r="H126" s="1423"/>
      <c r="I126" s="1400"/>
    </row>
    <row r="127" spans="1:9" x14ac:dyDescent="0.2">
      <c r="A127" s="1346"/>
      <c r="B127" s="1346"/>
      <c r="C127" s="1420"/>
      <c r="I127" s="1343"/>
    </row>
    <row r="128" spans="1:9" x14ac:dyDescent="0.2">
      <c r="A128" s="1346"/>
      <c r="B128" s="1346"/>
      <c r="C128" s="1420"/>
      <c r="D128" s="1418"/>
      <c r="F128" s="1419"/>
      <c r="G128" s="1354"/>
      <c r="H128" s="1354"/>
    </row>
    <row r="129" spans="1:9" s="1354" customFormat="1" x14ac:dyDescent="0.2">
      <c r="A129" s="1377"/>
      <c r="B129" s="1377"/>
      <c r="C129" s="1420"/>
      <c r="D129" s="1339"/>
      <c r="E129" s="1339"/>
      <c r="F129" s="1339"/>
      <c r="G129" s="1339"/>
      <c r="H129" s="1339"/>
      <c r="I129" s="1339"/>
    </row>
    <row r="130" spans="1:9" x14ac:dyDescent="0.2">
      <c r="A130" s="1377"/>
      <c r="B130" s="1377"/>
      <c r="C130" s="1420"/>
      <c r="I130" s="1354"/>
    </row>
    <row r="131" spans="1:9" x14ac:dyDescent="0.2">
      <c r="A131" s="1377"/>
      <c r="B131" s="1377"/>
      <c r="C131" s="1420"/>
    </row>
    <row r="132" spans="1:9" x14ac:dyDescent="0.2">
      <c r="A132" s="1377"/>
      <c r="B132" s="1377"/>
      <c r="C132" s="1420"/>
    </row>
    <row r="133" spans="1:9" x14ac:dyDescent="0.2">
      <c r="A133" s="1377"/>
      <c r="B133" s="1377"/>
      <c r="C133" s="1420"/>
      <c r="G133" s="1354"/>
      <c r="H133" s="1354"/>
    </row>
    <row r="134" spans="1:9" x14ac:dyDescent="0.2">
      <c r="A134" s="1377"/>
      <c r="B134" s="1377"/>
      <c r="C134" s="1420"/>
    </row>
    <row r="135" spans="1:9" x14ac:dyDescent="0.2">
      <c r="A135" s="1377"/>
      <c r="B135" s="1377"/>
      <c r="C135" s="1420"/>
    </row>
    <row r="136" spans="1:9" x14ac:dyDescent="0.2">
      <c r="A136" s="1377"/>
      <c r="B136" s="1377"/>
      <c r="C136" s="1420"/>
    </row>
    <row r="137" spans="1:9" x14ac:dyDescent="0.2">
      <c r="A137" s="1377"/>
      <c r="B137" s="1377"/>
      <c r="C137" s="1420"/>
      <c r="I137" s="1354"/>
    </row>
    <row r="138" spans="1:9" x14ac:dyDescent="0.2">
      <c r="A138" s="1346"/>
      <c r="B138" s="1346"/>
      <c r="C138" s="1420"/>
    </row>
    <row r="139" spans="1:9" ht="5.25" customHeight="1" x14ac:dyDescent="0.2">
      <c r="A139" s="1354"/>
      <c r="B139" s="1355"/>
    </row>
    <row r="140" spans="1:9" ht="9.6" customHeight="1" x14ac:dyDescent="0.2">
      <c r="A140" s="1424"/>
      <c r="B140" s="1424"/>
      <c r="C140" s="1367"/>
    </row>
    <row r="143" spans="1:9" x14ac:dyDescent="0.2">
      <c r="D143" s="1354"/>
    </row>
  </sheetData>
  <sheetProtection algorithmName="SHA-512" hashValue="5IuhmrnuCVBaoyJcZrVcnSu2bf9A3PUCbzcE42gZuNEk6ukoHG7RgZ8qvA+Vco4gz8lyzqvVlrgWW3D2Bu0zRw==" saltValue="qmrH4J33yjIn+DfFDWv9Zw==" spinCount="100000" sheet="1" objects="1" scenarios="1"/>
  <mergeCells count="16">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 ref="B95:K96"/>
    <mergeCell ref="B97:K98"/>
  </mergeCells>
  <phoneticPr fontId="25" type="noConversion"/>
  <hyperlinks>
    <hyperlink ref="H52" r:id="rId1" xr:uid="{7EB8663C-46F1-461D-B44E-A03C0EECE239}"/>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zoomScaleNormal="100" workbookViewId="0">
      <selection activeCell="S18" sqref="S18"/>
    </sheetView>
  </sheetViews>
  <sheetFormatPr defaultColWidth="9.140625" defaultRowHeight="12" x14ac:dyDescent="0.2"/>
  <cols>
    <col min="1" max="1" width="4.85546875" style="1361" customWidth="1"/>
    <col min="2" max="2" width="2.7109375" style="1361" customWidth="1"/>
    <col min="3" max="3" width="3.7109375" style="1361" customWidth="1"/>
    <col min="4" max="4" width="14.7109375" style="1361" customWidth="1"/>
    <col min="5" max="5" width="2.7109375" style="1361" customWidth="1"/>
    <col min="6" max="6" width="14.7109375" style="1361" customWidth="1"/>
    <col min="7" max="7" width="4" style="1361" customWidth="1"/>
    <col min="8" max="8" width="14.7109375" style="1361" customWidth="1"/>
    <col min="9" max="9" width="2.7109375" style="1361" customWidth="1"/>
    <col min="10" max="10" width="14.7109375" style="1361" customWidth="1"/>
    <col min="11" max="11" width="2.7109375" style="1361" customWidth="1"/>
    <col min="12" max="12" width="14.7109375" style="1361" customWidth="1"/>
    <col min="13" max="13" width="2.7109375" style="1361" customWidth="1"/>
    <col min="14" max="14" width="3.7109375" style="1361" customWidth="1"/>
    <col min="15" max="15" width="4.7109375" style="1361" customWidth="1"/>
    <col min="16" max="17" width="5.7109375" style="1361" customWidth="1"/>
    <col min="18" max="16384" width="9.140625" style="1361"/>
  </cols>
  <sheetData>
    <row r="1" spans="1:14" ht="24" customHeight="1" x14ac:dyDescent="0.2">
      <c r="A1" s="1835" t="s">
        <v>314</v>
      </c>
      <c r="B1" s="1835"/>
      <c r="C1" s="1835"/>
      <c r="D1" s="1835"/>
      <c r="E1" s="1835"/>
      <c r="F1" s="1835"/>
      <c r="G1" s="1835"/>
      <c r="H1" s="1835"/>
      <c r="I1" s="1835"/>
      <c r="J1" s="1835"/>
      <c r="K1" s="1835"/>
      <c r="L1" s="1835"/>
      <c r="M1" s="1835"/>
      <c r="N1" s="1565"/>
    </row>
    <row r="2" spans="1:14" ht="11.1" customHeight="1" x14ac:dyDescent="0.2">
      <c r="A2" s="1565"/>
      <c r="B2" s="1565"/>
      <c r="C2" s="1565"/>
      <c r="D2" s="1565"/>
      <c r="E2" s="1565"/>
      <c r="F2" s="1565"/>
      <c r="G2" s="1565"/>
      <c r="H2" s="1565"/>
      <c r="I2" s="1565"/>
      <c r="J2" s="1565"/>
      <c r="K2" s="1565"/>
      <c r="L2" s="1565"/>
      <c r="M2" s="1565"/>
      <c r="N2" s="1565"/>
    </row>
    <row r="3" spans="1:14" x14ac:dyDescent="0.2">
      <c r="A3" s="1566" t="s">
        <v>3737</v>
      </c>
      <c r="B3" s="1565"/>
      <c r="C3" s="1565"/>
      <c r="D3" s="1565"/>
      <c r="E3" s="1565"/>
      <c r="F3" s="1565"/>
      <c r="G3" s="1565"/>
      <c r="H3" s="1565"/>
      <c r="I3" s="1565"/>
      <c r="J3" s="1565"/>
      <c r="K3" s="1565"/>
      <c r="L3" s="1565"/>
      <c r="M3" s="1565"/>
      <c r="N3" s="1565"/>
    </row>
    <row r="4" spans="1:14" ht="10.5" customHeight="1" x14ac:dyDescent="0.2"/>
    <row r="5" spans="1:14" ht="14.25" customHeight="1" x14ac:dyDescent="0.2">
      <c r="A5" s="1567" t="s">
        <v>383</v>
      </c>
      <c r="B5" s="1567" t="s">
        <v>1206</v>
      </c>
      <c r="K5" s="1568"/>
    </row>
    <row r="6" spans="1:14" ht="11.1" customHeight="1" x14ac:dyDescent="0.2"/>
    <row r="7" spans="1:14" ht="13.35" customHeight="1" x14ac:dyDescent="0.2">
      <c r="D7" s="1569" t="str">
        <f>"Tax Year "&amp;'AFR24'!L2-1</f>
        <v>Tax Year 2023</v>
      </c>
      <c r="F7" s="1570" t="s">
        <v>219</v>
      </c>
      <c r="J7" s="1571">
        <v>87360169</v>
      </c>
    </row>
    <row r="8" spans="1:14" ht="11.1" customHeight="1" x14ac:dyDescent="0.2"/>
    <row r="9" spans="1:14" ht="22.5" x14ac:dyDescent="0.2">
      <c r="D9" s="1572" t="s">
        <v>991</v>
      </c>
      <c r="E9" s="1567"/>
      <c r="F9" s="1573" t="s">
        <v>747</v>
      </c>
      <c r="G9" s="1567"/>
      <c r="H9" s="1572" t="s">
        <v>133</v>
      </c>
      <c r="I9" s="1567"/>
      <c r="J9" s="1573" t="s">
        <v>865</v>
      </c>
      <c r="K9" s="1567"/>
      <c r="L9" s="1572" t="s">
        <v>335</v>
      </c>
    </row>
    <row r="10" spans="1:14" ht="13.35" customHeight="1" x14ac:dyDescent="0.2">
      <c r="A10" s="1347" t="s">
        <v>798</v>
      </c>
      <c r="D10" s="1574">
        <v>1.7811E-2</v>
      </c>
      <c r="E10" s="1575" t="s">
        <v>868</v>
      </c>
      <c r="F10" s="1574">
        <v>2.8370000000000001E-3</v>
      </c>
      <c r="G10" s="1575" t="s">
        <v>868</v>
      </c>
      <c r="H10" s="1574">
        <v>2.2599999999999999E-3</v>
      </c>
      <c r="I10" s="1575" t="s">
        <v>869</v>
      </c>
      <c r="J10" s="422">
        <f>ROUND(D10+F10+H10,5)</f>
        <v>2.291E-2</v>
      </c>
      <c r="L10" s="1574">
        <v>1.8E-5</v>
      </c>
    </row>
    <row r="11" spans="1:14" ht="12" customHeight="1" x14ac:dyDescent="0.2">
      <c r="D11" s="1845" t="str">
        <f>IF(SUM(J10)&lt;=0.0999999,"","Enter the Tax Rates by moving the decimal two places to the left.")</f>
        <v/>
      </c>
      <c r="E11" s="1846"/>
      <c r="F11" s="1846"/>
      <c r="G11" s="1846"/>
      <c r="H11" s="1846"/>
      <c r="I11" s="1846"/>
      <c r="J11" s="1846"/>
      <c r="L11" s="1576"/>
    </row>
    <row r="12" spans="1:14" ht="7.5" customHeight="1" x14ac:dyDescent="0.2">
      <c r="D12" s="1577"/>
      <c r="E12" s="1578"/>
      <c r="F12" s="1578"/>
      <c r="G12" s="1578"/>
      <c r="H12" s="1578"/>
      <c r="I12" s="1578"/>
      <c r="J12" s="1578"/>
      <c r="L12" s="1576"/>
    </row>
    <row r="13" spans="1:14" ht="21.75" customHeight="1" x14ac:dyDescent="0.2">
      <c r="D13" s="1849" t="s">
        <v>6677</v>
      </c>
      <c r="E13" s="1849"/>
      <c r="F13" s="1849"/>
      <c r="G13" s="1849"/>
      <c r="H13" s="1849"/>
      <c r="I13" s="1849"/>
      <c r="J13" s="1849"/>
      <c r="K13" s="1849"/>
      <c r="L13" s="1849"/>
    </row>
    <row r="14" spans="1:14" ht="14.25" customHeight="1" x14ac:dyDescent="0.2">
      <c r="A14" s="1567" t="s">
        <v>95</v>
      </c>
      <c r="B14" s="1567" t="s">
        <v>1207</v>
      </c>
    </row>
    <row r="15" spans="1:14" ht="11.1" customHeight="1" x14ac:dyDescent="0.2">
      <c r="A15" s="1567"/>
    </row>
    <row r="16" spans="1:14" ht="22.5" x14ac:dyDescent="0.2">
      <c r="A16" s="1567"/>
      <c r="D16" s="1572" t="s">
        <v>446</v>
      </c>
      <c r="F16" s="1573" t="s">
        <v>866</v>
      </c>
      <c r="H16" s="1573" t="s">
        <v>867</v>
      </c>
      <c r="J16" s="1572" t="s">
        <v>320</v>
      </c>
    </row>
    <row r="17" spans="1:13" ht="13.35" customHeight="1" x14ac:dyDescent="0.2">
      <c r="A17" s="1567"/>
      <c r="D17" s="487">
        <f>SUM('Acct Summary 7-9'!C8,'Acct Summary 7-9'!D8,'Acct Summary 7-9'!F8,'Acct Summary 7-9'!I8)</f>
        <v>4647003</v>
      </c>
      <c r="E17" s="1579"/>
      <c r="F17" s="487">
        <f>SUM('Acct Summary 7-9'!C17,'Acct Summary 7-9'!D17,'Acct Summary 7-9'!F17)</f>
        <v>4070547</v>
      </c>
      <c r="G17" s="1579"/>
      <c r="H17" s="487">
        <f>SUM(D17-F17)</f>
        <v>576456</v>
      </c>
      <c r="I17" s="1580"/>
      <c r="J17" s="487">
        <f>SUM('Acct Summary 7-9'!C81,'Acct Summary 7-9'!D81,'Acct Summary 7-9'!F81,'Acct Summary 7-9'!I81)</f>
        <v>3165484</v>
      </c>
    </row>
    <row r="18" spans="1:13" ht="12.2" customHeight="1" x14ac:dyDescent="0.2">
      <c r="A18" s="1567"/>
      <c r="B18" s="1392" t="s">
        <v>8</v>
      </c>
      <c r="C18" s="1348" t="s">
        <v>1081</v>
      </c>
    </row>
    <row r="19" spans="1:13" ht="12.2" customHeight="1" x14ac:dyDescent="0.2">
      <c r="A19" s="1567"/>
      <c r="C19" s="1348" t="s">
        <v>6678</v>
      </c>
    </row>
    <row r="20" spans="1:13" s="1339" customFormat="1" ht="10.5" customHeight="1" x14ac:dyDescent="0.2"/>
    <row r="21" spans="1:13" ht="12.75" customHeight="1" x14ac:dyDescent="0.2">
      <c r="A21" s="1567" t="s">
        <v>698</v>
      </c>
      <c r="B21" s="1567" t="s">
        <v>1208</v>
      </c>
    </row>
    <row r="22" spans="1:13" x14ac:dyDescent="0.2">
      <c r="A22" s="1567"/>
      <c r="D22" s="1581" t="s">
        <v>322</v>
      </c>
      <c r="E22" s="1354"/>
      <c r="F22" s="1581" t="s">
        <v>321</v>
      </c>
      <c r="G22" s="1354"/>
      <c r="H22" s="1581" t="s">
        <v>323</v>
      </c>
      <c r="I22" s="1354"/>
      <c r="J22" s="1581" t="s">
        <v>41</v>
      </c>
      <c r="K22" s="1354"/>
      <c r="L22" s="1582" t="s">
        <v>1348</v>
      </c>
    </row>
    <row r="23" spans="1:13" ht="13.35" customHeight="1" x14ac:dyDescent="0.2">
      <c r="A23" s="1567"/>
      <c r="D23" s="487">
        <f>'Short-Term Long-Term Debt 26'!F4</f>
        <v>0</v>
      </c>
      <c r="E23" s="1579" t="s">
        <v>868</v>
      </c>
      <c r="F23" s="487">
        <f>'Short-Term Long-Term Debt 26'!F15</f>
        <v>0</v>
      </c>
      <c r="G23" s="1579" t="s">
        <v>868</v>
      </c>
      <c r="H23" s="487">
        <f>'Short-Term Long-Term Debt 26'!F21</f>
        <v>0</v>
      </c>
      <c r="I23" s="1579" t="s">
        <v>868</v>
      </c>
      <c r="J23" s="487">
        <f>'Short-Term Long-Term Debt 26'!F23</f>
        <v>0</v>
      </c>
      <c r="K23" s="1579" t="s">
        <v>868</v>
      </c>
      <c r="L23" s="487">
        <f>'Short-Term Long-Term Debt 26'!F25</f>
        <v>0</v>
      </c>
      <c r="M23" s="1575" t="s">
        <v>868</v>
      </c>
    </row>
    <row r="24" spans="1:13" ht="15" customHeight="1" x14ac:dyDescent="0.2">
      <c r="A24" s="1567"/>
      <c r="D24" s="1581" t="s">
        <v>907</v>
      </c>
      <c r="E24" s="1354"/>
      <c r="F24" s="1581" t="s">
        <v>134</v>
      </c>
    </row>
    <row r="25" spans="1:13" ht="13.35" customHeight="1" x14ac:dyDescent="0.2">
      <c r="A25" s="1567"/>
      <c r="C25" s="1575"/>
      <c r="D25" s="487">
        <f>'Short-Term Long-Term Debt 26'!F27</f>
        <v>0</v>
      </c>
      <c r="E25" s="1579" t="s">
        <v>869</v>
      </c>
      <c r="F25" s="487">
        <f>SUM(D23,F23,H23,J23,L23, D25)</f>
        <v>0</v>
      </c>
    </row>
    <row r="26" spans="1:13" ht="11.25" customHeight="1" x14ac:dyDescent="0.2">
      <c r="A26" s="1567"/>
      <c r="B26" s="1343" t="s">
        <v>9</v>
      </c>
      <c r="C26" s="1348" t="s">
        <v>1504</v>
      </c>
    </row>
    <row r="27" spans="1:13" ht="9" hidden="1" customHeight="1" x14ac:dyDescent="0.2">
      <c r="A27" s="1567"/>
      <c r="B27" s="1343"/>
      <c r="C27" s="1348"/>
    </row>
    <row r="28" spans="1:13" ht="6.75" customHeight="1" x14ac:dyDescent="0.2">
      <c r="A28" s="1567"/>
      <c r="B28" s="1583"/>
      <c r="C28" s="1584"/>
    </row>
    <row r="29" spans="1:13" ht="12.75" customHeight="1" x14ac:dyDescent="0.2">
      <c r="A29" s="1567" t="s">
        <v>96</v>
      </c>
      <c r="B29" s="1567" t="s">
        <v>120</v>
      </c>
    </row>
    <row r="30" spans="1:13" ht="12.2" customHeight="1" x14ac:dyDescent="0.2">
      <c r="A30" s="1567"/>
      <c r="B30" s="1348" t="s">
        <v>313</v>
      </c>
    </row>
    <row r="31" spans="1:13" ht="11.1" customHeight="1" x14ac:dyDescent="0.2">
      <c r="A31" s="1567"/>
      <c r="B31" s="1585"/>
    </row>
    <row r="32" spans="1:13" ht="13.35" customHeight="1" x14ac:dyDescent="0.2">
      <c r="B32" s="1605" t="s">
        <v>8024</v>
      </c>
      <c r="C32" s="1583" t="s">
        <v>498</v>
      </c>
      <c r="D32" s="1348" t="s">
        <v>6752</v>
      </c>
      <c r="G32" s="1583"/>
      <c r="H32" s="423">
        <f>IF(B32="X",(J7*0.069),IF(B33="X",(J7*0.138),"Enter x in a.or b."))</f>
        <v>6027851.6610000003</v>
      </c>
      <c r="I32" s="1586"/>
    </row>
    <row r="33" spans="1:12" ht="13.35" customHeight="1" x14ac:dyDescent="0.2">
      <c r="B33" s="1606"/>
      <c r="C33" s="1583" t="s">
        <v>499</v>
      </c>
      <c r="D33" s="1348" t="s">
        <v>350</v>
      </c>
    </row>
    <row r="34" spans="1:12" ht="8.25" customHeight="1" x14ac:dyDescent="0.2">
      <c r="C34" s="1587"/>
      <c r="D34" s="1348"/>
    </row>
    <row r="35" spans="1:12" ht="12.2" customHeight="1" x14ac:dyDescent="0.2">
      <c r="B35" s="1361" t="s">
        <v>317</v>
      </c>
      <c r="C35" s="1588"/>
    </row>
    <row r="36" spans="1:12" ht="8.25" customHeight="1" x14ac:dyDescent="0.2">
      <c r="C36" s="1588"/>
      <c r="H36" s="1589"/>
    </row>
    <row r="37" spans="1:12" ht="13.5" customHeight="1" x14ac:dyDescent="0.2">
      <c r="C37" s="1590" t="s">
        <v>500</v>
      </c>
      <c r="D37" s="1360" t="s">
        <v>0</v>
      </c>
      <c r="G37" s="72" t="s">
        <v>318</v>
      </c>
      <c r="H37" s="73"/>
    </row>
    <row r="38" spans="1:12" ht="13.5" customHeight="1" x14ac:dyDescent="0.2">
      <c r="C38" s="1590"/>
      <c r="D38" s="1360" t="s">
        <v>971</v>
      </c>
      <c r="G38" s="74">
        <v>511</v>
      </c>
      <c r="H38" s="488">
        <f>'Assets-Liab 5-6'!N36</f>
        <v>2820000</v>
      </c>
      <c r="J38" s="1350"/>
      <c r="K38" s="1350"/>
      <c r="L38" s="1350"/>
    </row>
    <row r="39" spans="1:12" ht="7.5" customHeight="1" x14ac:dyDescent="0.2">
      <c r="C39" s="1339"/>
      <c r="D39" s="1339"/>
      <c r="E39" s="1339"/>
      <c r="F39" s="1339"/>
      <c r="G39" s="1339"/>
      <c r="H39" s="1339"/>
      <c r="J39" s="1350"/>
      <c r="K39" s="1350"/>
      <c r="L39" s="1350"/>
    </row>
    <row r="40" spans="1:12" ht="10.5" hidden="1" customHeight="1" x14ac:dyDescent="0.2"/>
    <row r="41" spans="1:12" ht="12.75" customHeight="1" x14ac:dyDescent="0.2">
      <c r="A41" s="1567" t="s">
        <v>464</v>
      </c>
      <c r="B41" s="1567" t="s">
        <v>154</v>
      </c>
      <c r="C41" s="1567"/>
      <c r="D41" s="1567"/>
      <c r="E41" s="1567"/>
      <c r="F41" s="1567"/>
    </row>
    <row r="42" spans="1:12" ht="12.2" customHeight="1" x14ac:dyDescent="0.2">
      <c r="B42" s="1348" t="s">
        <v>990</v>
      </c>
    </row>
    <row r="43" spans="1:12" x14ac:dyDescent="0.2">
      <c r="B43" s="1348" t="s">
        <v>330</v>
      </c>
    </row>
    <row r="44" spans="1:12" ht="4.5" customHeight="1" x14ac:dyDescent="0.2">
      <c r="B44" s="1348"/>
    </row>
    <row r="45" spans="1:12" ht="12.75" x14ac:dyDescent="0.2">
      <c r="B45" s="1604"/>
      <c r="C45" s="1364" t="s">
        <v>239</v>
      </c>
    </row>
    <row r="46" spans="1:12" ht="13.5" customHeight="1" x14ac:dyDescent="0.2">
      <c r="B46" s="1604"/>
      <c r="C46" s="1364" t="s">
        <v>309</v>
      </c>
    </row>
    <row r="47" spans="1:12" ht="13.5" customHeight="1" x14ac:dyDescent="0.2">
      <c r="B47" s="1604"/>
      <c r="C47" s="1364" t="s">
        <v>741</v>
      </c>
    </row>
    <row r="48" spans="1:12" ht="13.5" customHeight="1" x14ac:dyDescent="0.2">
      <c r="B48" s="1604"/>
      <c r="C48" s="1364" t="s">
        <v>53</v>
      </c>
    </row>
    <row r="49" spans="1:13" ht="13.5" customHeight="1" x14ac:dyDescent="0.2">
      <c r="B49" s="1604"/>
      <c r="C49" s="1364" t="s">
        <v>54</v>
      </c>
    </row>
    <row r="50" spans="1:13" ht="13.5" customHeight="1" x14ac:dyDescent="0.2">
      <c r="B50" s="1604"/>
      <c r="C50" s="1364" t="s">
        <v>269</v>
      </c>
    </row>
    <row r="51" spans="1:13" ht="13.5" customHeight="1" x14ac:dyDescent="0.2">
      <c r="B51" s="1604"/>
      <c r="C51" s="1364" t="s">
        <v>270</v>
      </c>
    </row>
    <row r="52" spans="1:13" ht="13.5" customHeight="1" x14ac:dyDescent="0.2">
      <c r="B52" s="1604"/>
      <c r="C52" s="1364" t="s">
        <v>463</v>
      </c>
    </row>
    <row r="53" spans="1:13" ht="6" customHeight="1" x14ac:dyDescent="0.2">
      <c r="C53" s="1591"/>
      <c r="D53" s="1348"/>
    </row>
    <row r="54" spans="1:13" ht="15" customHeight="1" x14ac:dyDescent="0.2">
      <c r="B54" s="1585" t="s">
        <v>315</v>
      </c>
    </row>
    <row r="55" spans="1:13" ht="12.75" x14ac:dyDescent="0.2">
      <c r="B55" s="1836"/>
      <c r="C55" s="1837"/>
      <c r="D55" s="1837"/>
      <c r="E55" s="1837"/>
      <c r="F55" s="1837"/>
      <c r="G55" s="1837"/>
      <c r="H55" s="1837"/>
      <c r="I55" s="1837"/>
      <c r="J55" s="1837"/>
      <c r="K55" s="1837"/>
      <c r="L55" s="1838"/>
      <c r="M55" s="1386"/>
    </row>
    <row r="56" spans="1:13" ht="12.75" customHeight="1" x14ac:dyDescent="0.2">
      <c r="B56" s="1839"/>
      <c r="C56" s="1840"/>
      <c r="D56" s="1840"/>
      <c r="E56" s="1840"/>
      <c r="F56" s="1840"/>
      <c r="G56" s="1840"/>
      <c r="H56" s="1840"/>
      <c r="I56" s="1840"/>
      <c r="J56" s="1840"/>
      <c r="K56" s="1840"/>
      <c r="L56" s="1841"/>
      <c r="M56" s="1386"/>
    </row>
    <row r="57" spans="1:13" ht="12.75" customHeight="1" x14ac:dyDescent="0.2">
      <c r="B57" s="1839"/>
      <c r="C57" s="1840"/>
      <c r="D57" s="1840"/>
      <c r="E57" s="1840"/>
      <c r="F57" s="1840"/>
      <c r="G57" s="1840"/>
      <c r="H57" s="1840"/>
      <c r="I57" s="1840"/>
      <c r="J57" s="1840"/>
      <c r="K57" s="1840"/>
      <c r="L57" s="1841"/>
    </row>
    <row r="58" spans="1:13" ht="12.75" customHeight="1" x14ac:dyDescent="0.2">
      <c r="B58" s="1839"/>
      <c r="C58" s="1840"/>
      <c r="D58" s="1840"/>
      <c r="E58" s="1840"/>
      <c r="F58" s="1840"/>
      <c r="G58" s="1840"/>
      <c r="H58" s="1840"/>
      <c r="I58" s="1840"/>
      <c r="J58" s="1840"/>
      <c r="K58" s="1840"/>
      <c r="L58" s="1841"/>
    </row>
    <row r="59" spans="1:13" x14ac:dyDescent="0.2">
      <c r="B59" s="1842"/>
      <c r="C59" s="1843"/>
      <c r="D59" s="1843"/>
      <c r="E59" s="1843"/>
      <c r="F59" s="1843"/>
      <c r="G59" s="1843"/>
      <c r="H59" s="1843"/>
      <c r="I59" s="1843"/>
      <c r="J59" s="1843"/>
      <c r="K59" s="1843"/>
      <c r="L59" s="1844"/>
    </row>
    <row r="60" spans="1:13" ht="6" customHeight="1" x14ac:dyDescent="0.2">
      <c r="B60" s="1339"/>
      <c r="C60" s="1339"/>
      <c r="D60" s="1339"/>
      <c r="E60" s="1339"/>
      <c r="F60" s="1339"/>
      <c r="G60" s="1339"/>
      <c r="H60" s="1339"/>
      <c r="I60" s="1339"/>
      <c r="J60" s="1339"/>
      <c r="K60" s="1339"/>
      <c r="L60" s="1339"/>
    </row>
    <row r="61" spans="1:13" ht="12.2" customHeight="1" x14ac:dyDescent="0.2">
      <c r="B61" s="1339"/>
      <c r="C61" s="1339"/>
      <c r="D61" s="1339"/>
      <c r="E61" s="1339"/>
      <c r="F61" s="1339"/>
      <c r="G61" s="1339"/>
      <c r="H61" s="1339"/>
      <c r="I61" s="1339"/>
      <c r="J61" s="1339"/>
      <c r="K61" s="1339"/>
      <c r="L61" s="1339"/>
    </row>
    <row r="62" spans="1:13" ht="12.75" customHeight="1" x14ac:dyDescent="0.15">
      <c r="A62" s="1360"/>
      <c r="B62" s="1592"/>
      <c r="C62" s="1847"/>
      <c r="D62" s="1848"/>
      <c r="E62" s="1593"/>
      <c r="F62" s="1593"/>
      <c r="G62" s="1593"/>
      <c r="H62" s="1593"/>
      <c r="I62" s="1593"/>
      <c r="J62" s="1593"/>
      <c r="K62" s="1593"/>
      <c r="L62" s="1593"/>
    </row>
    <row r="63" spans="1:13" x14ac:dyDescent="0.15">
      <c r="A63" s="1360"/>
      <c r="B63" s="1592"/>
      <c r="C63" s="1360"/>
      <c r="E63" s="1593"/>
      <c r="F63" s="1593"/>
      <c r="G63" s="1593"/>
      <c r="H63" s="1593"/>
      <c r="I63" s="1593"/>
      <c r="J63" s="1593"/>
      <c r="K63" s="1593"/>
      <c r="L63" s="1593"/>
    </row>
    <row r="64" spans="1:13" ht="12.2" customHeight="1" x14ac:dyDescent="0.15">
      <c r="A64" s="1594"/>
      <c r="B64" s="1593"/>
      <c r="C64" s="1593"/>
      <c r="D64" s="1593"/>
      <c r="E64" s="1593"/>
      <c r="F64" s="1593"/>
      <c r="G64" s="1593"/>
      <c r="H64" s="1593"/>
      <c r="I64" s="1593"/>
      <c r="J64" s="1593"/>
      <c r="K64" s="1593"/>
      <c r="L64" s="1593"/>
    </row>
    <row r="65" spans="1:12" ht="12.2" customHeight="1" x14ac:dyDescent="0.15">
      <c r="A65" s="1594"/>
      <c r="B65" s="1593"/>
      <c r="C65" s="1593"/>
      <c r="D65" s="1593"/>
      <c r="E65" s="1593"/>
      <c r="F65" s="1593"/>
      <c r="G65" s="1593"/>
      <c r="H65" s="1593"/>
      <c r="I65" s="1593"/>
      <c r="J65" s="1593"/>
      <c r="K65" s="1593"/>
      <c r="L65" s="1593"/>
    </row>
    <row r="66" spans="1:12" ht="9.6" customHeight="1" x14ac:dyDescent="0.15">
      <c r="A66" s="1594"/>
      <c r="B66" s="1593"/>
      <c r="C66" s="1593"/>
      <c r="D66" s="1593"/>
      <c r="E66" s="1593"/>
      <c r="F66" s="1593"/>
      <c r="G66" s="1593"/>
      <c r="H66" s="1593"/>
      <c r="I66" s="1593"/>
      <c r="J66" s="1593"/>
      <c r="K66" s="1593"/>
      <c r="L66" s="1593"/>
    </row>
    <row r="67" spans="1:12" ht="12.2" customHeight="1" x14ac:dyDescent="0.2">
      <c r="A67" s="1594"/>
      <c r="B67" s="1584"/>
      <c r="C67" s="1584"/>
      <c r="D67" s="1584"/>
      <c r="E67" s="1584"/>
      <c r="F67" s="1584"/>
      <c r="G67" s="1584"/>
      <c r="H67" s="1584"/>
      <c r="I67" s="1584"/>
      <c r="J67" s="1584"/>
      <c r="K67" s="1584"/>
      <c r="L67" s="1584"/>
    </row>
    <row r="68" spans="1:12" ht="12.2" customHeight="1" x14ac:dyDescent="0.2">
      <c r="A68" s="1594"/>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SfoQ2lNNso0QQu+A23Xw/lxwZZSxjBfpWak1CLjC5BLpRKoOIcZyx7X+GC2UFN4Fy4M1pHg0VWo+V1GwfHAbjA==" saltValue="5P+RZOwiAG7E3tNwr4butQ==" spinCount="100000" sheet="1" objects="1" scenarios="1"/>
  <sortState ref="A1:M1">
    <sortCondition descending="1" ref="A1"/>
  </sortState>
  <mergeCells count="5">
    <mergeCell ref="A1:M1"/>
    <mergeCell ref="B55:L59"/>
    <mergeCell ref="D11:J11"/>
    <mergeCell ref="C62:D62"/>
    <mergeCell ref="D13:L13"/>
  </mergeCells>
  <phoneticPr fontId="2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zoomScaleNormal="100" workbookViewId="0">
      <selection sqref="A1:C1"/>
    </sheetView>
  </sheetViews>
  <sheetFormatPr defaultColWidth="9.140625" defaultRowHeight="12" x14ac:dyDescent="0.2"/>
  <cols>
    <col min="1" max="1" width="2" style="1354" customWidth="1"/>
    <col min="2" max="2" width="2.7109375" style="1640" customWidth="1"/>
    <col min="3" max="3" width="15.28515625" style="1354" customWidth="1"/>
    <col min="4" max="4" width="37.85546875" style="1354" customWidth="1"/>
    <col min="5" max="5" width="1.7109375" style="1354" customWidth="1"/>
    <col min="6" max="6" width="31.140625" style="1354" customWidth="1"/>
    <col min="7" max="7" width="1.7109375" style="1354" customWidth="1"/>
    <col min="8" max="8" width="15.7109375" style="1625" customWidth="1"/>
    <col min="9" max="9" width="2.7109375" style="1354" customWidth="1"/>
    <col min="10" max="10" width="5.85546875" style="1354" hidden="1" customWidth="1"/>
    <col min="11" max="11" width="10.7109375" style="1625" customWidth="1"/>
    <col min="12" max="12" width="2.7109375" style="1354" customWidth="1"/>
    <col min="13" max="13" width="10.7109375" style="1354" customWidth="1"/>
    <col min="14" max="14" width="2.7109375" style="1354" customWidth="1"/>
    <col min="15" max="15" width="10.7109375" style="1354" customWidth="1"/>
    <col min="16" max="16" width="0.85546875" style="1354" customWidth="1"/>
    <col min="17" max="18" width="2.7109375" style="1354" customWidth="1"/>
    <col min="19" max="16384" width="9.140625" style="1354"/>
  </cols>
  <sheetData>
    <row r="1" spans="1:18" ht="12.75" x14ac:dyDescent="0.2">
      <c r="A1" s="1850"/>
      <c r="B1" s="1850"/>
      <c r="C1" s="1850"/>
      <c r="D1" s="1339"/>
      <c r="E1" s="1339"/>
      <c r="F1" s="1339"/>
      <c r="G1" s="1339"/>
      <c r="H1" s="1339"/>
      <c r="I1" s="1339"/>
      <c r="J1" s="1339"/>
      <c r="K1" s="1339"/>
      <c r="L1" s="1339"/>
      <c r="M1" s="1339"/>
      <c r="N1" s="1339"/>
      <c r="O1" s="1850"/>
      <c r="P1" s="1850"/>
      <c r="Q1" s="1850"/>
    </row>
    <row r="2" spans="1:18" ht="15" x14ac:dyDescent="0.2">
      <c r="A2" s="1852" t="s">
        <v>474</v>
      </c>
      <c r="B2" s="1852"/>
      <c r="C2" s="1852"/>
      <c r="D2" s="1852"/>
      <c r="E2" s="1852"/>
      <c r="F2" s="1852"/>
      <c r="G2" s="1852"/>
      <c r="H2" s="1852"/>
      <c r="I2" s="1852"/>
      <c r="J2" s="1852"/>
      <c r="K2" s="1852"/>
      <c r="L2" s="1852"/>
      <c r="M2" s="1852"/>
      <c r="N2" s="1852"/>
      <c r="O2" s="1852"/>
      <c r="P2" s="1852"/>
      <c r="Q2" s="1852"/>
      <c r="R2" s="1852"/>
    </row>
    <row r="3" spans="1:18" x14ac:dyDescent="0.2">
      <c r="A3" s="1853" t="s">
        <v>3690</v>
      </c>
      <c r="B3" s="1853"/>
      <c r="C3" s="1853"/>
      <c r="D3" s="1853"/>
      <c r="E3" s="1853"/>
      <c r="F3" s="1853"/>
      <c r="G3" s="1853"/>
      <c r="H3" s="1853"/>
      <c r="I3" s="1853"/>
      <c r="J3" s="1853"/>
      <c r="K3" s="1853"/>
      <c r="L3" s="1853"/>
      <c r="M3" s="1853"/>
      <c r="N3" s="1853"/>
      <c r="O3" s="1853"/>
      <c r="P3" s="1853"/>
      <c r="Q3" s="1853"/>
      <c r="R3" s="1853"/>
    </row>
    <row r="4" spans="1:18" x14ac:dyDescent="0.2">
      <c r="A4" s="1854"/>
      <c r="B4" s="1854"/>
      <c r="C4" s="1854"/>
      <c r="D4" s="1854"/>
      <c r="E4" s="1854"/>
      <c r="F4" s="1854"/>
      <c r="G4" s="1854"/>
      <c r="H4" s="1854"/>
      <c r="I4" s="1854"/>
      <c r="J4" s="1854"/>
      <c r="K4" s="1854"/>
      <c r="L4" s="1854"/>
      <c r="M4" s="1854"/>
      <c r="N4" s="1854"/>
      <c r="O4" s="1854"/>
      <c r="P4" s="1854"/>
      <c r="Q4" s="1854"/>
      <c r="R4" s="1854"/>
    </row>
    <row r="5" spans="1:18" ht="12.75" x14ac:dyDescent="0.2">
      <c r="A5" s="1620"/>
      <c r="B5" s="1621"/>
      <c r="C5" s="1621"/>
      <c r="D5" s="1621"/>
      <c r="E5" s="1621"/>
      <c r="F5" s="1621"/>
      <c r="G5" s="1621"/>
      <c r="H5" s="1621"/>
      <c r="I5" s="1621"/>
      <c r="J5" s="1621"/>
      <c r="K5" s="1621"/>
      <c r="L5" s="1621"/>
      <c r="M5" s="1621"/>
      <c r="N5" s="1621"/>
      <c r="O5" s="1621"/>
      <c r="P5" s="1621"/>
      <c r="Q5" s="1545"/>
    </row>
    <row r="6" spans="1:18" ht="12.75" x14ac:dyDescent="0.2">
      <c r="A6" s="1620"/>
      <c r="B6" s="1621"/>
      <c r="C6" s="1621"/>
      <c r="D6" s="1621"/>
      <c r="E6" s="1621"/>
      <c r="F6" s="1621"/>
      <c r="G6" s="1621"/>
      <c r="H6" s="1621"/>
      <c r="I6" s="1621"/>
      <c r="J6" s="1621"/>
      <c r="K6" s="1621"/>
      <c r="L6" s="1621"/>
      <c r="M6" s="1621"/>
      <c r="N6" s="1621"/>
      <c r="O6" s="1621"/>
      <c r="P6" s="1621"/>
      <c r="Q6" s="1545"/>
    </row>
    <row r="7" spans="1:18" ht="12.75" x14ac:dyDescent="0.2">
      <c r="A7" s="1339"/>
      <c r="B7" s="1339"/>
      <c r="C7" s="1622" t="s">
        <v>966</v>
      </c>
      <c r="D7" s="1355" t="str">
        <f>COVER!A17</f>
        <v>Taft SD 90</v>
      </c>
      <c r="E7" s="1340"/>
      <c r="G7" s="1377"/>
      <c r="H7" s="1621"/>
      <c r="I7" s="1621"/>
      <c r="J7" s="1621"/>
      <c r="K7" s="1621"/>
      <c r="L7" s="1339"/>
      <c r="M7" s="1339"/>
      <c r="N7" s="1339"/>
      <c r="O7" s="1339"/>
      <c r="P7" s="1339"/>
    </row>
    <row r="8" spans="1:18" ht="12.75" x14ac:dyDescent="0.2">
      <c r="A8" s="1339"/>
      <c r="B8" s="1339"/>
      <c r="C8" s="1622" t="s">
        <v>965</v>
      </c>
      <c r="D8" s="1623" t="str">
        <f>COVER!A13</f>
        <v>56099090002</v>
      </c>
      <c r="E8" s="1624"/>
      <c r="G8" s="1339"/>
      <c r="H8" s="1339"/>
      <c r="I8" s="1339"/>
      <c r="J8" s="1339"/>
      <c r="K8" s="1339"/>
      <c r="L8" s="1339"/>
      <c r="M8" s="1339"/>
      <c r="N8" s="1339"/>
      <c r="O8" s="1339"/>
      <c r="P8" s="1339"/>
    </row>
    <row r="9" spans="1:18" ht="12.75" x14ac:dyDescent="0.2">
      <c r="A9" s="1339"/>
      <c r="B9" s="1339"/>
      <c r="C9" s="1622" t="s">
        <v>613</v>
      </c>
      <c r="D9" s="1355" t="str">
        <f>COVER!A15</f>
        <v>WILL</v>
      </c>
    </row>
    <row r="11" spans="1:18" ht="12.75" x14ac:dyDescent="0.2">
      <c r="B11" s="1626" t="s">
        <v>846</v>
      </c>
      <c r="C11" s="1537" t="s">
        <v>977</v>
      </c>
      <c r="H11" s="1421" t="s">
        <v>134</v>
      </c>
      <c r="I11" s="1421"/>
      <c r="J11" s="1421"/>
      <c r="K11" s="1627" t="s">
        <v>978</v>
      </c>
      <c r="L11" s="1421"/>
      <c r="M11" s="1421" t="s">
        <v>979</v>
      </c>
      <c r="N11" s="1421"/>
      <c r="O11" s="1628" t="str">
        <f>IF(K12&gt;0.24999,"4",IF(K12&gt;0.09999,"3",IF(K12&gt;=0,"2",1)))</f>
        <v>4</v>
      </c>
    </row>
    <row r="12" spans="1:18" s="1356" customFormat="1" ht="11.25" x14ac:dyDescent="0.2">
      <c r="B12" s="1629"/>
      <c r="C12" s="1356" t="s">
        <v>1054</v>
      </c>
      <c r="F12" s="1356" t="s">
        <v>933</v>
      </c>
      <c r="H12" s="1630">
        <f>SUM('Acct Summary 7-9'!C81+'Acct Summary 7-9'!D81+'Acct Summary 7-9'!F81+'Acct Summary 7-9'!I81+IF('Acct Summary 7-9'!G81&lt;0,'Acct Summary 7-9'!G81,"0")+IF('Acct Summary 7-9'!J81&lt;0,'Acct Summary 7-9'!J81,"0"))</f>
        <v>3165484</v>
      </c>
      <c r="I12" s="1631"/>
      <c r="J12" s="1631"/>
      <c r="K12" s="1632">
        <f>TRUNC((H12/H13*100000),5)/100000</f>
        <v>0.68118828409999999</v>
      </c>
      <c r="L12" s="1633"/>
      <c r="M12" s="1581" t="s">
        <v>980</v>
      </c>
      <c r="N12" s="1581"/>
      <c r="O12" s="1634">
        <v>0.35</v>
      </c>
    </row>
    <row r="13" spans="1:18" s="1356" customFormat="1" ht="12.75" x14ac:dyDescent="0.2">
      <c r="B13" s="1629"/>
      <c r="C13" s="1851" t="s">
        <v>1022</v>
      </c>
      <c r="D13" s="1832"/>
      <c r="F13" s="1635" t="s">
        <v>684</v>
      </c>
      <c r="H13" s="1630">
        <f>SUM('Acct Summary 7-9'!C8+'Acct Summary 7-9'!D8+'Acct Summary 7-9'!F8+'Acct Summary 7-9'!I8)+H14</f>
        <v>4647003</v>
      </c>
      <c r="I13" s="1631"/>
      <c r="J13" s="1631"/>
      <c r="K13" s="1636"/>
      <c r="M13" s="1581" t="s">
        <v>981</v>
      </c>
      <c r="N13" s="1581"/>
      <c r="O13" s="1637">
        <f>(O11*O12)</f>
        <v>1.4</v>
      </c>
      <c r="R13" s="1638"/>
    </row>
    <row r="14" spans="1:18" s="1356" customFormat="1" ht="12.75" x14ac:dyDescent="0.2">
      <c r="B14" s="1629"/>
      <c r="C14" s="1374" t="s">
        <v>1082</v>
      </c>
      <c r="D14" s="1639"/>
      <c r="F14" s="1635" t="s">
        <v>686</v>
      </c>
      <c r="H14" s="1630">
        <f>-SUM('Acct Summary 7-9'!C54:D56,'Acct Summary 7-9'!C58:D60,'Acct Summary 7-9'!C62:D64,'Acct Summary 7-9'!C66:D68,'Acct Summary 7-9'!C70:D72,'Acct Summary 7-9'!C74:D74)</f>
        <v>0</v>
      </c>
      <c r="I14" s="1631"/>
      <c r="J14" s="1631"/>
      <c r="K14" s="1636"/>
      <c r="M14" s="1581"/>
      <c r="N14" s="1581"/>
      <c r="O14" s="1637"/>
      <c r="R14" s="1638"/>
    </row>
    <row r="15" spans="1:18" ht="11.45" customHeight="1" x14ac:dyDescent="0.2">
      <c r="C15" s="1356" t="s">
        <v>1095</v>
      </c>
      <c r="F15" s="1356"/>
      <c r="H15" s="1641"/>
      <c r="K15" s="1641"/>
      <c r="M15" s="1642"/>
      <c r="N15" s="1642"/>
      <c r="O15" s="1643"/>
      <c r="R15" s="1339"/>
    </row>
    <row r="16" spans="1:18" ht="12.75" x14ac:dyDescent="0.2">
      <c r="B16" s="1626" t="s">
        <v>847</v>
      </c>
      <c r="C16" s="1537" t="s">
        <v>982</v>
      </c>
      <c r="H16" s="1644" t="s">
        <v>134</v>
      </c>
      <c r="I16" s="1421"/>
      <c r="J16" s="1421"/>
      <c r="K16" s="1645" t="s">
        <v>978</v>
      </c>
      <c r="L16" s="1421"/>
      <c r="M16" s="1421" t="s">
        <v>979</v>
      </c>
      <c r="N16" s="1421"/>
      <c r="O16" s="1628">
        <f>IF(K17&gt;1.2,"1",IF(K17&gt;1.1,"2",IF(K17&gt;1,"3",4)))</f>
        <v>4</v>
      </c>
      <c r="R16" s="1339"/>
    </row>
    <row r="17" spans="2:18" s="1356" customFormat="1" ht="11.25" x14ac:dyDescent="0.2">
      <c r="B17" s="1629"/>
      <c r="C17" s="1356" t="s">
        <v>688</v>
      </c>
      <c r="F17" s="1356" t="s">
        <v>369</v>
      </c>
      <c r="H17" s="1630">
        <f>SUM('Acct Summary 7-9'!C17+'Acct Summary 7-9'!D17+'Acct Summary 7-9'!F17)</f>
        <v>4070547</v>
      </c>
      <c r="I17" s="1631"/>
      <c r="J17" s="1646"/>
      <c r="K17" s="1632">
        <f>TRUNC((H17/H18*100000),5)/100000</f>
        <v>0.87595101609999992</v>
      </c>
      <c r="L17" s="1633"/>
      <c r="M17" s="1647" t="s">
        <v>1006</v>
      </c>
      <c r="O17" s="1648" t="str">
        <f>IF(AND(O16="2", J20 &gt; 2),"1",IF(AND(O16 = "1", J20 &gt; 2),"2",IF(AND(O16="1", J20 &gt;1),"1","0")))</f>
        <v>0</v>
      </c>
    </row>
    <row r="18" spans="2:18" s="1356" customFormat="1" ht="11.25" x14ac:dyDescent="0.2">
      <c r="B18" s="1629"/>
      <c r="C18" s="1851" t="s">
        <v>1016</v>
      </c>
      <c r="D18" s="1832"/>
      <c r="F18" s="1649" t="s">
        <v>685</v>
      </c>
      <c r="H18" s="1630">
        <f>SUM('Acct Summary 7-9'!C8+'Acct Summary 7-9'!D8+'Acct Summary 7-9'!F8+'Acct Summary 7-9'!I8)+H19</f>
        <v>4647003</v>
      </c>
      <c r="I18" s="1631"/>
      <c r="J18" s="1631"/>
      <c r="K18" s="1636"/>
      <c r="M18" s="1581" t="s">
        <v>980</v>
      </c>
      <c r="N18" s="1581"/>
      <c r="O18" s="1636">
        <v>0.35</v>
      </c>
    </row>
    <row r="19" spans="2:18" s="1356" customFormat="1" ht="11.25" x14ac:dyDescent="0.2">
      <c r="B19" s="1629"/>
      <c r="C19" s="1374" t="s">
        <v>1082</v>
      </c>
      <c r="D19" s="1639"/>
      <c r="F19" s="1649" t="s">
        <v>686</v>
      </c>
      <c r="H19" s="1630">
        <f>-SUM('Acct Summary 7-9'!C54:D56,'Acct Summary 7-9'!C58:D60,'Acct Summary 7-9'!C62:D64,'Acct Summary 7-9'!C66:D68,'Acct Summary 7-9'!C70:D72,'Acct Summary 7-9'!C74:D74)</f>
        <v>0</v>
      </c>
      <c r="I19" s="1631"/>
      <c r="J19" s="1631"/>
      <c r="K19" s="1636"/>
      <c r="M19" s="1581"/>
      <c r="N19" s="1581"/>
      <c r="O19" s="1636"/>
    </row>
    <row r="20" spans="2:18" s="1356" customFormat="1" ht="12.75" x14ac:dyDescent="0.2">
      <c r="B20" s="1629"/>
      <c r="C20" s="1356" t="s">
        <v>1095</v>
      </c>
      <c r="H20" s="1650"/>
      <c r="I20" s="1631"/>
      <c r="J20" s="1646" t="str">
        <f>IF(K17&lt;=1,"0",TRUNC(((K12-0.1)/(K17-1)*100),5)/100)</f>
        <v>0</v>
      </c>
      <c r="K20" s="1632" t="str">
        <f>IF(K17&lt;=1,"0",IF(AND(O16="2", J20 &gt; 2),TRUNC(((K12-0.1)/(K17-1)*100),5)/100,IF(AND(O16 = "1", J20 &gt; 2),TRUNC(((K12-0.1)/(K17-1)*100),5)/100,IF(AND(O16="1", J20 &gt;1),TRUNC(((K12-0.1)/(K17-1)*100),5)/100,""))))</f>
        <v>0</v>
      </c>
      <c r="M20" s="1581" t="s">
        <v>981</v>
      </c>
      <c r="N20" s="1581"/>
      <c r="O20" s="1637">
        <f>(O16+O17)*O18</f>
        <v>1.4</v>
      </c>
      <c r="R20" s="1638"/>
    </row>
    <row r="21" spans="2:18" ht="11.45" customHeight="1" x14ac:dyDescent="0.2">
      <c r="C21" s="1356" t="s">
        <v>399</v>
      </c>
      <c r="H21" s="1641"/>
      <c r="K21" s="1641"/>
      <c r="M21" s="1642"/>
      <c r="N21" s="1642"/>
      <c r="O21" s="1643"/>
      <c r="R21" s="1339"/>
    </row>
    <row r="22" spans="2:18" ht="11.45" customHeight="1" x14ac:dyDescent="0.2">
      <c r="C22" s="1356"/>
      <c r="H22" s="1641"/>
      <c r="K22" s="1641"/>
      <c r="M22" s="1642"/>
      <c r="N22" s="1642"/>
      <c r="O22" s="1643"/>
      <c r="R22" s="1339"/>
    </row>
    <row r="23" spans="2:18" ht="12.75" x14ac:dyDescent="0.2">
      <c r="B23" s="1626" t="s">
        <v>518</v>
      </c>
      <c r="C23" s="1537" t="s">
        <v>983</v>
      </c>
      <c r="H23" s="1644" t="s">
        <v>134</v>
      </c>
      <c r="I23" s="1421"/>
      <c r="J23" s="1421"/>
      <c r="K23" s="1645" t="s">
        <v>984</v>
      </c>
      <c r="L23" s="1421"/>
      <c r="M23" s="1421" t="s">
        <v>979</v>
      </c>
      <c r="N23" s="1421"/>
      <c r="O23" s="1628" t="str">
        <f>IF(K24&gt;=180,"4",IF(K24&gt;=90,"3",IF(K24&gt;=30,"2",1)))</f>
        <v>4</v>
      </c>
      <c r="R23" s="1339"/>
    </row>
    <row r="24" spans="2:18" s="1356" customFormat="1" ht="11.25" x14ac:dyDescent="0.2">
      <c r="B24" s="1629"/>
      <c r="C24" s="1832" t="s">
        <v>1096</v>
      </c>
      <c r="D24" s="1832"/>
      <c r="F24" s="1356" t="s">
        <v>370</v>
      </c>
      <c r="H24" s="1630">
        <f>SUM('Assets-Liab 5-6'!C4+'Assets-Liab 5-6'!D4+'Assets-Liab 5-6'!F4+'Assets-Liab 5-6'!I4+'Assets-Liab 5-6'!C5+'Assets-Liab 5-6'!D5+'Assets-Liab 5-6'!F5+'Assets-Liab 5-6'!I5)</f>
        <v>3165484</v>
      </c>
      <c r="I24" s="1651"/>
      <c r="J24" s="1651"/>
      <c r="K24" s="1630">
        <f>TRUNC(((H24/H25*100000)/100000),2)</f>
        <v>279.95</v>
      </c>
      <c r="L24" s="1652"/>
      <c r="M24" s="1581" t="s">
        <v>980</v>
      </c>
      <c r="N24" s="1581"/>
      <c r="O24" s="1637">
        <v>0.1</v>
      </c>
    </row>
    <row r="25" spans="2:18" s="1356" customFormat="1" ht="12.75" x14ac:dyDescent="0.2">
      <c r="B25" s="1629"/>
      <c r="C25" s="1356" t="s">
        <v>689</v>
      </c>
      <c r="F25" s="1356" t="s">
        <v>371</v>
      </c>
      <c r="H25" s="1630">
        <f>ROUND((H17/360),5)</f>
        <v>11307.075000000001</v>
      </c>
      <c r="I25" s="1653"/>
      <c r="J25" s="1653"/>
      <c r="K25" s="1636"/>
      <c r="M25" s="1581" t="s">
        <v>981</v>
      </c>
      <c r="N25" s="1581"/>
      <c r="O25" s="1637">
        <f>O23*O24</f>
        <v>0.4</v>
      </c>
      <c r="R25" s="1638"/>
    </row>
    <row r="26" spans="2:18" ht="12.2" customHeight="1" x14ac:dyDescent="0.2">
      <c r="H26" s="1641"/>
      <c r="K26" s="1641"/>
      <c r="M26" s="1642"/>
      <c r="N26" s="1642"/>
      <c r="O26" s="1643"/>
    </row>
    <row r="27" spans="2:18" ht="12.75" x14ac:dyDescent="0.2">
      <c r="B27" s="1626" t="s">
        <v>412</v>
      </c>
      <c r="C27" s="1537"/>
      <c r="H27" s="1644" t="s">
        <v>134</v>
      </c>
      <c r="I27" s="1421"/>
      <c r="J27" s="1421"/>
      <c r="K27" s="1645" t="s">
        <v>413</v>
      </c>
      <c r="L27" s="1421"/>
      <c r="M27" s="1421" t="s">
        <v>979</v>
      </c>
      <c r="N27" s="1421"/>
      <c r="O27" s="1654" t="str">
        <f>IF(K28&gt;=75,"4",IF(K28&gt;=50,"3",IF(K28&gt;=25,"2",1)))</f>
        <v>4</v>
      </c>
    </row>
    <row r="28" spans="2:18" s="1356" customFormat="1" ht="11.25" x14ac:dyDescent="0.2">
      <c r="B28" s="1629"/>
      <c r="C28" s="1356" t="s">
        <v>1505</v>
      </c>
      <c r="F28" s="1356" t="s">
        <v>369</v>
      </c>
      <c r="H28" s="1655">
        <f>SUM('Short-Term Long-Term Debt 26'!F6,'Short-Term Long-Term Debt 26'!F7,'Short-Term Long-Term Debt 26'!F11)</f>
        <v>0</v>
      </c>
      <c r="I28" s="1656"/>
      <c r="J28" s="1656"/>
      <c r="K28" s="1630">
        <f>TRUNC(100-((((H28/H29*100))*100)/100),2)</f>
        <v>100</v>
      </c>
      <c r="L28" s="1657"/>
      <c r="M28" s="1581" t="s">
        <v>980</v>
      </c>
      <c r="N28" s="1581"/>
      <c r="O28" s="1658">
        <v>0.1</v>
      </c>
    </row>
    <row r="29" spans="2:18" s="1356" customFormat="1" ht="11.25" x14ac:dyDescent="0.2">
      <c r="B29" s="1629"/>
      <c r="C29" s="1356" t="s">
        <v>687</v>
      </c>
      <c r="F29" s="1356" t="s">
        <v>690</v>
      </c>
      <c r="H29" s="1655">
        <f>ROUND((0.85*'FP Info 3'!J7*'FP Info 3'!J10),5)</f>
        <v>1701208.2510200001</v>
      </c>
      <c r="I29" s="1656"/>
      <c r="J29" s="1656"/>
      <c r="K29" s="1636"/>
      <c r="M29" s="1581" t="s">
        <v>981</v>
      </c>
      <c r="N29" s="1581"/>
      <c r="O29" s="1637">
        <f>O27*O28</f>
        <v>0.4</v>
      </c>
    </row>
    <row r="30" spans="2:18" s="1356" customFormat="1" ht="11.25" x14ac:dyDescent="0.2">
      <c r="B30" s="1629"/>
      <c r="F30" s="1659"/>
      <c r="H30" s="1636"/>
      <c r="I30" s="1660"/>
      <c r="J30" s="1660"/>
      <c r="K30" s="1636"/>
      <c r="M30" s="1543"/>
      <c r="N30" s="1543"/>
      <c r="O30" s="1636"/>
    </row>
    <row r="31" spans="2:18" ht="12.75" x14ac:dyDescent="0.2">
      <c r="B31" s="1626" t="s">
        <v>480</v>
      </c>
      <c r="C31" s="1537"/>
      <c r="H31" s="1644" t="s">
        <v>134</v>
      </c>
      <c r="I31" s="1421"/>
      <c r="J31" s="1421"/>
      <c r="K31" s="1645" t="s">
        <v>413</v>
      </c>
      <c r="L31" s="1421"/>
      <c r="M31" s="1421" t="s">
        <v>979</v>
      </c>
      <c r="N31" s="1421"/>
      <c r="O31" s="1628" t="str">
        <f>IF(K32&gt;=75,"4",IF(K32&gt;=50,"3",IF(K32&gt;=25,"2",1)))</f>
        <v>3</v>
      </c>
    </row>
    <row r="32" spans="2:18" s="1356" customFormat="1" ht="11.25" x14ac:dyDescent="0.2">
      <c r="B32" s="1629"/>
      <c r="C32" s="1356" t="s">
        <v>1506</v>
      </c>
      <c r="H32" s="1630">
        <f>'FP Info 3'!H38</f>
        <v>2820000</v>
      </c>
      <c r="I32" s="1661"/>
      <c r="J32" s="1661"/>
      <c r="K32" s="1630">
        <f>TRUNC(100-((((H32/H33*100))*100)/100),2)</f>
        <v>53.21</v>
      </c>
      <c r="L32" s="1633"/>
      <c r="M32" s="1581" t="s">
        <v>980</v>
      </c>
      <c r="N32" s="1581"/>
      <c r="O32" s="1662">
        <v>0.1</v>
      </c>
    </row>
    <row r="33" spans="1:16" s="1356" customFormat="1" ht="11.25" x14ac:dyDescent="0.2">
      <c r="B33" s="1629"/>
      <c r="C33" s="1356" t="s">
        <v>1507</v>
      </c>
      <c r="H33" s="1663">
        <f>IF('FP Info 3'!H32="Enter X in a or b"," ",'FP Info 3'!H32)</f>
        <v>6027851.6610000003</v>
      </c>
      <c r="I33" s="1661"/>
      <c r="J33" s="1661"/>
      <c r="K33" s="1663"/>
      <c r="M33" s="1581" t="s">
        <v>981</v>
      </c>
      <c r="N33" s="1581"/>
      <c r="O33" s="1662">
        <f>(O31*O32)</f>
        <v>0.30000000000000004</v>
      </c>
    </row>
    <row r="34" spans="1:16" ht="12.2" customHeight="1" x14ac:dyDescent="0.2">
      <c r="M34" s="1642"/>
      <c r="N34" s="1642"/>
      <c r="O34" s="1641"/>
    </row>
    <row r="35" spans="1:16" ht="14.25" customHeight="1" x14ac:dyDescent="0.25">
      <c r="K35" s="1354"/>
      <c r="L35" s="1542"/>
      <c r="M35" s="1664" t="s">
        <v>233</v>
      </c>
      <c r="O35" s="1665">
        <f>(O13+O20+O25+O29+O33)</f>
        <v>3.8999999999999995</v>
      </c>
      <c r="P35" s="1666" t="s">
        <v>155</v>
      </c>
    </row>
    <row r="36" spans="1:16" x14ac:dyDescent="0.2">
      <c r="M36" s="1642"/>
      <c r="N36" s="1642"/>
      <c r="O36" s="1643"/>
    </row>
    <row r="37" spans="1:16" ht="12.75" x14ac:dyDescent="0.2">
      <c r="H37" s="1354"/>
      <c r="M37" s="1667" t="str">
        <f>"Estimated "&amp;'AFR24'!L2+1&amp;" Financial Profile Designation:"</f>
        <v>Estimated 2025 Financial Profile Designation:</v>
      </c>
      <c r="O37" s="1668" t="str">
        <f>IF(O35&gt;3.53,"RECOGNITION",IF(O35&gt;3.07,"REVIEW ",IF(O35&gt;2.61,"WARNING","WATCH")))</f>
        <v>RECOGNITION</v>
      </c>
    </row>
    <row r="38" spans="1:16" ht="16.5" customHeight="1" x14ac:dyDescent="0.2"/>
    <row r="39" spans="1:16" ht="15.75" x14ac:dyDescent="0.2">
      <c r="F39" s="1669" t="s">
        <v>155</v>
      </c>
      <c r="H39" s="1388" t="s">
        <v>894</v>
      </c>
      <c r="I39" s="1356"/>
      <c r="J39" s="1356"/>
      <c r="K39" s="1660"/>
      <c r="L39" s="1356"/>
      <c r="M39" s="1356"/>
      <c r="N39" s="1356"/>
      <c r="O39" s="1356"/>
    </row>
    <row r="40" spans="1:16" x14ac:dyDescent="0.2">
      <c r="G40" s="1670"/>
      <c r="H40" s="1388" t="s">
        <v>3738</v>
      </c>
      <c r="I40" s="1356"/>
      <c r="J40" s="1356"/>
      <c r="K40" s="1660"/>
      <c r="L40" s="1356"/>
      <c r="M40" s="1356"/>
      <c r="N40" s="1356"/>
      <c r="O40" s="1356"/>
    </row>
    <row r="41" spans="1:16" x14ac:dyDescent="0.2">
      <c r="G41" s="1670"/>
      <c r="H41" s="1356" t="s">
        <v>1154</v>
      </c>
    </row>
    <row r="42" spans="1:16" x14ac:dyDescent="0.2">
      <c r="A42" s="1354" t="s">
        <v>1155</v>
      </c>
      <c r="G42" s="1670"/>
      <c r="H42" s="1356"/>
    </row>
    <row r="43" spans="1:16" x14ac:dyDescent="0.2">
      <c r="G43" s="1670"/>
      <c r="H43" s="1660"/>
      <c r="M43" s="1356"/>
    </row>
    <row r="44" spans="1:16" ht="15.75" x14ac:dyDescent="0.2">
      <c r="F44" s="1671"/>
      <c r="H44" s="1388"/>
      <c r="M44" s="1356"/>
    </row>
  </sheetData>
  <sheetProtection algorithmName="SHA-512" hashValue="LiV3hD1PBUveUnTNNnSNBNdjb9+zjToKNE9heWEx0+HfZ//2zdb60fQla+S5FQv97eCakIgODlPpLfmJhQqjFA==" saltValue="1iXpE3x4WwDcdUf6fb0/Uw==" spinCount="100000" sheet="1" objects="1" scenarios="1"/>
  <mergeCells count="8">
    <mergeCell ref="C24:D24"/>
    <mergeCell ref="A1:C1"/>
    <mergeCell ref="O1:Q1"/>
    <mergeCell ref="C18:D18"/>
    <mergeCell ref="C13:D13"/>
    <mergeCell ref="A2:R2"/>
    <mergeCell ref="A3:R3"/>
    <mergeCell ref="A4:R4"/>
  </mergeCells>
  <phoneticPr fontId="25"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topLeftCell="D31" zoomScaleNormal="100" workbookViewId="0">
      <selection activeCell="C40" sqref="C40"/>
    </sheetView>
  </sheetViews>
  <sheetFormatPr defaultColWidth="9.140625" defaultRowHeight="12.75" x14ac:dyDescent="0.2"/>
  <cols>
    <col min="1" max="1" width="47.28515625" style="36" customWidth="1"/>
    <col min="2" max="2" width="4.42578125" style="101" customWidth="1"/>
    <col min="3" max="14" width="13.7109375" style="32" customWidth="1"/>
    <col min="15" max="16384" width="9.140625" style="32"/>
  </cols>
  <sheetData>
    <row r="1" spans="1:14" x14ac:dyDescent="0.2">
      <c r="A1" s="1861" t="s">
        <v>1144</v>
      </c>
      <c r="B1" s="79"/>
      <c r="C1" s="80" t="s">
        <v>352</v>
      </c>
      <c r="D1" s="80" t="s">
        <v>353</v>
      </c>
      <c r="E1" s="80" t="s">
        <v>354</v>
      </c>
      <c r="F1" s="80" t="s">
        <v>355</v>
      </c>
      <c r="G1" s="80" t="s">
        <v>356</v>
      </c>
      <c r="H1" s="80" t="s">
        <v>357</v>
      </c>
      <c r="I1" s="80" t="s">
        <v>358</v>
      </c>
      <c r="J1" s="80" t="s">
        <v>359</v>
      </c>
      <c r="K1" s="80" t="s">
        <v>654</v>
      </c>
      <c r="L1" s="81"/>
      <c r="M1" s="82" t="s">
        <v>488</v>
      </c>
      <c r="N1" s="83"/>
    </row>
    <row r="2" spans="1:14" s="29" customFormat="1" ht="33.75" x14ac:dyDescent="0.2">
      <c r="A2" s="1862"/>
      <c r="B2" s="84" t="s">
        <v>766</v>
      </c>
      <c r="C2" s="85" t="s">
        <v>991</v>
      </c>
      <c r="D2" s="85" t="s">
        <v>747</v>
      </c>
      <c r="E2" s="85" t="s">
        <v>365</v>
      </c>
      <c r="F2" s="85" t="s">
        <v>133</v>
      </c>
      <c r="G2" s="85" t="s">
        <v>818</v>
      </c>
      <c r="H2" s="85" t="s">
        <v>364</v>
      </c>
      <c r="I2" s="85" t="s">
        <v>335</v>
      </c>
      <c r="J2" s="85" t="s">
        <v>363</v>
      </c>
      <c r="K2" s="85" t="s">
        <v>135</v>
      </c>
      <c r="L2" s="86" t="s">
        <v>453</v>
      </c>
      <c r="M2" s="87" t="s">
        <v>497</v>
      </c>
      <c r="N2" s="88" t="s">
        <v>454</v>
      </c>
    </row>
    <row r="3" spans="1:14" s="29" customFormat="1" ht="18" customHeight="1" x14ac:dyDescent="0.2">
      <c r="A3" s="1855" t="s">
        <v>838</v>
      </c>
      <c r="B3" s="1856"/>
      <c r="C3" s="360"/>
      <c r="D3" s="361"/>
      <c r="E3" s="361"/>
      <c r="F3" s="361"/>
      <c r="G3" s="361"/>
      <c r="H3" s="361"/>
      <c r="I3" s="361"/>
      <c r="J3" s="361"/>
      <c r="K3" s="361"/>
      <c r="L3" s="361"/>
      <c r="M3" s="362"/>
      <c r="N3" s="363"/>
    </row>
    <row r="4" spans="1:14" ht="13.5" customHeight="1" x14ac:dyDescent="0.2">
      <c r="A4" s="89" t="s">
        <v>1209</v>
      </c>
      <c r="B4" s="90"/>
      <c r="C4" s="489">
        <v>2678310</v>
      </c>
      <c r="D4" s="489">
        <v>245348</v>
      </c>
      <c r="E4" s="489">
        <v>29910</v>
      </c>
      <c r="F4" s="489">
        <v>192940</v>
      </c>
      <c r="G4" s="489">
        <v>156241</v>
      </c>
      <c r="H4" s="489">
        <v>44913</v>
      </c>
      <c r="I4" s="489">
        <v>48886</v>
      </c>
      <c r="J4" s="489">
        <v>52175</v>
      </c>
      <c r="K4" s="489">
        <v>114</v>
      </c>
      <c r="L4" s="489"/>
      <c r="M4" s="491"/>
      <c r="N4" s="492"/>
    </row>
    <row r="5" spans="1:14" x14ac:dyDescent="0.2">
      <c r="A5" s="89" t="s">
        <v>855</v>
      </c>
      <c r="B5" s="91">
        <v>120</v>
      </c>
      <c r="C5" s="489"/>
      <c r="D5" s="489"/>
      <c r="E5" s="489"/>
      <c r="F5" s="489"/>
      <c r="G5" s="489"/>
      <c r="H5" s="489"/>
      <c r="I5" s="489"/>
      <c r="J5" s="489"/>
      <c r="K5" s="489"/>
      <c r="L5" s="489"/>
      <c r="M5" s="491"/>
      <c r="N5" s="492"/>
    </row>
    <row r="6" spans="1:14" ht="13.5" customHeight="1" x14ac:dyDescent="0.2">
      <c r="A6" s="92" t="s">
        <v>344</v>
      </c>
      <c r="B6" s="91">
        <v>130</v>
      </c>
      <c r="C6" s="489"/>
      <c r="D6" s="489"/>
      <c r="E6" s="489"/>
      <c r="F6" s="489"/>
      <c r="G6" s="489"/>
      <c r="H6" s="489"/>
      <c r="I6" s="489"/>
      <c r="J6" s="489"/>
      <c r="K6" s="489"/>
      <c r="L6" s="494"/>
      <c r="M6" s="491"/>
      <c r="N6" s="492"/>
    </row>
    <row r="7" spans="1:14" ht="13.5" customHeight="1" x14ac:dyDescent="0.2">
      <c r="A7" s="92" t="s">
        <v>345</v>
      </c>
      <c r="B7" s="91">
        <v>140</v>
      </c>
      <c r="C7" s="489"/>
      <c r="D7" s="489"/>
      <c r="E7" s="489"/>
      <c r="F7" s="489"/>
      <c r="G7" s="489"/>
      <c r="H7" s="489"/>
      <c r="I7" s="489"/>
      <c r="J7" s="489"/>
      <c r="K7" s="489"/>
      <c r="L7" s="495"/>
      <c r="M7" s="491"/>
      <c r="N7" s="492"/>
    </row>
    <row r="8" spans="1:14" ht="13.5" customHeight="1" x14ac:dyDescent="0.2">
      <c r="A8" s="92" t="s">
        <v>216</v>
      </c>
      <c r="B8" s="91">
        <v>150</v>
      </c>
      <c r="C8" s="489"/>
      <c r="D8" s="489"/>
      <c r="E8" s="489"/>
      <c r="F8" s="489"/>
      <c r="G8" s="489"/>
      <c r="H8" s="489"/>
      <c r="I8" s="489"/>
      <c r="J8" s="489"/>
      <c r="K8" s="489"/>
      <c r="L8" s="498"/>
      <c r="M8" s="491"/>
      <c r="N8" s="492"/>
    </row>
    <row r="9" spans="1:14" ht="13.5" customHeight="1" x14ac:dyDescent="0.2">
      <c r="A9" s="92" t="s">
        <v>217</v>
      </c>
      <c r="B9" s="91">
        <v>160</v>
      </c>
      <c r="C9" s="489"/>
      <c r="D9" s="489"/>
      <c r="E9" s="489"/>
      <c r="F9" s="489"/>
      <c r="G9" s="489"/>
      <c r="H9" s="489"/>
      <c r="I9" s="489"/>
      <c r="J9" s="489"/>
      <c r="K9" s="489"/>
      <c r="L9" s="489"/>
      <c r="M9" s="491"/>
      <c r="N9" s="492"/>
    </row>
    <row r="10" spans="1:14" ht="13.5" customHeight="1" x14ac:dyDescent="0.2">
      <c r="A10" s="92" t="s">
        <v>854</v>
      </c>
      <c r="B10" s="91">
        <v>170</v>
      </c>
      <c r="C10" s="489"/>
      <c r="D10" s="489"/>
      <c r="E10" s="489"/>
      <c r="F10" s="489"/>
      <c r="G10" s="489"/>
      <c r="H10" s="489"/>
      <c r="I10" s="489"/>
      <c r="J10" s="489"/>
      <c r="K10" s="489"/>
      <c r="L10" s="489"/>
      <c r="M10" s="492"/>
      <c r="N10" s="492"/>
    </row>
    <row r="11" spans="1:14" ht="13.5" customHeight="1" x14ac:dyDescent="0.2">
      <c r="A11" s="92" t="s">
        <v>218</v>
      </c>
      <c r="B11" s="91">
        <v>180</v>
      </c>
      <c r="C11" s="489"/>
      <c r="D11" s="489"/>
      <c r="E11" s="489"/>
      <c r="F11" s="489"/>
      <c r="G11" s="489"/>
      <c r="H11" s="489"/>
      <c r="I11" s="489"/>
      <c r="J11" s="489"/>
      <c r="K11" s="489"/>
      <c r="L11" s="489"/>
      <c r="M11" s="492"/>
      <c r="N11" s="492"/>
    </row>
    <row r="12" spans="1:14" ht="13.5" customHeight="1" x14ac:dyDescent="0.2">
      <c r="A12" s="92" t="s">
        <v>346</v>
      </c>
      <c r="B12" s="91">
        <v>190</v>
      </c>
      <c r="C12" s="489"/>
      <c r="D12" s="489"/>
      <c r="E12" s="489"/>
      <c r="F12" s="489"/>
      <c r="G12" s="489"/>
      <c r="H12" s="489"/>
      <c r="I12" s="489"/>
      <c r="J12" s="489"/>
      <c r="K12" s="489"/>
      <c r="L12" s="489"/>
      <c r="M12" s="492"/>
      <c r="N12" s="492"/>
    </row>
    <row r="13" spans="1:14" ht="13.5" customHeight="1" thickBot="1" x14ac:dyDescent="0.25">
      <c r="A13" s="424" t="s">
        <v>552</v>
      </c>
      <c r="B13" s="409"/>
      <c r="C13" s="499">
        <f>SUM(C4:C12)</f>
        <v>2678310</v>
      </c>
      <c r="D13" s="499">
        <f t="shared" ref="D13:L13" si="0">SUM(D4:D12)</f>
        <v>245348</v>
      </c>
      <c r="E13" s="499">
        <f t="shared" si="0"/>
        <v>29910</v>
      </c>
      <c r="F13" s="499">
        <f t="shared" si="0"/>
        <v>192940</v>
      </c>
      <c r="G13" s="499">
        <f t="shared" si="0"/>
        <v>156241</v>
      </c>
      <c r="H13" s="499">
        <f t="shared" si="0"/>
        <v>44913</v>
      </c>
      <c r="I13" s="499">
        <f t="shared" si="0"/>
        <v>48886</v>
      </c>
      <c r="J13" s="499">
        <f t="shared" si="0"/>
        <v>52175</v>
      </c>
      <c r="K13" s="499">
        <f t="shared" si="0"/>
        <v>114</v>
      </c>
      <c r="L13" s="499">
        <f t="shared" si="0"/>
        <v>0</v>
      </c>
      <c r="M13" s="491"/>
      <c r="N13" s="492"/>
    </row>
    <row r="14" spans="1:14" ht="18" customHeight="1" thickTop="1" x14ac:dyDescent="0.2">
      <c r="A14" s="1863" t="s">
        <v>125</v>
      </c>
      <c r="B14" s="1864"/>
      <c r="C14" s="500"/>
      <c r="D14" s="501"/>
      <c r="E14" s="501"/>
      <c r="F14" s="501"/>
      <c r="G14" s="501"/>
      <c r="H14" s="501"/>
      <c r="I14" s="501"/>
      <c r="J14" s="501"/>
      <c r="K14" s="501"/>
      <c r="L14" s="501"/>
      <c r="M14" s="502"/>
      <c r="N14" s="503"/>
    </row>
    <row r="15" spans="1:14" ht="12.75" customHeight="1" x14ac:dyDescent="0.2">
      <c r="A15" s="93" t="s">
        <v>1085</v>
      </c>
      <c r="B15" s="91">
        <v>210</v>
      </c>
      <c r="C15" s="495"/>
      <c r="D15" s="495"/>
      <c r="E15" s="495"/>
      <c r="F15" s="495"/>
      <c r="G15" s="495"/>
      <c r="H15" s="495"/>
      <c r="I15" s="495"/>
      <c r="J15" s="495"/>
      <c r="K15" s="495"/>
      <c r="L15" s="495"/>
      <c r="M15" s="489"/>
      <c r="N15" s="504"/>
    </row>
    <row r="16" spans="1:14" ht="12.75" customHeight="1" x14ac:dyDescent="0.2">
      <c r="A16" s="93" t="s">
        <v>1086</v>
      </c>
      <c r="B16" s="91">
        <v>220</v>
      </c>
      <c r="C16" s="495"/>
      <c r="D16" s="495"/>
      <c r="E16" s="495"/>
      <c r="F16" s="495"/>
      <c r="G16" s="495"/>
      <c r="H16" s="495"/>
      <c r="I16" s="495"/>
      <c r="J16" s="495"/>
      <c r="K16" s="495"/>
      <c r="L16" s="495"/>
      <c r="M16" s="489">
        <v>12500</v>
      </c>
      <c r="N16" s="504"/>
    </row>
    <row r="17" spans="1:14" ht="12.75" customHeight="1" x14ac:dyDescent="0.2">
      <c r="A17" s="93" t="s">
        <v>1087</v>
      </c>
      <c r="B17" s="91">
        <v>230</v>
      </c>
      <c r="C17" s="495"/>
      <c r="D17" s="495"/>
      <c r="E17" s="495"/>
      <c r="F17" s="495"/>
      <c r="G17" s="495"/>
      <c r="H17" s="495"/>
      <c r="I17" s="495"/>
      <c r="J17" s="495"/>
      <c r="K17" s="495"/>
      <c r="L17" s="495"/>
      <c r="M17" s="489">
        <f>7076720+1283558</f>
        <v>8360278</v>
      </c>
      <c r="N17" s="504"/>
    </row>
    <row r="18" spans="1:14" ht="12.75" customHeight="1" x14ac:dyDescent="0.2">
      <c r="A18" s="93" t="s">
        <v>1088</v>
      </c>
      <c r="B18" s="91">
        <v>240</v>
      </c>
      <c r="C18" s="495"/>
      <c r="D18" s="495"/>
      <c r="E18" s="495"/>
      <c r="F18" s="495"/>
      <c r="G18" s="495"/>
      <c r="H18" s="495"/>
      <c r="I18" s="495"/>
      <c r="J18" s="495"/>
      <c r="K18" s="495"/>
      <c r="L18" s="495"/>
      <c r="M18" s="489">
        <f>831726+9104</f>
        <v>840830</v>
      </c>
      <c r="N18" s="504"/>
    </row>
    <row r="19" spans="1:14" ht="12.75" customHeight="1" x14ac:dyDescent="0.2">
      <c r="A19" s="93" t="s">
        <v>1089</v>
      </c>
      <c r="B19" s="91">
        <v>250</v>
      </c>
      <c r="C19" s="495"/>
      <c r="D19" s="495"/>
      <c r="E19" s="495"/>
      <c r="F19" s="495"/>
      <c r="G19" s="495"/>
      <c r="H19" s="495"/>
      <c r="I19" s="495"/>
      <c r="J19" s="495"/>
      <c r="K19" s="495"/>
      <c r="L19" s="495"/>
      <c r="M19" s="489"/>
      <c r="N19" s="504"/>
    </row>
    <row r="20" spans="1:14" ht="12.75" customHeight="1" x14ac:dyDescent="0.2">
      <c r="A20" s="93" t="s">
        <v>1090</v>
      </c>
      <c r="B20" s="91">
        <v>260</v>
      </c>
      <c r="C20" s="495"/>
      <c r="D20" s="495"/>
      <c r="E20" s="495"/>
      <c r="F20" s="495"/>
      <c r="G20" s="495"/>
      <c r="H20" s="495"/>
      <c r="I20" s="495"/>
      <c r="J20" s="495"/>
      <c r="K20" s="495"/>
      <c r="L20" s="495"/>
      <c r="M20" s="489"/>
      <c r="N20" s="504"/>
    </row>
    <row r="21" spans="1:14" ht="12.75" customHeight="1" x14ac:dyDescent="0.2">
      <c r="A21" s="93" t="s">
        <v>1091</v>
      </c>
      <c r="B21" s="91">
        <v>340</v>
      </c>
      <c r="C21" s="495"/>
      <c r="D21" s="495"/>
      <c r="E21" s="495"/>
      <c r="F21" s="495"/>
      <c r="G21" s="495"/>
      <c r="H21" s="495"/>
      <c r="I21" s="495"/>
      <c r="J21" s="495"/>
      <c r="K21" s="495"/>
      <c r="L21" s="495"/>
      <c r="M21" s="505"/>
      <c r="N21" s="489">
        <v>29910</v>
      </c>
    </row>
    <row r="22" spans="1:14" ht="12.75" customHeight="1" x14ac:dyDescent="0.2">
      <c r="A22" s="93" t="s">
        <v>1092</v>
      </c>
      <c r="B22" s="91">
        <v>350</v>
      </c>
      <c r="C22" s="495"/>
      <c r="D22" s="495"/>
      <c r="E22" s="495"/>
      <c r="F22" s="495"/>
      <c r="G22" s="495"/>
      <c r="H22" s="495"/>
      <c r="I22" s="495"/>
      <c r="J22" s="495"/>
      <c r="K22" s="495"/>
      <c r="L22" s="495"/>
      <c r="M22" s="505"/>
      <c r="N22" s="516">
        <f>'Short-Term Long-Term Debt 26'!J64</f>
        <v>2790090</v>
      </c>
    </row>
    <row r="23" spans="1:14" ht="13.5" customHeight="1" thickBot="1" x14ac:dyDescent="0.25">
      <c r="A23" s="424" t="s">
        <v>551</v>
      </c>
      <c r="B23" s="405"/>
      <c r="C23" s="491"/>
      <c r="D23" s="491"/>
      <c r="E23" s="491"/>
      <c r="F23" s="491"/>
      <c r="G23" s="491"/>
      <c r="H23" s="491"/>
      <c r="I23" s="491"/>
      <c r="J23" s="491"/>
      <c r="K23" s="491"/>
      <c r="L23" s="491"/>
      <c r="M23" s="506">
        <f>SUM(M15:M22)</f>
        <v>9213608</v>
      </c>
      <c r="N23" s="506">
        <f>SUM(N21:N22)</f>
        <v>2820000</v>
      </c>
    </row>
    <row r="24" spans="1:14" ht="18" customHeight="1" thickTop="1" x14ac:dyDescent="0.2">
      <c r="A24" s="1857" t="s">
        <v>510</v>
      </c>
      <c r="B24" s="1858"/>
      <c r="C24" s="507"/>
      <c r="D24" s="502"/>
      <c r="E24" s="502"/>
      <c r="F24" s="502"/>
      <c r="G24" s="502"/>
      <c r="H24" s="502"/>
      <c r="I24" s="502"/>
      <c r="J24" s="502"/>
      <c r="K24" s="502"/>
      <c r="L24" s="502"/>
      <c r="M24" s="501"/>
      <c r="N24" s="508"/>
    </row>
    <row r="25" spans="1:14" x14ac:dyDescent="0.2">
      <c r="A25" s="92" t="s">
        <v>553</v>
      </c>
      <c r="B25" s="91">
        <v>410</v>
      </c>
      <c r="C25" s="489"/>
      <c r="D25" s="489"/>
      <c r="E25" s="489"/>
      <c r="F25" s="489"/>
      <c r="G25" s="489"/>
      <c r="H25" s="489"/>
      <c r="I25" s="491"/>
      <c r="J25" s="489"/>
      <c r="K25" s="489"/>
      <c r="L25" s="491"/>
      <c r="M25" s="491"/>
      <c r="N25" s="491"/>
    </row>
    <row r="26" spans="1:14" x14ac:dyDescent="0.2">
      <c r="A26" s="92" t="s">
        <v>554</v>
      </c>
      <c r="B26" s="91">
        <v>420</v>
      </c>
      <c r="C26" s="489"/>
      <c r="D26" s="489"/>
      <c r="E26" s="489"/>
      <c r="F26" s="489"/>
      <c r="G26" s="489"/>
      <c r="H26" s="489"/>
      <c r="I26" s="489"/>
      <c r="J26" s="489"/>
      <c r="K26" s="489"/>
      <c r="L26" s="491"/>
      <c r="M26" s="491"/>
      <c r="N26" s="491"/>
    </row>
    <row r="27" spans="1:14" ht="13.5" customHeight="1" x14ac:dyDescent="0.2">
      <c r="A27" s="92" t="s">
        <v>555</v>
      </c>
      <c r="B27" s="91">
        <v>430</v>
      </c>
      <c r="C27" s="489"/>
      <c r="D27" s="489"/>
      <c r="E27" s="489"/>
      <c r="F27" s="489"/>
      <c r="G27" s="489"/>
      <c r="H27" s="489"/>
      <c r="I27" s="489"/>
      <c r="J27" s="489"/>
      <c r="K27" s="489"/>
      <c r="L27" s="491"/>
      <c r="M27" s="491"/>
      <c r="N27" s="491"/>
    </row>
    <row r="28" spans="1:14" ht="13.5" customHeight="1" x14ac:dyDescent="0.2">
      <c r="A28" s="92" t="s">
        <v>556</v>
      </c>
      <c r="B28" s="91">
        <v>440</v>
      </c>
      <c r="C28" s="489"/>
      <c r="D28" s="489"/>
      <c r="E28" s="489"/>
      <c r="F28" s="489"/>
      <c r="G28" s="489"/>
      <c r="H28" s="489"/>
      <c r="I28" s="489"/>
      <c r="J28" s="489"/>
      <c r="K28" s="489"/>
      <c r="L28" s="491"/>
      <c r="M28" s="491"/>
      <c r="N28" s="491"/>
    </row>
    <row r="29" spans="1:14" ht="13.5" customHeight="1" x14ac:dyDescent="0.2">
      <c r="A29" s="92" t="s">
        <v>557</v>
      </c>
      <c r="B29" s="91">
        <v>460</v>
      </c>
      <c r="C29" s="489"/>
      <c r="D29" s="489"/>
      <c r="E29" s="489"/>
      <c r="F29" s="489"/>
      <c r="G29" s="489"/>
      <c r="H29" s="489"/>
      <c r="I29" s="489"/>
      <c r="J29" s="489"/>
      <c r="K29" s="489"/>
      <c r="L29" s="491"/>
      <c r="M29" s="491"/>
      <c r="N29" s="491"/>
    </row>
    <row r="30" spans="1:14" ht="13.5" customHeight="1" x14ac:dyDescent="0.2">
      <c r="A30" s="92" t="s">
        <v>558</v>
      </c>
      <c r="B30" s="91">
        <v>470</v>
      </c>
      <c r="C30" s="489"/>
      <c r="D30" s="489"/>
      <c r="E30" s="489"/>
      <c r="F30" s="489"/>
      <c r="G30" s="489"/>
      <c r="H30" s="489"/>
      <c r="I30" s="489"/>
      <c r="J30" s="489"/>
      <c r="K30" s="489"/>
      <c r="L30" s="491"/>
      <c r="M30" s="491"/>
      <c r="N30" s="491"/>
    </row>
    <row r="31" spans="1:14" ht="13.5" customHeight="1" x14ac:dyDescent="0.2">
      <c r="A31" s="92" t="s">
        <v>559</v>
      </c>
      <c r="B31" s="91">
        <v>480</v>
      </c>
      <c r="C31" s="489"/>
      <c r="D31" s="489"/>
      <c r="E31" s="489"/>
      <c r="F31" s="489"/>
      <c r="G31" s="489"/>
      <c r="H31" s="489"/>
      <c r="I31" s="489"/>
      <c r="J31" s="489"/>
      <c r="K31" s="489"/>
      <c r="L31" s="491"/>
      <c r="M31" s="491"/>
      <c r="N31" s="491"/>
    </row>
    <row r="32" spans="1:14" ht="13.5" customHeight="1" x14ac:dyDescent="0.2">
      <c r="A32" s="94" t="s">
        <v>560</v>
      </c>
      <c r="B32" s="95">
        <v>490</v>
      </c>
      <c r="C32" s="489"/>
      <c r="D32" s="489"/>
      <c r="E32" s="489"/>
      <c r="F32" s="489"/>
      <c r="G32" s="489"/>
      <c r="H32" s="489"/>
      <c r="I32" s="489"/>
      <c r="J32" s="489"/>
      <c r="K32" s="489"/>
      <c r="L32" s="491"/>
      <c r="M32" s="491"/>
      <c r="N32" s="491"/>
    </row>
    <row r="33" spans="1:14" ht="13.5" customHeight="1" x14ac:dyDescent="0.2">
      <c r="A33" s="96" t="s">
        <v>240</v>
      </c>
      <c r="B33" s="95">
        <v>493</v>
      </c>
      <c r="C33" s="489"/>
      <c r="D33" s="489"/>
      <c r="E33" s="489"/>
      <c r="F33" s="489"/>
      <c r="G33" s="489"/>
      <c r="H33" s="489"/>
      <c r="I33" s="489"/>
      <c r="J33" s="489"/>
      <c r="K33" s="489"/>
      <c r="L33" s="489"/>
      <c r="M33" s="491"/>
      <c r="N33" s="492"/>
    </row>
    <row r="34" spans="1:14" ht="13.5" customHeight="1" thickBot="1" x14ac:dyDescent="0.25">
      <c r="A34" s="425" t="s">
        <v>562</v>
      </c>
      <c r="B34" s="426"/>
      <c r="C34" s="510">
        <f>SUM(C25:C33)</f>
        <v>0</v>
      </c>
      <c r="D34" s="510">
        <f t="shared" ref="D34:K34" si="1">SUM(D25:D33)</f>
        <v>0</v>
      </c>
      <c r="E34" s="510">
        <f t="shared" si="1"/>
        <v>0</v>
      </c>
      <c r="F34" s="510">
        <f t="shared" si="1"/>
        <v>0</v>
      </c>
      <c r="G34" s="510">
        <f t="shared" si="1"/>
        <v>0</v>
      </c>
      <c r="H34" s="510">
        <f t="shared" si="1"/>
        <v>0</v>
      </c>
      <c r="I34" s="510">
        <f t="shared" si="1"/>
        <v>0</v>
      </c>
      <c r="J34" s="510">
        <f t="shared" si="1"/>
        <v>0</v>
      </c>
      <c r="K34" s="510">
        <f t="shared" si="1"/>
        <v>0</v>
      </c>
      <c r="L34" s="511">
        <f>SUM(L33)</f>
        <v>0</v>
      </c>
      <c r="M34" s="491"/>
      <c r="N34" s="498"/>
    </row>
    <row r="35" spans="1:14" ht="18" customHeight="1" thickTop="1" x14ac:dyDescent="0.2">
      <c r="A35" s="1859" t="s">
        <v>448</v>
      </c>
      <c r="B35" s="1860"/>
      <c r="C35" s="512"/>
      <c r="D35" s="513"/>
      <c r="E35" s="513"/>
      <c r="F35" s="513"/>
      <c r="G35" s="513"/>
      <c r="H35" s="513"/>
      <c r="I35" s="513"/>
      <c r="J35" s="513"/>
      <c r="K35" s="513"/>
      <c r="L35" s="513"/>
      <c r="M35" s="502"/>
      <c r="N35" s="508"/>
    </row>
    <row r="36" spans="1:14" x14ac:dyDescent="0.2">
      <c r="A36" s="97" t="s">
        <v>1</v>
      </c>
      <c r="B36" s="91">
        <v>511</v>
      </c>
      <c r="C36" s="495"/>
      <c r="D36" s="495"/>
      <c r="E36" s="495"/>
      <c r="F36" s="495"/>
      <c r="G36" s="495"/>
      <c r="H36" s="495"/>
      <c r="I36" s="495"/>
      <c r="J36" s="495"/>
      <c r="K36" s="495"/>
      <c r="L36" s="491"/>
      <c r="M36" s="491"/>
      <c r="N36" s="515">
        <f>'Short-Term Long-Term Debt 26'!I64</f>
        <v>2820000</v>
      </c>
    </row>
    <row r="37" spans="1:14" ht="13.5" thickBot="1" x14ac:dyDescent="0.25">
      <c r="A37" s="424" t="s">
        <v>561</v>
      </c>
      <c r="B37" s="405"/>
      <c r="C37" s="495"/>
      <c r="D37" s="495"/>
      <c r="E37" s="495"/>
      <c r="F37" s="495"/>
      <c r="G37" s="495"/>
      <c r="H37" s="495"/>
      <c r="I37" s="495"/>
      <c r="J37" s="495"/>
      <c r="K37" s="495"/>
      <c r="L37" s="498"/>
      <c r="M37" s="491"/>
      <c r="N37" s="506">
        <f>SUM(N36:N36)</f>
        <v>2820000</v>
      </c>
    </row>
    <row r="38" spans="1:14" s="31" customFormat="1" ht="13.5" customHeight="1" thickTop="1" x14ac:dyDescent="0.2">
      <c r="A38" s="98" t="s">
        <v>347</v>
      </c>
      <c r="B38" s="91">
        <v>714</v>
      </c>
      <c r="C38" s="489">
        <v>0</v>
      </c>
      <c r="D38" s="489">
        <v>0</v>
      </c>
      <c r="E38" s="489">
        <v>0</v>
      </c>
      <c r="F38" s="489">
        <v>0</v>
      </c>
      <c r="G38" s="489">
        <v>0</v>
      </c>
      <c r="H38" s="489">
        <v>0</v>
      </c>
      <c r="I38" s="489">
        <v>0</v>
      </c>
      <c r="J38" s="489">
        <v>0</v>
      </c>
      <c r="K38" s="489">
        <v>0</v>
      </c>
      <c r="L38" s="489">
        <v>0</v>
      </c>
      <c r="M38" s="514"/>
      <c r="N38" s="514"/>
    </row>
    <row r="39" spans="1:14" s="31" customFormat="1" ht="13.5" customHeight="1" x14ac:dyDescent="0.2">
      <c r="A39" s="98" t="s">
        <v>272</v>
      </c>
      <c r="B39" s="91">
        <v>730</v>
      </c>
      <c r="C39" s="489">
        <v>2678310</v>
      </c>
      <c r="D39" s="489">
        <v>245348</v>
      </c>
      <c r="E39" s="489">
        <v>29910</v>
      </c>
      <c r="F39" s="489">
        <v>192940</v>
      </c>
      <c r="G39" s="489">
        <v>156241</v>
      </c>
      <c r="H39" s="489">
        <v>44913</v>
      </c>
      <c r="I39" s="489">
        <v>48886</v>
      </c>
      <c r="J39" s="489">
        <v>52175</v>
      </c>
      <c r="K39" s="489">
        <v>114</v>
      </c>
      <c r="L39" s="489">
        <v>0</v>
      </c>
      <c r="M39" s="514"/>
      <c r="N39" s="514"/>
    </row>
    <row r="40" spans="1:14" s="31" customFormat="1" ht="13.5" customHeight="1" x14ac:dyDescent="0.2">
      <c r="A40" s="99" t="s">
        <v>126</v>
      </c>
      <c r="B40" s="100"/>
      <c r="C40" s="494"/>
      <c r="D40" s="494"/>
      <c r="E40" s="494"/>
      <c r="F40" s="494"/>
      <c r="G40" s="494"/>
      <c r="H40" s="494"/>
      <c r="I40" s="494"/>
      <c r="J40" s="494"/>
      <c r="K40" s="494"/>
      <c r="L40" s="494"/>
      <c r="M40" s="489">
        <v>9213608</v>
      </c>
      <c r="N40" s="514"/>
    </row>
    <row r="41" spans="1:14" ht="13.5" customHeight="1" thickBot="1" x14ac:dyDescent="0.25">
      <c r="A41" s="424" t="s">
        <v>563</v>
      </c>
      <c r="B41" s="407"/>
      <c r="C41" s="506">
        <f>(SUM(C34,C38,C39))</f>
        <v>2678310</v>
      </c>
      <c r="D41" s="506">
        <f t="shared" ref="D41:L41" si="2">SUM(D34,D38:D39)</f>
        <v>245348</v>
      </c>
      <c r="E41" s="506">
        <f t="shared" si="2"/>
        <v>29910</v>
      </c>
      <c r="F41" s="506">
        <f t="shared" si="2"/>
        <v>192940</v>
      </c>
      <c r="G41" s="506">
        <f t="shared" si="2"/>
        <v>156241</v>
      </c>
      <c r="H41" s="506">
        <f t="shared" si="2"/>
        <v>44913</v>
      </c>
      <c r="I41" s="506">
        <f t="shared" si="2"/>
        <v>48886</v>
      </c>
      <c r="J41" s="506">
        <f t="shared" si="2"/>
        <v>52175</v>
      </c>
      <c r="K41" s="506">
        <f t="shared" si="2"/>
        <v>114</v>
      </c>
      <c r="L41" s="506">
        <f t="shared" si="2"/>
        <v>0</v>
      </c>
      <c r="M41" s="506">
        <f>SUM(M40)</f>
        <v>9213608</v>
      </c>
      <c r="N41" s="506">
        <f>SUM(N37)</f>
        <v>2820000</v>
      </c>
    </row>
    <row r="42" spans="1:14" ht="9.75" customHeight="1" thickTop="1" x14ac:dyDescent="0.2">
      <c r="A42" s="733"/>
      <c r="B42" s="734"/>
      <c r="C42" s="735"/>
      <c r="D42" s="736"/>
      <c r="E42" s="736"/>
      <c r="F42" s="736"/>
      <c r="G42" s="736"/>
      <c r="H42" s="736"/>
      <c r="I42" s="736"/>
      <c r="J42" s="736"/>
      <c r="K42" s="736"/>
      <c r="L42" s="736"/>
      <c r="M42" s="736"/>
      <c r="N42" s="737"/>
    </row>
    <row r="43" spans="1:14" ht="13.5" customHeight="1" x14ac:dyDescent="0.2">
      <c r="A43" s="768" t="s">
        <v>1483</v>
      </c>
      <c r="B43" s="763"/>
      <c r="C43" s="715"/>
      <c r="D43" s="715"/>
      <c r="E43" s="715"/>
      <c r="F43" s="715"/>
      <c r="G43" s="715"/>
      <c r="H43" s="715"/>
      <c r="I43" s="715"/>
      <c r="J43" s="715"/>
      <c r="K43" s="715"/>
      <c r="L43" s="715"/>
      <c r="M43" s="715"/>
      <c r="N43" s="715"/>
    </row>
    <row r="44" spans="1:14" ht="13.5" customHeight="1" x14ac:dyDescent="0.2">
      <c r="A44" s="1855" t="s">
        <v>1485</v>
      </c>
      <c r="B44" s="1856"/>
      <c r="C44" s="360"/>
      <c r="D44" s="361"/>
      <c r="E44" s="361"/>
      <c r="F44" s="361"/>
      <c r="G44" s="361"/>
      <c r="H44" s="361"/>
      <c r="I44" s="361"/>
      <c r="J44" s="361"/>
      <c r="K44" s="361"/>
      <c r="L44" s="361"/>
      <c r="M44" s="362"/>
      <c r="N44" s="363"/>
    </row>
    <row r="45" spans="1:14" x14ac:dyDescent="0.2">
      <c r="A45" s="89" t="s">
        <v>1480</v>
      </c>
      <c r="B45" s="90">
        <v>126</v>
      </c>
      <c r="C45" s="489">
        <v>19085</v>
      </c>
      <c r="D45" s="491"/>
      <c r="E45" s="491"/>
      <c r="F45" s="491"/>
      <c r="G45" s="491"/>
      <c r="H45" s="491"/>
      <c r="I45" s="491"/>
      <c r="J45" s="491"/>
      <c r="K45" s="491"/>
      <c r="L45" s="491"/>
      <c r="M45" s="491"/>
      <c r="N45" s="491"/>
    </row>
    <row r="46" spans="1:14" ht="13.5" thickBot="1" x14ac:dyDescent="0.25">
      <c r="A46" s="424" t="s">
        <v>1479</v>
      </c>
      <c r="B46" s="409"/>
      <c r="C46" s="499">
        <f>C45</f>
        <v>19085</v>
      </c>
      <c r="D46" s="491"/>
      <c r="E46" s="491"/>
      <c r="F46" s="491"/>
      <c r="G46" s="491"/>
      <c r="H46" s="491"/>
      <c r="I46" s="491"/>
      <c r="J46" s="491"/>
      <c r="K46" s="491"/>
      <c r="L46" s="491"/>
      <c r="M46" s="491"/>
      <c r="N46" s="491"/>
    </row>
    <row r="47" spans="1:14" ht="13.5" thickTop="1" x14ac:dyDescent="0.2">
      <c r="A47" s="1857" t="s">
        <v>1481</v>
      </c>
      <c r="B47" s="1858"/>
      <c r="C47" s="507"/>
      <c r="D47" s="502"/>
      <c r="E47" s="502"/>
      <c r="F47" s="502"/>
      <c r="G47" s="502"/>
      <c r="H47" s="502"/>
      <c r="I47" s="502"/>
      <c r="J47" s="502"/>
      <c r="K47" s="502"/>
      <c r="L47" s="502"/>
      <c r="M47" s="754"/>
      <c r="N47" s="755"/>
    </row>
    <row r="48" spans="1:14" x14ac:dyDescent="0.2">
      <c r="A48" s="349" t="s">
        <v>1482</v>
      </c>
      <c r="B48" s="764"/>
      <c r="C48" s="497">
        <v>0</v>
      </c>
      <c r="D48" s="757"/>
      <c r="E48" s="757"/>
      <c r="F48" s="757"/>
      <c r="G48" s="757"/>
      <c r="H48" s="757"/>
      <c r="I48" s="757"/>
      <c r="J48" s="757"/>
      <c r="K48" s="757"/>
      <c r="L48" s="758"/>
      <c r="M48" s="491"/>
      <c r="N48" s="759"/>
    </row>
    <row r="49" spans="1:14" x14ac:dyDescent="0.2">
      <c r="A49" s="98" t="s">
        <v>1508</v>
      </c>
      <c r="B49" s="91">
        <v>715</v>
      </c>
      <c r="C49" s="489">
        <v>19085</v>
      </c>
      <c r="D49" s="760"/>
      <c r="E49" s="760"/>
      <c r="F49" s="760"/>
      <c r="G49" s="760"/>
      <c r="H49" s="760"/>
      <c r="I49" s="760"/>
      <c r="J49" s="760"/>
      <c r="K49" s="760"/>
      <c r="L49" s="760"/>
      <c r="M49" s="514"/>
      <c r="N49" s="514"/>
    </row>
    <row r="50" spans="1:14" ht="13.5" thickBot="1" x14ac:dyDescent="0.25">
      <c r="A50" s="761" t="s">
        <v>6679</v>
      </c>
      <c r="B50" s="407"/>
      <c r="C50" s="506">
        <f>C48+C49</f>
        <v>19085</v>
      </c>
      <c r="D50" s="762"/>
      <c r="E50" s="762"/>
      <c r="F50" s="762"/>
      <c r="G50" s="762"/>
      <c r="H50" s="762"/>
      <c r="I50" s="762"/>
      <c r="J50" s="762"/>
      <c r="K50" s="762"/>
      <c r="L50" s="762"/>
      <c r="M50" s="762"/>
      <c r="N50" s="762"/>
    </row>
    <row r="51" spans="1:14" ht="9" customHeight="1" thickTop="1" x14ac:dyDescent="0.2">
      <c r="A51" s="733"/>
      <c r="B51" s="734"/>
      <c r="C51" s="735"/>
      <c r="D51" s="736"/>
      <c r="E51" s="736"/>
      <c r="F51" s="736"/>
      <c r="G51" s="736"/>
      <c r="H51" s="736"/>
      <c r="I51" s="736"/>
      <c r="J51" s="736"/>
      <c r="K51" s="736"/>
      <c r="L51" s="736"/>
      <c r="M51" s="736"/>
      <c r="N51" s="737"/>
    </row>
    <row r="52" spans="1:14" ht="19.5" customHeight="1" x14ac:dyDescent="0.2">
      <c r="A52" s="1865" t="s">
        <v>1630</v>
      </c>
      <c r="B52" s="1866"/>
      <c r="C52" s="715"/>
      <c r="D52" s="715"/>
      <c r="E52" s="715"/>
      <c r="F52" s="715"/>
      <c r="G52" s="715"/>
      <c r="H52" s="715"/>
      <c r="I52" s="715"/>
      <c r="J52" s="715"/>
      <c r="K52" s="715"/>
      <c r="L52" s="715"/>
      <c r="M52" s="715"/>
      <c r="N52" s="715"/>
    </row>
    <row r="53" spans="1:14" ht="13.5" thickBot="1" x14ac:dyDescent="0.25">
      <c r="A53" s="424" t="s">
        <v>1631</v>
      </c>
      <c r="B53" s="409"/>
      <c r="C53" s="499">
        <f>C13+C46</f>
        <v>2697395</v>
      </c>
      <c r="D53" s="499">
        <f>D13</f>
        <v>245348</v>
      </c>
      <c r="E53" s="499">
        <f t="shared" ref="E53:L53" si="3">E13</f>
        <v>29910</v>
      </c>
      <c r="F53" s="499">
        <f t="shared" si="3"/>
        <v>192940</v>
      </c>
      <c r="G53" s="499">
        <f t="shared" si="3"/>
        <v>156241</v>
      </c>
      <c r="H53" s="499">
        <f t="shared" si="3"/>
        <v>44913</v>
      </c>
      <c r="I53" s="499">
        <f t="shared" si="3"/>
        <v>48886</v>
      </c>
      <c r="J53" s="499">
        <f t="shared" si="3"/>
        <v>52175</v>
      </c>
      <c r="K53" s="499">
        <f t="shared" si="3"/>
        <v>114</v>
      </c>
      <c r="L53" s="499">
        <f t="shared" si="3"/>
        <v>0</v>
      </c>
      <c r="M53" s="491"/>
      <c r="N53" s="492"/>
    </row>
    <row r="54" spans="1:14" ht="14.25" thickTop="1" thickBot="1" x14ac:dyDescent="0.25">
      <c r="A54" s="424" t="s">
        <v>1632</v>
      </c>
      <c r="B54" s="405"/>
      <c r="C54" s="491"/>
      <c r="D54" s="491"/>
      <c r="E54" s="491"/>
      <c r="F54" s="491"/>
      <c r="G54" s="491"/>
      <c r="H54" s="491"/>
      <c r="I54" s="491"/>
      <c r="J54" s="491"/>
      <c r="K54" s="491"/>
      <c r="L54" s="491"/>
      <c r="M54" s="506">
        <f>M23</f>
        <v>9213608</v>
      </c>
      <c r="N54" s="506">
        <f>N23</f>
        <v>2820000</v>
      </c>
    </row>
    <row r="55" spans="1:14" ht="18" customHeight="1" thickTop="1" x14ac:dyDescent="0.2">
      <c r="A55" s="1857" t="s">
        <v>1633</v>
      </c>
      <c r="B55" s="1858"/>
      <c r="C55" s="507"/>
      <c r="D55" s="502"/>
      <c r="E55" s="502"/>
      <c r="F55" s="502"/>
      <c r="G55" s="502"/>
      <c r="H55" s="502"/>
      <c r="I55" s="502"/>
      <c r="J55" s="502"/>
      <c r="K55" s="502"/>
      <c r="L55" s="502"/>
      <c r="M55" s="501"/>
      <c r="N55" s="508"/>
    </row>
    <row r="56" spans="1:14" ht="13.5" thickBot="1" x14ac:dyDescent="0.25">
      <c r="A56" s="756" t="s">
        <v>1634</v>
      </c>
      <c r="B56" s="426"/>
      <c r="C56" s="510">
        <f>C34+C48</f>
        <v>0</v>
      </c>
      <c r="D56" s="510">
        <f>D34</f>
        <v>0</v>
      </c>
      <c r="E56" s="510">
        <f t="shared" ref="E56:L56" si="4">E34</f>
        <v>0</v>
      </c>
      <c r="F56" s="510">
        <f t="shared" si="4"/>
        <v>0</v>
      </c>
      <c r="G56" s="510">
        <f t="shared" si="4"/>
        <v>0</v>
      </c>
      <c r="H56" s="510">
        <f t="shared" si="4"/>
        <v>0</v>
      </c>
      <c r="I56" s="510">
        <f t="shared" si="4"/>
        <v>0</v>
      </c>
      <c r="J56" s="510">
        <f t="shared" si="4"/>
        <v>0</v>
      </c>
      <c r="K56" s="510">
        <f t="shared" si="4"/>
        <v>0</v>
      </c>
      <c r="L56" s="510">
        <f t="shared" si="4"/>
        <v>0</v>
      </c>
      <c r="M56" s="491"/>
      <c r="N56" s="498"/>
    </row>
    <row r="57" spans="1:14" ht="18" customHeight="1" thickTop="1" x14ac:dyDescent="0.2">
      <c r="A57" s="1859" t="s">
        <v>1635</v>
      </c>
      <c r="B57" s="1860"/>
      <c r="C57" s="512"/>
      <c r="D57" s="513"/>
      <c r="E57" s="513"/>
      <c r="F57" s="513"/>
      <c r="G57" s="513"/>
      <c r="H57" s="513"/>
      <c r="I57" s="513"/>
      <c r="J57" s="513"/>
      <c r="K57" s="513"/>
      <c r="L57" s="513"/>
      <c r="M57" s="502"/>
      <c r="N57" s="508"/>
    </row>
    <row r="58" spans="1:14" ht="13.5" thickBot="1" x14ac:dyDescent="0.25">
      <c r="A58" s="424" t="s">
        <v>1636</v>
      </c>
      <c r="B58" s="405"/>
      <c r="C58" s="495"/>
      <c r="D58" s="495"/>
      <c r="E58" s="495"/>
      <c r="F58" s="495"/>
      <c r="G58" s="495"/>
      <c r="H58" s="495"/>
      <c r="I58" s="495"/>
      <c r="J58" s="495"/>
      <c r="K58" s="495"/>
      <c r="L58" s="498"/>
      <c r="M58" s="491"/>
      <c r="N58" s="506">
        <f>N37</f>
        <v>2820000</v>
      </c>
    </row>
    <row r="59" spans="1:14" ht="13.5" thickTop="1" x14ac:dyDescent="0.2">
      <c r="A59" s="98" t="s">
        <v>1637</v>
      </c>
      <c r="B59" s="91">
        <v>714</v>
      </c>
      <c r="C59" s="1599">
        <f>C38+C49</f>
        <v>19085</v>
      </c>
      <c r="D59" s="1599">
        <f>D38</f>
        <v>0</v>
      </c>
      <c r="E59" s="1599">
        <f t="shared" ref="E59:L60" si="5">E38</f>
        <v>0</v>
      </c>
      <c r="F59" s="1599">
        <f t="shared" si="5"/>
        <v>0</v>
      </c>
      <c r="G59" s="1599">
        <f t="shared" si="5"/>
        <v>0</v>
      </c>
      <c r="H59" s="1599">
        <f t="shared" si="5"/>
        <v>0</v>
      </c>
      <c r="I59" s="1599">
        <f t="shared" si="5"/>
        <v>0</v>
      </c>
      <c r="J59" s="1599">
        <f t="shared" si="5"/>
        <v>0</v>
      </c>
      <c r="K59" s="1599">
        <f t="shared" si="5"/>
        <v>0</v>
      </c>
      <c r="L59" s="1599">
        <f t="shared" si="5"/>
        <v>0</v>
      </c>
      <c r="M59" s="514"/>
      <c r="N59" s="514"/>
    </row>
    <row r="60" spans="1:14" x14ac:dyDescent="0.2">
      <c r="A60" s="98" t="s">
        <v>1638</v>
      </c>
      <c r="B60" s="91">
        <v>730</v>
      </c>
      <c r="C60" s="1599">
        <f>C39</f>
        <v>2678310</v>
      </c>
      <c r="D60" s="1599">
        <f>D39</f>
        <v>245348</v>
      </c>
      <c r="E60" s="1599">
        <f t="shared" si="5"/>
        <v>29910</v>
      </c>
      <c r="F60" s="1599">
        <f t="shared" si="5"/>
        <v>192940</v>
      </c>
      <c r="G60" s="1599">
        <f t="shared" si="5"/>
        <v>156241</v>
      </c>
      <c r="H60" s="1599">
        <f t="shared" si="5"/>
        <v>44913</v>
      </c>
      <c r="I60" s="1599">
        <f t="shared" si="5"/>
        <v>48886</v>
      </c>
      <c r="J60" s="1599">
        <f t="shared" si="5"/>
        <v>52175</v>
      </c>
      <c r="K60" s="1599">
        <f t="shared" si="5"/>
        <v>114</v>
      </c>
      <c r="L60" s="1599">
        <f t="shared" si="5"/>
        <v>0</v>
      </c>
      <c r="M60" s="514"/>
      <c r="N60" s="514"/>
    </row>
    <row r="61" spans="1:14" x14ac:dyDescent="0.2">
      <c r="A61" s="99" t="s">
        <v>1639</v>
      </c>
      <c r="B61" s="100"/>
      <c r="C61" s="494"/>
      <c r="D61" s="494"/>
      <c r="E61" s="494"/>
      <c r="F61" s="494"/>
      <c r="G61" s="494"/>
      <c r="H61" s="494"/>
      <c r="I61" s="494"/>
      <c r="J61" s="494"/>
      <c r="K61" s="494"/>
      <c r="L61" s="494"/>
      <c r="M61" s="1599">
        <f>M40</f>
        <v>9213608</v>
      </c>
      <c r="N61" s="514"/>
    </row>
    <row r="62" spans="1:14" ht="13.5" thickBot="1" x14ac:dyDescent="0.25">
      <c r="A62" s="424" t="s">
        <v>1640</v>
      </c>
      <c r="B62" s="407"/>
      <c r="C62" s="506">
        <f>C41+C50</f>
        <v>2697395</v>
      </c>
      <c r="D62" s="506">
        <f>D41</f>
        <v>245348</v>
      </c>
      <c r="E62" s="506">
        <f t="shared" ref="E62:L62" si="6">E41</f>
        <v>29910</v>
      </c>
      <c r="F62" s="506">
        <f t="shared" si="6"/>
        <v>192940</v>
      </c>
      <c r="G62" s="506">
        <f t="shared" si="6"/>
        <v>156241</v>
      </c>
      <c r="H62" s="506">
        <f t="shared" si="6"/>
        <v>44913</v>
      </c>
      <c r="I62" s="506">
        <f t="shared" si="6"/>
        <v>48886</v>
      </c>
      <c r="J62" s="506">
        <f t="shared" si="6"/>
        <v>52175</v>
      </c>
      <c r="K62" s="506">
        <f t="shared" si="6"/>
        <v>114</v>
      </c>
      <c r="L62" s="506">
        <f t="shared" si="6"/>
        <v>0</v>
      </c>
      <c r="M62" s="506">
        <f>M41</f>
        <v>9213608</v>
      </c>
      <c r="N62" s="506">
        <f>N41</f>
        <v>2820000</v>
      </c>
    </row>
    <row r="63" spans="1:14" ht="13.5" thickTop="1" x14ac:dyDescent="0.2"/>
  </sheetData>
  <sheetProtection algorithmName="SHA-512" hashValue="XSGn6dDLrDLf1X3lytEMUE9b3p8VJLRHD4b2wHhNO8kJoWUKe8blq86HmkU9vO/JoUGXAyB0pitqwa43floM/g==" saltValue="hy7ci6GZsCeDUlU9oaIoQw=="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5"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2024
&amp;R&amp;8Page &amp;P</oddHeader>
    <oddFooter>&amp;L&amp;8Print Date:  &amp;D
&amp;F</oddFooter>
  </headerFooter>
  <rowBreaks count="1" manualBreakCount="1">
    <brk id="41" max="16383" man="1"/>
  </rowBreaks>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zoomScaleNormal="100" workbookViewId="0">
      <selection activeCell="B120" sqref="B120"/>
    </sheetView>
  </sheetViews>
  <sheetFormatPr defaultColWidth="9.140625" defaultRowHeight="12.75" x14ac:dyDescent="0.2"/>
  <cols>
    <col min="1" max="1" width="55.85546875" style="36" customWidth="1"/>
    <col min="2" max="2" width="4.7109375" style="101" customWidth="1"/>
    <col min="3" max="11" width="13.7109375" style="32" customWidth="1"/>
    <col min="12" max="12" width="2" style="32" customWidth="1"/>
    <col min="13" max="16384" width="9.140625" style="32"/>
  </cols>
  <sheetData>
    <row r="1" spans="1:13" ht="12.75" customHeight="1" x14ac:dyDescent="0.2">
      <c r="A1" s="1867" t="s">
        <v>1652</v>
      </c>
      <c r="B1" s="79"/>
      <c r="C1" s="103" t="s">
        <v>352</v>
      </c>
      <c r="D1" s="103" t="s">
        <v>353</v>
      </c>
      <c r="E1" s="103" t="s">
        <v>354</v>
      </c>
      <c r="F1" s="103" t="s">
        <v>355</v>
      </c>
      <c r="G1" s="103" t="s">
        <v>356</v>
      </c>
      <c r="H1" s="103" t="s">
        <v>357</v>
      </c>
      <c r="I1" s="103" t="s">
        <v>358</v>
      </c>
      <c r="J1" s="103" t="s">
        <v>359</v>
      </c>
      <c r="K1" s="103" t="s">
        <v>654</v>
      </c>
      <c r="L1" s="36"/>
    </row>
    <row r="2" spans="1:13" s="60" customFormat="1" ht="37.5" customHeight="1" x14ac:dyDescent="0.2">
      <c r="A2" s="1868"/>
      <c r="B2" s="84" t="s">
        <v>306</v>
      </c>
      <c r="C2" s="85" t="s">
        <v>991</v>
      </c>
      <c r="D2" s="85" t="s">
        <v>747</v>
      </c>
      <c r="E2" s="85" t="s">
        <v>365</v>
      </c>
      <c r="F2" s="85" t="s">
        <v>133</v>
      </c>
      <c r="G2" s="85" t="s">
        <v>852</v>
      </c>
      <c r="H2" s="85" t="s">
        <v>364</v>
      </c>
      <c r="I2" s="85" t="s">
        <v>335</v>
      </c>
      <c r="J2" s="85" t="s">
        <v>363</v>
      </c>
      <c r="K2" s="85" t="s">
        <v>135</v>
      </c>
      <c r="L2" s="101"/>
    </row>
    <row r="3" spans="1:13" s="60" customFormat="1" ht="16.7" customHeight="1" x14ac:dyDescent="0.2">
      <c r="A3" s="1877" t="s">
        <v>1010</v>
      </c>
      <c r="B3" s="1878"/>
      <c r="C3" s="364"/>
      <c r="D3" s="365"/>
      <c r="E3" s="365"/>
      <c r="F3" s="365"/>
      <c r="G3" s="365"/>
      <c r="H3" s="365"/>
      <c r="I3" s="365"/>
      <c r="J3" s="365"/>
      <c r="K3" s="366"/>
      <c r="L3" s="68"/>
    </row>
    <row r="4" spans="1:13" ht="15.75" customHeight="1" x14ac:dyDescent="0.2">
      <c r="A4" s="481" t="s">
        <v>1149</v>
      </c>
      <c r="B4" s="369">
        <v>1000</v>
      </c>
      <c r="C4" s="515">
        <f>'Revenues 10-15'!C111</f>
        <v>1887074</v>
      </c>
      <c r="D4" s="515">
        <f>'Revenues 10-15'!D111</f>
        <v>326588</v>
      </c>
      <c r="E4" s="515">
        <f>'Revenues 10-15'!E111</f>
        <v>375946</v>
      </c>
      <c r="F4" s="515">
        <f>'Revenues 10-15'!F111</f>
        <v>192721</v>
      </c>
      <c r="G4" s="515">
        <f>'Revenues 10-15'!G111</f>
        <v>71583</v>
      </c>
      <c r="H4" s="515">
        <f>'Revenues 10-15'!H111</f>
        <v>0</v>
      </c>
      <c r="I4" s="515">
        <f>'Revenues 10-15'!I111</f>
        <v>2631</v>
      </c>
      <c r="J4" s="515">
        <f>'Revenues 10-15'!J111</f>
        <v>96885</v>
      </c>
      <c r="K4" s="515">
        <f>'Revenues 10-15'!K111</f>
        <v>0</v>
      </c>
      <c r="L4" s="29"/>
    </row>
    <row r="5" spans="1:13" ht="15.75" customHeight="1" x14ac:dyDescent="0.2">
      <c r="A5" s="367" t="s">
        <v>1150</v>
      </c>
      <c r="B5" s="368">
        <v>2000</v>
      </c>
      <c r="C5" s="516">
        <f>'Revenues 10-15'!C117</f>
        <v>0</v>
      </c>
      <c r="D5" s="516">
        <f>'Revenues 10-15'!D117</f>
        <v>0</v>
      </c>
      <c r="E5" s="517"/>
      <c r="F5" s="516">
        <f>'Revenues 10-15'!F117</f>
        <v>0</v>
      </c>
      <c r="G5" s="516">
        <f>'Revenues 10-15'!G117</f>
        <v>0</v>
      </c>
      <c r="H5" s="518" t="s">
        <v>1004</v>
      </c>
      <c r="I5" s="519" t="s">
        <v>1004</v>
      </c>
      <c r="J5" s="520" t="s">
        <v>1004</v>
      </c>
      <c r="K5" s="521" t="s">
        <v>1004</v>
      </c>
      <c r="L5" s="29"/>
    </row>
    <row r="6" spans="1:13" ht="15.75" customHeight="1" x14ac:dyDescent="0.2">
      <c r="A6" s="367" t="s">
        <v>1151</v>
      </c>
      <c r="B6" s="369">
        <v>3000</v>
      </c>
      <c r="C6" s="516">
        <f>'Revenues 10-15'!C172</f>
        <v>1372664</v>
      </c>
      <c r="D6" s="516">
        <f>'Revenues 10-15'!D172</f>
        <v>150000</v>
      </c>
      <c r="E6" s="516">
        <f>'Revenues 10-15'!E172</f>
        <v>0</v>
      </c>
      <c r="F6" s="516">
        <f>'Revenues 10-15'!F172</f>
        <v>310553</v>
      </c>
      <c r="G6" s="516">
        <f>'Revenues 10-15'!G172</f>
        <v>0</v>
      </c>
      <c r="H6" s="516">
        <f>'Revenues 10-15'!H172</f>
        <v>0</v>
      </c>
      <c r="I6" s="516">
        <f>'Revenues 10-15'!I172</f>
        <v>0</v>
      </c>
      <c r="J6" s="516">
        <f>'Revenues 10-15'!J172</f>
        <v>0</v>
      </c>
      <c r="K6" s="516">
        <f>'Revenues 10-15'!K172</f>
        <v>0</v>
      </c>
      <c r="L6" s="29"/>
      <c r="M6" s="104"/>
    </row>
    <row r="7" spans="1:13" ht="15.75" customHeight="1" x14ac:dyDescent="0.2">
      <c r="A7" s="367" t="s">
        <v>1152</v>
      </c>
      <c r="B7" s="369">
        <v>4000</v>
      </c>
      <c r="C7" s="516">
        <f>'Revenues 10-15'!C271</f>
        <v>404772</v>
      </c>
      <c r="D7" s="516">
        <f>'Revenues 10-15'!D271</f>
        <v>0</v>
      </c>
      <c r="E7" s="516">
        <f>'Revenues 10-15'!E271</f>
        <v>0</v>
      </c>
      <c r="F7" s="516">
        <f>'Revenues 10-15'!F271</f>
        <v>0</v>
      </c>
      <c r="G7" s="516">
        <f>'Revenues 10-15'!G271</f>
        <v>0</v>
      </c>
      <c r="H7" s="516">
        <f>'Revenues 10-15'!H271</f>
        <v>0</v>
      </c>
      <c r="I7" s="516">
        <f>'Revenues 10-15'!I271</f>
        <v>0</v>
      </c>
      <c r="J7" s="516">
        <f>'Revenues 10-15'!J271</f>
        <v>0</v>
      </c>
      <c r="K7" s="516">
        <f>'Revenues 10-15'!K271</f>
        <v>0</v>
      </c>
      <c r="L7" s="29"/>
      <c r="M7" s="104"/>
    </row>
    <row r="8" spans="1:13" ht="13.5" thickBot="1" x14ac:dyDescent="0.25">
      <c r="A8" s="424" t="s">
        <v>1007</v>
      </c>
      <c r="B8" s="409"/>
      <c r="C8" s="506">
        <f t="shared" ref="C8:K8" si="0">SUM(C4:C7)</f>
        <v>3664510</v>
      </c>
      <c r="D8" s="506">
        <f t="shared" si="0"/>
        <v>476588</v>
      </c>
      <c r="E8" s="506">
        <f t="shared" si="0"/>
        <v>375946</v>
      </c>
      <c r="F8" s="506">
        <f t="shared" si="0"/>
        <v>503274</v>
      </c>
      <c r="G8" s="506">
        <f t="shared" si="0"/>
        <v>71583</v>
      </c>
      <c r="H8" s="506">
        <f t="shared" si="0"/>
        <v>0</v>
      </c>
      <c r="I8" s="506">
        <f t="shared" si="0"/>
        <v>2631</v>
      </c>
      <c r="J8" s="506">
        <f t="shared" si="0"/>
        <v>96885</v>
      </c>
      <c r="K8" s="506">
        <f t="shared" si="0"/>
        <v>0</v>
      </c>
      <c r="L8" s="29"/>
    </row>
    <row r="9" spans="1:13" ht="15.75" thickTop="1" x14ac:dyDescent="0.2">
      <c r="A9" s="105" t="s">
        <v>1210</v>
      </c>
      <c r="B9" s="106">
        <v>3998</v>
      </c>
      <c r="C9" s="496">
        <v>838216</v>
      </c>
      <c r="D9" s="522"/>
      <c r="E9" s="496"/>
      <c r="F9" s="496"/>
      <c r="G9" s="523"/>
      <c r="H9" s="496"/>
      <c r="I9" s="518" t="s">
        <v>1004</v>
      </c>
      <c r="J9" s="496"/>
      <c r="K9" s="496"/>
      <c r="L9" s="29"/>
    </row>
    <row r="10" spans="1:13" s="107" customFormat="1" ht="13.5" thickBot="1" x14ac:dyDescent="0.25">
      <c r="A10" s="424" t="s">
        <v>1008</v>
      </c>
      <c r="B10" s="409"/>
      <c r="C10" s="506">
        <f>SUM(C8:C9)</f>
        <v>4502726</v>
      </c>
      <c r="D10" s="506">
        <f t="shared" ref="D10:K10" si="1">SUM(D8:D9)</f>
        <v>476588</v>
      </c>
      <c r="E10" s="506">
        <f t="shared" si="1"/>
        <v>375946</v>
      </c>
      <c r="F10" s="506">
        <f t="shared" si="1"/>
        <v>503274</v>
      </c>
      <c r="G10" s="506">
        <f t="shared" si="1"/>
        <v>71583</v>
      </c>
      <c r="H10" s="506">
        <f t="shared" si="1"/>
        <v>0</v>
      </c>
      <c r="I10" s="506">
        <f t="shared" si="1"/>
        <v>2631</v>
      </c>
      <c r="J10" s="506">
        <f t="shared" si="1"/>
        <v>96885</v>
      </c>
      <c r="K10" s="506">
        <f t="shared" si="1"/>
        <v>0</v>
      </c>
      <c r="L10" s="66"/>
    </row>
    <row r="11" spans="1:13" s="107" customFormat="1" ht="16.7" customHeight="1" thickTop="1" x14ac:dyDescent="0.2">
      <c r="A11" s="1863" t="s">
        <v>1011</v>
      </c>
      <c r="B11" s="1864"/>
      <c r="C11" s="512"/>
      <c r="D11" s="513"/>
      <c r="E11" s="513"/>
      <c r="F11" s="513"/>
      <c r="G11" s="513"/>
      <c r="H11" s="513"/>
      <c r="I11" s="513"/>
      <c r="J11" s="513"/>
      <c r="K11" s="524"/>
      <c r="L11" s="66"/>
    </row>
    <row r="12" spans="1:13" ht="15.75" customHeight="1" x14ac:dyDescent="0.2">
      <c r="A12" s="367" t="s">
        <v>381</v>
      </c>
      <c r="B12" s="369">
        <v>1000</v>
      </c>
      <c r="C12" s="515">
        <f>'Expenditures 16-24'!K34</f>
        <v>1474714</v>
      </c>
      <c r="D12" s="525" t="s">
        <v>1004</v>
      </c>
      <c r="E12" s="491" t="s">
        <v>1004</v>
      </c>
      <c r="F12" s="491" t="s">
        <v>1004</v>
      </c>
      <c r="G12" s="515">
        <f>'Expenditures 16-24'!K233</f>
        <v>18042</v>
      </c>
      <c r="H12" s="526"/>
      <c r="I12" s="491" t="s">
        <v>1004</v>
      </c>
      <c r="J12" s="516">
        <f>'Expenditures 16-24'!K344</f>
        <v>0</v>
      </c>
      <c r="K12" s="526" t="s">
        <v>1004</v>
      </c>
      <c r="L12" s="29"/>
    </row>
    <row r="13" spans="1:13" ht="15.75" customHeight="1" x14ac:dyDescent="0.2">
      <c r="A13" s="367" t="s">
        <v>382</v>
      </c>
      <c r="B13" s="369">
        <v>2000</v>
      </c>
      <c r="C13" s="516">
        <f>'Expenditures 16-24'!K76</f>
        <v>723413</v>
      </c>
      <c r="D13" s="516">
        <f>'Expenditures 16-24'!K133</f>
        <v>417882</v>
      </c>
      <c r="E13" s="492" t="s">
        <v>1004</v>
      </c>
      <c r="F13" s="516">
        <f>'Expenditures 16-24'!K188</f>
        <v>483052</v>
      </c>
      <c r="G13" s="516">
        <f>'Expenditures 16-24'!K276</f>
        <v>25496</v>
      </c>
      <c r="H13" s="516">
        <f>'Expenditures 16-24'!K300</f>
        <v>0</v>
      </c>
      <c r="I13" s="491" t="s">
        <v>1004</v>
      </c>
      <c r="J13" s="516">
        <f>'Expenditures 16-24'!K387</f>
        <v>130572</v>
      </c>
      <c r="K13" s="527">
        <f>'Expenditures 16-24'!K439</f>
        <v>0</v>
      </c>
      <c r="L13" s="29"/>
    </row>
    <row r="14" spans="1:13" ht="15.75" customHeight="1" x14ac:dyDescent="0.2">
      <c r="A14" s="367" t="s">
        <v>374</v>
      </c>
      <c r="B14" s="369">
        <v>3000</v>
      </c>
      <c r="C14" s="516">
        <f>'Expenditures 16-24'!K77</f>
        <v>0</v>
      </c>
      <c r="D14" s="516">
        <f>'Expenditures 16-24'!K134</f>
        <v>0</v>
      </c>
      <c r="E14" s="525" t="s">
        <v>1004</v>
      </c>
      <c r="F14" s="516">
        <f>'Expenditures 16-24'!K189</f>
        <v>0</v>
      </c>
      <c r="G14" s="516">
        <f>'Expenditures 16-24'!K277</f>
        <v>0</v>
      </c>
      <c r="H14" s="521"/>
      <c r="I14" s="491" t="s">
        <v>1004</v>
      </c>
      <c r="J14" s="516">
        <f>'Expenditures 16-24'!K388</f>
        <v>0</v>
      </c>
      <c r="K14" s="521" t="s">
        <v>1004</v>
      </c>
      <c r="L14" s="29"/>
    </row>
    <row r="15" spans="1:13" ht="15.75" customHeight="1" x14ac:dyDescent="0.2">
      <c r="A15" s="367" t="s">
        <v>1509</v>
      </c>
      <c r="B15" s="369">
        <v>4000</v>
      </c>
      <c r="C15" s="516">
        <f>'Expenditures 16-24'!K104</f>
        <v>971486</v>
      </c>
      <c r="D15" s="516">
        <f>'Expenditures 16-24'!K143</f>
        <v>0</v>
      </c>
      <c r="E15" s="516">
        <f>'Expenditures 16-24'!K164</f>
        <v>0</v>
      </c>
      <c r="F15" s="516">
        <f>'Expenditures 16-24'!K200</f>
        <v>0</v>
      </c>
      <c r="G15" s="516">
        <f>'Expenditures 16-24'!K282</f>
        <v>0</v>
      </c>
      <c r="H15" s="516">
        <f>'Expenditures 16-24'!K307</f>
        <v>0</v>
      </c>
      <c r="I15" s="491" t="s">
        <v>1004</v>
      </c>
      <c r="J15" s="528">
        <f>'Expenditures 16-24'!K415</f>
        <v>0</v>
      </c>
      <c r="K15" s="516">
        <f>'Expenditures 16-24'!K444</f>
        <v>0</v>
      </c>
      <c r="L15" s="29"/>
    </row>
    <row r="16" spans="1:13" ht="15.75" customHeight="1" x14ac:dyDescent="0.2">
      <c r="A16" s="367" t="s">
        <v>375</v>
      </c>
      <c r="B16" s="369">
        <v>5000</v>
      </c>
      <c r="C16" s="516">
        <f>'Expenditures 16-24'!K114</f>
        <v>0</v>
      </c>
      <c r="D16" s="516">
        <f>'Expenditures 16-24'!K153</f>
        <v>0</v>
      </c>
      <c r="E16" s="516">
        <f>'Expenditures 16-24'!K176</f>
        <v>366634</v>
      </c>
      <c r="F16" s="516">
        <f>'Expenditures 16-24'!K212</f>
        <v>0</v>
      </c>
      <c r="G16" s="516">
        <f>'Expenditures 16-24'!K290</f>
        <v>0</v>
      </c>
      <c r="H16" s="529"/>
      <c r="I16" s="491" t="s">
        <v>1004</v>
      </c>
      <c r="J16" s="530">
        <f>'Expenditures 16-24'!K427</f>
        <v>0</v>
      </c>
      <c r="K16" s="516">
        <f>'Expenditures 16-24'!K452</f>
        <v>0</v>
      </c>
      <c r="L16" s="29"/>
    </row>
    <row r="17" spans="1:12" ht="13.5" thickBot="1" x14ac:dyDescent="0.25">
      <c r="A17" s="408" t="s">
        <v>48</v>
      </c>
      <c r="B17" s="409"/>
      <c r="C17" s="506">
        <f t="shared" ref="C17:H17" si="2">SUM(C12:C16)</f>
        <v>3169613</v>
      </c>
      <c r="D17" s="506">
        <f t="shared" si="2"/>
        <v>417882</v>
      </c>
      <c r="E17" s="506">
        <f t="shared" si="2"/>
        <v>366634</v>
      </c>
      <c r="F17" s="506">
        <f t="shared" si="2"/>
        <v>483052</v>
      </c>
      <c r="G17" s="506">
        <f t="shared" si="2"/>
        <v>43538</v>
      </c>
      <c r="H17" s="506">
        <f t="shared" si="2"/>
        <v>0</v>
      </c>
      <c r="I17" s="491"/>
      <c r="J17" s="506">
        <f>SUM(J12:J16)</f>
        <v>130572</v>
      </c>
      <c r="K17" s="506">
        <f>SUM(K12:K16)</f>
        <v>0</v>
      </c>
      <c r="L17" s="29"/>
    </row>
    <row r="18" spans="1:12" ht="15" customHeight="1" thickTop="1" x14ac:dyDescent="0.2">
      <c r="A18" s="427" t="s">
        <v>1211</v>
      </c>
      <c r="B18" s="428">
        <v>4180</v>
      </c>
      <c r="C18" s="515">
        <f t="shared" ref="C18:H18" si="3">C9</f>
        <v>838216</v>
      </c>
      <c r="D18" s="515">
        <f t="shared" si="3"/>
        <v>0</v>
      </c>
      <c r="E18" s="515">
        <f t="shared" si="3"/>
        <v>0</v>
      </c>
      <c r="F18" s="515">
        <f t="shared" si="3"/>
        <v>0</v>
      </c>
      <c r="G18" s="515">
        <f t="shared" si="3"/>
        <v>0</v>
      </c>
      <c r="H18" s="515">
        <f t="shared" si="3"/>
        <v>0</v>
      </c>
      <c r="I18" s="491"/>
      <c r="J18" s="515">
        <f>J9</f>
        <v>0</v>
      </c>
      <c r="K18" s="515">
        <f>K9</f>
        <v>0</v>
      </c>
      <c r="L18" s="29"/>
    </row>
    <row r="19" spans="1:12" ht="13.5" thickBot="1" x14ac:dyDescent="0.25">
      <c r="A19" s="408" t="s">
        <v>425</v>
      </c>
      <c r="B19" s="409"/>
      <c r="C19" s="506">
        <f t="shared" ref="C19:H19" si="4">SUM(C17:C18)</f>
        <v>4007829</v>
      </c>
      <c r="D19" s="506">
        <f t="shared" si="4"/>
        <v>417882</v>
      </c>
      <c r="E19" s="506">
        <f t="shared" si="4"/>
        <v>366634</v>
      </c>
      <c r="F19" s="506">
        <f t="shared" si="4"/>
        <v>483052</v>
      </c>
      <c r="G19" s="506">
        <f t="shared" si="4"/>
        <v>43538</v>
      </c>
      <c r="H19" s="506">
        <f t="shared" si="4"/>
        <v>0</v>
      </c>
      <c r="I19" s="491"/>
      <c r="J19" s="506">
        <f>SUM(J17:J18)</f>
        <v>130572</v>
      </c>
      <c r="K19" s="506">
        <f>SUM(K17:K18)</f>
        <v>0</v>
      </c>
      <c r="L19" s="29"/>
    </row>
    <row r="20" spans="1:12" ht="16.5" thickTop="1" thickBot="1" x14ac:dyDescent="0.25">
      <c r="A20" s="1869" t="s">
        <v>1212</v>
      </c>
      <c r="B20" s="1870"/>
      <c r="C20" s="531">
        <f t="shared" ref="C20:K20" si="5">C8-C17</f>
        <v>494897</v>
      </c>
      <c r="D20" s="531">
        <f t="shared" si="5"/>
        <v>58706</v>
      </c>
      <c r="E20" s="531">
        <f t="shared" si="5"/>
        <v>9312</v>
      </c>
      <c r="F20" s="531">
        <f t="shared" si="5"/>
        <v>20222</v>
      </c>
      <c r="G20" s="531">
        <f t="shared" si="5"/>
        <v>28045</v>
      </c>
      <c r="H20" s="531">
        <f t="shared" si="5"/>
        <v>0</v>
      </c>
      <c r="I20" s="531">
        <f t="shared" si="5"/>
        <v>2631</v>
      </c>
      <c r="J20" s="531">
        <f t="shared" si="5"/>
        <v>-33687</v>
      </c>
      <c r="K20" s="531">
        <f t="shared" si="5"/>
        <v>0</v>
      </c>
      <c r="L20" s="29"/>
    </row>
    <row r="21" spans="1:12" ht="16.7" customHeight="1" thickTop="1" x14ac:dyDescent="0.2">
      <c r="A21" s="1879" t="s">
        <v>507</v>
      </c>
      <c r="B21" s="1880"/>
      <c r="C21" s="512"/>
      <c r="D21" s="513"/>
      <c r="E21" s="513"/>
      <c r="F21" s="513"/>
      <c r="G21" s="513"/>
      <c r="H21" s="513"/>
      <c r="I21" s="513"/>
      <c r="J21" s="513"/>
      <c r="K21" s="524"/>
      <c r="L21" s="29"/>
    </row>
    <row r="22" spans="1:12" ht="15.75" customHeight="1" collapsed="1" x14ac:dyDescent="0.2">
      <c r="A22" s="713" t="s">
        <v>508</v>
      </c>
      <c r="B22" s="714"/>
      <c r="C22" s="495"/>
      <c r="D22" s="495"/>
      <c r="E22" s="495"/>
      <c r="F22" s="495"/>
      <c r="G22" s="495"/>
      <c r="H22" s="495"/>
      <c r="I22" s="495"/>
      <c r="J22" s="495"/>
      <c r="K22" s="495"/>
      <c r="L22" s="29"/>
    </row>
    <row r="23" spans="1:12" ht="15.75" customHeight="1" x14ac:dyDescent="0.2">
      <c r="A23" s="1873" t="s">
        <v>231</v>
      </c>
      <c r="B23" s="1874"/>
      <c r="C23" s="498"/>
      <c r="D23" s="495"/>
      <c r="E23" s="495"/>
      <c r="F23" s="495"/>
      <c r="G23" s="495"/>
      <c r="H23" s="495"/>
      <c r="I23" s="495"/>
      <c r="J23" s="495"/>
      <c r="K23" s="495"/>
      <c r="L23" s="29"/>
    </row>
    <row r="24" spans="1:12" ht="13.5" customHeight="1" x14ac:dyDescent="0.2">
      <c r="A24" s="344" t="s">
        <v>1213</v>
      </c>
      <c r="B24" s="95">
        <v>7110</v>
      </c>
      <c r="C24" s="490"/>
      <c r="D24" s="495"/>
      <c r="E24" s="495"/>
      <c r="F24" s="495"/>
      <c r="G24" s="495"/>
      <c r="H24" s="495"/>
      <c r="I24" s="495"/>
      <c r="J24" s="495"/>
      <c r="K24" s="495"/>
      <c r="L24" s="29"/>
    </row>
    <row r="25" spans="1:12" ht="13.5" customHeight="1" x14ac:dyDescent="0.2">
      <c r="A25" s="344" t="s">
        <v>1214</v>
      </c>
      <c r="B25" s="95">
        <v>7110</v>
      </c>
      <c r="C25" s="490"/>
      <c r="D25" s="490"/>
      <c r="E25" s="490"/>
      <c r="F25" s="490"/>
      <c r="G25" s="490"/>
      <c r="H25" s="490"/>
      <c r="I25" s="495"/>
      <c r="J25" s="490"/>
      <c r="K25" s="490"/>
      <c r="L25" s="29"/>
    </row>
    <row r="26" spans="1:12" ht="13.5" customHeight="1" x14ac:dyDescent="0.2">
      <c r="A26" s="344" t="s">
        <v>144</v>
      </c>
      <c r="B26" s="91">
        <v>7120</v>
      </c>
      <c r="C26" s="490"/>
      <c r="D26" s="490"/>
      <c r="E26" s="490"/>
      <c r="F26" s="490"/>
      <c r="G26" s="490"/>
      <c r="H26" s="490"/>
      <c r="I26" s="495"/>
      <c r="J26" s="490"/>
      <c r="K26" s="490"/>
      <c r="L26" s="29"/>
    </row>
    <row r="27" spans="1:12" ht="13.5" customHeight="1" x14ac:dyDescent="0.2">
      <c r="A27" s="344" t="s">
        <v>145</v>
      </c>
      <c r="B27" s="91">
        <v>7130</v>
      </c>
      <c r="C27" s="490"/>
      <c r="D27" s="490"/>
      <c r="E27" s="532"/>
      <c r="F27" s="490"/>
      <c r="G27" s="498"/>
      <c r="H27" s="498"/>
      <c r="I27" s="498"/>
      <c r="J27" s="498"/>
      <c r="K27" s="498"/>
      <c r="L27" s="29"/>
    </row>
    <row r="28" spans="1:12" ht="13.5" customHeight="1" x14ac:dyDescent="0.2">
      <c r="A28" s="344" t="s">
        <v>1083</v>
      </c>
      <c r="B28" s="91">
        <v>7140</v>
      </c>
      <c r="C28" s="490"/>
      <c r="D28" s="490"/>
      <c r="E28" s="490"/>
      <c r="F28" s="490"/>
      <c r="G28" s="490"/>
      <c r="H28" s="490"/>
      <c r="I28" s="490"/>
      <c r="J28" s="490"/>
      <c r="K28" s="490"/>
      <c r="L28" s="29"/>
    </row>
    <row r="29" spans="1:12" ht="13.5" customHeight="1" x14ac:dyDescent="0.2">
      <c r="A29" s="344" t="s">
        <v>232</v>
      </c>
      <c r="B29" s="91">
        <v>7150</v>
      </c>
      <c r="C29" s="494"/>
      <c r="D29" s="490"/>
      <c r="E29" s="494"/>
      <c r="F29" s="494"/>
      <c r="G29" s="494"/>
      <c r="H29" s="494"/>
      <c r="I29" s="494"/>
      <c r="J29" s="494"/>
      <c r="K29" s="494"/>
      <c r="L29" s="29"/>
    </row>
    <row r="30" spans="1:12" ht="26.25" x14ac:dyDescent="0.2">
      <c r="A30" s="344" t="s">
        <v>1249</v>
      </c>
      <c r="B30" s="108">
        <v>7160</v>
      </c>
      <c r="C30" s="495"/>
      <c r="D30" s="490"/>
      <c r="E30" s="495"/>
      <c r="F30" s="495"/>
      <c r="G30" s="495"/>
      <c r="H30" s="495"/>
      <c r="I30" s="495"/>
      <c r="J30" s="495"/>
      <c r="K30" s="495"/>
      <c r="L30" s="29"/>
    </row>
    <row r="31" spans="1:12" ht="26.25" x14ac:dyDescent="0.2">
      <c r="A31" s="344" t="s">
        <v>1253</v>
      </c>
      <c r="B31" s="108">
        <v>7170</v>
      </c>
      <c r="C31" s="495"/>
      <c r="D31" s="495"/>
      <c r="E31" s="493"/>
      <c r="F31" s="495"/>
      <c r="G31" s="495"/>
      <c r="H31" s="495"/>
      <c r="I31" s="495"/>
      <c r="J31" s="495"/>
      <c r="K31" s="495"/>
      <c r="L31" s="29"/>
    </row>
    <row r="32" spans="1:12" ht="15.75" customHeight="1" x14ac:dyDescent="0.2">
      <c r="A32" s="1875" t="s">
        <v>844</v>
      </c>
      <c r="B32" s="1876"/>
      <c r="C32" s="495"/>
      <c r="D32" s="495"/>
      <c r="E32" s="494"/>
      <c r="F32" s="495"/>
      <c r="G32" s="495"/>
      <c r="H32" s="495"/>
      <c r="I32" s="495"/>
      <c r="J32" s="495"/>
      <c r="K32" s="495"/>
      <c r="L32" s="29"/>
    </row>
    <row r="33" spans="1:12" x14ac:dyDescent="0.2">
      <c r="A33" s="344" t="s">
        <v>340</v>
      </c>
      <c r="B33" s="95">
        <v>7210</v>
      </c>
      <c r="C33" s="490"/>
      <c r="D33" s="490"/>
      <c r="E33" s="490"/>
      <c r="F33" s="490"/>
      <c r="G33" s="495"/>
      <c r="H33" s="490"/>
      <c r="I33" s="490"/>
      <c r="J33" s="490"/>
      <c r="K33" s="490"/>
      <c r="L33" s="29"/>
    </row>
    <row r="34" spans="1:12" x14ac:dyDescent="0.2">
      <c r="A34" s="344" t="s">
        <v>864</v>
      </c>
      <c r="B34" s="95">
        <v>7220</v>
      </c>
      <c r="C34" s="490"/>
      <c r="D34" s="490"/>
      <c r="E34" s="490"/>
      <c r="F34" s="490"/>
      <c r="G34" s="495"/>
      <c r="H34" s="496"/>
      <c r="I34" s="496"/>
      <c r="J34" s="496"/>
      <c r="K34" s="496"/>
      <c r="L34" s="29"/>
    </row>
    <row r="35" spans="1:12" x14ac:dyDescent="0.2">
      <c r="A35" s="344" t="s">
        <v>853</v>
      </c>
      <c r="B35" s="95">
        <v>7230</v>
      </c>
      <c r="C35" s="490"/>
      <c r="D35" s="490"/>
      <c r="E35" s="490"/>
      <c r="F35" s="490"/>
      <c r="G35" s="498"/>
      <c r="H35" s="490"/>
      <c r="I35" s="490"/>
      <c r="J35" s="490"/>
      <c r="K35" s="490"/>
      <c r="L35" s="29"/>
    </row>
    <row r="36" spans="1:12" ht="15" x14ac:dyDescent="0.2">
      <c r="A36" s="344" t="s">
        <v>1215</v>
      </c>
      <c r="B36" s="95">
        <v>7300</v>
      </c>
      <c r="C36" s="490"/>
      <c r="D36" s="490"/>
      <c r="E36" s="490"/>
      <c r="F36" s="490"/>
      <c r="G36" s="490"/>
      <c r="H36" s="490"/>
      <c r="I36" s="494"/>
      <c r="J36" s="490"/>
      <c r="K36" s="490"/>
      <c r="L36" s="29"/>
    </row>
    <row r="37" spans="1:12" x14ac:dyDescent="0.2">
      <c r="A37" s="344" t="s">
        <v>3724</v>
      </c>
      <c r="B37" s="95">
        <v>7400</v>
      </c>
      <c r="C37" s="494"/>
      <c r="D37" s="494"/>
      <c r="E37" s="516">
        <f>SUM(C54:D57,H54:H57)</f>
        <v>0</v>
      </c>
      <c r="F37" s="494"/>
      <c r="G37" s="494"/>
      <c r="H37" s="494"/>
      <c r="I37" s="495"/>
      <c r="J37" s="494"/>
      <c r="K37" s="494"/>
      <c r="L37" s="29"/>
    </row>
    <row r="38" spans="1:12" x14ac:dyDescent="0.2">
      <c r="A38" s="344" t="s">
        <v>3725</v>
      </c>
      <c r="B38" s="95">
        <v>7500</v>
      </c>
      <c r="C38" s="495"/>
      <c r="D38" s="495"/>
      <c r="E38" s="516">
        <f>SUM(C58:D61,H58:H61)</f>
        <v>0</v>
      </c>
      <c r="F38" s="495"/>
      <c r="G38" s="495"/>
      <c r="H38" s="495"/>
      <c r="I38" s="495"/>
      <c r="J38" s="495"/>
      <c r="K38" s="495"/>
      <c r="L38" s="29"/>
    </row>
    <row r="39" spans="1:12" x14ac:dyDescent="0.2">
      <c r="A39" s="344" t="s">
        <v>368</v>
      </c>
      <c r="B39" s="95">
        <v>7600</v>
      </c>
      <c r="C39" s="495"/>
      <c r="D39" s="495"/>
      <c r="E39" s="516">
        <f>SUM(C62:D65)</f>
        <v>0</v>
      </c>
      <c r="F39" s="495"/>
      <c r="G39" s="495"/>
      <c r="H39" s="495"/>
      <c r="I39" s="495"/>
      <c r="J39" s="495"/>
      <c r="K39" s="495"/>
      <c r="L39" s="29"/>
    </row>
    <row r="40" spans="1:12" ht="13.5" customHeight="1" x14ac:dyDescent="0.2">
      <c r="A40" s="344" t="s">
        <v>550</v>
      </c>
      <c r="B40" s="91">
        <v>7700</v>
      </c>
      <c r="C40" s="495"/>
      <c r="D40" s="495"/>
      <c r="E40" s="516">
        <f>SUM(C66:D69)</f>
        <v>0</v>
      </c>
      <c r="F40" s="495"/>
      <c r="G40" s="495"/>
      <c r="H40" s="498"/>
      <c r="I40" s="495"/>
      <c r="J40" s="495"/>
      <c r="K40" s="495"/>
      <c r="L40" s="29"/>
    </row>
    <row r="41" spans="1:12" ht="13.5" customHeight="1" x14ac:dyDescent="0.2">
      <c r="A41" s="344" t="s">
        <v>548</v>
      </c>
      <c r="B41" s="91">
        <v>7800</v>
      </c>
      <c r="C41" s="498"/>
      <c r="D41" s="498"/>
      <c r="E41" s="532"/>
      <c r="F41" s="498"/>
      <c r="G41" s="498"/>
      <c r="H41" s="516">
        <f>SUM(C70:D73)</f>
        <v>0</v>
      </c>
      <c r="I41" s="495"/>
      <c r="J41" s="495"/>
      <c r="K41" s="498"/>
      <c r="L41" s="29"/>
    </row>
    <row r="42" spans="1:12" ht="13.5" customHeight="1" x14ac:dyDescent="0.2">
      <c r="A42" s="344" t="s">
        <v>549</v>
      </c>
      <c r="B42" s="91">
        <v>7900</v>
      </c>
      <c r="C42" s="490"/>
      <c r="D42" s="490"/>
      <c r="E42" s="490"/>
      <c r="F42" s="490"/>
      <c r="G42" s="490"/>
      <c r="H42" s="490"/>
      <c r="I42" s="498"/>
      <c r="J42" s="498"/>
      <c r="K42" s="490"/>
      <c r="L42" s="29"/>
    </row>
    <row r="43" spans="1:12" ht="13.5" customHeight="1" x14ac:dyDescent="0.2">
      <c r="A43" s="344" t="s">
        <v>301</v>
      </c>
      <c r="B43" s="91">
        <v>7990</v>
      </c>
      <c r="C43" s="490"/>
      <c r="D43" s="490"/>
      <c r="E43" s="490"/>
      <c r="F43" s="490"/>
      <c r="G43" s="490"/>
      <c r="H43" s="490"/>
      <c r="I43" s="490"/>
      <c r="J43" s="490"/>
      <c r="K43" s="490"/>
      <c r="L43" s="29"/>
    </row>
    <row r="44" spans="1:12" ht="13.5" customHeight="1" thickBot="1" x14ac:dyDescent="0.25">
      <c r="A44" s="1881" t="s">
        <v>302</v>
      </c>
      <c r="B44" s="1882"/>
      <c r="C44" s="533">
        <f>SUM(C24:C43)</f>
        <v>0</v>
      </c>
      <c r="D44" s="533">
        <f t="shared" ref="D44:K44" si="6">SUM(D24:D43)</f>
        <v>0</v>
      </c>
      <c r="E44" s="533">
        <f t="shared" si="6"/>
        <v>0</v>
      </c>
      <c r="F44" s="533">
        <f t="shared" si="6"/>
        <v>0</v>
      </c>
      <c r="G44" s="533">
        <f t="shared" si="6"/>
        <v>0</v>
      </c>
      <c r="H44" s="533">
        <f t="shared" si="6"/>
        <v>0</v>
      </c>
      <c r="I44" s="533">
        <f t="shared" si="6"/>
        <v>0</v>
      </c>
      <c r="J44" s="533">
        <f t="shared" si="6"/>
        <v>0</v>
      </c>
      <c r="K44" s="533">
        <f t="shared" si="6"/>
        <v>0</v>
      </c>
      <c r="L44" s="29"/>
    </row>
    <row r="45" spans="1:12" ht="15.75" customHeight="1" thickTop="1" x14ac:dyDescent="0.2">
      <c r="A45" s="1883" t="s">
        <v>104</v>
      </c>
      <c r="B45" s="1884"/>
      <c r="C45" s="534"/>
      <c r="D45" s="534"/>
      <c r="E45" s="534"/>
      <c r="F45" s="534"/>
      <c r="G45" s="534"/>
      <c r="H45" s="534"/>
      <c r="I45" s="534"/>
      <c r="J45" s="534"/>
      <c r="K45" s="534"/>
      <c r="L45" s="29"/>
    </row>
    <row r="46" spans="1:12" ht="15.75" customHeight="1" x14ac:dyDescent="0.2">
      <c r="A46" s="1885" t="s">
        <v>105</v>
      </c>
      <c r="B46" s="1886"/>
      <c r="C46" s="495"/>
      <c r="D46" s="495"/>
      <c r="E46" s="495"/>
      <c r="F46" s="495"/>
      <c r="G46" s="495"/>
      <c r="H46" s="495"/>
      <c r="I46" s="498"/>
      <c r="J46" s="495"/>
      <c r="K46" s="495"/>
      <c r="L46" s="29"/>
    </row>
    <row r="47" spans="1:12" ht="15" x14ac:dyDescent="0.2">
      <c r="A47" s="345" t="s">
        <v>1216</v>
      </c>
      <c r="B47" s="91">
        <v>8110</v>
      </c>
      <c r="C47" s="495"/>
      <c r="D47" s="495"/>
      <c r="E47" s="495"/>
      <c r="F47" s="495"/>
      <c r="G47" s="495"/>
      <c r="H47" s="495"/>
      <c r="I47" s="516">
        <f>SUM(C24,C25:H25,J25:K25)</f>
        <v>0</v>
      </c>
      <c r="J47" s="495"/>
      <c r="K47" s="495"/>
      <c r="L47" s="29"/>
    </row>
    <row r="48" spans="1:12" ht="15" x14ac:dyDescent="0.2">
      <c r="A48" s="345" t="s">
        <v>1217</v>
      </c>
      <c r="B48" s="91">
        <v>8120</v>
      </c>
      <c r="C48" s="498"/>
      <c r="D48" s="498"/>
      <c r="E48" s="495"/>
      <c r="F48" s="498"/>
      <c r="G48" s="495"/>
      <c r="H48" s="495"/>
      <c r="I48" s="516">
        <f>SUM(C26:H26,J26,K26)</f>
        <v>0</v>
      </c>
      <c r="J48" s="495"/>
      <c r="K48" s="495"/>
      <c r="L48" s="29"/>
    </row>
    <row r="49" spans="1:12" x14ac:dyDescent="0.2">
      <c r="A49" s="345" t="s">
        <v>145</v>
      </c>
      <c r="B49" s="91">
        <v>8130</v>
      </c>
      <c r="C49" s="490"/>
      <c r="D49" s="490"/>
      <c r="E49" s="498"/>
      <c r="F49" s="490"/>
      <c r="G49" s="498"/>
      <c r="H49" s="498"/>
      <c r="I49" s="495"/>
      <c r="J49" s="498"/>
      <c r="K49" s="495"/>
      <c r="L49" s="29"/>
    </row>
    <row r="50" spans="1:12" x14ac:dyDescent="0.2">
      <c r="A50" s="345" t="s">
        <v>1083</v>
      </c>
      <c r="B50" s="91">
        <v>8140</v>
      </c>
      <c r="C50" s="490"/>
      <c r="D50" s="490"/>
      <c r="E50" s="490"/>
      <c r="F50" s="490"/>
      <c r="G50" s="490"/>
      <c r="H50" s="490"/>
      <c r="I50" s="495"/>
      <c r="J50" s="490"/>
      <c r="K50" s="495"/>
      <c r="L50" s="29"/>
    </row>
    <row r="51" spans="1:12" x14ac:dyDescent="0.2">
      <c r="A51" s="345" t="s">
        <v>232</v>
      </c>
      <c r="B51" s="91">
        <v>8150</v>
      </c>
      <c r="C51" s="494"/>
      <c r="D51" s="494"/>
      <c r="E51" s="494"/>
      <c r="F51" s="494"/>
      <c r="G51" s="494"/>
      <c r="H51" s="516">
        <f>SUM(D29)</f>
        <v>0</v>
      </c>
      <c r="I51" s="495"/>
      <c r="J51" s="494"/>
      <c r="K51" s="498"/>
      <c r="L51" s="29"/>
    </row>
    <row r="52" spans="1:12" ht="26.25" x14ac:dyDescent="0.2">
      <c r="A52" s="345" t="s">
        <v>1252</v>
      </c>
      <c r="B52" s="91">
        <v>8160</v>
      </c>
      <c r="C52" s="495"/>
      <c r="D52" s="495"/>
      <c r="E52" s="495"/>
      <c r="F52" s="495"/>
      <c r="G52" s="495"/>
      <c r="H52" s="495"/>
      <c r="I52" s="495"/>
      <c r="J52" s="495"/>
      <c r="K52" s="516">
        <f>D30</f>
        <v>0</v>
      </c>
      <c r="L52" s="29"/>
    </row>
    <row r="53" spans="1:12" ht="26.25" x14ac:dyDescent="0.2">
      <c r="A53" s="345" t="s">
        <v>1251</v>
      </c>
      <c r="B53" s="91">
        <v>8170</v>
      </c>
      <c r="C53" s="498"/>
      <c r="D53" s="498"/>
      <c r="E53" s="495"/>
      <c r="F53" s="495"/>
      <c r="G53" s="495"/>
      <c r="H53" s="498"/>
      <c r="I53" s="495"/>
      <c r="J53" s="495"/>
      <c r="K53" s="516">
        <f>E31</f>
        <v>0</v>
      </c>
      <c r="L53" s="29"/>
    </row>
    <row r="54" spans="1:12" ht="13.5" thickBot="1" x14ac:dyDescent="0.25">
      <c r="A54" s="345" t="s">
        <v>3726</v>
      </c>
      <c r="B54" s="91">
        <v>8410</v>
      </c>
      <c r="C54" s="535"/>
      <c r="D54" s="535"/>
      <c r="E54" s="495"/>
      <c r="F54" s="495"/>
      <c r="G54" s="495"/>
      <c r="H54" s="535"/>
      <c r="I54" s="495"/>
      <c r="J54" s="495"/>
      <c r="K54" s="494"/>
      <c r="L54" s="29"/>
    </row>
    <row r="55" spans="1:12" ht="14.25" thickTop="1" thickBot="1" x14ac:dyDescent="0.25">
      <c r="A55" s="346" t="s">
        <v>3727</v>
      </c>
      <c r="B55" s="91">
        <v>8420</v>
      </c>
      <c r="C55" s="536"/>
      <c r="D55" s="536"/>
      <c r="E55" s="495"/>
      <c r="F55" s="495"/>
      <c r="G55" s="495"/>
      <c r="H55" s="535"/>
      <c r="I55" s="495"/>
      <c r="J55" s="495"/>
      <c r="K55" s="495"/>
      <c r="L55" s="29"/>
    </row>
    <row r="56" spans="1:12" ht="14.25" thickTop="1" thickBot="1" x14ac:dyDescent="0.25">
      <c r="A56" s="345" t="s">
        <v>3728</v>
      </c>
      <c r="B56" s="91">
        <v>8430</v>
      </c>
      <c r="C56" s="536"/>
      <c r="D56" s="536"/>
      <c r="E56" s="495"/>
      <c r="F56" s="495"/>
      <c r="G56" s="495"/>
      <c r="H56" s="535"/>
      <c r="I56" s="495"/>
      <c r="J56" s="495"/>
      <c r="K56" s="495"/>
      <c r="L56" s="29"/>
    </row>
    <row r="57" spans="1:12" ht="14.25" thickTop="1" thickBot="1" x14ac:dyDescent="0.25">
      <c r="A57" s="346" t="s">
        <v>3729</v>
      </c>
      <c r="B57" s="91">
        <v>8440</v>
      </c>
      <c r="C57" s="536"/>
      <c r="D57" s="536"/>
      <c r="E57" s="495"/>
      <c r="F57" s="495"/>
      <c r="G57" s="495"/>
      <c r="H57" s="535"/>
      <c r="I57" s="495"/>
      <c r="J57" s="495"/>
      <c r="K57" s="495"/>
      <c r="L57" s="29"/>
    </row>
    <row r="58" spans="1:12" ht="14.25" thickTop="1" thickBot="1" x14ac:dyDescent="0.25">
      <c r="A58" s="345" t="s">
        <v>3730</v>
      </c>
      <c r="B58" s="91">
        <v>8510</v>
      </c>
      <c r="C58" s="536"/>
      <c r="D58" s="536"/>
      <c r="E58" s="495"/>
      <c r="F58" s="495"/>
      <c r="G58" s="495"/>
      <c r="H58" s="535"/>
      <c r="I58" s="495"/>
      <c r="J58" s="495"/>
      <c r="K58" s="495"/>
      <c r="L58" s="29"/>
    </row>
    <row r="59" spans="1:12" ht="14.25" thickTop="1" thickBot="1" x14ac:dyDescent="0.25">
      <c r="A59" s="35" t="s">
        <v>3731</v>
      </c>
      <c r="B59" s="91">
        <v>8520</v>
      </c>
      <c r="C59" s="536"/>
      <c r="D59" s="536"/>
      <c r="E59" s="495"/>
      <c r="F59" s="495"/>
      <c r="G59" s="495"/>
      <c r="H59" s="535"/>
      <c r="I59" s="495"/>
      <c r="J59" s="495"/>
      <c r="K59" s="495"/>
      <c r="L59" s="29"/>
    </row>
    <row r="60" spans="1:12" ht="14.25" thickTop="1" thickBot="1" x14ac:dyDescent="0.25">
      <c r="A60" s="345" t="s">
        <v>3732</v>
      </c>
      <c r="B60" s="91">
        <v>8530</v>
      </c>
      <c r="C60" s="536"/>
      <c r="D60" s="536"/>
      <c r="E60" s="495"/>
      <c r="F60" s="495"/>
      <c r="G60" s="495"/>
      <c r="H60" s="535"/>
      <c r="I60" s="495"/>
      <c r="J60" s="495"/>
      <c r="K60" s="495"/>
      <c r="L60" s="29"/>
    </row>
    <row r="61" spans="1:12" ht="14.25" thickTop="1" thickBot="1" x14ac:dyDescent="0.25">
      <c r="A61" s="346" t="s">
        <v>3733</v>
      </c>
      <c r="B61" s="91">
        <v>8540</v>
      </c>
      <c r="C61" s="536"/>
      <c r="D61" s="536"/>
      <c r="E61" s="495"/>
      <c r="F61" s="495"/>
      <c r="G61" s="495"/>
      <c r="H61" s="535"/>
      <c r="I61" s="495"/>
      <c r="J61" s="495"/>
      <c r="K61" s="495"/>
      <c r="L61" s="29"/>
    </row>
    <row r="62" spans="1:12" ht="13.5" customHeight="1" thickTop="1" thickBot="1" x14ac:dyDescent="0.25">
      <c r="A62" s="345" t="s">
        <v>643</v>
      </c>
      <c r="B62" s="91">
        <v>8610</v>
      </c>
      <c r="C62" s="536"/>
      <c r="D62" s="536"/>
      <c r="E62" s="495"/>
      <c r="F62" s="495"/>
      <c r="G62" s="495"/>
      <c r="H62" s="495"/>
      <c r="I62" s="495"/>
      <c r="J62" s="495"/>
      <c r="K62" s="495"/>
      <c r="L62" s="29"/>
    </row>
    <row r="63" spans="1:12" ht="14.25" thickTop="1" thickBot="1" x14ac:dyDescent="0.25">
      <c r="A63" s="346" t="s">
        <v>596</v>
      </c>
      <c r="B63" s="91">
        <v>8620</v>
      </c>
      <c r="C63" s="536"/>
      <c r="D63" s="536"/>
      <c r="E63" s="495"/>
      <c r="F63" s="495"/>
      <c r="G63" s="495"/>
      <c r="H63" s="495"/>
      <c r="I63" s="495"/>
      <c r="J63" s="495"/>
      <c r="K63" s="495"/>
      <c r="L63" s="29"/>
    </row>
    <row r="64" spans="1:12" ht="13.5" customHeight="1" thickTop="1" thickBot="1" x14ac:dyDescent="0.25">
      <c r="A64" s="345" t="s">
        <v>644</v>
      </c>
      <c r="B64" s="91">
        <v>8630</v>
      </c>
      <c r="C64" s="536"/>
      <c r="D64" s="536"/>
      <c r="E64" s="495"/>
      <c r="F64" s="495"/>
      <c r="G64" s="495"/>
      <c r="H64" s="495"/>
      <c r="I64" s="495"/>
      <c r="J64" s="495"/>
      <c r="K64" s="495"/>
      <c r="L64" s="29"/>
    </row>
    <row r="65" spans="1:12" ht="14.25" thickTop="1" thickBot="1" x14ac:dyDescent="0.25">
      <c r="A65" s="346" t="s">
        <v>645</v>
      </c>
      <c r="B65" s="91">
        <v>8640</v>
      </c>
      <c r="C65" s="536"/>
      <c r="D65" s="536"/>
      <c r="E65" s="495"/>
      <c r="F65" s="495"/>
      <c r="G65" s="495"/>
      <c r="H65" s="495"/>
      <c r="I65" s="495"/>
      <c r="J65" s="495"/>
      <c r="K65" s="495"/>
      <c r="L65" s="29"/>
    </row>
    <row r="66" spans="1:12" ht="14.25" thickTop="1" thickBot="1" x14ac:dyDescent="0.25">
      <c r="A66" s="345" t="s">
        <v>646</v>
      </c>
      <c r="B66" s="91">
        <v>8710</v>
      </c>
      <c r="C66" s="536"/>
      <c r="D66" s="536"/>
      <c r="E66" s="495"/>
      <c r="F66" s="495"/>
      <c r="G66" s="495"/>
      <c r="H66" s="495"/>
      <c r="I66" s="495"/>
      <c r="J66" s="495"/>
      <c r="K66" s="495"/>
      <c r="L66" s="29"/>
    </row>
    <row r="67" spans="1:12" ht="14.25" thickTop="1" thickBot="1" x14ac:dyDescent="0.25">
      <c r="A67" s="346" t="s">
        <v>597</v>
      </c>
      <c r="B67" s="91">
        <v>8720</v>
      </c>
      <c r="C67" s="536"/>
      <c r="D67" s="536"/>
      <c r="E67" s="495"/>
      <c r="F67" s="495"/>
      <c r="G67" s="495"/>
      <c r="H67" s="495"/>
      <c r="I67" s="495"/>
      <c r="J67" s="495"/>
      <c r="K67" s="495"/>
      <c r="L67" s="29"/>
    </row>
    <row r="68" spans="1:12" ht="14.25" thickTop="1" thickBot="1" x14ac:dyDescent="0.25">
      <c r="A68" s="35" t="s">
        <v>647</v>
      </c>
      <c r="B68" s="91">
        <v>8730</v>
      </c>
      <c r="C68" s="536"/>
      <c r="D68" s="536"/>
      <c r="E68" s="495"/>
      <c r="F68" s="495"/>
      <c r="G68" s="495"/>
      <c r="H68" s="495"/>
      <c r="I68" s="495"/>
      <c r="J68" s="495"/>
      <c r="K68" s="495"/>
      <c r="L68" s="29"/>
    </row>
    <row r="69" spans="1:12" ht="14.25" thickTop="1" thickBot="1" x14ac:dyDescent="0.25">
      <c r="A69" s="346" t="s">
        <v>648</v>
      </c>
      <c r="B69" s="91">
        <v>8740</v>
      </c>
      <c r="C69" s="536"/>
      <c r="D69" s="536"/>
      <c r="E69" s="495"/>
      <c r="F69" s="495"/>
      <c r="G69" s="495"/>
      <c r="H69" s="495"/>
      <c r="I69" s="495"/>
      <c r="J69" s="495"/>
      <c r="K69" s="495"/>
      <c r="L69" s="29"/>
    </row>
    <row r="70" spans="1:12" ht="14.25" thickTop="1" thickBot="1" x14ac:dyDescent="0.25">
      <c r="A70" s="345" t="s">
        <v>649</v>
      </c>
      <c r="B70" s="91">
        <v>8810</v>
      </c>
      <c r="C70" s="536"/>
      <c r="D70" s="536"/>
      <c r="E70" s="495"/>
      <c r="F70" s="495"/>
      <c r="G70" s="495"/>
      <c r="H70" s="495"/>
      <c r="I70" s="495"/>
      <c r="J70" s="495"/>
      <c r="K70" s="495"/>
      <c r="L70" s="29"/>
    </row>
    <row r="71" spans="1:12" ht="14.25" thickTop="1" thickBot="1" x14ac:dyDescent="0.25">
      <c r="A71" s="345" t="s">
        <v>653</v>
      </c>
      <c r="B71" s="91">
        <v>8820</v>
      </c>
      <c r="C71" s="536"/>
      <c r="D71" s="536"/>
      <c r="E71" s="495"/>
      <c r="F71" s="495"/>
      <c r="G71" s="495"/>
      <c r="H71" s="495"/>
      <c r="I71" s="495"/>
      <c r="J71" s="495"/>
      <c r="K71" s="495"/>
      <c r="L71" s="29"/>
    </row>
    <row r="72" spans="1:12" ht="14.25" thickTop="1" thickBot="1" x14ac:dyDescent="0.25">
      <c r="A72" s="345" t="s">
        <v>650</v>
      </c>
      <c r="B72" s="91">
        <v>8830</v>
      </c>
      <c r="C72" s="536"/>
      <c r="D72" s="536"/>
      <c r="E72" s="495"/>
      <c r="F72" s="495"/>
      <c r="G72" s="495"/>
      <c r="H72" s="495"/>
      <c r="I72" s="495"/>
      <c r="J72" s="495"/>
      <c r="K72" s="495"/>
      <c r="L72" s="29"/>
    </row>
    <row r="73" spans="1:12" ht="14.25" thickTop="1" thickBot="1" x14ac:dyDescent="0.25">
      <c r="A73" s="345" t="s">
        <v>651</v>
      </c>
      <c r="B73" s="91">
        <v>8840</v>
      </c>
      <c r="C73" s="536"/>
      <c r="D73" s="536"/>
      <c r="E73" s="495"/>
      <c r="F73" s="495"/>
      <c r="G73" s="495"/>
      <c r="H73" s="495"/>
      <c r="I73" s="495"/>
      <c r="J73" s="495"/>
      <c r="K73" s="498"/>
      <c r="L73" s="29"/>
    </row>
    <row r="74" spans="1:12" ht="14.25" thickTop="1" thickBot="1" x14ac:dyDescent="0.25">
      <c r="A74" s="345" t="s">
        <v>303</v>
      </c>
      <c r="B74" s="91">
        <v>8910</v>
      </c>
      <c r="C74" s="536"/>
      <c r="D74" s="536"/>
      <c r="E74" s="498"/>
      <c r="F74" s="535"/>
      <c r="G74" s="535"/>
      <c r="H74" s="535"/>
      <c r="I74" s="498"/>
      <c r="J74" s="498"/>
      <c r="K74" s="535"/>
      <c r="L74" s="29"/>
    </row>
    <row r="75" spans="1:12" ht="14.25" thickTop="1" thickBot="1" x14ac:dyDescent="0.25">
      <c r="A75" s="347" t="s">
        <v>366</v>
      </c>
      <c r="B75" s="91">
        <v>8990</v>
      </c>
      <c r="C75" s="536"/>
      <c r="D75" s="536"/>
      <c r="E75" s="535"/>
      <c r="F75" s="537"/>
      <c r="G75" s="537"/>
      <c r="H75" s="537"/>
      <c r="I75" s="535"/>
      <c r="J75" s="535"/>
      <c r="K75" s="537"/>
      <c r="L75" s="29"/>
    </row>
    <row r="76" spans="1:12" ht="14.25" thickTop="1" thickBot="1" x14ac:dyDescent="0.25">
      <c r="A76" s="1889" t="s">
        <v>367</v>
      </c>
      <c r="B76" s="1890"/>
      <c r="C76" s="533">
        <f t="shared" ref="C76:K76" si="7">SUM(C47:C75)</f>
        <v>0</v>
      </c>
      <c r="D76" s="533">
        <f t="shared" si="7"/>
        <v>0</v>
      </c>
      <c r="E76" s="533">
        <f t="shared" si="7"/>
        <v>0</v>
      </c>
      <c r="F76" s="533">
        <f t="shared" si="7"/>
        <v>0</v>
      </c>
      <c r="G76" s="533">
        <f t="shared" si="7"/>
        <v>0</v>
      </c>
      <c r="H76" s="533">
        <f t="shared" si="7"/>
        <v>0</v>
      </c>
      <c r="I76" s="533">
        <f t="shared" si="7"/>
        <v>0</v>
      </c>
      <c r="J76" s="533">
        <f t="shared" si="7"/>
        <v>0</v>
      </c>
      <c r="K76" s="533">
        <f t="shared" si="7"/>
        <v>0</v>
      </c>
      <c r="L76" s="29"/>
    </row>
    <row r="77" spans="1:12" ht="14.25" thickTop="1" thickBot="1" x14ac:dyDescent="0.25">
      <c r="A77" s="1891" t="s">
        <v>1012</v>
      </c>
      <c r="B77" s="1892"/>
      <c r="C77" s="533">
        <f t="shared" ref="C77:K77" si="8">C44-C76</f>
        <v>0</v>
      </c>
      <c r="D77" s="533">
        <f t="shared" si="8"/>
        <v>0</v>
      </c>
      <c r="E77" s="533">
        <f t="shared" si="8"/>
        <v>0</v>
      </c>
      <c r="F77" s="533">
        <f t="shared" si="8"/>
        <v>0</v>
      </c>
      <c r="G77" s="533">
        <f t="shared" si="8"/>
        <v>0</v>
      </c>
      <c r="H77" s="533">
        <f t="shared" si="8"/>
        <v>0</v>
      </c>
      <c r="I77" s="533">
        <f t="shared" si="8"/>
        <v>0</v>
      </c>
      <c r="J77" s="533">
        <f t="shared" si="8"/>
        <v>0</v>
      </c>
      <c r="K77" s="533">
        <f t="shared" si="8"/>
        <v>0</v>
      </c>
      <c r="L77" s="29"/>
    </row>
    <row r="78" spans="1:12" ht="21.75" customHeight="1" thickTop="1" thickBot="1" x14ac:dyDescent="0.25">
      <c r="A78" s="1893" t="s">
        <v>509</v>
      </c>
      <c r="B78" s="1894"/>
      <c r="C78" s="538">
        <f t="shared" ref="C78:K78" si="9">C20+C77</f>
        <v>494897</v>
      </c>
      <c r="D78" s="538">
        <f t="shared" si="9"/>
        <v>58706</v>
      </c>
      <c r="E78" s="538">
        <f t="shared" si="9"/>
        <v>9312</v>
      </c>
      <c r="F78" s="538">
        <f t="shared" si="9"/>
        <v>20222</v>
      </c>
      <c r="G78" s="538">
        <f t="shared" si="9"/>
        <v>28045</v>
      </c>
      <c r="H78" s="538">
        <f t="shared" si="9"/>
        <v>0</v>
      </c>
      <c r="I78" s="538">
        <f t="shared" si="9"/>
        <v>2631</v>
      </c>
      <c r="J78" s="538">
        <f t="shared" si="9"/>
        <v>-33687</v>
      </c>
      <c r="K78" s="538">
        <f t="shared" si="9"/>
        <v>0</v>
      </c>
      <c r="L78" s="109"/>
    </row>
    <row r="79" spans="1:12" ht="13.5" thickTop="1" x14ac:dyDescent="0.2">
      <c r="A79" s="661" t="str">
        <f>"Fund Balances without Student Activity Funds - July 1, "&amp;'AFR24'!L2-1</f>
        <v>Fund Balances without Student Activity Funds - July 1, 2023</v>
      </c>
      <c r="B79" s="106"/>
      <c r="C79" s="496">
        <v>2183413</v>
      </c>
      <c r="D79" s="539">
        <v>186642</v>
      </c>
      <c r="E79" s="539">
        <v>20598</v>
      </c>
      <c r="F79" s="539">
        <v>172718</v>
      </c>
      <c r="G79" s="539">
        <v>128196</v>
      </c>
      <c r="H79" s="539">
        <v>44913</v>
      </c>
      <c r="I79" s="539">
        <v>46255</v>
      </c>
      <c r="J79" s="539">
        <v>85862</v>
      </c>
      <c r="K79" s="539">
        <v>114</v>
      </c>
      <c r="L79" s="29"/>
    </row>
    <row r="80" spans="1:12" x14ac:dyDescent="0.2">
      <c r="A80" s="1871" t="s">
        <v>1250</v>
      </c>
      <c r="B80" s="1872"/>
      <c r="C80" s="490"/>
      <c r="D80" s="490"/>
      <c r="E80" s="490"/>
      <c r="F80" s="490"/>
      <c r="G80" s="490"/>
      <c r="H80" s="490"/>
      <c r="I80" s="490"/>
      <c r="J80" s="490"/>
      <c r="K80" s="490"/>
      <c r="L80" s="29"/>
    </row>
    <row r="81" spans="1:12" ht="27.75" customHeight="1" thickBot="1" x14ac:dyDescent="0.25">
      <c r="A81" s="1887" t="str">
        <f>"Fund Balances without Student Activity Funds - June 30, "&amp;'AFR24'!L2</f>
        <v>Fund Balances without Student Activity Funds - June 30, 2024</v>
      </c>
      <c r="B81" s="1888"/>
      <c r="C81" s="506">
        <f>(SUM(C78:C80))</f>
        <v>2678310</v>
      </c>
      <c r="D81" s="506">
        <f>SUM(D78:D80)</f>
        <v>245348</v>
      </c>
      <c r="E81" s="506">
        <f t="shared" ref="E81:K81" si="10">SUM(E78:E80)</f>
        <v>29910</v>
      </c>
      <c r="F81" s="506">
        <f t="shared" si="10"/>
        <v>192940</v>
      </c>
      <c r="G81" s="506">
        <f t="shared" si="10"/>
        <v>156241</v>
      </c>
      <c r="H81" s="506">
        <f t="shared" si="10"/>
        <v>44913</v>
      </c>
      <c r="I81" s="506">
        <f t="shared" si="10"/>
        <v>48886</v>
      </c>
      <c r="J81" s="506">
        <f t="shared" si="10"/>
        <v>52175</v>
      </c>
      <c r="K81" s="506">
        <f t="shared" si="10"/>
        <v>114</v>
      </c>
      <c r="L81" s="29"/>
    </row>
    <row r="82" spans="1:12" ht="0.95" hidden="1" customHeight="1" thickTop="1" thickBot="1" x14ac:dyDescent="0.25">
      <c r="A82" s="110" t="s">
        <v>273</v>
      </c>
      <c r="B82" s="111"/>
      <c r="C82" s="112"/>
      <c r="D82" s="112"/>
      <c r="E82" s="112"/>
      <c r="F82" s="112"/>
      <c r="G82" s="112"/>
      <c r="H82" s="112"/>
      <c r="I82" s="112"/>
      <c r="J82" s="112"/>
      <c r="K82" s="112"/>
    </row>
    <row r="83" spans="1:12" ht="26.25" hidden="1" customHeight="1" thickTop="1" thickBot="1" x14ac:dyDescent="0.25">
      <c r="A83" s="113" t="s">
        <v>274</v>
      </c>
      <c r="B83" s="90"/>
      <c r="C83" s="114"/>
      <c r="D83" s="114"/>
      <c r="E83" s="114"/>
      <c r="F83" s="114"/>
      <c r="G83" s="114"/>
      <c r="H83" s="114"/>
      <c r="I83" s="114"/>
      <c r="J83" s="114"/>
      <c r="K83" s="114"/>
    </row>
    <row r="84" spans="1:12" ht="9.75" customHeight="1" thickTop="1" x14ac:dyDescent="0.2">
      <c r="A84" s="716"/>
      <c r="B84" s="717"/>
      <c r="C84" s="718"/>
      <c r="D84" s="718"/>
      <c r="E84" s="718"/>
      <c r="F84" s="718"/>
      <c r="G84" s="718"/>
      <c r="H84" s="718"/>
      <c r="I84" s="718"/>
      <c r="J84" s="718"/>
      <c r="K84" s="718"/>
    </row>
    <row r="85" spans="1:12" x14ac:dyDescent="0.2">
      <c r="A85" s="661" t="str">
        <f>"Student Activity Fund Balance - July 1, "&amp;'AFR24'!L2-1&amp;""</f>
        <v>Student Activity Fund Balance - July 1, 2023</v>
      </c>
      <c r="B85" s="106"/>
      <c r="C85" s="719">
        <v>19941</v>
      </c>
      <c r="D85" s="505"/>
      <c r="E85" s="505"/>
      <c r="F85" s="505"/>
      <c r="G85" s="505"/>
      <c r="H85" s="505"/>
      <c r="I85" s="505"/>
      <c r="J85" s="505"/>
      <c r="K85" s="505"/>
    </row>
    <row r="86" spans="1:12" x14ac:dyDescent="0.2">
      <c r="A86" s="1877" t="s">
        <v>1493</v>
      </c>
      <c r="B86" s="1878"/>
      <c r="C86" s="364"/>
      <c r="D86" s="365"/>
      <c r="E86" s="365"/>
      <c r="F86" s="365"/>
      <c r="G86" s="365"/>
      <c r="H86" s="365"/>
      <c r="I86" s="365"/>
      <c r="J86" s="365"/>
      <c r="K86" s="366"/>
    </row>
    <row r="87" spans="1:12" ht="13.5" thickBot="1" x14ac:dyDescent="0.25">
      <c r="A87" s="720" t="s">
        <v>1363</v>
      </c>
      <c r="B87" s="369">
        <v>1799</v>
      </c>
      <c r="C87" s="515">
        <f>'Revenues 10-15'!C82</f>
        <v>27743</v>
      </c>
      <c r="D87" s="505"/>
      <c r="E87" s="505"/>
      <c r="F87" s="505"/>
      <c r="G87" s="505"/>
      <c r="H87" s="505"/>
      <c r="I87" s="505"/>
      <c r="J87" s="505"/>
      <c r="K87" s="505"/>
    </row>
    <row r="88" spans="1:12" ht="13.5" thickTop="1" x14ac:dyDescent="0.2">
      <c r="A88" s="1863" t="s">
        <v>1494</v>
      </c>
      <c r="B88" s="1864"/>
      <c r="C88" s="512"/>
      <c r="D88" s="513"/>
      <c r="E88" s="513"/>
      <c r="F88" s="513"/>
      <c r="G88" s="513"/>
      <c r="H88" s="513"/>
      <c r="I88" s="513"/>
      <c r="J88" s="513"/>
      <c r="K88" s="524"/>
    </row>
    <row r="89" spans="1:12" ht="13.5" thickBot="1" x14ac:dyDescent="0.25">
      <c r="A89" s="367" t="s">
        <v>1364</v>
      </c>
      <c r="B89" s="369">
        <v>1999</v>
      </c>
      <c r="C89" s="515">
        <f>'Expenditures 16-24'!H33</f>
        <v>28599</v>
      </c>
      <c r="D89" s="505"/>
      <c r="E89" s="505"/>
      <c r="F89" s="505"/>
      <c r="G89" s="505"/>
      <c r="H89" s="505"/>
      <c r="I89" s="505"/>
      <c r="J89" s="505"/>
      <c r="K89" s="505"/>
    </row>
    <row r="90" spans="1:12" ht="15.75" thickTop="1" x14ac:dyDescent="0.2">
      <c r="A90" s="1869" t="s">
        <v>1212</v>
      </c>
      <c r="B90" s="1870"/>
      <c r="C90" s="531">
        <f>C87-C89</f>
        <v>-856</v>
      </c>
      <c r="D90" s="505"/>
      <c r="E90" s="505"/>
      <c r="F90" s="505"/>
      <c r="G90" s="505"/>
      <c r="H90" s="505"/>
      <c r="I90" s="505"/>
      <c r="J90" s="505"/>
      <c r="K90" s="505"/>
    </row>
    <row r="91" spans="1:12" ht="13.5" thickBot="1" x14ac:dyDescent="0.25">
      <c r="A91" s="1887" t="str">
        <f>"Student Activity Fund Balance - June 30, "&amp;'AFR24'!L2&amp;""</f>
        <v>Student Activity Fund Balance - June 30, 2024</v>
      </c>
      <c r="B91" s="1888"/>
      <c r="C91" s="506">
        <f>C85+C90</f>
        <v>19085</v>
      </c>
      <c r="D91" s="505"/>
      <c r="E91" s="505"/>
      <c r="F91" s="505"/>
      <c r="G91" s="505"/>
      <c r="H91" s="505"/>
      <c r="I91" s="505"/>
      <c r="J91" s="505"/>
      <c r="K91" s="505"/>
    </row>
    <row r="92" spans="1:12" ht="9.75" customHeight="1" thickTop="1" x14ac:dyDescent="0.2">
      <c r="A92" s="716"/>
      <c r="B92" s="717"/>
      <c r="C92" s="718"/>
      <c r="D92" s="718"/>
      <c r="E92" s="718"/>
      <c r="F92" s="718"/>
      <c r="G92" s="718"/>
      <c r="H92" s="718"/>
      <c r="I92" s="718"/>
      <c r="J92" s="718"/>
      <c r="K92" s="718"/>
    </row>
    <row r="93" spans="1:12" x14ac:dyDescent="0.2">
      <c r="A93" s="1877" t="s">
        <v>1490</v>
      </c>
      <c r="B93" s="1878"/>
      <c r="C93" s="364"/>
      <c r="D93" s="365"/>
      <c r="E93" s="365"/>
      <c r="F93" s="365"/>
      <c r="G93" s="365"/>
      <c r="H93" s="365"/>
      <c r="I93" s="365"/>
      <c r="J93" s="365"/>
      <c r="K93" s="366"/>
    </row>
    <row r="94" spans="1:12" x14ac:dyDescent="0.2">
      <c r="A94" s="481" t="s">
        <v>1149</v>
      </c>
      <c r="B94" s="369">
        <v>1000</v>
      </c>
      <c r="C94" s="515">
        <f>C4+C87</f>
        <v>1914817</v>
      </c>
      <c r="D94" s="515">
        <f t="shared" ref="D94:K94" si="11">D4</f>
        <v>326588</v>
      </c>
      <c r="E94" s="515">
        <f t="shared" si="11"/>
        <v>375946</v>
      </c>
      <c r="F94" s="515">
        <f t="shared" si="11"/>
        <v>192721</v>
      </c>
      <c r="G94" s="515">
        <f t="shared" si="11"/>
        <v>71583</v>
      </c>
      <c r="H94" s="515">
        <f t="shared" si="11"/>
        <v>0</v>
      </c>
      <c r="I94" s="515">
        <f t="shared" si="11"/>
        <v>2631</v>
      </c>
      <c r="J94" s="515">
        <f t="shared" si="11"/>
        <v>96885</v>
      </c>
      <c r="K94" s="515">
        <f t="shared" si="11"/>
        <v>0</v>
      </c>
    </row>
    <row r="95" spans="1:12" x14ac:dyDescent="0.2">
      <c r="A95" s="367" t="s">
        <v>1150</v>
      </c>
      <c r="B95" s="368">
        <v>2000</v>
      </c>
      <c r="C95" s="516">
        <f>C5</f>
        <v>0</v>
      </c>
      <c r="D95" s="516">
        <f>D5</f>
        <v>0</v>
      </c>
      <c r="E95" s="517"/>
      <c r="F95" s="516">
        <f>F5</f>
        <v>0</v>
      </c>
      <c r="G95" s="516">
        <f>G5</f>
        <v>0</v>
      </c>
      <c r="H95" s="518"/>
      <c r="I95" s="519"/>
      <c r="J95" s="520"/>
      <c r="K95" s="521"/>
    </row>
    <row r="96" spans="1:12" x14ac:dyDescent="0.2">
      <c r="A96" s="367" t="s">
        <v>1151</v>
      </c>
      <c r="B96" s="369">
        <v>3000</v>
      </c>
      <c r="C96" s="516">
        <f>C6</f>
        <v>1372664</v>
      </c>
      <c r="D96" s="516">
        <f t="shared" ref="D96:K96" si="12">D6</f>
        <v>150000</v>
      </c>
      <c r="E96" s="516">
        <f t="shared" si="12"/>
        <v>0</v>
      </c>
      <c r="F96" s="516">
        <f t="shared" si="12"/>
        <v>310553</v>
      </c>
      <c r="G96" s="516">
        <f t="shared" si="12"/>
        <v>0</v>
      </c>
      <c r="H96" s="516">
        <f t="shared" si="12"/>
        <v>0</v>
      </c>
      <c r="I96" s="516">
        <f t="shared" si="12"/>
        <v>0</v>
      </c>
      <c r="J96" s="516">
        <f t="shared" si="12"/>
        <v>0</v>
      </c>
      <c r="K96" s="516">
        <f t="shared" si="12"/>
        <v>0</v>
      </c>
    </row>
    <row r="97" spans="1:11" x14ac:dyDescent="0.2">
      <c r="A97" s="367" t="s">
        <v>1152</v>
      </c>
      <c r="B97" s="369">
        <v>4000</v>
      </c>
      <c r="C97" s="516">
        <f>C7</f>
        <v>404772</v>
      </c>
      <c r="D97" s="516">
        <f t="shared" ref="D97:K97" si="13">D7</f>
        <v>0</v>
      </c>
      <c r="E97" s="516">
        <f t="shared" si="13"/>
        <v>0</v>
      </c>
      <c r="F97" s="516">
        <f t="shared" si="13"/>
        <v>0</v>
      </c>
      <c r="G97" s="516">
        <f t="shared" si="13"/>
        <v>0</v>
      </c>
      <c r="H97" s="516">
        <f t="shared" si="13"/>
        <v>0</v>
      </c>
      <c r="I97" s="516">
        <f t="shared" si="13"/>
        <v>0</v>
      </c>
      <c r="J97" s="516">
        <f t="shared" si="13"/>
        <v>0</v>
      </c>
      <c r="K97" s="516">
        <f t="shared" si="13"/>
        <v>0</v>
      </c>
    </row>
    <row r="98" spans="1:11" ht="13.5" thickBot="1" x14ac:dyDescent="0.25">
      <c r="A98" s="424" t="s">
        <v>1007</v>
      </c>
      <c r="B98" s="409"/>
      <c r="C98" s="506">
        <f>SUM(C94:C97)</f>
        <v>3692253</v>
      </c>
      <c r="D98" s="506">
        <f t="shared" ref="D98:K98" si="14">D8</f>
        <v>476588</v>
      </c>
      <c r="E98" s="506">
        <f t="shared" si="14"/>
        <v>375946</v>
      </c>
      <c r="F98" s="506">
        <f t="shared" si="14"/>
        <v>503274</v>
      </c>
      <c r="G98" s="506">
        <f t="shared" si="14"/>
        <v>71583</v>
      </c>
      <c r="H98" s="506">
        <f t="shared" si="14"/>
        <v>0</v>
      </c>
      <c r="I98" s="506">
        <f t="shared" si="14"/>
        <v>2631</v>
      </c>
      <c r="J98" s="506">
        <f t="shared" si="14"/>
        <v>96885</v>
      </c>
      <c r="K98" s="506">
        <f t="shared" si="14"/>
        <v>0</v>
      </c>
    </row>
    <row r="99" spans="1:11" ht="16.5" thickTop="1" thickBot="1" x14ac:dyDescent="0.25">
      <c r="A99" s="721" t="s">
        <v>1210</v>
      </c>
      <c r="B99" s="722">
        <v>3998</v>
      </c>
      <c r="C99" s="506">
        <f t="shared" ref="C99:H99" si="15">C9</f>
        <v>838216</v>
      </c>
      <c r="D99" s="506">
        <f t="shared" si="15"/>
        <v>0</v>
      </c>
      <c r="E99" s="506">
        <f t="shared" si="15"/>
        <v>0</v>
      </c>
      <c r="F99" s="506">
        <f t="shared" si="15"/>
        <v>0</v>
      </c>
      <c r="G99" s="506">
        <f t="shared" si="15"/>
        <v>0</v>
      </c>
      <c r="H99" s="506">
        <f t="shared" si="15"/>
        <v>0</v>
      </c>
      <c r="I99" s="518" t="s">
        <v>1004</v>
      </c>
      <c r="J99" s="506">
        <f>J9</f>
        <v>0</v>
      </c>
      <c r="K99" s="506">
        <f>K9</f>
        <v>0</v>
      </c>
    </row>
    <row r="100" spans="1:11" ht="14.25" thickTop="1" thickBot="1" x14ac:dyDescent="0.25">
      <c r="A100" s="424" t="s">
        <v>1008</v>
      </c>
      <c r="B100" s="409"/>
      <c r="C100" s="506">
        <f>SUM(C98:C99)</f>
        <v>4530469</v>
      </c>
      <c r="D100" s="506">
        <f t="shared" ref="D100:K100" si="16">D10</f>
        <v>476588</v>
      </c>
      <c r="E100" s="506">
        <f t="shared" si="16"/>
        <v>375946</v>
      </c>
      <c r="F100" s="506">
        <f t="shared" si="16"/>
        <v>503274</v>
      </c>
      <c r="G100" s="506">
        <f t="shared" si="16"/>
        <v>71583</v>
      </c>
      <c r="H100" s="506">
        <f t="shared" si="16"/>
        <v>0</v>
      </c>
      <c r="I100" s="506">
        <f t="shared" si="16"/>
        <v>2631</v>
      </c>
      <c r="J100" s="506">
        <f t="shared" si="16"/>
        <v>96885</v>
      </c>
      <c r="K100" s="506">
        <f t="shared" si="16"/>
        <v>0</v>
      </c>
    </row>
    <row r="101" spans="1:11" ht="13.5" thickTop="1" x14ac:dyDescent="0.2">
      <c r="A101" s="1863" t="s">
        <v>1491</v>
      </c>
      <c r="B101" s="1864"/>
      <c r="C101" s="512"/>
      <c r="D101" s="513"/>
      <c r="E101" s="513"/>
      <c r="F101" s="513"/>
      <c r="G101" s="513"/>
      <c r="H101" s="513"/>
      <c r="I101" s="513"/>
      <c r="J101" s="513"/>
      <c r="K101" s="524"/>
    </row>
    <row r="102" spans="1:11" x14ac:dyDescent="0.2">
      <c r="A102" s="367" t="s">
        <v>381</v>
      </c>
      <c r="B102" s="369">
        <v>1000</v>
      </c>
      <c r="C102" s="515">
        <f>C12+C89</f>
        <v>1503313</v>
      </c>
      <c r="D102" s="525"/>
      <c r="E102" s="491"/>
      <c r="F102" s="491"/>
      <c r="G102" s="515">
        <f t="shared" ref="G102:G109" si="17">G12</f>
        <v>18042</v>
      </c>
      <c r="H102" s="526"/>
      <c r="I102" s="491"/>
      <c r="J102" s="516">
        <f>J12</f>
        <v>0</v>
      </c>
      <c r="K102" s="526"/>
    </row>
    <row r="103" spans="1:11" x14ac:dyDescent="0.2">
      <c r="A103" s="367" t="s">
        <v>382</v>
      </c>
      <c r="B103" s="369">
        <v>2000</v>
      </c>
      <c r="C103" s="516">
        <f t="shared" ref="C103:C108" si="18">C13</f>
        <v>723413</v>
      </c>
      <c r="D103" s="516">
        <f t="shared" ref="D103:D109" si="19">D13</f>
        <v>417882</v>
      </c>
      <c r="E103" s="492"/>
      <c r="F103" s="516">
        <f t="shared" ref="F103:F109" si="20">F13</f>
        <v>483052</v>
      </c>
      <c r="G103" s="516">
        <f t="shared" si="17"/>
        <v>25496</v>
      </c>
      <c r="H103" s="516">
        <f>H13</f>
        <v>0</v>
      </c>
      <c r="I103" s="491"/>
      <c r="J103" s="516">
        <f>J13</f>
        <v>130572</v>
      </c>
      <c r="K103" s="527">
        <f>K13</f>
        <v>0</v>
      </c>
    </row>
    <row r="104" spans="1:11" x14ac:dyDescent="0.2">
      <c r="A104" s="367" t="s">
        <v>374</v>
      </c>
      <c r="B104" s="369">
        <v>3000</v>
      </c>
      <c r="C104" s="516">
        <f t="shared" si="18"/>
        <v>0</v>
      </c>
      <c r="D104" s="516">
        <f t="shared" si="19"/>
        <v>0</v>
      </c>
      <c r="E104" s="525"/>
      <c r="F104" s="516">
        <f t="shared" si="20"/>
        <v>0</v>
      </c>
      <c r="G104" s="516">
        <f t="shared" si="17"/>
        <v>0</v>
      </c>
      <c r="H104" s="521"/>
      <c r="I104" s="491"/>
      <c r="J104" s="491"/>
      <c r="K104" s="521"/>
    </row>
    <row r="105" spans="1:11" x14ac:dyDescent="0.2">
      <c r="A105" s="367" t="s">
        <v>1509</v>
      </c>
      <c r="B105" s="369">
        <v>4000</v>
      </c>
      <c r="C105" s="516">
        <f t="shared" si="18"/>
        <v>971486</v>
      </c>
      <c r="D105" s="516">
        <f t="shared" si="19"/>
        <v>0</v>
      </c>
      <c r="E105" s="516">
        <f>E15</f>
        <v>0</v>
      </c>
      <c r="F105" s="516">
        <f t="shared" si="20"/>
        <v>0</v>
      </c>
      <c r="G105" s="516">
        <f t="shared" si="17"/>
        <v>0</v>
      </c>
      <c r="H105" s="516">
        <f>H15</f>
        <v>0</v>
      </c>
      <c r="I105" s="491"/>
      <c r="J105" s="528">
        <f t="shared" ref="J105:K109" si="21">J15</f>
        <v>0</v>
      </c>
      <c r="K105" s="516">
        <f t="shared" si="21"/>
        <v>0</v>
      </c>
    </row>
    <row r="106" spans="1:11" x14ac:dyDescent="0.2">
      <c r="A106" s="367" t="s">
        <v>375</v>
      </c>
      <c r="B106" s="369">
        <v>5000</v>
      </c>
      <c r="C106" s="516">
        <f t="shared" si="18"/>
        <v>0</v>
      </c>
      <c r="D106" s="516">
        <f t="shared" si="19"/>
        <v>0</v>
      </c>
      <c r="E106" s="516">
        <f>E16</f>
        <v>366634</v>
      </c>
      <c r="F106" s="516">
        <f t="shared" si="20"/>
        <v>0</v>
      </c>
      <c r="G106" s="516">
        <f t="shared" si="17"/>
        <v>0</v>
      </c>
      <c r="H106" s="529"/>
      <c r="I106" s="491"/>
      <c r="J106" s="530">
        <f t="shared" si="21"/>
        <v>0</v>
      </c>
      <c r="K106" s="516">
        <f t="shared" si="21"/>
        <v>0</v>
      </c>
    </row>
    <row r="107" spans="1:11" ht="13.5" thickBot="1" x14ac:dyDescent="0.25">
      <c r="A107" s="408" t="s">
        <v>48</v>
      </c>
      <c r="B107" s="409"/>
      <c r="C107" s="506">
        <f>SUM(C102:C106)</f>
        <v>3198212</v>
      </c>
      <c r="D107" s="506">
        <f t="shared" si="19"/>
        <v>417882</v>
      </c>
      <c r="E107" s="506">
        <f>E17</f>
        <v>366634</v>
      </c>
      <c r="F107" s="506">
        <f t="shared" si="20"/>
        <v>483052</v>
      </c>
      <c r="G107" s="506">
        <f t="shared" si="17"/>
        <v>43538</v>
      </c>
      <c r="H107" s="506">
        <f>H17</f>
        <v>0</v>
      </c>
      <c r="I107" s="491"/>
      <c r="J107" s="506">
        <f t="shared" si="21"/>
        <v>130572</v>
      </c>
      <c r="K107" s="506">
        <f t="shared" si="21"/>
        <v>0</v>
      </c>
    </row>
    <row r="108" spans="1:11" ht="15.75" thickTop="1" x14ac:dyDescent="0.2">
      <c r="A108" s="427" t="s">
        <v>1211</v>
      </c>
      <c r="B108" s="428">
        <v>4180</v>
      </c>
      <c r="C108" s="515">
        <f t="shared" si="18"/>
        <v>838216</v>
      </c>
      <c r="D108" s="515">
        <f t="shared" si="19"/>
        <v>0</v>
      </c>
      <c r="E108" s="515">
        <f>E18</f>
        <v>0</v>
      </c>
      <c r="F108" s="515">
        <f t="shared" si="20"/>
        <v>0</v>
      </c>
      <c r="G108" s="515">
        <f t="shared" si="17"/>
        <v>0</v>
      </c>
      <c r="H108" s="515">
        <f>H18</f>
        <v>0</v>
      </c>
      <c r="I108" s="491"/>
      <c r="J108" s="515">
        <f t="shared" si="21"/>
        <v>0</v>
      </c>
      <c r="K108" s="515">
        <f t="shared" si="21"/>
        <v>0</v>
      </c>
    </row>
    <row r="109" spans="1:11" ht="13.5" thickBot="1" x14ac:dyDescent="0.25">
      <c r="A109" s="408" t="s">
        <v>425</v>
      </c>
      <c r="B109" s="409"/>
      <c r="C109" s="506">
        <f>SUM(C107:C108)</f>
        <v>4036428</v>
      </c>
      <c r="D109" s="506">
        <f t="shared" si="19"/>
        <v>417882</v>
      </c>
      <c r="E109" s="506">
        <f>E19</f>
        <v>366634</v>
      </c>
      <c r="F109" s="506">
        <f t="shared" si="20"/>
        <v>483052</v>
      </c>
      <c r="G109" s="506">
        <f t="shared" si="17"/>
        <v>43538</v>
      </c>
      <c r="H109" s="506">
        <f>H19</f>
        <v>0</v>
      </c>
      <c r="I109" s="491"/>
      <c r="J109" s="506">
        <f t="shared" si="21"/>
        <v>130572</v>
      </c>
      <c r="K109" s="506">
        <f t="shared" si="21"/>
        <v>0</v>
      </c>
    </row>
    <row r="110" spans="1:11" ht="16.5" thickTop="1" thickBot="1" x14ac:dyDescent="0.25">
      <c r="A110" s="1869" t="s">
        <v>1212</v>
      </c>
      <c r="B110" s="1870"/>
      <c r="C110" s="531">
        <f>C98-C107</f>
        <v>494041</v>
      </c>
      <c r="D110" s="531">
        <f t="shared" ref="D110:K110" si="22">D20</f>
        <v>58706</v>
      </c>
      <c r="E110" s="531">
        <f t="shared" si="22"/>
        <v>9312</v>
      </c>
      <c r="F110" s="531">
        <f t="shared" si="22"/>
        <v>20222</v>
      </c>
      <c r="G110" s="531">
        <f t="shared" si="22"/>
        <v>28045</v>
      </c>
      <c r="H110" s="531">
        <f t="shared" si="22"/>
        <v>0</v>
      </c>
      <c r="I110" s="531">
        <f t="shared" si="22"/>
        <v>2631</v>
      </c>
      <c r="J110" s="531">
        <f t="shared" si="22"/>
        <v>-33687</v>
      </c>
      <c r="K110" s="531">
        <f t="shared" si="22"/>
        <v>0</v>
      </c>
    </row>
    <row r="111" spans="1:11" ht="13.5" thickTop="1" x14ac:dyDescent="0.2">
      <c r="A111" s="1879" t="s">
        <v>1492</v>
      </c>
      <c r="B111" s="1880"/>
      <c r="C111" s="512"/>
      <c r="D111" s="513"/>
      <c r="E111" s="513"/>
      <c r="F111" s="513"/>
      <c r="G111" s="513"/>
      <c r="H111" s="513"/>
      <c r="I111" s="513"/>
      <c r="J111" s="513"/>
      <c r="K111" s="524"/>
    </row>
    <row r="112" spans="1:11" x14ac:dyDescent="0.2">
      <c r="A112" s="713" t="s">
        <v>508</v>
      </c>
      <c r="B112" s="714"/>
      <c r="C112" s="491"/>
      <c r="D112" s="491"/>
      <c r="E112" s="491"/>
      <c r="F112" s="491"/>
      <c r="G112" s="491"/>
      <c r="H112" s="491"/>
      <c r="I112" s="491"/>
      <c r="J112" s="491"/>
      <c r="K112" s="491"/>
    </row>
    <row r="113" spans="1:11" ht="13.5" thickBot="1" x14ac:dyDescent="0.25">
      <c r="A113" s="1881" t="s">
        <v>302</v>
      </c>
      <c r="B113" s="1882"/>
      <c r="C113" s="533">
        <f>C44</f>
        <v>0</v>
      </c>
      <c r="D113" s="533">
        <f t="shared" ref="D113:K113" si="23">D44</f>
        <v>0</v>
      </c>
      <c r="E113" s="533">
        <f t="shared" si="23"/>
        <v>0</v>
      </c>
      <c r="F113" s="533">
        <f t="shared" si="23"/>
        <v>0</v>
      </c>
      <c r="G113" s="533">
        <f t="shared" si="23"/>
        <v>0</v>
      </c>
      <c r="H113" s="533">
        <f t="shared" si="23"/>
        <v>0</v>
      </c>
      <c r="I113" s="533">
        <f t="shared" si="23"/>
        <v>0</v>
      </c>
      <c r="J113" s="533">
        <f t="shared" si="23"/>
        <v>0</v>
      </c>
      <c r="K113" s="533">
        <f t="shared" si="23"/>
        <v>0</v>
      </c>
    </row>
    <row r="114" spans="1:11" ht="13.5" thickTop="1" x14ac:dyDescent="0.2">
      <c r="A114" s="1883" t="s">
        <v>104</v>
      </c>
      <c r="B114" s="1884"/>
      <c r="C114" s="491"/>
      <c r="D114" s="491"/>
      <c r="E114" s="491"/>
      <c r="F114" s="491"/>
      <c r="G114" s="491"/>
      <c r="H114" s="491"/>
      <c r="I114" s="491"/>
      <c r="J114" s="491"/>
      <c r="K114" s="491"/>
    </row>
    <row r="115" spans="1:11" ht="13.5" thickBot="1" x14ac:dyDescent="0.25">
      <c r="A115" s="1889" t="s">
        <v>367</v>
      </c>
      <c r="B115" s="1890"/>
      <c r="C115" s="533">
        <f>C76</f>
        <v>0</v>
      </c>
      <c r="D115" s="533">
        <f t="shared" ref="D115:K115" si="24">D76</f>
        <v>0</v>
      </c>
      <c r="E115" s="533">
        <f t="shared" si="24"/>
        <v>0</v>
      </c>
      <c r="F115" s="533">
        <f t="shared" si="24"/>
        <v>0</v>
      </c>
      <c r="G115" s="533">
        <f t="shared" si="24"/>
        <v>0</v>
      </c>
      <c r="H115" s="533">
        <f t="shared" si="24"/>
        <v>0</v>
      </c>
      <c r="I115" s="533">
        <f t="shared" si="24"/>
        <v>0</v>
      </c>
      <c r="J115" s="533">
        <f t="shared" si="24"/>
        <v>0</v>
      </c>
      <c r="K115" s="533">
        <f t="shared" si="24"/>
        <v>0</v>
      </c>
    </row>
    <row r="116" spans="1:11" ht="14.25" thickTop="1" thickBot="1" x14ac:dyDescent="0.25">
      <c r="A116" s="1891" t="s">
        <v>1012</v>
      </c>
      <c r="B116" s="1892"/>
      <c r="C116" s="533">
        <f>C77</f>
        <v>0</v>
      </c>
      <c r="D116" s="533">
        <f t="shared" ref="D116:K116" si="25">D77</f>
        <v>0</v>
      </c>
      <c r="E116" s="533">
        <f t="shared" si="25"/>
        <v>0</v>
      </c>
      <c r="F116" s="533">
        <f t="shared" si="25"/>
        <v>0</v>
      </c>
      <c r="G116" s="533">
        <f t="shared" si="25"/>
        <v>0</v>
      </c>
      <c r="H116" s="533">
        <f t="shared" si="25"/>
        <v>0</v>
      </c>
      <c r="I116" s="533">
        <f t="shared" si="25"/>
        <v>0</v>
      </c>
      <c r="J116" s="533">
        <f t="shared" si="25"/>
        <v>0</v>
      </c>
      <c r="K116" s="533">
        <f t="shared" si="25"/>
        <v>0</v>
      </c>
    </row>
    <row r="117" spans="1:11" ht="14.25" thickTop="1" thickBot="1" x14ac:dyDescent="0.25">
      <c r="A117" s="1887" t="str">
        <f>"Fund Balances (All sources with Student Activity Funds) - June 30, "&amp;'AFR24'!L2&amp;""</f>
        <v>Fund Balances (All sources with Student Activity Funds) - June 30, 2024</v>
      </c>
      <c r="B117" s="1888"/>
      <c r="C117" s="506">
        <f>C81+C91</f>
        <v>2697395</v>
      </c>
      <c r="D117" s="506">
        <f t="shared" ref="D117:K117" si="26">D81+D91</f>
        <v>245348</v>
      </c>
      <c r="E117" s="506">
        <f t="shared" si="26"/>
        <v>29910</v>
      </c>
      <c r="F117" s="506">
        <f t="shared" si="26"/>
        <v>192940</v>
      </c>
      <c r="G117" s="506">
        <f t="shared" si="26"/>
        <v>156241</v>
      </c>
      <c r="H117" s="506">
        <f t="shared" si="26"/>
        <v>44913</v>
      </c>
      <c r="I117" s="506">
        <f t="shared" si="26"/>
        <v>48886</v>
      </c>
      <c r="J117" s="506">
        <f t="shared" si="26"/>
        <v>52175</v>
      </c>
      <c r="K117" s="506">
        <f t="shared" si="26"/>
        <v>114</v>
      </c>
    </row>
    <row r="118" spans="1:11" ht="13.5" thickTop="1" x14ac:dyDescent="0.2"/>
  </sheetData>
  <sheetProtection algorithmName="SHA-512" hashValue="V6Y9hzbISO9kEMRVelss/LoMRHzcF81U3ZbZ+GDv27DAQlfZIUCwLbIp5FpmMxJIiTmMr1tp3QxJObXH86nSRQ==" saltValue="SdvIkO6mhCRm7s9EAx2DPw==" spinCount="100000" sheet="1" objects="1" scenarios="1"/>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2024&amp;R&amp;8Page &amp;P</oddHeader>
    <oddFooter>&amp;L&amp;8Print Date: &amp;D
&amp;F</oddFooter>
  </headerFooter>
  <rowBreaks count="2" manualBreakCount="2">
    <brk id="44"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3"/>
  <sheetViews>
    <sheetView topLeftCell="A118" zoomScaleNormal="100" workbookViewId="0">
      <selection activeCell="N130" sqref="N130"/>
    </sheetView>
  </sheetViews>
  <sheetFormatPr defaultColWidth="9.140625" defaultRowHeight="12.75" x14ac:dyDescent="0.2"/>
  <cols>
    <col min="1" max="1" width="54.140625" style="138" customWidth="1"/>
    <col min="2" max="2" width="4.7109375" style="139" customWidth="1"/>
    <col min="3" max="11" width="13.7109375" style="31" customWidth="1"/>
    <col min="12" max="16384" width="9.140625" style="31"/>
  </cols>
  <sheetData>
    <row r="1" spans="1:12" x14ac:dyDescent="0.2">
      <c r="A1" s="1867" t="s">
        <v>1256</v>
      </c>
      <c r="B1" s="79"/>
      <c r="C1" s="80" t="s">
        <v>352</v>
      </c>
      <c r="D1" s="80" t="s">
        <v>353</v>
      </c>
      <c r="E1" s="80" t="s">
        <v>354</v>
      </c>
      <c r="F1" s="80" t="s">
        <v>355</v>
      </c>
      <c r="G1" s="80" t="s">
        <v>356</v>
      </c>
      <c r="H1" s="80" t="s">
        <v>357</v>
      </c>
      <c r="I1" s="80" t="s">
        <v>358</v>
      </c>
      <c r="J1" s="80" t="s">
        <v>359</v>
      </c>
      <c r="K1" s="80" t="s">
        <v>654</v>
      </c>
    </row>
    <row r="2" spans="1:12" ht="36" x14ac:dyDescent="0.2">
      <c r="A2" s="1868"/>
      <c r="B2" s="115" t="s">
        <v>306</v>
      </c>
      <c r="C2" s="116" t="s">
        <v>991</v>
      </c>
      <c r="D2" s="116" t="s">
        <v>747</v>
      </c>
      <c r="E2" s="116" t="s">
        <v>365</v>
      </c>
      <c r="F2" s="116" t="s">
        <v>133</v>
      </c>
      <c r="G2" s="116" t="s">
        <v>852</v>
      </c>
      <c r="H2" s="116" t="s">
        <v>364</v>
      </c>
      <c r="I2" s="116" t="s">
        <v>335</v>
      </c>
      <c r="J2" s="116" t="s">
        <v>363</v>
      </c>
      <c r="K2" s="116" t="s">
        <v>135</v>
      </c>
    </row>
    <row r="3" spans="1:12" ht="16.7" customHeight="1" x14ac:dyDescent="0.2">
      <c r="A3" s="370" t="s">
        <v>109</v>
      </c>
      <c r="B3" s="371"/>
      <c r="C3" s="372"/>
      <c r="D3" s="372"/>
      <c r="E3" s="372"/>
      <c r="F3" s="373"/>
      <c r="G3" s="374"/>
      <c r="H3" s="373"/>
      <c r="I3" s="373"/>
      <c r="J3" s="373"/>
      <c r="K3" s="375"/>
    </row>
    <row r="4" spans="1:12" ht="15.75" customHeight="1" x14ac:dyDescent="0.2">
      <c r="A4" s="379" t="s">
        <v>307</v>
      </c>
      <c r="B4" s="369">
        <v>1100</v>
      </c>
      <c r="C4" s="117"/>
      <c r="D4" s="117"/>
      <c r="E4" s="117"/>
      <c r="F4" s="118"/>
      <c r="G4" s="119"/>
      <c r="H4" s="120"/>
      <c r="I4" s="120"/>
      <c r="J4" s="120"/>
      <c r="K4" s="120"/>
    </row>
    <row r="5" spans="1:12" ht="15" x14ac:dyDescent="0.2">
      <c r="A5" s="96" t="s">
        <v>1218</v>
      </c>
      <c r="B5" s="121"/>
      <c r="C5" s="496">
        <v>1563834</v>
      </c>
      <c r="D5" s="496">
        <v>238588</v>
      </c>
      <c r="E5" s="490">
        <v>375946</v>
      </c>
      <c r="F5" s="540">
        <v>181256</v>
      </c>
      <c r="G5" s="490">
        <v>29229</v>
      </c>
      <c r="H5" s="490">
        <v>0</v>
      </c>
      <c r="I5" s="490">
        <v>2631</v>
      </c>
      <c r="J5" s="490">
        <v>96885</v>
      </c>
      <c r="K5" s="490">
        <v>0</v>
      </c>
    </row>
    <row r="6" spans="1:12" ht="15" x14ac:dyDescent="0.2">
      <c r="A6" s="89" t="s">
        <v>1219</v>
      </c>
      <c r="B6" s="91">
        <v>1130</v>
      </c>
      <c r="C6" s="490">
        <v>8345</v>
      </c>
      <c r="D6" s="490"/>
      <c r="E6" s="494"/>
      <c r="F6" s="494"/>
      <c r="G6" s="491"/>
      <c r="H6" s="491"/>
      <c r="I6" s="491"/>
      <c r="J6" s="491"/>
      <c r="K6" s="491"/>
    </row>
    <row r="7" spans="1:12" x14ac:dyDescent="0.2">
      <c r="A7" s="89" t="s">
        <v>106</v>
      </c>
      <c r="B7" s="122">
        <v>1140</v>
      </c>
      <c r="C7" s="490">
        <v>40859</v>
      </c>
      <c r="D7" s="490"/>
      <c r="E7" s="491"/>
      <c r="F7" s="490"/>
      <c r="G7" s="490"/>
      <c r="H7" s="490"/>
      <c r="I7" s="491"/>
      <c r="J7" s="491"/>
      <c r="K7" s="491"/>
    </row>
    <row r="8" spans="1:12" x14ac:dyDescent="0.2">
      <c r="A8" s="89" t="s">
        <v>341</v>
      </c>
      <c r="B8" s="91">
        <v>1150</v>
      </c>
      <c r="C8" s="494"/>
      <c r="D8" s="494"/>
      <c r="E8" s="495"/>
      <c r="F8" s="495"/>
      <c r="G8" s="496">
        <v>39249</v>
      </c>
      <c r="H8" s="491"/>
      <c r="I8" s="491"/>
      <c r="J8" s="491"/>
      <c r="K8" s="491"/>
    </row>
    <row r="9" spans="1:12" x14ac:dyDescent="0.2">
      <c r="A9" s="92" t="s">
        <v>107</v>
      </c>
      <c r="B9" s="91">
        <v>1160</v>
      </c>
      <c r="C9" s="491"/>
      <c r="D9" s="490"/>
      <c r="E9" s="490"/>
      <c r="F9" s="492"/>
      <c r="G9" s="494"/>
      <c r="H9" s="490"/>
      <c r="I9" s="491"/>
      <c r="J9" s="491"/>
      <c r="K9" s="491"/>
    </row>
    <row r="10" spans="1:12" x14ac:dyDescent="0.2">
      <c r="A10" s="92" t="s">
        <v>108</v>
      </c>
      <c r="B10" s="91">
        <v>1170</v>
      </c>
      <c r="C10" s="490"/>
      <c r="D10" s="532"/>
      <c r="E10" s="532"/>
      <c r="F10" s="492"/>
      <c r="G10" s="491"/>
      <c r="H10" s="491"/>
      <c r="I10" s="491"/>
      <c r="J10" s="491"/>
      <c r="K10" s="491"/>
    </row>
    <row r="11" spans="1:12" x14ac:dyDescent="0.2">
      <c r="A11" s="92" t="s">
        <v>342</v>
      </c>
      <c r="B11" s="123">
        <v>1190</v>
      </c>
      <c r="C11" s="509"/>
      <c r="D11" s="490"/>
      <c r="E11" s="490"/>
      <c r="F11" s="490"/>
      <c r="G11" s="490"/>
      <c r="H11" s="490"/>
      <c r="I11" s="490"/>
      <c r="J11" s="490"/>
      <c r="K11" s="490"/>
      <c r="L11" s="124"/>
    </row>
    <row r="12" spans="1:12" ht="12.75" customHeight="1" thickBot="1" x14ac:dyDescent="0.25">
      <c r="A12" s="406" t="s">
        <v>29</v>
      </c>
      <c r="B12" s="407"/>
      <c r="C12" s="541">
        <f t="shared" ref="C12:K12" si="0">SUM(C5:C11)</f>
        <v>1613038</v>
      </c>
      <c r="D12" s="541">
        <f t="shared" si="0"/>
        <v>238588</v>
      </c>
      <c r="E12" s="541">
        <f t="shared" si="0"/>
        <v>375946</v>
      </c>
      <c r="F12" s="541">
        <f t="shared" si="0"/>
        <v>181256</v>
      </c>
      <c r="G12" s="541">
        <f t="shared" si="0"/>
        <v>68478</v>
      </c>
      <c r="H12" s="541">
        <f t="shared" si="0"/>
        <v>0</v>
      </c>
      <c r="I12" s="541">
        <f t="shared" si="0"/>
        <v>2631</v>
      </c>
      <c r="J12" s="541">
        <f t="shared" si="0"/>
        <v>96885</v>
      </c>
      <c r="K12" s="506">
        <f t="shared" si="0"/>
        <v>0</v>
      </c>
    </row>
    <row r="13" spans="1:12" ht="15.75" customHeight="1" thickTop="1" x14ac:dyDescent="0.2">
      <c r="A13" s="380" t="s">
        <v>376</v>
      </c>
      <c r="B13" s="381">
        <v>1200</v>
      </c>
      <c r="C13" s="542"/>
      <c r="D13" s="542"/>
      <c r="E13" s="542"/>
      <c r="F13" s="542"/>
      <c r="G13" s="542"/>
      <c r="H13" s="542"/>
      <c r="I13" s="542"/>
      <c r="J13" s="542"/>
      <c r="K13" s="491"/>
    </row>
    <row r="14" spans="1:12" x14ac:dyDescent="0.2">
      <c r="A14" s="89" t="s">
        <v>3</v>
      </c>
      <c r="B14" s="91">
        <v>1210</v>
      </c>
      <c r="C14" s="509"/>
      <c r="D14" s="490"/>
      <c r="E14" s="490"/>
      <c r="F14" s="490"/>
      <c r="G14" s="490"/>
      <c r="H14" s="490"/>
      <c r="I14" s="490"/>
      <c r="J14" s="490"/>
      <c r="K14" s="490"/>
    </row>
    <row r="15" spans="1:12" ht="12.75" customHeight="1" x14ac:dyDescent="0.2">
      <c r="A15" s="89" t="s">
        <v>93</v>
      </c>
      <c r="B15" s="91">
        <v>1220</v>
      </c>
      <c r="C15" s="509"/>
      <c r="D15" s="490"/>
      <c r="E15" s="490"/>
      <c r="F15" s="490"/>
      <c r="G15" s="490"/>
      <c r="H15" s="490"/>
      <c r="I15" s="490"/>
      <c r="J15" s="490"/>
      <c r="K15" s="490"/>
    </row>
    <row r="16" spans="1:12" ht="15" customHeight="1" x14ac:dyDescent="0.2">
      <c r="A16" s="89" t="s">
        <v>1220</v>
      </c>
      <c r="B16" s="122">
        <v>1230</v>
      </c>
      <c r="C16" s="509">
        <v>29561</v>
      </c>
      <c r="D16" s="490">
        <v>0</v>
      </c>
      <c r="E16" s="490">
        <v>0</v>
      </c>
      <c r="F16" s="490">
        <v>0</v>
      </c>
      <c r="G16" s="490">
        <v>0</v>
      </c>
      <c r="H16" s="490">
        <v>0</v>
      </c>
      <c r="I16" s="490">
        <v>0</v>
      </c>
      <c r="J16" s="490">
        <v>0</v>
      </c>
      <c r="K16" s="490">
        <v>0</v>
      </c>
    </row>
    <row r="17" spans="1:11" ht="12.75" customHeight="1" x14ac:dyDescent="0.2">
      <c r="A17" s="89" t="s">
        <v>696</v>
      </c>
      <c r="B17" s="91">
        <v>1290</v>
      </c>
      <c r="C17" s="509"/>
      <c r="D17" s="490"/>
      <c r="E17" s="490"/>
      <c r="F17" s="490"/>
      <c r="G17" s="490"/>
      <c r="H17" s="490"/>
      <c r="I17" s="490"/>
      <c r="J17" s="490"/>
      <c r="K17" s="490"/>
    </row>
    <row r="18" spans="1:11" ht="12.75" customHeight="1" thickBot="1" x14ac:dyDescent="0.25">
      <c r="A18" s="408" t="s">
        <v>456</v>
      </c>
      <c r="B18" s="409"/>
      <c r="C18" s="543">
        <f>SUM(C14:C17)</f>
        <v>29561</v>
      </c>
      <c r="D18" s="543">
        <f t="shared" ref="D18:K18" si="1">SUM(D14:D17)</f>
        <v>0</v>
      </c>
      <c r="E18" s="543">
        <f t="shared" si="1"/>
        <v>0</v>
      </c>
      <c r="F18" s="543">
        <f t="shared" si="1"/>
        <v>0</v>
      </c>
      <c r="G18" s="543">
        <f t="shared" si="1"/>
        <v>0</v>
      </c>
      <c r="H18" s="543">
        <f t="shared" si="1"/>
        <v>0</v>
      </c>
      <c r="I18" s="543">
        <f t="shared" si="1"/>
        <v>0</v>
      </c>
      <c r="J18" s="543">
        <f t="shared" si="1"/>
        <v>0</v>
      </c>
      <c r="K18" s="544">
        <f t="shared" si="1"/>
        <v>0</v>
      </c>
    </row>
    <row r="19" spans="1:11" ht="15.75" customHeight="1" thickTop="1" x14ac:dyDescent="0.2">
      <c r="A19" s="380" t="s">
        <v>377</v>
      </c>
      <c r="B19" s="381">
        <v>1300</v>
      </c>
      <c r="C19" s="545"/>
      <c r="D19" s="545"/>
      <c r="E19" s="545"/>
      <c r="F19" s="545"/>
      <c r="G19" s="542"/>
      <c r="H19" s="545"/>
      <c r="I19" s="545"/>
      <c r="J19" s="545"/>
      <c r="K19" s="546"/>
    </row>
    <row r="20" spans="1:11" x14ac:dyDescent="0.2">
      <c r="A20" s="89" t="s">
        <v>915</v>
      </c>
      <c r="B20" s="91">
        <v>1311</v>
      </c>
      <c r="C20" s="490">
        <v>0</v>
      </c>
      <c r="D20" s="491"/>
      <c r="E20" s="491"/>
      <c r="F20" s="491"/>
      <c r="G20" s="491"/>
      <c r="H20" s="491"/>
      <c r="I20" s="491"/>
      <c r="J20" s="491"/>
      <c r="K20" s="491"/>
    </row>
    <row r="21" spans="1:11" ht="12.75" customHeight="1" x14ac:dyDescent="0.2">
      <c r="A21" s="89" t="s">
        <v>717</v>
      </c>
      <c r="B21" s="91">
        <v>1312</v>
      </c>
      <c r="C21" s="509">
        <v>0</v>
      </c>
      <c r="D21" s="491"/>
      <c r="E21" s="491"/>
      <c r="F21" s="491"/>
      <c r="G21" s="491"/>
      <c r="H21" s="491"/>
      <c r="I21" s="491"/>
      <c r="J21" s="491"/>
      <c r="K21" s="491"/>
    </row>
    <row r="22" spans="1:11" ht="12.75" customHeight="1" x14ac:dyDescent="0.2">
      <c r="A22" s="89" t="s">
        <v>916</v>
      </c>
      <c r="B22" s="91">
        <v>1313</v>
      </c>
      <c r="C22" s="509">
        <v>0</v>
      </c>
      <c r="D22" s="491"/>
      <c r="E22" s="491"/>
      <c r="F22" s="491"/>
      <c r="G22" s="491"/>
      <c r="H22" s="491"/>
      <c r="I22" s="491"/>
      <c r="J22" s="491"/>
      <c r="K22" s="491"/>
    </row>
    <row r="23" spans="1:11" ht="12.75" customHeight="1" x14ac:dyDescent="0.2">
      <c r="A23" s="89" t="s">
        <v>917</v>
      </c>
      <c r="B23" s="91">
        <v>1314</v>
      </c>
      <c r="C23" s="509">
        <v>0</v>
      </c>
      <c r="D23" s="491"/>
      <c r="E23" s="491"/>
      <c r="F23" s="491"/>
      <c r="G23" s="491"/>
      <c r="H23" s="491"/>
      <c r="I23" s="491"/>
      <c r="J23" s="491"/>
      <c r="K23" s="491"/>
    </row>
    <row r="24" spans="1:11" ht="12.75" customHeight="1" x14ac:dyDescent="0.2">
      <c r="A24" s="89" t="s">
        <v>879</v>
      </c>
      <c r="B24" s="91">
        <v>1321</v>
      </c>
      <c r="C24" s="509">
        <v>0</v>
      </c>
      <c r="D24" s="491"/>
      <c r="E24" s="491"/>
      <c r="F24" s="491"/>
      <c r="G24" s="491"/>
      <c r="H24" s="491"/>
      <c r="I24" s="491"/>
      <c r="J24" s="491"/>
      <c r="K24" s="491"/>
    </row>
    <row r="25" spans="1:11" ht="12.75" customHeight="1" x14ac:dyDescent="0.2">
      <c r="A25" s="89" t="s">
        <v>718</v>
      </c>
      <c r="B25" s="91">
        <v>1322</v>
      </c>
      <c r="C25" s="509">
        <v>0</v>
      </c>
      <c r="D25" s="491"/>
      <c r="E25" s="491"/>
      <c r="F25" s="491"/>
      <c r="G25" s="491"/>
      <c r="H25" s="491"/>
      <c r="I25" s="491"/>
      <c r="J25" s="491"/>
      <c r="K25" s="491"/>
    </row>
    <row r="26" spans="1:11" ht="12.75" customHeight="1" x14ac:dyDescent="0.2">
      <c r="A26" s="89" t="s">
        <v>943</v>
      </c>
      <c r="B26" s="91">
        <v>1323</v>
      </c>
      <c r="C26" s="509">
        <v>0</v>
      </c>
      <c r="D26" s="491"/>
      <c r="E26" s="491"/>
      <c r="F26" s="491"/>
      <c r="G26" s="491"/>
      <c r="H26" s="491"/>
      <c r="I26" s="491"/>
      <c r="J26" s="491"/>
      <c r="K26" s="491"/>
    </row>
    <row r="27" spans="1:11" ht="12.75" customHeight="1" x14ac:dyDescent="0.2">
      <c r="A27" s="89" t="s">
        <v>875</v>
      </c>
      <c r="B27" s="91">
        <v>1324</v>
      </c>
      <c r="C27" s="509">
        <v>0</v>
      </c>
      <c r="D27" s="491"/>
      <c r="E27" s="491"/>
      <c r="F27" s="491"/>
      <c r="G27" s="491"/>
      <c r="H27" s="491"/>
      <c r="I27" s="491"/>
      <c r="J27" s="491"/>
      <c r="K27" s="491"/>
    </row>
    <row r="28" spans="1:11" ht="12.75" customHeight="1" x14ac:dyDescent="0.2">
      <c r="A28" s="89" t="s">
        <v>876</v>
      </c>
      <c r="B28" s="91">
        <v>1331</v>
      </c>
      <c r="C28" s="509">
        <v>0</v>
      </c>
      <c r="D28" s="491"/>
      <c r="E28" s="491"/>
      <c r="F28" s="491"/>
      <c r="G28" s="491"/>
      <c r="H28" s="491"/>
      <c r="I28" s="491"/>
      <c r="J28" s="491"/>
      <c r="K28" s="491"/>
    </row>
    <row r="29" spans="1:11" ht="12.75" customHeight="1" x14ac:dyDescent="0.2">
      <c r="A29" s="89" t="s">
        <v>719</v>
      </c>
      <c r="B29" s="91">
        <v>1332</v>
      </c>
      <c r="C29" s="509">
        <v>0</v>
      </c>
      <c r="D29" s="491"/>
      <c r="E29" s="491"/>
      <c r="F29" s="491"/>
      <c r="G29" s="491"/>
      <c r="H29" s="491"/>
      <c r="I29" s="491"/>
      <c r="J29" s="491"/>
      <c r="K29" s="491"/>
    </row>
    <row r="30" spans="1:11" ht="12.75" customHeight="1" x14ac:dyDescent="0.2">
      <c r="A30" s="89" t="s">
        <v>878</v>
      </c>
      <c r="B30" s="91">
        <v>1333</v>
      </c>
      <c r="C30" s="509">
        <v>0</v>
      </c>
      <c r="D30" s="491"/>
      <c r="E30" s="491"/>
      <c r="F30" s="491"/>
      <c r="G30" s="491"/>
      <c r="H30" s="491"/>
      <c r="I30" s="491"/>
      <c r="J30" s="491"/>
      <c r="K30" s="491"/>
    </row>
    <row r="31" spans="1:11" ht="12.75" customHeight="1" x14ac:dyDescent="0.2">
      <c r="A31" s="89" t="s">
        <v>877</v>
      </c>
      <c r="B31" s="91">
        <v>1334</v>
      </c>
      <c r="C31" s="509">
        <v>0</v>
      </c>
      <c r="D31" s="491"/>
      <c r="E31" s="491"/>
      <c r="F31" s="491"/>
      <c r="G31" s="491"/>
      <c r="H31" s="491"/>
      <c r="I31" s="491"/>
      <c r="J31" s="491"/>
      <c r="K31" s="491"/>
    </row>
    <row r="32" spans="1:11" ht="12.75" customHeight="1" x14ac:dyDescent="0.2">
      <c r="A32" s="89" t="s">
        <v>416</v>
      </c>
      <c r="B32" s="91">
        <v>1341</v>
      </c>
      <c r="C32" s="509">
        <v>0</v>
      </c>
      <c r="D32" s="491"/>
      <c r="E32" s="491"/>
      <c r="F32" s="491"/>
      <c r="G32" s="491"/>
      <c r="H32" s="491"/>
      <c r="I32" s="491"/>
      <c r="J32" s="491"/>
      <c r="K32" s="491"/>
    </row>
    <row r="33" spans="1:11" ht="12.75" customHeight="1" x14ac:dyDescent="0.2">
      <c r="A33" s="89" t="s">
        <v>720</v>
      </c>
      <c r="B33" s="91">
        <v>1342</v>
      </c>
      <c r="C33" s="509">
        <v>0</v>
      </c>
      <c r="D33" s="491"/>
      <c r="E33" s="491"/>
      <c r="F33" s="491"/>
      <c r="G33" s="491"/>
      <c r="H33" s="491"/>
      <c r="I33" s="491"/>
      <c r="J33" s="491"/>
      <c r="K33" s="491"/>
    </row>
    <row r="34" spans="1:11" ht="12.75" customHeight="1" x14ac:dyDescent="0.2">
      <c r="A34" s="89" t="s">
        <v>417</v>
      </c>
      <c r="B34" s="91">
        <v>1343</v>
      </c>
      <c r="C34" s="509">
        <v>0</v>
      </c>
      <c r="D34" s="491"/>
      <c r="E34" s="491"/>
      <c r="F34" s="491"/>
      <c r="G34" s="491"/>
      <c r="H34" s="491"/>
      <c r="I34" s="491"/>
      <c r="J34" s="491"/>
      <c r="K34" s="491"/>
    </row>
    <row r="35" spans="1:11" ht="12.75" customHeight="1" x14ac:dyDescent="0.2">
      <c r="A35" s="89" t="s">
        <v>415</v>
      </c>
      <c r="B35" s="91">
        <v>1344</v>
      </c>
      <c r="C35" s="509">
        <v>0</v>
      </c>
      <c r="D35" s="491"/>
      <c r="E35" s="491"/>
      <c r="F35" s="491"/>
      <c r="G35" s="491"/>
      <c r="H35" s="491"/>
      <c r="I35" s="491"/>
      <c r="J35" s="491"/>
      <c r="K35" s="491"/>
    </row>
    <row r="36" spans="1:11" ht="12.75" customHeight="1" x14ac:dyDescent="0.2">
      <c r="A36" s="89" t="s">
        <v>716</v>
      </c>
      <c r="B36" s="91">
        <v>1351</v>
      </c>
      <c r="C36" s="509">
        <v>0</v>
      </c>
      <c r="D36" s="491"/>
      <c r="E36" s="491"/>
      <c r="F36" s="491"/>
      <c r="G36" s="491"/>
      <c r="H36" s="491"/>
      <c r="I36" s="491"/>
      <c r="J36" s="491"/>
      <c r="K36" s="491"/>
    </row>
    <row r="37" spans="1:11" ht="12.75" customHeight="1" x14ac:dyDescent="0.2">
      <c r="A37" s="89" t="s">
        <v>721</v>
      </c>
      <c r="B37" s="91">
        <v>1352</v>
      </c>
      <c r="C37" s="509">
        <v>0</v>
      </c>
      <c r="D37" s="491"/>
      <c r="E37" s="491"/>
      <c r="F37" s="491"/>
      <c r="G37" s="491"/>
      <c r="H37" s="491"/>
      <c r="I37" s="491"/>
      <c r="J37" s="491"/>
      <c r="K37" s="491"/>
    </row>
    <row r="38" spans="1:11" ht="12.75" customHeight="1" x14ac:dyDescent="0.2">
      <c r="A38" s="89" t="s">
        <v>505</v>
      </c>
      <c r="B38" s="91">
        <v>1353</v>
      </c>
      <c r="C38" s="509">
        <v>0</v>
      </c>
      <c r="D38" s="491"/>
      <c r="E38" s="491"/>
      <c r="F38" s="491"/>
      <c r="G38" s="491"/>
      <c r="H38" s="491"/>
      <c r="I38" s="491"/>
      <c r="J38" s="491"/>
      <c r="K38" s="491"/>
    </row>
    <row r="39" spans="1:11" ht="12.75" customHeight="1" x14ac:dyDescent="0.2">
      <c r="A39" s="35" t="s">
        <v>506</v>
      </c>
      <c r="B39" s="125">
        <v>1354</v>
      </c>
      <c r="C39" s="509">
        <v>0</v>
      </c>
      <c r="D39" s="491"/>
      <c r="E39" s="491"/>
      <c r="F39" s="491"/>
      <c r="G39" s="491"/>
      <c r="H39" s="491"/>
      <c r="I39" s="491"/>
      <c r="J39" s="491"/>
      <c r="K39" s="491"/>
    </row>
    <row r="40" spans="1:11" ht="12.75" customHeight="1" thickBot="1" x14ac:dyDescent="0.25">
      <c r="A40" s="408" t="s">
        <v>457</v>
      </c>
      <c r="B40" s="409"/>
      <c r="C40" s="506">
        <f>SUM(C20:C39)</f>
        <v>0</v>
      </c>
      <c r="D40" s="491"/>
      <c r="E40" s="491"/>
      <c r="F40" s="491"/>
      <c r="G40" s="491"/>
      <c r="H40" s="491"/>
      <c r="I40" s="491"/>
      <c r="J40" s="491"/>
      <c r="K40" s="491"/>
    </row>
    <row r="41" spans="1:11" ht="15.75" customHeight="1" thickTop="1" x14ac:dyDescent="0.2">
      <c r="A41" s="380" t="s">
        <v>221</v>
      </c>
      <c r="B41" s="381">
        <v>1400</v>
      </c>
      <c r="C41" s="491"/>
      <c r="D41" s="491"/>
      <c r="E41" s="491"/>
      <c r="F41" s="526"/>
      <c r="G41" s="491"/>
      <c r="H41" s="491"/>
      <c r="I41" s="491"/>
      <c r="J41" s="491"/>
      <c r="K41" s="491"/>
    </row>
    <row r="42" spans="1:11" ht="12.75" customHeight="1" x14ac:dyDescent="0.2">
      <c r="A42" s="89" t="s">
        <v>918</v>
      </c>
      <c r="B42" s="91">
        <v>1411</v>
      </c>
      <c r="C42" s="491"/>
      <c r="D42" s="491"/>
      <c r="E42" s="491"/>
      <c r="F42" s="496">
        <v>0</v>
      </c>
      <c r="G42" s="491"/>
      <c r="H42" s="491"/>
      <c r="I42" s="491"/>
      <c r="J42" s="491"/>
      <c r="K42" s="491"/>
    </row>
    <row r="43" spans="1:11" ht="12.75" customHeight="1" x14ac:dyDescent="0.2">
      <c r="A43" s="89" t="s">
        <v>722</v>
      </c>
      <c r="B43" s="91">
        <v>1412</v>
      </c>
      <c r="C43" s="491"/>
      <c r="D43" s="491"/>
      <c r="E43" s="491"/>
      <c r="F43" s="490">
        <v>0</v>
      </c>
      <c r="G43" s="491"/>
      <c r="H43" s="491"/>
      <c r="I43" s="491"/>
      <c r="J43" s="491"/>
      <c r="K43" s="491"/>
    </row>
    <row r="44" spans="1:11" ht="12.75" customHeight="1" x14ac:dyDescent="0.2">
      <c r="A44" s="89" t="s">
        <v>312</v>
      </c>
      <c r="B44" s="91">
        <v>1413</v>
      </c>
      <c r="C44" s="491"/>
      <c r="D44" s="491"/>
      <c r="E44" s="491"/>
      <c r="F44" s="490">
        <v>0</v>
      </c>
      <c r="G44" s="491"/>
      <c r="H44" s="491"/>
      <c r="I44" s="491"/>
      <c r="J44" s="491"/>
      <c r="K44" s="491"/>
    </row>
    <row r="45" spans="1:11" ht="12.75" customHeight="1" x14ac:dyDescent="0.2">
      <c r="A45" s="89" t="s">
        <v>192</v>
      </c>
      <c r="B45" s="91">
        <v>1415</v>
      </c>
      <c r="C45" s="491"/>
      <c r="D45" s="491"/>
      <c r="E45" s="491"/>
      <c r="F45" s="490">
        <v>0</v>
      </c>
      <c r="G45" s="491"/>
      <c r="H45" s="491"/>
      <c r="I45" s="491"/>
      <c r="J45" s="491"/>
      <c r="K45" s="491"/>
    </row>
    <row r="46" spans="1:11" ht="12.75" customHeight="1" x14ac:dyDescent="0.2">
      <c r="A46" s="89" t="s">
        <v>1009</v>
      </c>
      <c r="B46" s="91">
        <v>1416</v>
      </c>
      <c r="C46" s="491"/>
      <c r="D46" s="491"/>
      <c r="E46" s="491"/>
      <c r="F46" s="490">
        <v>0</v>
      </c>
      <c r="G46" s="491"/>
      <c r="H46" s="491"/>
      <c r="I46" s="491"/>
      <c r="J46" s="491"/>
      <c r="K46" s="491"/>
    </row>
    <row r="47" spans="1:11" ht="12.75" customHeight="1" x14ac:dyDescent="0.2">
      <c r="A47" s="89" t="s">
        <v>55</v>
      </c>
      <c r="B47" s="91">
        <v>1421</v>
      </c>
      <c r="C47" s="491"/>
      <c r="D47" s="491"/>
      <c r="E47" s="491"/>
      <c r="F47" s="490">
        <v>0</v>
      </c>
      <c r="G47" s="491"/>
      <c r="H47" s="491"/>
      <c r="I47" s="491"/>
      <c r="J47" s="491"/>
      <c r="K47" s="491"/>
    </row>
    <row r="48" spans="1:11" ht="12.75" customHeight="1" x14ac:dyDescent="0.2">
      <c r="A48" s="89" t="s">
        <v>723</v>
      </c>
      <c r="B48" s="91">
        <v>1422</v>
      </c>
      <c r="C48" s="491"/>
      <c r="D48" s="491"/>
      <c r="E48" s="491"/>
      <c r="F48" s="490">
        <v>0</v>
      </c>
      <c r="G48" s="491"/>
      <c r="H48" s="491"/>
      <c r="I48" s="491"/>
      <c r="J48" s="491"/>
      <c r="K48" s="491"/>
    </row>
    <row r="49" spans="1:11" ht="12.75" customHeight="1" x14ac:dyDescent="0.2">
      <c r="A49" s="89" t="s">
        <v>56</v>
      </c>
      <c r="B49" s="91">
        <v>1423</v>
      </c>
      <c r="C49" s="491"/>
      <c r="D49" s="491"/>
      <c r="E49" s="491"/>
      <c r="F49" s="490">
        <v>0</v>
      </c>
      <c r="G49" s="491"/>
      <c r="H49" s="491"/>
      <c r="I49" s="491"/>
      <c r="J49" s="491"/>
      <c r="K49" s="491"/>
    </row>
    <row r="50" spans="1:11" ht="12.75" customHeight="1" x14ac:dyDescent="0.2">
      <c r="A50" s="89" t="s">
        <v>57</v>
      </c>
      <c r="B50" s="91">
        <v>1424</v>
      </c>
      <c r="C50" s="491"/>
      <c r="D50" s="491"/>
      <c r="E50" s="491"/>
      <c r="F50" s="490">
        <v>0</v>
      </c>
      <c r="G50" s="491"/>
      <c r="H50" s="491"/>
      <c r="I50" s="491"/>
      <c r="J50" s="491"/>
      <c r="K50" s="491"/>
    </row>
    <row r="51" spans="1:11" ht="12.75" customHeight="1" x14ac:dyDescent="0.2">
      <c r="A51" s="348" t="s">
        <v>58</v>
      </c>
      <c r="B51" s="108">
        <v>1431</v>
      </c>
      <c r="C51" s="491"/>
      <c r="D51" s="491"/>
      <c r="E51" s="491"/>
      <c r="F51" s="490">
        <v>0</v>
      </c>
      <c r="G51" s="491"/>
      <c r="H51" s="491"/>
      <c r="I51" s="491"/>
      <c r="J51" s="491"/>
      <c r="K51" s="491"/>
    </row>
    <row r="52" spans="1:11" ht="12.75" customHeight="1" x14ac:dyDescent="0.2">
      <c r="A52" s="348" t="s">
        <v>947</v>
      </c>
      <c r="B52" s="108">
        <v>1432</v>
      </c>
      <c r="C52" s="491"/>
      <c r="D52" s="491"/>
      <c r="E52" s="491"/>
      <c r="F52" s="490">
        <v>0</v>
      </c>
      <c r="G52" s="491"/>
      <c r="H52" s="491"/>
      <c r="I52" s="491"/>
      <c r="J52" s="491"/>
      <c r="K52" s="491"/>
    </row>
    <row r="53" spans="1:11" ht="12.75" customHeight="1" x14ac:dyDescent="0.2">
      <c r="A53" s="348" t="s">
        <v>59</v>
      </c>
      <c r="B53" s="108">
        <v>1433</v>
      </c>
      <c r="C53" s="491"/>
      <c r="D53" s="491"/>
      <c r="E53" s="491"/>
      <c r="F53" s="490">
        <v>0</v>
      </c>
      <c r="G53" s="491"/>
      <c r="H53" s="491"/>
      <c r="I53" s="491"/>
      <c r="J53" s="491"/>
      <c r="K53" s="491"/>
    </row>
    <row r="54" spans="1:11" ht="12.75" customHeight="1" x14ac:dyDescent="0.2">
      <c r="A54" s="348" t="s">
        <v>60</v>
      </c>
      <c r="B54" s="108">
        <v>1434</v>
      </c>
      <c r="C54" s="491"/>
      <c r="D54" s="491"/>
      <c r="E54" s="491"/>
      <c r="F54" s="490">
        <v>0</v>
      </c>
      <c r="G54" s="491"/>
      <c r="H54" s="491"/>
      <c r="I54" s="491"/>
      <c r="J54" s="491"/>
      <c r="K54" s="491"/>
    </row>
    <row r="55" spans="1:11" ht="12.75" customHeight="1" x14ac:dyDescent="0.2">
      <c r="A55" s="348" t="s">
        <v>61</v>
      </c>
      <c r="B55" s="108">
        <v>1441</v>
      </c>
      <c r="C55" s="491"/>
      <c r="D55" s="491"/>
      <c r="E55" s="491"/>
      <c r="F55" s="490">
        <v>0</v>
      </c>
      <c r="G55" s="491"/>
      <c r="H55" s="491"/>
      <c r="I55" s="491"/>
      <c r="J55" s="491"/>
      <c r="K55" s="491"/>
    </row>
    <row r="56" spans="1:11" ht="12.75" customHeight="1" x14ac:dyDescent="0.2">
      <c r="A56" s="348" t="s">
        <v>948</v>
      </c>
      <c r="B56" s="108">
        <v>1442</v>
      </c>
      <c r="C56" s="491"/>
      <c r="D56" s="491"/>
      <c r="E56" s="491"/>
      <c r="F56" s="490">
        <v>0</v>
      </c>
      <c r="G56" s="491"/>
      <c r="H56" s="491"/>
      <c r="I56" s="491"/>
      <c r="J56" s="491"/>
      <c r="K56" s="491"/>
    </row>
    <row r="57" spans="1:11" ht="12.75" customHeight="1" x14ac:dyDescent="0.2">
      <c r="A57" s="348" t="s">
        <v>411</v>
      </c>
      <c r="B57" s="108">
        <v>1443</v>
      </c>
      <c r="C57" s="491"/>
      <c r="D57" s="491"/>
      <c r="E57" s="491"/>
      <c r="F57" s="490">
        <v>0</v>
      </c>
      <c r="G57" s="491"/>
      <c r="H57" s="491"/>
      <c r="I57" s="491"/>
      <c r="J57" s="491"/>
      <c r="K57" s="491"/>
    </row>
    <row r="58" spans="1:11" ht="12.75" customHeight="1" x14ac:dyDescent="0.2">
      <c r="A58" s="348" t="s">
        <v>63</v>
      </c>
      <c r="B58" s="108">
        <v>1444</v>
      </c>
      <c r="C58" s="491"/>
      <c r="D58" s="491"/>
      <c r="E58" s="491"/>
      <c r="F58" s="490">
        <v>0</v>
      </c>
      <c r="G58" s="491"/>
      <c r="H58" s="491"/>
      <c r="I58" s="491"/>
      <c r="J58" s="491"/>
      <c r="K58" s="491"/>
    </row>
    <row r="59" spans="1:11" ht="12.75" customHeight="1" x14ac:dyDescent="0.2">
      <c r="A59" s="348" t="s">
        <v>755</v>
      </c>
      <c r="B59" s="108">
        <v>1451</v>
      </c>
      <c r="C59" s="491"/>
      <c r="D59" s="491"/>
      <c r="E59" s="491"/>
      <c r="F59" s="490">
        <v>0</v>
      </c>
      <c r="G59" s="491"/>
      <c r="H59" s="491"/>
      <c r="I59" s="491"/>
      <c r="J59" s="491"/>
      <c r="K59" s="491"/>
    </row>
    <row r="60" spans="1:11" ht="12.75" customHeight="1" x14ac:dyDescent="0.2">
      <c r="A60" s="348" t="s">
        <v>949</v>
      </c>
      <c r="B60" s="108">
        <v>1452</v>
      </c>
      <c r="C60" s="491"/>
      <c r="D60" s="491"/>
      <c r="E60" s="491"/>
      <c r="F60" s="490">
        <v>0</v>
      </c>
      <c r="G60" s="491"/>
      <c r="H60" s="491"/>
      <c r="I60" s="491"/>
      <c r="J60" s="491"/>
      <c r="K60" s="491"/>
    </row>
    <row r="61" spans="1:11" ht="12.75" customHeight="1" x14ac:dyDescent="0.2">
      <c r="A61" s="129" t="s">
        <v>756</v>
      </c>
      <c r="B61" s="108">
        <v>1453</v>
      </c>
      <c r="C61" s="491"/>
      <c r="D61" s="491"/>
      <c r="E61" s="491"/>
      <c r="F61" s="490">
        <v>0</v>
      </c>
      <c r="G61" s="491"/>
      <c r="H61" s="491"/>
      <c r="I61" s="491"/>
      <c r="J61" s="491"/>
      <c r="K61" s="491"/>
    </row>
    <row r="62" spans="1:11" ht="12.75" customHeight="1" x14ac:dyDescent="0.2">
      <c r="A62" s="37" t="s">
        <v>757</v>
      </c>
      <c r="B62" s="126">
        <v>1454</v>
      </c>
      <c r="C62" s="491"/>
      <c r="D62" s="491"/>
      <c r="E62" s="491"/>
      <c r="F62" s="490">
        <v>0</v>
      </c>
      <c r="G62" s="491"/>
      <c r="H62" s="491"/>
      <c r="I62" s="491"/>
      <c r="J62" s="491"/>
      <c r="K62" s="491"/>
    </row>
    <row r="63" spans="1:11" ht="12.75" customHeight="1" thickBot="1" x14ac:dyDescent="0.25">
      <c r="A63" s="408" t="s">
        <v>407</v>
      </c>
      <c r="B63" s="409"/>
      <c r="C63" s="491"/>
      <c r="D63" s="491"/>
      <c r="E63" s="491"/>
      <c r="F63" s="506">
        <f>SUM(F42:F62)</f>
        <v>0</v>
      </c>
      <c r="G63" s="491"/>
      <c r="H63" s="491"/>
      <c r="I63" s="491"/>
      <c r="J63" s="491"/>
      <c r="K63" s="491"/>
    </row>
    <row r="64" spans="1:11" ht="15.75" customHeight="1" thickTop="1" x14ac:dyDescent="0.2">
      <c r="A64" s="380" t="s">
        <v>379</v>
      </c>
      <c r="B64" s="381">
        <v>1500</v>
      </c>
      <c r="C64" s="491"/>
      <c r="D64" s="491"/>
      <c r="E64" s="491"/>
      <c r="F64" s="491"/>
      <c r="G64" s="491"/>
      <c r="H64" s="491"/>
      <c r="I64" s="491"/>
      <c r="J64" s="491"/>
      <c r="K64" s="491"/>
    </row>
    <row r="65" spans="1:11" ht="12.75" customHeight="1" x14ac:dyDescent="0.2">
      <c r="A65" s="89" t="s">
        <v>465</v>
      </c>
      <c r="B65" s="91">
        <v>1510</v>
      </c>
      <c r="C65" s="490">
        <v>162812</v>
      </c>
      <c r="D65" s="490">
        <v>0</v>
      </c>
      <c r="E65" s="490">
        <v>0</v>
      </c>
      <c r="F65" s="490">
        <v>0</v>
      </c>
      <c r="G65" s="490">
        <v>0</v>
      </c>
      <c r="H65" s="490">
        <v>0</v>
      </c>
      <c r="I65" s="490">
        <v>0</v>
      </c>
      <c r="J65" s="490">
        <v>0</v>
      </c>
      <c r="K65" s="490">
        <v>0</v>
      </c>
    </row>
    <row r="66" spans="1:11" ht="12.75" customHeight="1" x14ac:dyDescent="0.2">
      <c r="A66" s="89" t="s">
        <v>585</v>
      </c>
      <c r="B66" s="91">
        <v>1520</v>
      </c>
      <c r="C66" s="490"/>
      <c r="D66" s="490"/>
      <c r="E66" s="490"/>
      <c r="F66" s="490"/>
      <c r="G66" s="490"/>
      <c r="H66" s="490"/>
      <c r="I66" s="490"/>
      <c r="J66" s="490"/>
      <c r="K66" s="490"/>
    </row>
    <row r="67" spans="1:11" ht="12.75" customHeight="1" thickBot="1" x14ac:dyDescent="0.25">
      <c r="A67" s="408" t="s">
        <v>408</v>
      </c>
      <c r="B67" s="409"/>
      <c r="C67" s="506">
        <f>SUM(C65:C66)</f>
        <v>162812</v>
      </c>
      <c r="D67" s="506">
        <f t="shared" ref="D67:K67" si="2">SUM(D65:D66)</f>
        <v>0</v>
      </c>
      <c r="E67" s="506">
        <f t="shared" si="2"/>
        <v>0</v>
      </c>
      <c r="F67" s="506">
        <f t="shared" si="2"/>
        <v>0</v>
      </c>
      <c r="G67" s="506">
        <f t="shared" si="2"/>
        <v>0</v>
      </c>
      <c r="H67" s="506">
        <f t="shared" si="2"/>
        <v>0</v>
      </c>
      <c r="I67" s="506">
        <f t="shared" si="2"/>
        <v>0</v>
      </c>
      <c r="J67" s="506">
        <f t="shared" si="2"/>
        <v>0</v>
      </c>
      <c r="K67" s="506">
        <f t="shared" si="2"/>
        <v>0</v>
      </c>
    </row>
    <row r="68" spans="1:11" ht="15.75" customHeight="1" thickTop="1" x14ac:dyDescent="0.2">
      <c r="A68" s="380" t="s">
        <v>380</v>
      </c>
      <c r="B68" s="382">
        <v>1600</v>
      </c>
      <c r="C68" s="542"/>
      <c r="D68" s="491"/>
      <c r="E68" s="491"/>
      <c r="F68" s="491"/>
      <c r="G68" s="491"/>
      <c r="H68" s="491"/>
      <c r="I68" s="491"/>
      <c r="J68" s="491"/>
      <c r="K68" s="491"/>
    </row>
    <row r="69" spans="1:11" ht="12.75" customHeight="1" x14ac:dyDescent="0.2">
      <c r="A69" s="89" t="s">
        <v>573</v>
      </c>
      <c r="B69" s="91">
        <v>1611</v>
      </c>
      <c r="C69" s="490">
        <v>20030</v>
      </c>
      <c r="D69" s="491"/>
      <c r="E69" s="491"/>
      <c r="F69" s="491"/>
      <c r="G69" s="491"/>
      <c r="H69" s="491"/>
      <c r="I69" s="491"/>
      <c r="J69" s="491"/>
      <c r="K69" s="491"/>
    </row>
    <row r="70" spans="1:11" ht="12.75" customHeight="1" x14ac:dyDescent="0.2">
      <c r="A70" s="89" t="s">
        <v>860</v>
      </c>
      <c r="B70" s="91">
        <v>1612</v>
      </c>
      <c r="C70" s="509">
        <v>0</v>
      </c>
      <c r="D70" s="491"/>
      <c r="E70" s="491"/>
      <c r="F70" s="491"/>
      <c r="G70" s="491"/>
      <c r="H70" s="491"/>
      <c r="I70" s="491"/>
      <c r="J70" s="491"/>
      <c r="K70" s="491"/>
    </row>
    <row r="71" spans="1:11" ht="12.75" customHeight="1" x14ac:dyDescent="0.2">
      <c r="A71" s="89" t="s">
        <v>220</v>
      </c>
      <c r="B71" s="91">
        <v>1613</v>
      </c>
      <c r="C71" s="509">
        <v>0</v>
      </c>
      <c r="D71" s="491"/>
      <c r="E71" s="491"/>
      <c r="F71" s="491"/>
      <c r="G71" s="491"/>
      <c r="H71" s="491"/>
      <c r="I71" s="491"/>
      <c r="J71" s="491"/>
      <c r="K71" s="491"/>
    </row>
    <row r="72" spans="1:11" ht="12.75" customHeight="1" x14ac:dyDescent="0.2">
      <c r="A72" s="89" t="s">
        <v>24</v>
      </c>
      <c r="B72" s="91">
        <v>1614</v>
      </c>
      <c r="C72" s="509">
        <v>13</v>
      </c>
      <c r="D72" s="491"/>
      <c r="E72" s="491"/>
      <c r="F72" s="491"/>
      <c r="G72" s="491"/>
      <c r="H72" s="491"/>
      <c r="I72" s="491"/>
      <c r="J72" s="491"/>
      <c r="K72" s="491"/>
    </row>
    <row r="73" spans="1:11" ht="12.75" customHeight="1" x14ac:dyDescent="0.2">
      <c r="A73" s="89" t="s">
        <v>861</v>
      </c>
      <c r="B73" s="91">
        <v>1620</v>
      </c>
      <c r="C73" s="509">
        <v>0</v>
      </c>
      <c r="D73" s="491"/>
      <c r="E73" s="491"/>
      <c r="F73" s="491"/>
      <c r="G73" s="491"/>
      <c r="H73" s="491"/>
      <c r="I73" s="491"/>
      <c r="J73" s="491"/>
      <c r="K73" s="491"/>
    </row>
    <row r="74" spans="1:11" ht="12.75" customHeight="1" x14ac:dyDescent="0.2">
      <c r="A74" s="89" t="s">
        <v>25</v>
      </c>
      <c r="B74" s="91">
        <v>1690</v>
      </c>
      <c r="C74" s="509">
        <v>0</v>
      </c>
      <c r="D74" s="491"/>
      <c r="E74" s="491"/>
      <c r="F74" s="491"/>
      <c r="G74" s="491"/>
      <c r="H74" s="491"/>
      <c r="I74" s="491"/>
      <c r="J74" s="491"/>
      <c r="K74" s="491"/>
    </row>
    <row r="75" spans="1:11" ht="12.75" customHeight="1" thickBot="1" x14ac:dyDescent="0.25">
      <c r="A75" s="408" t="s">
        <v>466</v>
      </c>
      <c r="B75" s="409"/>
      <c r="C75" s="506">
        <f>SUM(C69:C74)</f>
        <v>20043</v>
      </c>
      <c r="D75" s="491"/>
      <c r="E75" s="491"/>
      <c r="F75" s="491"/>
      <c r="G75" s="491"/>
      <c r="H75" s="491"/>
      <c r="I75" s="491"/>
      <c r="J75" s="491"/>
      <c r="K75" s="491"/>
    </row>
    <row r="76" spans="1:11" ht="15.75" customHeight="1" thickTop="1" x14ac:dyDescent="0.2">
      <c r="A76" s="380" t="s">
        <v>758</v>
      </c>
      <c r="B76" s="382">
        <v>1700</v>
      </c>
      <c r="C76" s="542"/>
      <c r="D76" s="491"/>
      <c r="E76" s="491"/>
      <c r="F76" s="491"/>
      <c r="G76" s="491"/>
      <c r="H76" s="491"/>
      <c r="I76" s="491"/>
      <c r="J76" s="491"/>
      <c r="K76" s="491"/>
    </row>
    <row r="77" spans="1:11" ht="12.75" customHeight="1" x14ac:dyDescent="0.2">
      <c r="A77" s="89" t="s">
        <v>467</v>
      </c>
      <c r="B77" s="91">
        <v>1711</v>
      </c>
      <c r="C77" s="522">
        <v>8037</v>
      </c>
      <c r="D77" s="490">
        <v>0</v>
      </c>
      <c r="E77" s="491"/>
      <c r="F77" s="491"/>
      <c r="G77" s="491"/>
      <c r="H77" s="491"/>
      <c r="I77" s="491"/>
      <c r="J77" s="491"/>
      <c r="K77" s="491"/>
    </row>
    <row r="78" spans="1:11" ht="12.75" customHeight="1" x14ac:dyDescent="0.2">
      <c r="A78" s="89" t="s">
        <v>74</v>
      </c>
      <c r="B78" s="91">
        <v>1719</v>
      </c>
      <c r="C78" s="509">
        <v>0</v>
      </c>
      <c r="D78" s="490">
        <v>0</v>
      </c>
      <c r="E78" s="491"/>
      <c r="F78" s="491"/>
      <c r="G78" s="491"/>
      <c r="H78" s="491"/>
      <c r="I78" s="491"/>
      <c r="J78" s="491"/>
      <c r="K78" s="491"/>
    </row>
    <row r="79" spans="1:11" ht="12.75" customHeight="1" x14ac:dyDescent="0.2">
      <c r="A79" s="89" t="s">
        <v>468</v>
      </c>
      <c r="B79" s="91">
        <v>1720</v>
      </c>
      <c r="C79" s="509">
        <v>24913</v>
      </c>
      <c r="D79" s="490">
        <v>0</v>
      </c>
      <c r="E79" s="491"/>
      <c r="F79" s="491"/>
      <c r="G79" s="491"/>
      <c r="H79" s="491"/>
      <c r="I79" s="491"/>
      <c r="J79" s="491"/>
      <c r="K79" s="491"/>
    </row>
    <row r="80" spans="1:11" ht="12.75" customHeight="1" x14ac:dyDescent="0.2">
      <c r="A80" s="89" t="s">
        <v>469</v>
      </c>
      <c r="B80" s="91">
        <v>1730</v>
      </c>
      <c r="C80" s="509">
        <v>4920</v>
      </c>
      <c r="D80" s="490">
        <v>0</v>
      </c>
      <c r="E80" s="491"/>
      <c r="F80" s="491"/>
      <c r="G80" s="491"/>
      <c r="H80" s="491"/>
      <c r="I80" s="491"/>
      <c r="J80" s="491"/>
      <c r="K80" s="491"/>
    </row>
    <row r="81" spans="1:11" ht="12.75" customHeight="1" x14ac:dyDescent="0.2">
      <c r="A81" s="89" t="s">
        <v>26</v>
      </c>
      <c r="B81" s="91">
        <v>1790</v>
      </c>
      <c r="C81" s="509">
        <v>0</v>
      </c>
      <c r="D81" s="490">
        <v>0</v>
      </c>
      <c r="E81" s="491"/>
      <c r="F81" s="491"/>
      <c r="G81" s="491"/>
      <c r="H81" s="491"/>
      <c r="I81" s="491"/>
      <c r="J81" s="491"/>
      <c r="K81" s="491"/>
    </row>
    <row r="82" spans="1:11" ht="12.75" customHeight="1" x14ac:dyDescent="0.2">
      <c r="A82" s="99" t="s">
        <v>1367</v>
      </c>
      <c r="B82" s="91">
        <v>1799</v>
      </c>
      <c r="C82" s="723">
        <v>27743</v>
      </c>
      <c r="D82" s="491"/>
      <c r="E82" s="491"/>
      <c r="F82" s="491"/>
      <c r="G82" s="491"/>
      <c r="H82" s="491"/>
      <c r="I82" s="491"/>
      <c r="J82" s="491"/>
      <c r="K82" s="491"/>
    </row>
    <row r="83" spans="1:11" ht="12.75" customHeight="1" thickBot="1" x14ac:dyDescent="0.25">
      <c r="A83" s="408" t="s">
        <v>1365</v>
      </c>
      <c r="B83" s="409"/>
      <c r="C83" s="541">
        <f>SUM(C77:C81)</f>
        <v>37870</v>
      </c>
      <c r="D83" s="506">
        <f>SUM(D77:D81)</f>
        <v>0</v>
      </c>
      <c r="E83" s="491"/>
      <c r="F83" s="491"/>
      <c r="G83" s="491"/>
      <c r="H83" s="491"/>
      <c r="I83" s="491"/>
      <c r="J83" s="491"/>
      <c r="K83" s="491"/>
    </row>
    <row r="84" spans="1:11" ht="12.75" customHeight="1" thickTop="1" thickBot="1" x14ac:dyDescent="0.25">
      <c r="A84" s="408" t="s">
        <v>1366</v>
      </c>
      <c r="B84" s="724"/>
      <c r="C84" s="725">
        <f>SUM(C77:C82)</f>
        <v>65613</v>
      </c>
      <c r="D84" s="491"/>
      <c r="E84" s="491"/>
      <c r="F84" s="491"/>
      <c r="G84" s="491"/>
      <c r="H84" s="491"/>
      <c r="I84" s="491"/>
      <c r="J84" s="491"/>
      <c r="K84" s="491"/>
    </row>
    <row r="85" spans="1:11" ht="15.75" customHeight="1" thickTop="1" x14ac:dyDescent="0.2">
      <c r="A85" s="380" t="s">
        <v>193</v>
      </c>
      <c r="B85" s="382">
        <v>1800</v>
      </c>
      <c r="C85" s="542"/>
      <c r="D85" s="491"/>
      <c r="E85" s="491"/>
      <c r="F85" s="491"/>
      <c r="G85" s="491"/>
      <c r="H85" s="491"/>
      <c r="I85" s="491"/>
      <c r="J85" s="491"/>
      <c r="K85" s="491"/>
    </row>
    <row r="86" spans="1:11" ht="12.75" customHeight="1" x14ac:dyDescent="0.2">
      <c r="A86" s="89" t="s">
        <v>470</v>
      </c>
      <c r="B86" s="91">
        <v>1811</v>
      </c>
      <c r="C86" s="490">
        <v>0</v>
      </c>
      <c r="D86" s="491"/>
      <c r="E86" s="491"/>
      <c r="F86" s="491"/>
      <c r="G86" s="491"/>
      <c r="H86" s="491"/>
      <c r="I86" s="491"/>
      <c r="J86" s="491"/>
      <c r="K86" s="491"/>
    </row>
    <row r="87" spans="1:11" ht="12.75" customHeight="1" x14ac:dyDescent="0.2">
      <c r="A87" s="89" t="s">
        <v>471</v>
      </c>
      <c r="B87" s="91">
        <v>1812</v>
      </c>
      <c r="C87" s="509">
        <v>0</v>
      </c>
      <c r="D87" s="491"/>
      <c r="E87" s="491"/>
      <c r="F87" s="491"/>
      <c r="G87" s="491"/>
      <c r="H87" s="491"/>
      <c r="I87" s="491"/>
      <c r="J87" s="491"/>
      <c r="K87" s="491"/>
    </row>
    <row r="88" spans="1:11" ht="12.75" customHeight="1" x14ac:dyDescent="0.2">
      <c r="A88" s="89" t="s">
        <v>862</v>
      </c>
      <c r="B88" s="91">
        <v>1813</v>
      </c>
      <c r="C88" s="509">
        <v>0</v>
      </c>
      <c r="D88" s="491"/>
      <c r="E88" s="491"/>
      <c r="F88" s="491"/>
      <c r="G88" s="491"/>
      <c r="H88" s="491"/>
      <c r="I88" s="491"/>
      <c r="J88" s="491"/>
      <c r="K88" s="491"/>
    </row>
    <row r="89" spans="1:11" ht="12.75" customHeight="1" x14ac:dyDescent="0.2">
      <c r="A89" s="89" t="s">
        <v>75</v>
      </c>
      <c r="B89" s="91">
        <v>1819</v>
      </c>
      <c r="C89" s="509">
        <v>0</v>
      </c>
      <c r="D89" s="491"/>
      <c r="E89" s="491"/>
      <c r="F89" s="491"/>
      <c r="G89" s="491"/>
      <c r="H89" s="491"/>
      <c r="I89" s="491"/>
      <c r="J89" s="491"/>
      <c r="K89" s="491"/>
    </row>
    <row r="90" spans="1:11" ht="12.75" customHeight="1" x14ac:dyDescent="0.2">
      <c r="A90" s="89" t="s">
        <v>472</v>
      </c>
      <c r="B90" s="91">
        <v>1821</v>
      </c>
      <c r="C90" s="509">
        <v>0</v>
      </c>
      <c r="D90" s="491"/>
      <c r="E90" s="491"/>
      <c r="F90" s="491"/>
      <c r="G90" s="491"/>
      <c r="H90" s="491"/>
      <c r="I90" s="491"/>
      <c r="J90" s="491"/>
      <c r="K90" s="491"/>
    </row>
    <row r="91" spans="1:11" ht="12.75" customHeight="1" x14ac:dyDescent="0.2">
      <c r="A91" s="89" t="s">
        <v>614</v>
      </c>
      <c r="B91" s="91">
        <v>1822</v>
      </c>
      <c r="C91" s="509">
        <v>0</v>
      </c>
      <c r="D91" s="491"/>
      <c r="E91" s="491"/>
      <c r="F91" s="491"/>
      <c r="G91" s="491"/>
      <c r="H91" s="491"/>
      <c r="I91" s="491"/>
      <c r="J91" s="491"/>
      <c r="K91" s="491"/>
    </row>
    <row r="92" spans="1:11" ht="12.75" customHeight="1" x14ac:dyDescent="0.2">
      <c r="A92" s="89" t="s">
        <v>118</v>
      </c>
      <c r="B92" s="91">
        <v>1823</v>
      </c>
      <c r="C92" s="509">
        <v>0</v>
      </c>
      <c r="D92" s="491"/>
      <c r="E92" s="491"/>
      <c r="F92" s="491"/>
      <c r="G92" s="491"/>
      <c r="H92" s="491"/>
      <c r="I92" s="491"/>
      <c r="J92" s="491"/>
      <c r="K92" s="491"/>
    </row>
    <row r="93" spans="1:11" ht="12.75" customHeight="1" x14ac:dyDescent="0.2">
      <c r="A93" s="89" t="s">
        <v>27</v>
      </c>
      <c r="B93" s="91">
        <v>1829</v>
      </c>
      <c r="C93" s="509">
        <v>0</v>
      </c>
      <c r="D93" s="491"/>
      <c r="E93" s="491"/>
      <c r="F93" s="491"/>
      <c r="G93" s="491"/>
      <c r="H93" s="491"/>
      <c r="I93" s="491"/>
      <c r="J93" s="491"/>
      <c r="K93" s="491"/>
    </row>
    <row r="94" spans="1:11" ht="12.75" customHeight="1" x14ac:dyDescent="0.2">
      <c r="A94" s="89" t="s">
        <v>659</v>
      </c>
      <c r="B94" s="91">
        <v>1890</v>
      </c>
      <c r="C94" s="509">
        <v>0</v>
      </c>
      <c r="D94" s="491"/>
      <c r="E94" s="491"/>
      <c r="F94" s="491"/>
      <c r="G94" s="491"/>
      <c r="H94" s="491"/>
      <c r="I94" s="491"/>
      <c r="J94" s="491"/>
      <c r="K94" s="491"/>
    </row>
    <row r="95" spans="1:11" ht="12.75" customHeight="1" thickBot="1" x14ac:dyDescent="0.25">
      <c r="A95" s="408" t="s">
        <v>194</v>
      </c>
      <c r="B95" s="409"/>
      <c r="C95" s="506">
        <f>SUM(C86:C94)</f>
        <v>0</v>
      </c>
      <c r="D95" s="491"/>
      <c r="E95" s="491"/>
      <c r="F95" s="491"/>
      <c r="G95" s="491"/>
      <c r="H95" s="491"/>
      <c r="I95" s="491"/>
      <c r="J95" s="491"/>
      <c r="K95" s="491"/>
    </row>
    <row r="96" spans="1:11" ht="15.75" customHeight="1" thickTop="1" x14ac:dyDescent="0.2">
      <c r="A96" s="380" t="s">
        <v>973</v>
      </c>
      <c r="B96" s="382">
        <v>1900</v>
      </c>
      <c r="C96" s="542"/>
      <c r="D96" s="526"/>
      <c r="E96" s="491"/>
      <c r="F96" s="491"/>
      <c r="G96" s="491"/>
      <c r="H96" s="491"/>
      <c r="I96" s="491"/>
      <c r="J96" s="491"/>
      <c r="K96" s="491"/>
    </row>
    <row r="97" spans="1:11" ht="12.75" customHeight="1" x14ac:dyDescent="0.2">
      <c r="A97" s="89" t="s">
        <v>908</v>
      </c>
      <c r="B97" s="91">
        <v>1910</v>
      </c>
      <c r="C97" s="490">
        <v>15000</v>
      </c>
      <c r="D97" s="509">
        <v>30000</v>
      </c>
      <c r="E97" s="526"/>
      <c r="F97" s="526"/>
      <c r="G97" s="526"/>
      <c r="H97" s="526"/>
      <c r="I97" s="526"/>
      <c r="J97" s="526"/>
      <c r="K97" s="526"/>
    </row>
    <row r="98" spans="1:11" ht="12.75" customHeight="1" x14ac:dyDescent="0.2">
      <c r="A98" s="89" t="s">
        <v>319</v>
      </c>
      <c r="B98" s="91">
        <v>1920</v>
      </c>
      <c r="C98" s="509">
        <v>0</v>
      </c>
      <c r="D98" s="509">
        <v>58000</v>
      </c>
      <c r="E98" s="497">
        <v>0</v>
      </c>
      <c r="F98" s="496">
        <v>0</v>
      </c>
      <c r="G98" s="496">
        <v>0</v>
      </c>
      <c r="H98" s="496">
        <v>0</v>
      </c>
      <c r="I98" s="496">
        <v>0</v>
      </c>
      <c r="J98" s="496">
        <v>0</v>
      </c>
      <c r="K98" s="496">
        <v>0</v>
      </c>
    </row>
    <row r="99" spans="1:11" ht="12.75" customHeight="1" x14ac:dyDescent="0.2">
      <c r="A99" s="35" t="s">
        <v>195</v>
      </c>
      <c r="B99" s="127">
        <v>1930</v>
      </c>
      <c r="C99" s="509">
        <v>0</v>
      </c>
      <c r="D99" s="490">
        <v>0</v>
      </c>
      <c r="E99" s="493">
        <v>0</v>
      </c>
      <c r="F99" s="490">
        <v>0</v>
      </c>
      <c r="G99" s="490">
        <v>0</v>
      </c>
      <c r="H99" s="490">
        <v>0</v>
      </c>
      <c r="I99" s="490">
        <v>0</v>
      </c>
      <c r="J99" s="490">
        <v>0</v>
      </c>
      <c r="K99" s="490">
        <v>0</v>
      </c>
    </row>
    <row r="100" spans="1:11" ht="12.75" customHeight="1" x14ac:dyDescent="0.2">
      <c r="A100" s="89" t="s">
        <v>149</v>
      </c>
      <c r="B100" s="91">
        <v>1940</v>
      </c>
      <c r="C100" s="509">
        <v>0</v>
      </c>
      <c r="D100" s="490">
        <v>0</v>
      </c>
      <c r="E100" s="521"/>
      <c r="F100" s="490"/>
      <c r="G100" s="521"/>
      <c r="H100" s="521"/>
      <c r="I100" s="519"/>
      <c r="J100" s="521"/>
      <c r="K100" s="521"/>
    </row>
    <row r="101" spans="1:11" ht="12.75" customHeight="1" x14ac:dyDescent="0.2">
      <c r="A101" s="89" t="s">
        <v>706</v>
      </c>
      <c r="B101" s="91">
        <v>1950</v>
      </c>
      <c r="C101" s="509">
        <v>0</v>
      </c>
      <c r="D101" s="490">
        <v>0</v>
      </c>
      <c r="E101" s="490"/>
      <c r="F101" s="490"/>
      <c r="G101" s="490">
        <v>3105</v>
      </c>
      <c r="H101" s="490"/>
      <c r="I101" s="491"/>
      <c r="J101" s="490"/>
      <c r="K101" s="490"/>
    </row>
    <row r="102" spans="1:11" ht="12.75" customHeight="1" x14ac:dyDescent="0.2">
      <c r="A102" s="89" t="s">
        <v>196</v>
      </c>
      <c r="B102" s="91">
        <v>1960</v>
      </c>
      <c r="C102" s="509">
        <v>971</v>
      </c>
      <c r="D102" s="509">
        <v>0</v>
      </c>
      <c r="E102" s="509"/>
      <c r="F102" s="509"/>
      <c r="G102" s="509"/>
      <c r="H102" s="509"/>
      <c r="I102" s="490"/>
      <c r="J102" s="509"/>
      <c r="K102" s="490"/>
    </row>
    <row r="103" spans="1:11" ht="12.75" customHeight="1" x14ac:dyDescent="0.2">
      <c r="A103" s="89" t="s">
        <v>197</v>
      </c>
      <c r="B103" s="91">
        <v>1970</v>
      </c>
      <c r="C103" s="509">
        <v>0</v>
      </c>
      <c r="D103" s="532"/>
      <c r="E103" s="498"/>
      <c r="F103" s="532"/>
      <c r="G103" s="494"/>
      <c r="H103" s="532"/>
      <c r="I103" s="491"/>
      <c r="J103" s="494"/>
      <c r="K103" s="494"/>
    </row>
    <row r="104" spans="1:11" ht="12.75" customHeight="1" x14ac:dyDescent="0.2">
      <c r="A104" s="89" t="s">
        <v>198</v>
      </c>
      <c r="B104" s="91">
        <v>1980</v>
      </c>
      <c r="C104" s="509">
        <v>0</v>
      </c>
      <c r="D104" s="509"/>
      <c r="E104" s="509"/>
      <c r="F104" s="509"/>
      <c r="G104" s="509"/>
      <c r="H104" s="509"/>
      <c r="I104" s="490"/>
      <c r="J104" s="509"/>
      <c r="K104" s="490"/>
    </row>
    <row r="105" spans="1:11" ht="12.75" customHeight="1" x14ac:dyDescent="0.2">
      <c r="A105" s="89" t="s">
        <v>275</v>
      </c>
      <c r="B105" s="91">
        <v>1983</v>
      </c>
      <c r="C105" s="522"/>
      <c r="D105" s="491"/>
      <c r="E105" s="522"/>
      <c r="F105" s="491"/>
      <c r="G105" s="491"/>
      <c r="H105" s="509"/>
      <c r="I105" s="491"/>
      <c r="J105" s="519"/>
      <c r="K105" s="519"/>
    </row>
    <row r="106" spans="1:11" ht="12.75" customHeight="1" x14ac:dyDescent="0.2">
      <c r="A106" s="89" t="s">
        <v>715</v>
      </c>
      <c r="B106" s="91">
        <v>1991</v>
      </c>
      <c r="C106" s="509">
        <v>0</v>
      </c>
      <c r="D106" s="490"/>
      <c r="E106" s="496"/>
      <c r="F106" s="490"/>
      <c r="G106" s="490"/>
      <c r="H106" s="490"/>
      <c r="I106" s="491"/>
      <c r="J106" s="491"/>
      <c r="K106" s="491"/>
    </row>
    <row r="107" spans="1:11" ht="12.75" customHeight="1" x14ac:dyDescent="0.2">
      <c r="A107" s="89" t="s">
        <v>707</v>
      </c>
      <c r="B107" s="91">
        <v>1992</v>
      </c>
      <c r="C107" s="490">
        <v>0</v>
      </c>
      <c r="D107" s="518"/>
      <c r="E107" s="491"/>
      <c r="F107" s="491"/>
      <c r="G107" s="491"/>
      <c r="H107" s="519"/>
      <c r="I107" s="491"/>
      <c r="J107" s="491"/>
      <c r="K107" s="491"/>
    </row>
    <row r="108" spans="1:11" ht="12.75" customHeight="1" x14ac:dyDescent="0.2">
      <c r="A108" s="89" t="s">
        <v>1105</v>
      </c>
      <c r="B108" s="91">
        <v>1993</v>
      </c>
      <c r="C108" s="490">
        <v>0</v>
      </c>
      <c r="D108" s="509"/>
      <c r="E108" s="490"/>
      <c r="F108" s="490"/>
      <c r="G108" s="490"/>
      <c r="H108" s="490"/>
      <c r="I108" s="526"/>
      <c r="J108" s="490"/>
      <c r="K108" s="490"/>
    </row>
    <row r="109" spans="1:11" ht="12.75" customHeight="1" x14ac:dyDescent="0.2">
      <c r="A109" s="89" t="s">
        <v>76</v>
      </c>
      <c r="B109" s="91">
        <v>1999</v>
      </c>
      <c r="C109" s="509">
        <v>7779</v>
      </c>
      <c r="D109" s="490">
        <v>0</v>
      </c>
      <c r="E109" s="490">
        <v>0</v>
      </c>
      <c r="F109" s="490">
        <v>11465</v>
      </c>
      <c r="G109" s="490">
        <v>0</v>
      </c>
      <c r="H109" s="490">
        <v>0</v>
      </c>
      <c r="I109" s="490">
        <v>0</v>
      </c>
      <c r="J109" s="490">
        <v>0</v>
      </c>
      <c r="K109" s="490">
        <v>0</v>
      </c>
    </row>
    <row r="110" spans="1:11" ht="12.75" customHeight="1" thickBot="1" x14ac:dyDescent="0.25">
      <c r="A110" s="408" t="s">
        <v>409</v>
      </c>
      <c r="B110" s="410"/>
      <c r="C110" s="541">
        <f>SUM(C97:C109)</f>
        <v>23750</v>
      </c>
      <c r="D110" s="541">
        <f t="shared" ref="D110:K110" si="3">SUM(D97:D109)</f>
        <v>88000</v>
      </c>
      <c r="E110" s="541">
        <f t="shared" si="3"/>
        <v>0</v>
      </c>
      <c r="F110" s="541">
        <f t="shared" si="3"/>
        <v>11465</v>
      </c>
      <c r="G110" s="541">
        <f t="shared" si="3"/>
        <v>3105</v>
      </c>
      <c r="H110" s="541">
        <f t="shared" si="3"/>
        <v>0</v>
      </c>
      <c r="I110" s="541">
        <f t="shared" si="3"/>
        <v>0</v>
      </c>
      <c r="J110" s="541">
        <f t="shared" si="3"/>
        <v>0</v>
      </c>
      <c r="K110" s="506">
        <f t="shared" si="3"/>
        <v>0</v>
      </c>
    </row>
    <row r="111" spans="1:11" ht="24" thickTop="1" thickBot="1" x14ac:dyDescent="0.25">
      <c r="A111" s="411" t="s">
        <v>1418</v>
      </c>
      <c r="B111" s="865" t="s">
        <v>487</v>
      </c>
      <c r="C111" s="547">
        <f>SUM(C12,C18,C40,C63,C67,C75,C83,C95,C110,)</f>
        <v>1887074</v>
      </c>
      <c r="D111" s="547">
        <f t="shared" ref="D111:K111" si="4">SUM(D12,D18,D40,D63,D67,D75,D83,D95,D110,)</f>
        <v>326588</v>
      </c>
      <c r="E111" s="547">
        <f t="shared" si="4"/>
        <v>375946</v>
      </c>
      <c r="F111" s="547">
        <f t="shared" si="4"/>
        <v>192721</v>
      </c>
      <c r="G111" s="547">
        <f t="shared" si="4"/>
        <v>71583</v>
      </c>
      <c r="H111" s="547">
        <f t="shared" si="4"/>
        <v>0</v>
      </c>
      <c r="I111" s="547">
        <f t="shared" si="4"/>
        <v>2631</v>
      </c>
      <c r="J111" s="547">
        <f t="shared" si="4"/>
        <v>96885</v>
      </c>
      <c r="K111" s="538">
        <f t="shared" si="4"/>
        <v>0</v>
      </c>
    </row>
    <row r="112" spans="1:11" ht="24" thickTop="1" thickBot="1" x14ac:dyDescent="0.25">
      <c r="A112" s="411" t="s">
        <v>1417</v>
      </c>
      <c r="B112" s="865" t="s">
        <v>487</v>
      </c>
      <c r="C112" s="547">
        <f>SUM(C12,C18,C40,C63,C67,C75,C84,C95,C110)</f>
        <v>1914817</v>
      </c>
      <c r="D112" s="491"/>
      <c r="E112" s="491"/>
      <c r="F112" s="491"/>
      <c r="G112" s="491"/>
      <c r="H112" s="491"/>
      <c r="I112" s="491"/>
      <c r="J112" s="491"/>
      <c r="K112" s="491"/>
    </row>
    <row r="113" spans="1:12" ht="30" customHeight="1" thickTop="1" x14ac:dyDescent="0.2">
      <c r="A113" s="376" t="s">
        <v>276</v>
      </c>
      <c r="B113" s="866"/>
      <c r="C113" s="513"/>
      <c r="D113" s="513"/>
      <c r="E113" s="513"/>
      <c r="F113" s="513"/>
      <c r="G113" s="513"/>
      <c r="H113" s="513"/>
      <c r="I113" s="513"/>
      <c r="J113" s="513"/>
      <c r="K113" s="524"/>
    </row>
    <row r="114" spans="1:12" ht="12.75" customHeight="1" x14ac:dyDescent="0.2">
      <c r="A114" s="96" t="s">
        <v>708</v>
      </c>
      <c r="B114" s="95">
        <v>2100</v>
      </c>
      <c r="C114" s="522"/>
      <c r="D114" s="496"/>
      <c r="E114" s="518"/>
      <c r="F114" s="496">
        <v>0</v>
      </c>
      <c r="G114" s="496">
        <v>0</v>
      </c>
      <c r="H114" s="518"/>
      <c r="I114" s="491"/>
      <c r="J114" s="491"/>
      <c r="K114" s="491"/>
    </row>
    <row r="115" spans="1:12" ht="12.75" customHeight="1" x14ac:dyDescent="0.2">
      <c r="A115" s="89" t="s">
        <v>709</v>
      </c>
      <c r="B115" s="91">
        <v>2200</v>
      </c>
      <c r="C115" s="509">
        <v>0</v>
      </c>
      <c r="D115" s="490"/>
      <c r="E115" s="518"/>
      <c r="F115" s="490">
        <v>0</v>
      </c>
      <c r="G115" s="490">
        <v>0</v>
      </c>
      <c r="H115" s="518"/>
      <c r="I115" s="491"/>
      <c r="J115" s="491"/>
      <c r="K115" s="491"/>
      <c r="L115" s="124"/>
    </row>
    <row r="116" spans="1:12" ht="12.75" customHeight="1" x14ac:dyDescent="0.2">
      <c r="A116" s="89" t="s">
        <v>28</v>
      </c>
      <c r="B116" s="91">
        <v>2300</v>
      </c>
      <c r="C116" s="509"/>
      <c r="D116" s="490"/>
      <c r="E116" s="518"/>
      <c r="F116" s="490">
        <v>0</v>
      </c>
      <c r="G116" s="490">
        <v>0</v>
      </c>
      <c r="H116" s="518"/>
      <c r="I116" s="491"/>
      <c r="J116" s="491"/>
      <c r="K116" s="491"/>
    </row>
    <row r="117" spans="1:12" ht="13.5" thickBot="1" x14ac:dyDescent="0.25">
      <c r="A117" s="412" t="s">
        <v>695</v>
      </c>
      <c r="B117" s="867" t="s">
        <v>486</v>
      </c>
      <c r="C117" s="548">
        <f>SUM(C114:C116)</f>
        <v>0</v>
      </c>
      <c r="D117" s="548">
        <f>SUM(D114:D116)</f>
        <v>0</v>
      </c>
      <c r="E117" s="518" t="s">
        <v>1004</v>
      </c>
      <c r="F117" s="548">
        <f>SUM(F114:F116)</f>
        <v>0</v>
      </c>
      <c r="G117" s="548">
        <f>SUM(G114:G116)</f>
        <v>0</v>
      </c>
      <c r="H117" s="518"/>
      <c r="I117" s="491"/>
      <c r="J117" s="491"/>
      <c r="K117" s="491"/>
    </row>
    <row r="118" spans="1:12" ht="16.7" customHeight="1" thickTop="1" x14ac:dyDescent="0.2">
      <c r="A118" s="377" t="s">
        <v>692</v>
      </c>
      <c r="B118" s="868"/>
      <c r="C118" s="512"/>
      <c r="D118" s="513"/>
      <c r="E118" s="513"/>
      <c r="F118" s="513"/>
      <c r="G118" s="513"/>
      <c r="H118" s="513"/>
      <c r="I118" s="513"/>
      <c r="J118" s="513"/>
      <c r="K118" s="524"/>
    </row>
    <row r="119" spans="1:12" ht="18" customHeight="1" x14ac:dyDescent="0.2">
      <c r="A119" s="383" t="s">
        <v>1141</v>
      </c>
      <c r="B119" s="384"/>
      <c r="C119" s="549"/>
      <c r="D119" s="526"/>
      <c r="E119" s="518"/>
      <c r="F119" s="526"/>
      <c r="G119" s="526"/>
      <c r="H119" s="518"/>
      <c r="I119" s="491"/>
      <c r="J119" s="526"/>
      <c r="K119" s="526"/>
    </row>
    <row r="120" spans="1:12" ht="12.75" customHeight="1" x14ac:dyDescent="0.2">
      <c r="A120" s="89" t="s">
        <v>1224</v>
      </c>
      <c r="B120" s="128">
        <v>3001</v>
      </c>
      <c r="C120" s="522">
        <v>1304159</v>
      </c>
      <c r="D120" s="496">
        <v>0</v>
      </c>
      <c r="E120" s="490">
        <v>0</v>
      </c>
      <c r="F120" s="496">
        <v>0</v>
      </c>
      <c r="G120" s="496">
        <v>0</v>
      </c>
      <c r="H120" s="490">
        <v>0</v>
      </c>
      <c r="I120" s="491"/>
      <c r="J120" s="490">
        <v>0</v>
      </c>
      <c r="K120" s="490">
        <v>0</v>
      </c>
    </row>
    <row r="121" spans="1:12" ht="12.75" customHeight="1" x14ac:dyDescent="0.2">
      <c r="A121" s="89" t="s">
        <v>1254</v>
      </c>
      <c r="B121" s="128">
        <v>3005</v>
      </c>
      <c r="C121" s="509">
        <v>0</v>
      </c>
      <c r="D121" s="490">
        <v>0</v>
      </c>
      <c r="E121" s="490">
        <v>0</v>
      </c>
      <c r="F121" s="490">
        <v>0</v>
      </c>
      <c r="G121" s="490">
        <v>0</v>
      </c>
      <c r="H121" s="490">
        <v>0</v>
      </c>
      <c r="I121" s="491"/>
      <c r="J121" s="490">
        <v>0</v>
      </c>
      <c r="K121" s="490">
        <v>0</v>
      </c>
    </row>
    <row r="122" spans="1:12" ht="12.75" customHeight="1" x14ac:dyDescent="0.2">
      <c r="A122" s="89" t="s">
        <v>1310</v>
      </c>
      <c r="B122" s="128">
        <v>3030</v>
      </c>
      <c r="C122" s="509">
        <v>0</v>
      </c>
      <c r="D122" s="490">
        <v>0</v>
      </c>
      <c r="E122" s="490">
        <v>0</v>
      </c>
      <c r="F122" s="490">
        <v>0</v>
      </c>
      <c r="G122" s="490">
        <v>0</v>
      </c>
      <c r="H122" s="490">
        <v>0</v>
      </c>
      <c r="I122" s="491"/>
      <c r="J122" s="490">
        <v>0</v>
      </c>
      <c r="K122" s="490">
        <v>0</v>
      </c>
    </row>
    <row r="123" spans="1:12" x14ac:dyDescent="0.2">
      <c r="A123" s="348" t="s">
        <v>1255</v>
      </c>
      <c r="B123" s="130">
        <v>3099</v>
      </c>
      <c r="C123" s="509">
        <v>0</v>
      </c>
      <c r="D123" s="490">
        <v>0</v>
      </c>
      <c r="E123" s="490">
        <v>0</v>
      </c>
      <c r="F123" s="490">
        <v>0</v>
      </c>
      <c r="G123" s="490">
        <v>0</v>
      </c>
      <c r="H123" s="490">
        <v>0</v>
      </c>
      <c r="I123" s="491"/>
      <c r="J123" s="490">
        <v>0</v>
      </c>
      <c r="K123" s="490">
        <v>0</v>
      </c>
    </row>
    <row r="124" spans="1:12" ht="12.6" customHeight="1" thickBot="1" x14ac:dyDescent="0.25">
      <c r="A124" s="408" t="s">
        <v>410</v>
      </c>
      <c r="B124" s="413"/>
      <c r="C124" s="541">
        <f t="shared" ref="C124:H124" si="5">SUM(C120:C123)</f>
        <v>1304159</v>
      </c>
      <c r="D124" s="541">
        <f t="shared" si="5"/>
        <v>0</v>
      </c>
      <c r="E124" s="541">
        <f t="shared" si="5"/>
        <v>0</v>
      </c>
      <c r="F124" s="541">
        <f t="shared" si="5"/>
        <v>0</v>
      </c>
      <c r="G124" s="541">
        <f t="shared" si="5"/>
        <v>0</v>
      </c>
      <c r="H124" s="541">
        <f t="shared" si="5"/>
        <v>0</v>
      </c>
      <c r="I124" s="491"/>
      <c r="J124" s="541">
        <f>SUM(J120:J123)</f>
        <v>0</v>
      </c>
      <c r="K124" s="506">
        <f>SUM(K120:K123)</f>
        <v>0</v>
      </c>
    </row>
    <row r="125" spans="1:12" ht="15.75" customHeight="1" thickTop="1" x14ac:dyDescent="0.2">
      <c r="A125" s="380" t="s">
        <v>1140</v>
      </c>
      <c r="B125" s="385"/>
      <c r="C125" s="550"/>
      <c r="D125" s="518"/>
      <c r="E125" s="491"/>
      <c r="F125" s="551"/>
      <c r="G125" s="491"/>
      <c r="H125" s="491"/>
      <c r="I125" s="491"/>
      <c r="J125" s="491"/>
      <c r="K125" s="491"/>
    </row>
    <row r="126" spans="1:12" ht="15" customHeight="1" x14ac:dyDescent="0.2">
      <c r="A126" s="386" t="s">
        <v>574</v>
      </c>
      <c r="B126" s="387"/>
      <c r="C126" s="526"/>
      <c r="D126" s="518"/>
      <c r="E126" s="491"/>
      <c r="F126" s="526"/>
      <c r="G126" s="491"/>
      <c r="H126" s="491"/>
      <c r="I126" s="491"/>
      <c r="J126" s="491"/>
      <c r="K126" s="491"/>
    </row>
    <row r="127" spans="1:12" ht="12.75" customHeight="1" x14ac:dyDescent="0.2">
      <c r="A127" s="89" t="s">
        <v>743</v>
      </c>
      <c r="B127" s="131">
        <v>3100</v>
      </c>
      <c r="C127" s="496">
        <v>67005</v>
      </c>
      <c r="D127" s="518"/>
      <c r="E127" s="491"/>
      <c r="F127" s="540">
        <v>0</v>
      </c>
      <c r="G127" s="491"/>
      <c r="H127" s="491"/>
      <c r="I127" s="491"/>
      <c r="J127" s="491"/>
      <c r="K127" s="491"/>
    </row>
    <row r="128" spans="1:12" ht="12.75" customHeight="1" x14ac:dyDescent="0.2">
      <c r="A128" s="89" t="s">
        <v>1503</v>
      </c>
      <c r="B128" s="128">
        <v>3105</v>
      </c>
      <c r="C128" s="540">
        <v>0</v>
      </c>
      <c r="D128" s="518"/>
      <c r="E128" s="491"/>
      <c r="F128" s="497">
        <v>0</v>
      </c>
      <c r="G128" s="491"/>
      <c r="H128" s="491"/>
      <c r="I128" s="491"/>
      <c r="J128" s="491"/>
      <c r="K128" s="491"/>
    </row>
    <row r="129" spans="1:11" ht="12.75" customHeight="1" x14ac:dyDescent="0.2">
      <c r="A129" s="89" t="s">
        <v>744</v>
      </c>
      <c r="B129" s="128">
        <v>3110</v>
      </c>
      <c r="C129" s="497">
        <v>0</v>
      </c>
      <c r="D129" s="497">
        <v>0</v>
      </c>
      <c r="E129" s="491"/>
      <c r="F129" s="497">
        <v>0</v>
      </c>
      <c r="G129" s="491"/>
      <c r="H129" s="491"/>
      <c r="I129" s="491"/>
      <c r="J129" s="491"/>
      <c r="K129" s="491"/>
    </row>
    <row r="130" spans="1:11" ht="12.75" customHeight="1" x14ac:dyDescent="0.2">
      <c r="A130" s="89" t="s">
        <v>102</v>
      </c>
      <c r="B130" s="128">
        <v>3120</v>
      </c>
      <c r="C130" s="490">
        <v>0</v>
      </c>
      <c r="D130" s="518"/>
      <c r="E130" s="491"/>
      <c r="F130" s="490">
        <v>0</v>
      </c>
      <c r="G130" s="491"/>
      <c r="H130" s="491"/>
      <c r="I130" s="491"/>
      <c r="J130" s="491"/>
      <c r="K130" s="491"/>
    </row>
    <row r="131" spans="1:11" ht="12.75" customHeight="1" x14ac:dyDescent="0.2">
      <c r="A131" s="89" t="s">
        <v>1111</v>
      </c>
      <c r="B131" s="128">
        <v>3130</v>
      </c>
      <c r="C131" s="490">
        <v>0</v>
      </c>
      <c r="D131" s="518"/>
      <c r="E131" s="491"/>
      <c r="F131" s="490">
        <v>0</v>
      </c>
      <c r="G131" s="491"/>
      <c r="H131" s="491"/>
      <c r="I131" s="491"/>
      <c r="J131" s="491"/>
      <c r="K131" s="491"/>
    </row>
    <row r="132" spans="1:11" ht="12.75" customHeight="1" x14ac:dyDescent="0.2">
      <c r="A132" s="89" t="s">
        <v>116</v>
      </c>
      <c r="B132" s="128">
        <v>3145</v>
      </c>
      <c r="C132" s="540">
        <v>0</v>
      </c>
      <c r="D132" s="518"/>
      <c r="E132" s="491"/>
      <c r="F132" s="497">
        <v>0</v>
      </c>
      <c r="G132" s="491"/>
      <c r="H132" s="491"/>
      <c r="I132" s="491"/>
      <c r="J132" s="491"/>
      <c r="K132" s="491"/>
    </row>
    <row r="133" spans="1:11" ht="12.75" customHeight="1" x14ac:dyDescent="0.2">
      <c r="A133" s="89" t="s">
        <v>64</v>
      </c>
      <c r="B133" s="128">
        <v>3199</v>
      </c>
      <c r="C133" s="509">
        <v>0</v>
      </c>
      <c r="D133" s="490">
        <v>0</v>
      </c>
      <c r="E133" s="491"/>
      <c r="F133" s="490">
        <v>0</v>
      </c>
      <c r="G133" s="491"/>
      <c r="H133" s="491"/>
      <c r="I133" s="491"/>
      <c r="J133" s="491"/>
      <c r="K133" s="491"/>
    </row>
    <row r="134" spans="1:11" ht="12.75" customHeight="1" thickBot="1" x14ac:dyDescent="0.25">
      <c r="A134" s="408" t="s">
        <v>882</v>
      </c>
      <c r="B134" s="414"/>
      <c r="C134" s="541">
        <f>SUM(C127:C133)</f>
        <v>67005</v>
      </c>
      <c r="D134" s="541">
        <f>SUM(D127:D133)</f>
        <v>0</v>
      </c>
      <c r="E134" s="492" t="s">
        <v>1004</v>
      </c>
      <c r="F134" s="541">
        <f>SUM(F127:F133)</f>
        <v>0</v>
      </c>
      <c r="G134" s="491" t="s">
        <v>1004</v>
      </c>
      <c r="H134" s="491" t="s">
        <v>1004</v>
      </c>
      <c r="I134" s="491" t="s">
        <v>1004</v>
      </c>
      <c r="J134" s="491" t="s">
        <v>1004</v>
      </c>
      <c r="K134" s="491" t="s">
        <v>1004</v>
      </c>
    </row>
    <row r="135" spans="1:11" ht="15.75" customHeight="1" thickTop="1" x14ac:dyDescent="0.2">
      <c r="A135" s="388" t="s">
        <v>200</v>
      </c>
      <c r="B135" s="389"/>
      <c r="C135" s="542"/>
      <c r="D135" s="542"/>
      <c r="E135" s="518"/>
      <c r="F135" s="542"/>
      <c r="G135" s="491"/>
      <c r="H135" s="491"/>
      <c r="I135" s="491"/>
      <c r="J135" s="491"/>
      <c r="K135" s="491"/>
    </row>
    <row r="136" spans="1:11" x14ac:dyDescent="0.2">
      <c r="A136" s="89" t="s">
        <v>511</v>
      </c>
      <c r="B136" s="128">
        <v>3200</v>
      </c>
      <c r="C136" s="509">
        <v>0</v>
      </c>
      <c r="D136" s="490">
        <v>0</v>
      </c>
      <c r="E136" s="518"/>
      <c r="F136" s="491"/>
      <c r="G136" s="490">
        <v>0</v>
      </c>
      <c r="H136" s="491"/>
      <c r="I136" s="491"/>
      <c r="J136" s="491"/>
      <c r="K136" s="491"/>
    </row>
    <row r="137" spans="1:11" ht="12.75" customHeight="1" x14ac:dyDescent="0.2">
      <c r="A137" s="89" t="s">
        <v>576</v>
      </c>
      <c r="B137" s="128">
        <v>3220</v>
      </c>
      <c r="C137" s="509">
        <v>0</v>
      </c>
      <c r="D137" s="490">
        <v>0</v>
      </c>
      <c r="E137" s="518"/>
      <c r="F137" s="491"/>
      <c r="G137" s="490">
        <v>0</v>
      </c>
      <c r="H137" s="491"/>
      <c r="I137" s="491"/>
      <c r="J137" s="491"/>
      <c r="K137" s="491"/>
    </row>
    <row r="138" spans="1:11" ht="12.75" customHeight="1" x14ac:dyDescent="0.2">
      <c r="A138" s="89" t="s">
        <v>199</v>
      </c>
      <c r="B138" s="128">
        <v>3225</v>
      </c>
      <c r="C138" s="509">
        <v>0</v>
      </c>
      <c r="D138" s="490">
        <v>0</v>
      </c>
      <c r="E138" s="518"/>
      <c r="F138" s="491"/>
      <c r="G138" s="490">
        <v>0</v>
      </c>
      <c r="H138" s="491"/>
      <c r="I138" s="491"/>
      <c r="J138" s="491"/>
      <c r="K138" s="491"/>
    </row>
    <row r="139" spans="1:11" ht="12.75" customHeight="1" x14ac:dyDescent="0.2">
      <c r="A139" s="89" t="s">
        <v>512</v>
      </c>
      <c r="B139" s="128">
        <v>3235</v>
      </c>
      <c r="C139" s="509">
        <v>0</v>
      </c>
      <c r="D139" s="490">
        <v>0</v>
      </c>
      <c r="E139" s="518"/>
      <c r="F139" s="491"/>
      <c r="G139" s="490">
        <v>0</v>
      </c>
      <c r="H139" s="491"/>
      <c r="I139" s="491"/>
      <c r="J139" s="491"/>
      <c r="K139" s="491"/>
    </row>
    <row r="140" spans="1:11" ht="12.75" customHeight="1" x14ac:dyDescent="0.2">
      <c r="A140" s="89" t="s">
        <v>513</v>
      </c>
      <c r="B140" s="128">
        <v>3240</v>
      </c>
      <c r="C140" s="509">
        <v>0</v>
      </c>
      <c r="D140" s="490">
        <v>0</v>
      </c>
      <c r="E140" s="518"/>
      <c r="F140" s="491"/>
      <c r="G140" s="490">
        <v>0</v>
      </c>
      <c r="H140" s="491"/>
      <c r="I140" s="491"/>
      <c r="J140" s="491"/>
      <c r="K140" s="491"/>
    </row>
    <row r="141" spans="1:11" ht="12.75" customHeight="1" x14ac:dyDescent="0.2">
      <c r="A141" s="89" t="s">
        <v>514</v>
      </c>
      <c r="B141" s="128">
        <v>3270</v>
      </c>
      <c r="C141" s="509">
        <v>0</v>
      </c>
      <c r="D141" s="490">
        <v>0</v>
      </c>
      <c r="E141" s="518"/>
      <c r="F141" s="491"/>
      <c r="G141" s="490">
        <v>0</v>
      </c>
      <c r="H141" s="491"/>
      <c r="I141" s="491"/>
      <c r="J141" s="491"/>
      <c r="K141" s="491"/>
    </row>
    <row r="142" spans="1:11" ht="12.75" customHeight="1" x14ac:dyDescent="0.2">
      <c r="A142" s="89" t="s">
        <v>65</v>
      </c>
      <c r="B142" s="128">
        <v>3299</v>
      </c>
      <c r="C142" s="509">
        <v>0</v>
      </c>
      <c r="D142" s="490">
        <v>0</v>
      </c>
      <c r="E142" s="518"/>
      <c r="F142" s="495"/>
      <c r="G142" s="490">
        <v>0</v>
      </c>
      <c r="H142" s="491"/>
      <c r="I142" s="491"/>
      <c r="J142" s="491"/>
      <c r="K142" s="491"/>
    </row>
    <row r="143" spans="1:11" ht="12.75" customHeight="1" thickBot="1" x14ac:dyDescent="0.25">
      <c r="A143" s="408" t="s">
        <v>515</v>
      </c>
      <c r="B143" s="414"/>
      <c r="C143" s="541">
        <f>SUM(C136:C142)</f>
        <v>0</v>
      </c>
      <c r="D143" s="541">
        <f>SUM(D136:D142)</f>
        <v>0</v>
      </c>
      <c r="E143" s="518" t="s">
        <v>1004</v>
      </c>
      <c r="F143" s="495"/>
      <c r="G143" s="541">
        <f>SUM(G136:G142)</f>
        <v>0</v>
      </c>
      <c r="H143" s="491" t="s">
        <v>1004</v>
      </c>
      <c r="I143" s="491" t="s">
        <v>1004</v>
      </c>
      <c r="J143" s="491" t="s">
        <v>1004</v>
      </c>
      <c r="K143" s="491" t="s">
        <v>1004</v>
      </c>
    </row>
    <row r="144" spans="1:11" ht="15.75" customHeight="1" thickTop="1" x14ac:dyDescent="0.2">
      <c r="A144" s="388" t="s">
        <v>577</v>
      </c>
      <c r="B144" s="389"/>
      <c r="C144" s="542"/>
      <c r="D144" s="551"/>
      <c r="E144" s="518"/>
      <c r="F144" s="542"/>
      <c r="G144" s="542"/>
      <c r="H144" s="491"/>
      <c r="I144" s="491"/>
      <c r="J144" s="491"/>
      <c r="K144" s="491"/>
    </row>
    <row r="145" spans="1:11" ht="12.75" customHeight="1" x14ac:dyDescent="0.2">
      <c r="A145" s="89" t="s">
        <v>516</v>
      </c>
      <c r="B145" s="128">
        <v>3305</v>
      </c>
      <c r="C145" s="490">
        <v>0</v>
      </c>
      <c r="D145" s="491"/>
      <c r="E145" s="518"/>
      <c r="F145" s="491"/>
      <c r="G145" s="490">
        <v>0</v>
      </c>
      <c r="H145" s="491"/>
      <c r="I145" s="491"/>
      <c r="J145" s="491"/>
      <c r="K145" s="491"/>
    </row>
    <row r="146" spans="1:11" ht="12.75" customHeight="1" x14ac:dyDescent="0.2">
      <c r="A146" s="89" t="s">
        <v>277</v>
      </c>
      <c r="B146" s="128">
        <v>3310</v>
      </c>
      <c r="C146" s="509">
        <v>0</v>
      </c>
      <c r="D146" s="491"/>
      <c r="E146" s="518"/>
      <c r="F146" s="491"/>
      <c r="G146" s="490">
        <v>0</v>
      </c>
      <c r="H146" s="491"/>
      <c r="I146" s="491"/>
      <c r="J146" s="491"/>
      <c r="K146" s="491"/>
    </row>
    <row r="147" spans="1:11" ht="13.5" thickBot="1" x14ac:dyDescent="0.25">
      <c r="A147" s="408" t="s">
        <v>324</v>
      </c>
      <c r="B147" s="414"/>
      <c r="C147" s="506">
        <f>SUM(C145:C146)</f>
        <v>0</v>
      </c>
      <c r="D147" s="491"/>
      <c r="E147" s="518"/>
      <c r="F147" s="491"/>
      <c r="G147" s="511">
        <f>SUM(G145:G146)</f>
        <v>0</v>
      </c>
      <c r="H147" s="491"/>
      <c r="I147" s="491"/>
      <c r="J147" s="491"/>
      <c r="K147" s="491"/>
    </row>
    <row r="148" spans="1:11" ht="12.75" customHeight="1" thickTop="1" x14ac:dyDescent="0.2">
      <c r="A148" s="349" t="s">
        <v>900</v>
      </c>
      <c r="B148" s="132">
        <v>3360</v>
      </c>
      <c r="C148" s="552">
        <v>650</v>
      </c>
      <c r="D148" s="553"/>
      <c r="E148" s="518"/>
      <c r="F148" s="491"/>
      <c r="G148" s="554"/>
      <c r="H148" s="491"/>
      <c r="I148" s="491"/>
      <c r="J148" s="491"/>
      <c r="K148" s="491"/>
    </row>
    <row r="149" spans="1:11" ht="12.75" customHeight="1" thickBot="1" x14ac:dyDescent="0.25">
      <c r="A149" s="350" t="s">
        <v>792</v>
      </c>
      <c r="B149" s="133">
        <v>3365</v>
      </c>
      <c r="C149" s="537">
        <v>0</v>
      </c>
      <c r="D149" s="537">
        <v>0</v>
      </c>
      <c r="E149" s="518"/>
      <c r="F149" s="491"/>
      <c r="G149" s="537"/>
      <c r="H149" s="491"/>
      <c r="I149" s="491"/>
      <c r="J149" s="491"/>
      <c r="K149" s="491"/>
    </row>
    <row r="150" spans="1:11" ht="12.75" customHeight="1" thickTop="1" thickBot="1" x14ac:dyDescent="0.25">
      <c r="A150" s="351" t="s">
        <v>117</v>
      </c>
      <c r="B150" s="134">
        <v>3370</v>
      </c>
      <c r="C150" s="537">
        <v>0</v>
      </c>
      <c r="D150" s="537">
        <v>0</v>
      </c>
      <c r="E150" s="518"/>
      <c r="F150" s="491"/>
      <c r="G150" s="491"/>
      <c r="H150" s="491"/>
      <c r="I150" s="491"/>
      <c r="J150" s="491"/>
      <c r="K150" s="491"/>
    </row>
    <row r="151" spans="1:11" ht="12.75" customHeight="1" thickTop="1" thickBot="1" x14ac:dyDescent="0.25">
      <c r="A151" s="351" t="s">
        <v>664</v>
      </c>
      <c r="B151" s="134">
        <v>3410</v>
      </c>
      <c r="C151" s="555">
        <v>0</v>
      </c>
      <c r="D151" s="536">
        <v>0</v>
      </c>
      <c r="E151" s="556">
        <v>0</v>
      </c>
      <c r="F151" s="535">
        <v>0</v>
      </c>
      <c r="G151" s="535">
        <v>0</v>
      </c>
      <c r="H151" s="535">
        <v>0</v>
      </c>
      <c r="I151" s="535">
        <v>0</v>
      </c>
      <c r="J151" s="535">
        <v>0</v>
      </c>
      <c r="K151" s="535">
        <v>0</v>
      </c>
    </row>
    <row r="152" spans="1:11" ht="12.75" customHeight="1" thickTop="1" thickBot="1" x14ac:dyDescent="0.25">
      <c r="A152" s="351" t="s">
        <v>66</v>
      </c>
      <c r="B152" s="134">
        <v>3499</v>
      </c>
      <c r="C152" s="555">
        <v>0</v>
      </c>
      <c r="D152" s="536">
        <v>0</v>
      </c>
      <c r="E152" s="537">
        <v>0</v>
      </c>
      <c r="F152" s="537">
        <v>0</v>
      </c>
      <c r="G152" s="537">
        <v>0</v>
      </c>
      <c r="H152" s="537">
        <v>0</v>
      </c>
      <c r="I152" s="537">
        <v>0</v>
      </c>
      <c r="J152" s="537">
        <v>0</v>
      </c>
      <c r="K152" s="537">
        <v>0</v>
      </c>
    </row>
    <row r="153" spans="1:11" ht="15.75" customHeight="1" thickTop="1" x14ac:dyDescent="0.2">
      <c r="A153" s="388" t="s">
        <v>378</v>
      </c>
      <c r="B153" s="390"/>
      <c r="C153" s="542"/>
      <c r="D153" s="491"/>
      <c r="E153" s="518"/>
      <c r="F153" s="491"/>
      <c r="G153" s="491"/>
      <c r="H153" s="491"/>
      <c r="I153" s="491"/>
      <c r="J153" s="491"/>
      <c r="K153" s="491"/>
    </row>
    <row r="154" spans="1:11" ht="12.75" customHeight="1" x14ac:dyDescent="0.2">
      <c r="A154" s="89" t="s">
        <v>1112</v>
      </c>
      <c r="B154" s="128">
        <v>3500</v>
      </c>
      <c r="C154" s="509">
        <v>0</v>
      </c>
      <c r="D154" s="490">
        <v>0</v>
      </c>
      <c r="E154" s="518"/>
      <c r="F154" s="490">
        <v>0</v>
      </c>
      <c r="G154" s="490">
        <v>0</v>
      </c>
      <c r="H154" s="491"/>
      <c r="I154" s="491"/>
      <c r="J154" s="491"/>
      <c r="K154" s="491"/>
    </row>
    <row r="155" spans="1:11" ht="12.75" customHeight="1" x14ac:dyDescent="0.2">
      <c r="A155" s="89" t="s">
        <v>901</v>
      </c>
      <c r="B155" s="128">
        <v>3510</v>
      </c>
      <c r="C155" s="509">
        <v>0</v>
      </c>
      <c r="D155" s="490">
        <v>0</v>
      </c>
      <c r="E155" s="518"/>
      <c r="F155" s="490">
        <v>310553</v>
      </c>
      <c r="G155" s="490">
        <v>0</v>
      </c>
      <c r="H155" s="491"/>
      <c r="I155" s="491"/>
      <c r="J155" s="491"/>
      <c r="K155" s="491"/>
    </row>
    <row r="156" spans="1:11" ht="12.75" customHeight="1" x14ac:dyDescent="0.2">
      <c r="A156" s="89" t="s">
        <v>67</v>
      </c>
      <c r="B156" s="128">
        <v>3599</v>
      </c>
      <c r="C156" s="509">
        <v>0</v>
      </c>
      <c r="D156" s="490">
        <v>0</v>
      </c>
      <c r="E156" s="518"/>
      <c r="F156" s="490">
        <v>0</v>
      </c>
      <c r="G156" s="490">
        <v>0</v>
      </c>
      <c r="H156" s="491"/>
      <c r="I156" s="491"/>
      <c r="J156" s="491"/>
      <c r="K156" s="491"/>
    </row>
    <row r="157" spans="1:11" ht="12.75" customHeight="1" thickBot="1" x14ac:dyDescent="0.25">
      <c r="A157" s="408" t="s">
        <v>92</v>
      </c>
      <c r="B157" s="414"/>
      <c r="C157" s="541">
        <f>SUM(C154:C156)</f>
        <v>0</v>
      </c>
      <c r="D157" s="541">
        <f>SUM(D154:D156)</f>
        <v>0</v>
      </c>
      <c r="E157" s="518"/>
      <c r="F157" s="541">
        <f>SUM(F154:F156)</f>
        <v>310553</v>
      </c>
      <c r="G157" s="541">
        <f>SUM(G154:G156)</f>
        <v>0</v>
      </c>
      <c r="H157" s="491"/>
      <c r="I157" s="491"/>
      <c r="J157" s="491"/>
      <c r="K157" s="491"/>
    </row>
    <row r="158" spans="1:11" ht="12.75" customHeight="1" thickTop="1" thickBot="1" x14ac:dyDescent="0.25">
      <c r="A158" s="351" t="s">
        <v>308</v>
      </c>
      <c r="B158" s="134">
        <v>3610</v>
      </c>
      <c r="C158" s="536">
        <v>0</v>
      </c>
      <c r="D158" s="491"/>
      <c r="E158" s="518"/>
      <c r="F158" s="491"/>
      <c r="G158" s="491"/>
      <c r="H158" s="491"/>
      <c r="I158" s="491"/>
      <c r="J158" s="491"/>
      <c r="K158" s="491"/>
    </row>
    <row r="159" spans="1:11" ht="12.75" customHeight="1" thickTop="1" thickBot="1" x14ac:dyDescent="0.25">
      <c r="A159" s="351" t="s">
        <v>50</v>
      </c>
      <c r="B159" s="134">
        <v>3660</v>
      </c>
      <c r="C159" s="537">
        <v>0</v>
      </c>
      <c r="D159" s="535"/>
      <c r="E159" s="518"/>
      <c r="F159" s="535"/>
      <c r="G159" s="535"/>
      <c r="H159" s="491"/>
      <c r="I159" s="491"/>
      <c r="J159" s="491"/>
      <c r="K159" s="491"/>
    </row>
    <row r="160" spans="1:11" ht="12.75" customHeight="1" thickTop="1" thickBot="1" x14ac:dyDescent="0.25">
      <c r="A160" s="351" t="s">
        <v>863</v>
      </c>
      <c r="B160" s="134">
        <v>3695</v>
      </c>
      <c r="C160" s="536">
        <v>0</v>
      </c>
      <c r="D160" s="491"/>
      <c r="E160" s="518"/>
      <c r="F160" s="536"/>
      <c r="G160" s="536"/>
      <c r="H160" s="491"/>
      <c r="I160" s="491"/>
      <c r="J160" s="491"/>
      <c r="K160" s="491"/>
    </row>
    <row r="161" spans="1:11" ht="12.75" customHeight="1" thickTop="1" thickBot="1" x14ac:dyDescent="0.25">
      <c r="A161" s="351" t="s">
        <v>895</v>
      </c>
      <c r="B161" s="134">
        <v>3705</v>
      </c>
      <c r="C161" s="536">
        <v>0</v>
      </c>
      <c r="D161" s="535"/>
      <c r="E161" s="518"/>
      <c r="F161" s="536"/>
      <c r="G161" s="536"/>
      <c r="H161" s="491"/>
      <c r="I161" s="491"/>
      <c r="J161" s="491"/>
      <c r="K161" s="491"/>
    </row>
    <row r="162" spans="1:11" ht="12.75" customHeight="1" thickTop="1" thickBot="1" x14ac:dyDescent="0.25">
      <c r="A162" s="351" t="s">
        <v>39</v>
      </c>
      <c r="B162" s="134">
        <v>3766</v>
      </c>
      <c r="C162" s="536">
        <v>0</v>
      </c>
      <c r="D162" s="535"/>
      <c r="E162" s="518"/>
      <c r="F162" s="536"/>
      <c r="G162" s="536"/>
      <c r="H162" s="491"/>
      <c r="I162" s="491"/>
      <c r="J162" s="491"/>
      <c r="K162" s="491"/>
    </row>
    <row r="163" spans="1:11" ht="12.75" customHeight="1" thickTop="1" thickBot="1" x14ac:dyDescent="0.25">
      <c r="A163" s="351" t="s">
        <v>848</v>
      </c>
      <c r="B163" s="134">
        <v>3767</v>
      </c>
      <c r="C163" s="536">
        <v>0</v>
      </c>
      <c r="D163" s="536"/>
      <c r="E163" s="518"/>
      <c r="F163" s="536"/>
      <c r="G163" s="536"/>
      <c r="H163" s="491"/>
      <c r="I163" s="491"/>
      <c r="J163" s="491"/>
      <c r="K163" s="491"/>
    </row>
    <row r="164" spans="1:11" ht="12.75" customHeight="1" thickTop="1" thickBot="1" x14ac:dyDescent="0.25">
      <c r="A164" s="351" t="s">
        <v>849</v>
      </c>
      <c r="B164" s="134">
        <v>3775</v>
      </c>
      <c r="C164" s="536">
        <v>0</v>
      </c>
      <c r="D164" s="537"/>
      <c r="E164" s="535"/>
      <c r="F164" s="537"/>
      <c r="G164" s="537"/>
      <c r="H164" s="535"/>
      <c r="I164" s="491"/>
      <c r="J164" s="491"/>
      <c r="K164" s="535"/>
    </row>
    <row r="165" spans="1:11" ht="12.75" customHeight="1" thickTop="1" thickBot="1" x14ac:dyDescent="0.25">
      <c r="A165" s="351" t="s">
        <v>1113</v>
      </c>
      <c r="B165" s="134">
        <v>3780</v>
      </c>
      <c r="C165" s="536">
        <v>0</v>
      </c>
      <c r="D165" s="535"/>
      <c r="E165" s="536"/>
      <c r="F165" s="536"/>
      <c r="G165" s="536"/>
      <c r="H165" s="536"/>
      <c r="I165" s="491"/>
      <c r="J165" s="491"/>
      <c r="K165" s="536"/>
    </row>
    <row r="166" spans="1:11" ht="12.75" customHeight="1" thickTop="1" thickBot="1" x14ac:dyDescent="0.25">
      <c r="A166" s="351" t="s">
        <v>736</v>
      </c>
      <c r="B166" s="134">
        <v>3815</v>
      </c>
      <c r="C166" s="536">
        <v>0</v>
      </c>
      <c r="D166" s="491"/>
      <c r="E166" s="518"/>
      <c r="F166" s="536"/>
      <c r="G166" s="491"/>
      <c r="H166" s="491"/>
      <c r="I166" s="491"/>
      <c r="J166" s="491"/>
      <c r="K166" s="491"/>
    </row>
    <row r="167" spans="1:11" ht="12.75" customHeight="1" thickTop="1" thickBot="1" x14ac:dyDescent="0.25">
      <c r="A167" s="351" t="s">
        <v>325</v>
      </c>
      <c r="B167" s="134">
        <v>3825</v>
      </c>
      <c r="C167" s="536">
        <v>0</v>
      </c>
      <c r="D167" s="491"/>
      <c r="E167" s="518"/>
      <c r="F167" s="536"/>
      <c r="G167" s="491"/>
      <c r="H167" s="491"/>
      <c r="I167" s="491"/>
      <c r="J167" s="491"/>
      <c r="K167" s="491"/>
    </row>
    <row r="168" spans="1:11" ht="12.75" customHeight="1" thickTop="1" thickBot="1" x14ac:dyDescent="0.25">
      <c r="A168" s="351" t="s">
        <v>278</v>
      </c>
      <c r="B168" s="134">
        <v>3920</v>
      </c>
      <c r="C168" s="551"/>
      <c r="D168" s="535">
        <v>0</v>
      </c>
      <c r="E168" s="491"/>
      <c r="F168" s="551"/>
      <c r="G168" s="491"/>
      <c r="H168" s="535"/>
      <c r="I168" s="491"/>
      <c r="J168" s="491"/>
      <c r="K168" s="491"/>
    </row>
    <row r="169" spans="1:11" ht="12.75" customHeight="1" thickTop="1" thickBot="1" x14ac:dyDescent="0.25">
      <c r="A169" s="351" t="s">
        <v>279</v>
      </c>
      <c r="B169" s="134">
        <v>3925</v>
      </c>
      <c r="C169" s="526"/>
      <c r="D169" s="536">
        <v>150000</v>
      </c>
      <c r="E169" s="526"/>
      <c r="F169" s="526"/>
      <c r="G169" s="491"/>
      <c r="H169" s="536"/>
      <c r="I169" s="491"/>
      <c r="J169" s="491"/>
      <c r="K169" s="535"/>
    </row>
    <row r="170" spans="1:11" ht="14.25" thickTop="1" thickBot="1" x14ac:dyDescent="0.25">
      <c r="A170" s="351" t="s">
        <v>68</v>
      </c>
      <c r="B170" s="134">
        <v>3999</v>
      </c>
      <c r="C170" s="557">
        <v>850</v>
      </c>
      <c r="D170" s="558">
        <v>0</v>
      </c>
      <c r="E170" s="558">
        <v>0</v>
      </c>
      <c r="F170" s="558">
        <v>0</v>
      </c>
      <c r="G170" s="559">
        <v>0</v>
      </c>
      <c r="H170" s="558">
        <v>0</v>
      </c>
      <c r="I170" s="559">
        <v>0</v>
      </c>
      <c r="J170" s="559">
        <v>0</v>
      </c>
      <c r="K170" s="558">
        <v>0</v>
      </c>
    </row>
    <row r="171" spans="1:11" ht="12.75" customHeight="1" thickTop="1" thickBot="1" x14ac:dyDescent="0.25">
      <c r="A171" s="1895" t="s">
        <v>326</v>
      </c>
      <c r="B171" s="1896"/>
      <c r="C171" s="560">
        <f t="shared" ref="C171:K171" si="6">SUM(C134,C143,C147,C148:C152,C157,C158:C169,C170)</f>
        <v>68505</v>
      </c>
      <c r="D171" s="560">
        <f t="shared" si="6"/>
        <v>150000</v>
      </c>
      <c r="E171" s="560">
        <f t="shared" si="6"/>
        <v>0</v>
      </c>
      <c r="F171" s="560">
        <f t="shared" si="6"/>
        <v>310553</v>
      </c>
      <c r="G171" s="560">
        <f t="shared" si="6"/>
        <v>0</v>
      </c>
      <c r="H171" s="560">
        <f t="shared" si="6"/>
        <v>0</v>
      </c>
      <c r="I171" s="560">
        <f t="shared" si="6"/>
        <v>0</v>
      </c>
      <c r="J171" s="560">
        <f t="shared" si="6"/>
        <v>0</v>
      </c>
      <c r="K171" s="533">
        <f t="shared" si="6"/>
        <v>0</v>
      </c>
    </row>
    <row r="172" spans="1:11" ht="12.75" customHeight="1" thickTop="1" thickBot="1" x14ac:dyDescent="0.25">
      <c r="A172" s="408" t="s">
        <v>327</v>
      </c>
      <c r="B172" s="865" t="s">
        <v>492</v>
      </c>
      <c r="C172" s="547">
        <f t="shared" ref="C172:K172" si="7">SUM(C124,C171)</f>
        <v>1372664</v>
      </c>
      <c r="D172" s="547">
        <f t="shared" si="7"/>
        <v>150000</v>
      </c>
      <c r="E172" s="547">
        <f t="shared" si="7"/>
        <v>0</v>
      </c>
      <c r="F172" s="547">
        <f t="shared" si="7"/>
        <v>310553</v>
      </c>
      <c r="G172" s="547">
        <f t="shared" si="7"/>
        <v>0</v>
      </c>
      <c r="H172" s="547">
        <f t="shared" si="7"/>
        <v>0</v>
      </c>
      <c r="I172" s="547">
        <f t="shared" si="7"/>
        <v>0</v>
      </c>
      <c r="J172" s="547">
        <f t="shared" si="7"/>
        <v>0</v>
      </c>
      <c r="K172" s="538">
        <f t="shared" si="7"/>
        <v>0</v>
      </c>
    </row>
    <row r="173" spans="1:11" ht="16.7" customHeight="1" thickTop="1" x14ac:dyDescent="0.2">
      <c r="A173" s="378" t="s">
        <v>693</v>
      </c>
      <c r="B173" s="869"/>
      <c r="C173" s="512"/>
      <c r="D173" s="513"/>
      <c r="E173" s="513"/>
      <c r="F173" s="513"/>
      <c r="G173" s="513"/>
      <c r="H173" s="513"/>
      <c r="I173" s="513"/>
      <c r="J173" s="513"/>
      <c r="K173" s="524"/>
    </row>
    <row r="174" spans="1:11" ht="15.75" customHeight="1" x14ac:dyDescent="0.2">
      <c r="A174" s="1897" t="s">
        <v>1142</v>
      </c>
      <c r="B174" s="1898"/>
      <c r="C174" s="525"/>
      <c r="D174" s="525"/>
      <c r="E174" s="518"/>
      <c r="F174" s="491"/>
      <c r="G174" s="491"/>
      <c r="H174" s="491"/>
      <c r="I174" s="491"/>
      <c r="J174" s="491"/>
      <c r="K174" s="491"/>
    </row>
    <row r="175" spans="1:11" ht="12.6" customHeight="1" x14ac:dyDescent="0.2">
      <c r="A175" s="96" t="s">
        <v>889</v>
      </c>
      <c r="B175" s="95">
        <v>4001</v>
      </c>
      <c r="C175" s="522">
        <v>0</v>
      </c>
      <c r="D175" s="496">
        <v>0</v>
      </c>
      <c r="E175" s="490">
        <v>0</v>
      </c>
      <c r="F175" s="490">
        <v>0</v>
      </c>
      <c r="G175" s="490">
        <v>0</v>
      </c>
      <c r="H175" s="490">
        <v>0</v>
      </c>
      <c r="I175" s="490">
        <v>0</v>
      </c>
      <c r="J175" s="490">
        <v>0</v>
      </c>
      <c r="K175" s="490">
        <v>0</v>
      </c>
    </row>
    <row r="176" spans="1:11" ht="22.5" x14ac:dyDescent="0.2">
      <c r="A176" s="129" t="s">
        <v>694</v>
      </c>
      <c r="B176" s="135">
        <v>4009</v>
      </c>
      <c r="C176" s="509">
        <v>0</v>
      </c>
      <c r="D176" s="490">
        <v>0</v>
      </c>
      <c r="E176" s="490">
        <v>0</v>
      </c>
      <c r="F176" s="490">
        <v>0</v>
      </c>
      <c r="G176" s="490">
        <v>0</v>
      </c>
      <c r="H176" s="490">
        <v>0</v>
      </c>
      <c r="I176" s="490">
        <v>0</v>
      </c>
      <c r="J176" s="490">
        <v>0</v>
      </c>
      <c r="K176" s="490">
        <v>0</v>
      </c>
    </row>
    <row r="177" spans="1:11" ht="13.5" thickBot="1" x14ac:dyDescent="0.25">
      <c r="A177" s="1901" t="s">
        <v>1222</v>
      </c>
      <c r="B177" s="1902"/>
      <c r="C177" s="541">
        <f>SUM(C175:C176)</f>
        <v>0</v>
      </c>
      <c r="D177" s="541">
        <f t="shared" ref="D177:K177" si="8">SUM(D175:D176)</f>
        <v>0</v>
      </c>
      <c r="E177" s="541">
        <f t="shared" si="8"/>
        <v>0</v>
      </c>
      <c r="F177" s="541">
        <f t="shared" si="8"/>
        <v>0</v>
      </c>
      <c r="G177" s="541">
        <f t="shared" si="8"/>
        <v>0</v>
      </c>
      <c r="H177" s="541">
        <f t="shared" si="8"/>
        <v>0</v>
      </c>
      <c r="I177" s="541">
        <f t="shared" si="8"/>
        <v>0</v>
      </c>
      <c r="J177" s="541">
        <f t="shared" si="8"/>
        <v>0</v>
      </c>
      <c r="K177" s="506">
        <f t="shared" si="8"/>
        <v>0</v>
      </c>
    </row>
    <row r="178" spans="1:11" s="32" customFormat="1" ht="15.75" customHeight="1" thickTop="1" x14ac:dyDescent="0.2">
      <c r="A178" s="1905" t="s">
        <v>1221</v>
      </c>
      <c r="B178" s="1906"/>
      <c r="C178" s="561"/>
      <c r="D178" s="562"/>
      <c r="E178" s="563"/>
      <c r="F178" s="564"/>
      <c r="G178" s="564"/>
      <c r="H178" s="564"/>
      <c r="I178" s="564"/>
      <c r="J178" s="564"/>
      <c r="K178" s="564"/>
    </row>
    <row r="179" spans="1:11" ht="12.75" customHeight="1" x14ac:dyDescent="0.2">
      <c r="A179" s="89" t="s">
        <v>890</v>
      </c>
      <c r="B179" s="91">
        <v>4045</v>
      </c>
      <c r="C179" s="509">
        <v>0</v>
      </c>
      <c r="D179" s="491"/>
      <c r="E179" s="518"/>
      <c r="F179" s="491"/>
      <c r="G179" s="491"/>
      <c r="H179" s="491"/>
      <c r="I179" s="491"/>
      <c r="J179" s="491"/>
      <c r="K179" s="491"/>
    </row>
    <row r="180" spans="1:11" ht="12.75" customHeight="1" x14ac:dyDescent="0.2">
      <c r="A180" s="89" t="s">
        <v>891</v>
      </c>
      <c r="B180" s="91">
        <v>4050</v>
      </c>
      <c r="C180" s="509">
        <v>0</v>
      </c>
      <c r="D180" s="490">
        <v>0</v>
      </c>
      <c r="E180" s="518"/>
      <c r="F180" s="491"/>
      <c r="G180" s="491"/>
      <c r="H180" s="490">
        <v>0</v>
      </c>
      <c r="I180" s="491"/>
      <c r="J180" s="491"/>
      <c r="K180" s="491"/>
    </row>
    <row r="181" spans="1:11" ht="12.75" customHeight="1" x14ac:dyDescent="0.2">
      <c r="A181" s="89" t="s">
        <v>208</v>
      </c>
      <c r="B181" s="91">
        <v>4060</v>
      </c>
      <c r="C181" s="522">
        <v>0</v>
      </c>
      <c r="D181" s="490">
        <v>0</v>
      </c>
      <c r="E181" s="491"/>
      <c r="F181" s="490">
        <v>0</v>
      </c>
      <c r="G181" s="490">
        <v>0</v>
      </c>
      <c r="H181" s="490">
        <v>0</v>
      </c>
      <c r="I181" s="491"/>
      <c r="J181" s="491"/>
      <c r="K181" s="526"/>
    </row>
    <row r="182" spans="1:11" ht="22.5" x14ac:dyDescent="0.2">
      <c r="A182" s="129" t="s">
        <v>677</v>
      </c>
      <c r="B182" s="135">
        <v>4090</v>
      </c>
      <c r="C182" s="509">
        <v>0</v>
      </c>
      <c r="D182" s="490">
        <v>0</v>
      </c>
      <c r="E182" s="491"/>
      <c r="F182" s="490">
        <v>0</v>
      </c>
      <c r="G182" s="490">
        <v>0</v>
      </c>
      <c r="H182" s="490">
        <v>0</v>
      </c>
      <c r="I182" s="491"/>
      <c r="J182" s="491"/>
      <c r="K182" s="490">
        <v>0</v>
      </c>
    </row>
    <row r="183" spans="1:11" ht="13.5" thickBot="1" x14ac:dyDescent="0.25">
      <c r="A183" s="1903" t="s">
        <v>676</v>
      </c>
      <c r="B183" s="1904"/>
      <c r="C183" s="541">
        <f>SUM(C179:C182)</f>
        <v>0</v>
      </c>
      <c r="D183" s="541">
        <f>SUM(D179:D182)</f>
        <v>0</v>
      </c>
      <c r="E183" s="491"/>
      <c r="F183" s="541">
        <f>SUM(F179:F182)</f>
        <v>0</v>
      </c>
      <c r="G183" s="541">
        <f>SUM(G179:G182)</f>
        <v>0</v>
      </c>
      <c r="H183" s="541">
        <f>SUM(H179:H182)</f>
        <v>0</v>
      </c>
      <c r="I183" s="491"/>
      <c r="J183" s="491"/>
      <c r="K183" s="506">
        <f>SUM(K179:K182)</f>
        <v>0</v>
      </c>
    </row>
    <row r="184" spans="1:11" ht="22.5" customHeight="1" thickTop="1" x14ac:dyDescent="0.2">
      <c r="A184" s="1899" t="s">
        <v>1257</v>
      </c>
      <c r="B184" s="1900"/>
      <c r="C184" s="565"/>
      <c r="D184" s="551"/>
      <c r="E184" s="518"/>
      <c r="F184" s="551"/>
      <c r="G184" s="551"/>
      <c r="H184" s="491"/>
      <c r="I184" s="491"/>
      <c r="J184" s="491"/>
      <c r="K184" s="491"/>
    </row>
    <row r="185" spans="1:11" ht="15.75" customHeight="1" x14ac:dyDescent="0.2">
      <c r="A185" s="870" t="s">
        <v>1183</v>
      </c>
      <c r="B185" s="871"/>
      <c r="C185" s="549"/>
      <c r="D185" s="526"/>
      <c r="E185" s="518"/>
      <c r="F185" s="526"/>
      <c r="G185" s="526"/>
      <c r="H185" s="491"/>
      <c r="I185" s="491"/>
      <c r="J185" s="491"/>
      <c r="K185" s="491"/>
    </row>
    <row r="186" spans="1:11" ht="12.75" customHeight="1" x14ac:dyDescent="0.2">
      <c r="A186" s="89" t="s">
        <v>1184</v>
      </c>
      <c r="B186" s="91">
        <v>4100</v>
      </c>
      <c r="C186" s="522">
        <v>0</v>
      </c>
      <c r="D186" s="496">
        <v>0</v>
      </c>
      <c r="E186" s="518"/>
      <c r="F186" s="496">
        <v>0</v>
      </c>
      <c r="G186" s="496">
        <v>0</v>
      </c>
      <c r="H186" s="491"/>
      <c r="I186" s="491"/>
      <c r="J186" s="491"/>
      <c r="K186" s="491"/>
    </row>
    <row r="187" spans="1:11" ht="12.75" customHeight="1" x14ac:dyDescent="0.2">
      <c r="A187" s="89" t="s">
        <v>1185</v>
      </c>
      <c r="B187" s="91">
        <v>4105</v>
      </c>
      <c r="C187" s="509">
        <v>0</v>
      </c>
      <c r="D187" s="490">
        <v>0</v>
      </c>
      <c r="E187" s="518"/>
      <c r="F187" s="490">
        <v>0</v>
      </c>
      <c r="G187" s="490">
        <v>0</v>
      </c>
      <c r="H187" s="491"/>
      <c r="I187" s="491"/>
      <c r="J187" s="491"/>
      <c r="K187" s="491"/>
    </row>
    <row r="188" spans="1:11" ht="12.75" customHeight="1" x14ac:dyDescent="0.2">
      <c r="A188" s="89" t="s">
        <v>1187</v>
      </c>
      <c r="B188" s="91">
        <v>4107</v>
      </c>
      <c r="C188" s="509">
        <v>0</v>
      </c>
      <c r="D188" s="490">
        <v>0</v>
      </c>
      <c r="E188" s="518"/>
      <c r="F188" s="490">
        <v>0</v>
      </c>
      <c r="G188" s="490">
        <v>0</v>
      </c>
      <c r="H188" s="491"/>
      <c r="I188" s="491"/>
      <c r="J188" s="491"/>
      <c r="K188" s="491"/>
    </row>
    <row r="189" spans="1:11" ht="12.75" customHeight="1" x14ac:dyDescent="0.2">
      <c r="A189" s="89" t="s">
        <v>1186</v>
      </c>
      <c r="B189" s="91">
        <v>4199</v>
      </c>
      <c r="C189" s="509">
        <v>0</v>
      </c>
      <c r="D189" s="490">
        <v>0</v>
      </c>
      <c r="E189" s="518"/>
      <c r="F189" s="490">
        <v>0</v>
      </c>
      <c r="G189" s="490">
        <v>0</v>
      </c>
      <c r="H189" s="491"/>
      <c r="I189" s="491"/>
      <c r="J189" s="491"/>
      <c r="K189" s="491"/>
    </row>
    <row r="190" spans="1:11" ht="12.75" customHeight="1" thickBot="1" x14ac:dyDescent="0.25">
      <c r="A190" s="408" t="s">
        <v>1188</v>
      </c>
      <c r="B190" s="409"/>
      <c r="C190" s="541">
        <f>SUM(C186:C189)</f>
        <v>0</v>
      </c>
      <c r="D190" s="541">
        <f>SUM(D186:D189)</f>
        <v>0</v>
      </c>
      <c r="E190" s="518"/>
      <c r="F190" s="541">
        <f>SUM(F186:F189)</f>
        <v>0</v>
      </c>
      <c r="G190" s="541">
        <f>SUM(G186:G189)</f>
        <v>0</v>
      </c>
      <c r="H190" s="491"/>
      <c r="I190" s="491"/>
      <c r="J190" s="491"/>
      <c r="K190" s="491"/>
    </row>
    <row r="191" spans="1:11" ht="15.75" customHeight="1" thickTop="1" x14ac:dyDescent="0.2">
      <c r="A191" s="388" t="s">
        <v>380</v>
      </c>
      <c r="B191" s="391"/>
      <c r="C191" s="542"/>
      <c r="D191" s="551"/>
      <c r="E191" s="518"/>
      <c r="F191" s="542"/>
      <c r="G191" s="542"/>
      <c r="H191" s="491"/>
      <c r="I191" s="491"/>
      <c r="J191" s="491"/>
      <c r="K191" s="491"/>
    </row>
    <row r="192" spans="1:11" x14ac:dyDescent="0.2">
      <c r="A192" s="89" t="s">
        <v>1114</v>
      </c>
      <c r="B192" s="91">
        <v>4200</v>
      </c>
      <c r="C192" s="490">
        <v>0</v>
      </c>
      <c r="D192" s="491"/>
      <c r="E192" s="518"/>
      <c r="F192" s="542"/>
      <c r="G192" s="566">
        <v>0</v>
      </c>
      <c r="H192" s="491"/>
      <c r="I192" s="491"/>
      <c r="J192" s="491"/>
      <c r="K192" s="491"/>
    </row>
    <row r="193" spans="1:11" ht="12.75" customHeight="1" x14ac:dyDescent="0.2">
      <c r="A193" s="89" t="s">
        <v>902</v>
      </c>
      <c r="B193" s="91">
        <v>4210</v>
      </c>
      <c r="C193" s="490">
        <v>45316</v>
      </c>
      <c r="D193" s="491"/>
      <c r="E193" s="518"/>
      <c r="F193" s="491"/>
      <c r="G193" s="566">
        <v>0</v>
      </c>
      <c r="H193" s="491"/>
      <c r="I193" s="491"/>
      <c r="J193" s="491"/>
      <c r="K193" s="491"/>
    </row>
    <row r="194" spans="1:11" ht="12.75" customHeight="1" x14ac:dyDescent="0.2">
      <c r="A194" s="89" t="s">
        <v>892</v>
      </c>
      <c r="B194" s="91">
        <v>4215</v>
      </c>
      <c r="C194" s="509">
        <v>0</v>
      </c>
      <c r="D194" s="491"/>
      <c r="E194" s="518"/>
      <c r="F194" s="491"/>
      <c r="G194" s="566">
        <v>0</v>
      </c>
      <c r="H194" s="491"/>
      <c r="I194" s="491"/>
      <c r="J194" s="491"/>
      <c r="K194" s="491"/>
    </row>
    <row r="195" spans="1:11" ht="12.75" customHeight="1" x14ac:dyDescent="0.2">
      <c r="A195" s="89" t="s">
        <v>903</v>
      </c>
      <c r="B195" s="91">
        <v>4220</v>
      </c>
      <c r="C195" s="509">
        <v>0</v>
      </c>
      <c r="D195" s="491"/>
      <c r="E195" s="518"/>
      <c r="F195" s="491"/>
      <c r="G195" s="566">
        <v>0</v>
      </c>
      <c r="H195" s="491"/>
      <c r="I195" s="491"/>
      <c r="J195" s="491"/>
      <c r="K195" s="491"/>
    </row>
    <row r="196" spans="1:11" ht="12.75" customHeight="1" x14ac:dyDescent="0.2">
      <c r="A196" s="89" t="s">
        <v>1115</v>
      </c>
      <c r="B196" s="91">
        <v>4225</v>
      </c>
      <c r="C196" s="509">
        <v>0</v>
      </c>
      <c r="D196" s="491"/>
      <c r="E196" s="518"/>
      <c r="F196" s="491"/>
      <c r="G196" s="566">
        <v>0</v>
      </c>
      <c r="H196" s="491"/>
      <c r="I196" s="491"/>
      <c r="J196" s="491"/>
      <c r="K196" s="491"/>
    </row>
    <row r="197" spans="1:11" ht="12.75" customHeight="1" x14ac:dyDescent="0.2">
      <c r="A197" s="89" t="s">
        <v>1501</v>
      </c>
      <c r="B197" s="91">
        <v>4226</v>
      </c>
      <c r="C197" s="509">
        <v>0</v>
      </c>
      <c r="D197" s="491"/>
      <c r="E197" s="518"/>
      <c r="F197" s="491"/>
      <c r="G197" s="566">
        <v>0</v>
      </c>
      <c r="H197" s="491"/>
      <c r="I197" s="491"/>
      <c r="J197" s="491"/>
      <c r="K197" s="491"/>
    </row>
    <row r="198" spans="1:11" ht="12.75" customHeight="1" x14ac:dyDescent="0.2">
      <c r="A198" s="89" t="s">
        <v>683</v>
      </c>
      <c r="B198" s="91">
        <v>4240</v>
      </c>
      <c r="C198" s="509">
        <v>0</v>
      </c>
      <c r="D198" s="491"/>
      <c r="E198" s="518"/>
      <c r="F198" s="491"/>
      <c r="G198" s="567"/>
      <c r="H198" s="491"/>
      <c r="I198" s="491"/>
      <c r="J198" s="491"/>
      <c r="K198" s="491"/>
    </row>
    <row r="199" spans="1:11" ht="12.75" customHeight="1" x14ac:dyDescent="0.2">
      <c r="A199" s="89" t="s">
        <v>69</v>
      </c>
      <c r="B199" s="91">
        <v>4299</v>
      </c>
      <c r="C199" s="509">
        <v>0</v>
      </c>
      <c r="D199" s="491"/>
      <c r="E199" s="518"/>
      <c r="F199" s="491"/>
      <c r="G199" s="566">
        <v>0</v>
      </c>
      <c r="H199" s="491"/>
      <c r="I199" s="491"/>
      <c r="J199" s="491"/>
      <c r="K199" s="491"/>
    </row>
    <row r="200" spans="1:11" ht="12.75" customHeight="1" thickBot="1" x14ac:dyDescent="0.25">
      <c r="A200" s="408" t="s">
        <v>466</v>
      </c>
      <c r="B200" s="409"/>
      <c r="C200" s="506">
        <f>SUM(C192:C199)</f>
        <v>45316</v>
      </c>
      <c r="D200" s="491"/>
      <c r="E200" s="491"/>
      <c r="F200" s="491"/>
      <c r="G200" s="506">
        <f>SUM(G192:G199)</f>
        <v>0</v>
      </c>
      <c r="H200" s="491"/>
      <c r="I200" s="491"/>
      <c r="J200" s="491"/>
      <c r="K200" s="491"/>
    </row>
    <row r="201" spans="1:11" ht="15.75" customHeight="1" thickTop="1" x14ac:dyDescent="0.2">
      <c r="A201" s="388" t="s">
        <v>974</v>
      </c>
      <c r="B201" s="391"/>
      <c r="C201" s="542"/>
      <c r="D201" s="491"/>
      <c r="E201" s="491"/>
      <c r="F201" s="491"/>
      <c r="G201" s="491"/>
      <c r="H201" s="491"/>
      <c r="I201" s="491"/>
      <c r="J201" s="491"/>
      <c r="K201" s="491"/>
    </row>
    <row r="202" spans="1:11" ht="12.75" customHeight="1" x14ac:dyDescent="0.2">
      <c r="A202" s="89" t="s">
        <v>788</v>
      </c>
      <c r="B202" s="91">
        <v>4300</v>
      </c>
      <c r="C202" s="490">
        <v>79821</v>
      </c>
      <c r="D202" s="490">
        <v>0</v>
      </c>
      <c r="E202" s="491"/>
      <c r="F202" s="490">
        <v>0</v>
      </c>
      <c r="G202" s="490">
        <v>0</v>
      </c>
      <c r="H202" s="491"/>
      <c r="I202" s="491"/>
      <c r="J202" s="491"/>
      <c r="K202" s="491"/>
    </row>
    <row r="203" spans="1:11" ht="12.75" customHeight="1" x14ac:dyDescent="0.2">
      <c r="A203" s="89" t="s">
        <v>789</v>
      </c>
      <c r="B203" s="91">
        <v>4305</v>
      </c>
      <c r="C203" s="509">
        <v>0</v>
      </c>
      <c r="D203" s="490">
        <v>0</v>
      </c>
      <c r="E203" s="491"/>
      <c r="F203" s="490">
        <v>0</v>
      </c>
      <c r="G203" s="490">
        <v>0</v>
      </c>
      <c r="H203" s="491"/>
      <c r="I203" s="491"/>
      <c r="J203" s="491"/>
      <c r="K203" s="491"/>
    </row>
    <row r="204" spans="1:11" ht="12.75" customHeight="1" x14ac:dyDescent="0.2">
      <c r="A204" s="89" t="s">
        <v>881</v>
      </c>
      <c r="B204" s="91">
        <v>4340</v>
      </c>
      <c r="C204" s="509">
        <v>0</v>
      </c>
      <c r="D204" s="490">
        <v>0</v>
      </c>
      <c r="E204" s="491"/>
      <c r="F204" s="490">
        <v>0</v>
      </c>
      <c r="G204" s="490">
        <v>0</v>
      </c>
      <c r="H204" s="491"/>
      <c r="I204" s="491"/>
      <c r="J204" s="491"/>
      <c r="K204" s="491"/>
    </row>
    <row r="205" spans="1:11" ht="12.75" customHeight="1" x14ac:dyDescent="0.2">
      <c r="A205" s="89" t="s">
        <v>70</v>
      </c>
      <c r="B205" s="91">
        <v>4399</v>
      </c>
      <c r="C205" s="509">
        <v>0</v>
      </c>
      <c r="D205" s="490">
        <v>0</v>
      </c>
      <c r="E205" s="491"/>
      <c r="F205" s="490">
        <v>0</v>
      </c>
      <c r="G205" s="490">
        <v>0</v>
      </c>
      <c r="H205" s="491"/>
      <c r="I205" s="491"/>
      <c r="J205" s="491"/>
      <c r="K205" s="491"/>
    </row>
    <row r="206" spans="1:11" ht="12.75" customHeight="1" thickBot="1" x14ac:dyDescent="0.25">
      <c r="A206" s="408" t="s">
        <v>328</v>
      </c>
      <c r="B206" s="409"/>
      <c r="C206" s="541">
        <f>SUM(C202:C205)</f>
        <v>79821</v>
      </c>
      <c r="D206" s="541">
        <f>SUM(D202:D205)</f>
        <v>0</v>
      </c>
      <c r="E206" s="491"/>
      <c r="F206" s="541">
        <f>SUM(F202:F205)</f>
        <v>0</v>
      </c>
      <c r="G206" s="541">
        <f>SUM(G202:G205)</f>
        <v>0</v>
      </c>
      <c r="H206" s="491"/>
      <c r="I206" s="491"/>
      <c r="J206" s="491"/>
      <c r="K206" s="491"/>
    </row>
    <row r="207" spans="1:11" ht="15.75" customHeight="1" thickTop="1" x14ac:dyDescent="0.2">
      <c r="A207" s="388" t="s">
        <v>975</v>
      </c>
      <c r="B207" s="391"/>
      <c r="C207" s="542"/>
      <c r="D207" s="542"/>
      <c r="E207" s="491"/>
      <c r="F207" s="542"/>
      <c r="G207" s="542"/>
      <c r="H207" s="491"/>
      <c r="I207" s="491"/>
      <c r="J207" s="491"/>
      <c r="K207" s="491"/>
    </row>
    <row r="208" spans="1:11" ht="12.75" customHeight="1" x14ac:dyDescent="0.2">
      <c r="A208" s="89" t="s">
        <v>1502</v>
      </c>
      <c r="B208" s="91">
        <v>4400</v>
      </c>
      <c r="C208" s="509">
        <v>0</v>
      </c>
      <c r="D208" s="490">
        <v>0</v>
      </c>
      <c r="E208" s="491"/>
      <c r="F208" s="490">
        <v>0</v>
      </c>
      <c r="G208" s="490">
        <v>0</v>
      </c>
      <c r="H208" s="491"/>
      <c r="I208" s="491"/>
      <c r="J208" s="491"/>
      <c r="K208" s="491"/>
    </row>
    <row r="209" spans="1:11" ht="24" customHeight="1" x14ac:dyDescent="0.2">
      <c r="A209" s="352" t="s">
        <v>3746</v>
      </c>
      <c r="B209" s="91">
        <v>4415</v>
      </c>
      <c r="C209" s="509"/>
      <c r="D209" s="490"/>
      <c r="E209" s="491"/>
      <c r="F209" s="490"/>
      <c r="G209" s="490"/>
      <c r="H209" s="491"/>
      <c r="I209" s="491"/>
      <c r="J209" s="491"/>
      <c r="K209" s="491"/>
    </row>
    <row r="210" spans="1:11" ht="12.75" customHeight="1" x14ac:dyDescent="0.2">
      <c r="A210" s="89" t="s">
        <v>1116</v>
      </c>
      <c r="B210" s="91">
        <v>4421</v>
      </c>
      <c r="C210" s="509">
        <v>0</v>
      </c>
      <c r="D210" s="490">
        <v>0</v>
      </c>
      <c r="E210" s="491"/>
      <c r="F210" s="490">
        <v>0</v>
      </c>
      <c r="G210" s="490">
        <v>0</v>
      </c>
      <c r="H210" s="491"/>
      <c r="I210" s="491"/>
      <c r="J210" s="491"/>
      <c r="K210" s="491"/>
    </row>
    <row r="211" spans="1:11" ht="12.75" customHeight="1" x14ac:dyDescent="0.2">
      <c r="A211" s="89" t="s">
        <v>71</v>
      </c>
      <c r="B211" s="91">
        <v>4499</v>
      </c>
      <c r="C211" s="509">
        <v>0</v>
      </c>
      <c r="D211" s="490">
        <v>0</v>
      </c>
      <c r="E211" s="491"/>
      <c r="F211" s="490">
        <v>0</v>
      </c>
      <c r="G211" s="490">
        <v>0</v>
      </c>
      <c r="H211" s="491"/>
      <c r="I211" s="491"/>
      <c r="J211" s="491"/>
      <c r="K211" s="491"/>
    </row>
    <row r="212" spans="1:11" ht="12.75" customHeight="1" thickBot="1" x14ac:dyDescent="0.25">
      <c r="A212" s="408" t="s">
        <v>764</v>
      </c>
      <c r="B212" s="409"/>
      <c r="C212" s="541">
        <f>SUM(C208:C211)</f>
        <v>0</v>
      </c>
      <c r="D212" s="541">
        <f>SUM(D208:D211)</f>
        <v>0</v>
      </c>
      <c r="E212" s="491" t="s">
        <v>1004</v>
      </c>
      <c r="F212" s="541">
        <f>SUM(F208:F211)</f>
        <v>0</v>
      </c>
      <c r="G212" s="541">
        <f>SUM(G208:G211)</f>
        <v>0</v>
      </c>
      <c r="H212" s="491"/>
      <c r="I212" s="491"/>
      <c r="J212" s="491"/>
      <c r="K212" s="491"/>
    </row>
    <row r="213" spans="1:11" ht="15.75" customHeight="1" thickTop="1" x14ac:dyDescent="0.2">
      <c r="A213" s="388" t="s">
        <v>934</v>
      </c>
      <c r="B213" s="391"/>
      <c r="C213" s="542"/>
      <c r="D213" s="542"/>
      <c r="E213" s="491"/>
      <c r="F213" s="542"/>
      <c r="G213" s="542"/>
      <c r="H213" s="491"/>
      <c r="I213" s="491"/>
      <c r="J213" s="491"/>
      <c r="K213" s="491"/>
    </row>
    <row r="214" spans="1:11" ht="12.75" customHeight="1" x14ac:dyDescent="0.2">
      <c r="A214" s="89" t="s">
        <v>896</v>
      </c>
      <c r="B214" s="91">
        <v>4600</v>
      </c>
      <c r="C214" s="509">
        <v>7137</v>
      </c>
      <c r="D214" s="490">
        <v>0</v>
      </c>
      <c r="E214" s="491"/>
      <c r="F214" s="490">
        <v>0</v>
      </c>
      <c r="G214" s="490">
        <v>0</v>
      </c>
      <c r="H214" s="491"/>
      <c r="I214" s="491"/>
      <c r="J214" s="491"/>
      <c r="K214" s="491"/>
    </row>
    <row r="215" spans="1:11" ht="12.75" customHeight="1" x14ac:dyDescent="0.2">
      <c r="A215" s="89" t="s">
        <v>897</v>
      </c>
      <c r="B215" s="91">
        <v>4605</v>
      </c>
      <c r="C215" s="509">
        <v>0</v>
      </c>
      <c r="D215" s="490">
        <v>0</v>
      </c>
      <c r="E215" s="491"/>
      <c r="F215" s="490">
        <v>0</v>
      </c>
      <c r="G215" s="490">
        <v>0</v>
      </c>
      <c r="H215" s="491"/>
      <c r="I215" s="491"/>
      <c r="J215" s="491"/>
      <c r="K215" s="491"/>
    </row>
    <row r="216" spans="1:11" ht="12.75" customHeight="1" x14ac:dyDescent="0.2">
      <c r="A216" s="89" t="s">
        <v>1117</v>
      </c>
      <c r="B216" s="108">
        <v>4620</v>
      </c>
      <c r="C216" s="509">
        <v>111062</v>
      </c>
      <c r="D216" s="490">
        <v>0</v>
      </c>
      <c r="E216" s="491"/>
      <c r="F216" s="490">
        <v>0</v>
      </c>
      <c r="G216" s="490">
        <v>0</v>
      </c>
      <c r="H216" s="491"/>
      <c r="I216" s="491"/>
      <c r="J216" s="491"/>
      <c r="K216" s="491"/>
    </row>
    <row r="217" spans="1:11" ht="12.75" customHeight="1" x14ac:dyDescent="0.2">
      <c r="A217" s="89" t="s">
        <v>898</v>
      </c>
      <c r="B217" s="91">
        <v>4625</v>
      </c>
      <c r="C217" s="509">
        <v>0</v>
      </c>
      <c r="D217" s="490">
        <v>0</v>
      </c>
      <c r="E217" s="491"/>
      <c r="F217" s="490">
        <v>0</v>
      </c>
      <c r="G217" s="490">
        <v>0</v>
      </c>
      <c r="H217" s="491"/>
      <c r="I217" s="491"/>
      <c r="J217" s="491"/>
      <c r="K217" s="491"/>
    </row>
    <row r="218" spans="1:11" ht="12.75" customHeight="1" x14ac:dyDescent="0.2">
      <c r="A218" s="89" t="s">
        <v>899</v>
      </c>
      <c r="B218" s="91">
        <v>4630</v>
      </c>
      <c r="C218" s="509">
        <v>0</v>
      </c>
      <c r="D218" s="490">
        <v>0</v>
      </c>
      <c r="E218" s="491"/>
      <c r="F218" s="490">
        <v>0</v>
      </c>
      <c r="G218" s="490">
        <v>0</v>
      </c>
      <c r="H218" s="491"/>
      <c r="I218" s="491"/>
      <c r="J218" s="491"/>
      <c r="K218" s="491"/>
    </row>
    <row r="219" spans="1:11" ht="12.75" customHeight="1" x14ac:dyDescent="0.2">
      <c r="A219" s="352" t="s">
        <v>72</v>
      </c>
      <c r="B219" s="108">
        <v>4699</v>
      </c>
      <c r="C219" s="509">
        <v>0</v>
      </c>
      <c r="D219" s="490">
        <v>0</v>
      </c>
      <c r="E219" s="491"/>
      <c r="F219" s="490">
        <v>0</v>
      </c>
      <c r="G219" s="490">
        <v>0</v>
      </c>
      <c r="H219" s="491"/>
      <c r="I219" s="491"/>
      <c r="J219" s="491"/>
      <c r="K219" s="491"/>
    </row>
    <row r="220" spans="1:11" ht="12.75" customHeight="1" thickBot="1" x14ac:dyDescent="0.25">
      <c r="A220" s="408" t="s">
        <v>372</v>
      </c>
      <c r="B220" s="409"/>
      <c r="C220" s="541">
        <f>SUM(C214:C219)</f>
        <v>118199</v>
      </c>
      <c r="D220" s="541">
        <f>SUM(D214:D219)</f>
        <v>0</v>
      </c>
      <c r="E220" s="491"/>
      <c r="F220" s="541">
        <f>SUM(F214:F219)</f>
        <v>0</v>
      </c>
      <c r="G220" s="541">
        <f>SUM(G214:G219)</f>
        <v>0</v>
      </c>
      <c r="H220" s="491"/>
      <c r="I220" s="491"/>
      <c r="J220" s="491"/>
      <c r="K220" s="491"/>
    </row>
    <row r="221" spans="1:11" ht="15.75" customHeight="1" thickTop="1" x14ac:dyDescent="0.2">
      <c r="A221" s="388" t="s">
        <v>935</v>
      </c>
      <c r="B221" s="391"/>
      <c r="C221" s="542"/>
      <c r="D221" s="542"/>
      <c r="E221" s="491"/>
      <c r="F221" s="542"/>
      <c r="G221" s="542"/>
      <c r="H221" s="491"/>
      <c r="I221" s="491"/>
      <c r="J221" s="491"/>
      <c r="K221" s="491"/>
    </row>
    <row r="222" spans="1:11" ht="12.75" customHeight="1" x14ac:dyDescent="0.2">
      <c r="A222" s="89" t="s">
        <v>678</v>
      </c>
      <c r="B222" s="91">
        <v>4770</v>
      </c>
      <c r="C222" s="509"/>
      <c r="D222" s="490"/>
      <c r="E222" s="491"/>
      <c r="F222" s="491"/>
      <c r="G222" s="490"/>
      <c r="H222" s="491"/>
      <c r="I222" s="491"/>
      <c r="J222" s="491"/>
      <c r="K222" s="491"/>
    </row>
    <row r="223" spans="1:11" ht="12.75" customHeight="1" x14ac:dyDescent="0.2">
      <c r="A223" s="89" t="s">
        <v>65</v>
      </c>
      <c r="B223" s="91">
        <v>4799</v>
      </c>
      <c r="C223" s="509"/>
      <c r="D223" s="490"/>
      <c r="E223" s="491"/>
      <c r="F223" s="491"/>
      <c r="G223" s="490"/>
      <c r="H223" s="491"/>
      <c r="I223" s="491"/>
      <c r="J223" s="491"/>
      <c r="K223" s="491"/>
    </row>
    <row r="224" spans="1:11" ht="12.75" customHeight="1" thickBot="1" x14ac:dyDescent="0.25">
      <c r="A224" s="415" t="s">
        <v>927</v>
      </c>
      <c r="B224" s="416"/>
      <c r="C224" s="541">
        <f>SUM(C222:C223)</f>
        <v>0</v>
      </c>
      <c r="D224" s="541">
        <f>SUM(D222:D223)</f>
        <v>0</v>
      </c>
      <c r="E224" s="491"/>
      <c r="F224" s="491"/>
      <c r="G224" s="541">
        <f>SUM(G222:G223)</f>
        <v>0</v>
      </c>
      <c r="H224" s="491"/>
      <c r="I224" s="491"/>
      <c r="J224" s="491"/>
      <c r="K224" s="491"/>
    </row>
    <row r="225" spans="1:11" ht="12.75" customHeight="1" thickTop="1" thickBot="1" x14ac:dyDescent="0.25">
      <c r="A225" s="96" t="s">
        <v>655</v>
      </c>
      <c r="B225" s="95">
        <v>4810</v>
      </c>
      <c r="C225" s="555"/>
      <c r="D225" s="536"/>
      <c r="E225" s="491"/>
      <c r="F225" s="491"/>
      <c r="G225" s="536"/>
      <c r="H225" s="491"/>
      <c r="I225" s="491"/>
      <c r="J225" s="491"/>
      <c r="K225" s="491"/>
    </row>
    <row r="226" spans="1:11" ht="12.75" customHeight="1" thickTop="1" x14ac:dyDescent="0.2">
      <c r="A226" s="96" t="s">
        <v>280</v>
      </c>
      <c r="B226" s="95">
        <v>4850</v>
      </c>
      <c r="C226" s="509"/>
      <c r="D226" s="490"/>
      <c r="E226" s="490"/>
      <c r="F226" s="490"/>
      <c r="G226" s="490"/>
      <c r="H226" s="490"/>
      <c r="I226" s="491"/>
      <c r="J226" s="490"/>
      <c r="K226" s="490"/>
    </row>
    <row r="227" spans="1:11" ht="12.75" customHeight="1" x14ac:dyDescent="0.2">
      <c r="A227" s="96" t="s">
        <v>281</v>
      </c>
      <c r="B227" s="95">
        <v>4851</v>
      </c>
      <c r="C227" s="509"/>
      <c r="D227" s="490"/>
      <c r="E227" s="491"/>
      <c r="F227" s="493"/>
      <c r="G227" s="490"/>
      <c r="H227" s="491"/>
      <c r="I227" s="491"/>
      <c r="J227" s="491"/>
      <c r="K227" s="491"/>
    </row>
    <row r="228" spans="1:11" ht="12.75" customHeight="1" x14ac:dyDescent="0.2">
      <c r="A228" s="96" t="s">
        <v>282</v>
      </c>
      <c r="B228" s="95">
        <v>4852</v>
      </c>
      <c r="C228" s="509"/>
      <c r="D228" s="490"/>
      <c r="E228" s="490"/>
      <c r="F228" s="490"/>
      <c r="G228" s="490"/>
      <c r="H228" s="490"/>
      <c r="I228" s="491"/>
      <c r="J228" s="490"/>
      <c r="K228" s="490"/>
    </row>
    <row r="229" spans="1:11" ht="12.75" customHeight="1" x14ac:dyDescent="0.2">
      <c r="A229" s="96" t="s">
        <v>283</v>
      </c>
      <c r="B229" s="95">
        <v>4853</v>
      </c>
      <c r="C229" s="509"/>
      <c r="D229" s="490"/>
      <c r="E229" s="490"/>
      <c r="F229" s="490"/>
      <c r="G229" s="490"/>
      <c r="H229" s="490"/>
      <c r="I229" s="491"/>
      <c r="J229" s="490"/>
      <c r="K229" s="490"/>
    </row>
    <row r="230" spans="1:11" ht="12.75" customHeight="1" x14ac:dyDescent="0.2">
      <c r="A230" s="96" t="s">
        <v>284</v>
      </c>
      <c r="B230" s="95">
        <v>4854</v>
      </c>
      <c r="C230" s="509"/>
      <c r="D230" s="490"/>
      <c r="E230" s="490"/>
      <c r="F230" s="490"/>
      <c r="G230" s="490"/>
      <c r="H230" s="490"/>
      <c r="I230" s="491"/>
      <c r="J230" s="490"/>
      <c r="K230" s="490"/>
    </row>
    <row r="231" spans="1:11" ht="12.75" customHeight="1" x14ac:dyDescent="0.2">
      <c r="A231" s="96" t="s">
        <v>389</v>
      </c>
      <c r="B231" s="95">
        <v>4855</v>
      </c>
      <c r="C231" s="509"/>
      <c r="D231" s="490"/>
      <c r="E231" s="490"/>
      <c r="F231" s="490"/>
      <c r="G231" s="490"/>
      <c r="H231" s="490"/>
      <c r="I231" s="491"/>
      <c r="J231" s="490"/>
      <c r="K231" s="490"/>
    </row>
    <row r="232" spans="1:11" ht="12.75" customHeight="1" x14ac:dyDescent="0.2">
      <c r="A232" s="96" t="s">
        <v>285</v>
      </c>
      <c r="B232" s="95">
        <v>4856</v>
      </c>
      <c r="C232" s="509"/>
      <c r="D232" s="490"/>
      <c r="E232" s="490"/>
      <c r="F232" s="490"/>
      <c r="G232" s="490"/>
      <c r="H232" s="490"/>
      <c r="I232" s="491"/>
      <c r="J232" s="490"/>
      <c r="K232" s="490"/>
    </row>
    <row r="233" spans="1:11" ht="12.75" customHeight="1" x14ac:dyDescent="0.2">
      <c r="A233" s="96" t="s">
        <v>286</v>
      </c>
      <c r="B233" s="95">
        <v>4857</v>
      </c>
      <c r="C233" s="509"/>
      <c r="D233" s="490"/>
      <c r="E233" s="490"/>
      <c r="F233" s="490"/>
      <c r="G233" s="490"/>
      <c r="H233" s="490"/>
      <c r="I233" s="491"/>
      <c r="J233" s="490"/>
      <c r="K233" s="490"/>
    </row>
    <row r="234" spans="1:11" ht="12.75" customHeight="1" x14ac:dyDescent="0.2">
      <c r="A234" s="96" t="s">
        <v>287</v>
      </c>
      <c r="B234" s="95">
        <v>4860</v>
      </c>
      <c r="C234" s="509"/>
      <c r="D234" s="490"/>
      <c r="E234" s="490"/>
      <c r="F234" s="490"/>
      <c r="G234" s="490"/>
      <c r="H234" s="490"/>
      <c r="I234" s="491"/>
      <c r="J234" s="490"/>
      <c r="K234" s="490"/>
    </row>
    <row r="235" spans="1:11" ht="12.75" customHeight="1" x14ac:dyDescent="0.2">
      <c r="A235" s="96" t="s">
        <v>288</v>
      </c>
      <c r="B235" s="95">
        <v>4861</v>
      </c>
      <c r="C235" s="509"/>
      <c r="D235" s="490"/>
      <c r="E235" s="490"/>
      <c r="F235" s="490"/>
      <c r="G235" s="490"/>
      <c r="H235" s="490"/>
      <c r="I235" s="491"/>
      <c r="J235" s="490"/>
      <c r="K235" s="490"/>
    </row>
    <row r="236" spans="1:11" ht="12.75" customHeight="1" x14ac:dyDescent="0.2">
      <c r="A236" s="96" t="s">
        <v>289</v>
      </c>
      <c r="B236" s="95">
        <v>4862</v>
      </c>
      <c r="C236" s="509"/>
      <c r="D236" s="490"/>
      <c r="E236" s="494"/>
      <c r="F236" s="490"/>
      <c r="G236" s="490"/>
      <c r="H236" s="494"/>
      <c r="I236" s="491"/>
      <c r="J236" s="494"/>
      <c r="K236" s="494"/>
    </row>
    <row r="237" spans="1:11" ht="12.75" customHeight="1" x14ac:dyDescent="0.2">
      <c r="A237" s="96" t="s">
        <v>290</v>
      </c>
      <c r="B237" s="95">
        <v>4863</v>
      </c>
      <c r="C237" s="509"/>
      <c r="D237" s="490"/>
      <c r="E237" s="491"/>
      <c r="F237" s="494"/>
      <c r="G237" s="532"/>
      <c r="H237" s="491"/>
      <c r="I237" s="491"/>
      <c r="J237" s="491"/>
      <c r="K237" s="491"/>
    </row>
    <row r="238" spans="1:11" ht="12.75" customHeight="1" x14ac:dyDescent="0.2">
      <c r="A238" s="96" t="s">
        <v>394</v>
      </c>
      <c r="B238" s="95">
        <v>4864</v>
      </c>
      <c r="C238" s="509"/>
      <c r="D238" s="490"/>
      <c r="E238" s="490"/>
      <c r="F238" s="490"/>
      <c r="G238" s="490"/>
      <c r="H238" s="490"/>
      <c r="I238" s="491"/>
      <c r="J238" s="490"/>
      <c r="K238" s="490"/>
    </row>
    <row r="239" spans="1:11" ht="12.75" customHeight="1" x14ac:dyDescent="0.2">
      <c r="A239" s="96" t="s">
        <v>395</v>
      </c>
      <c r="B239" s="95">
        <v>4865</v>
      </c>
      <c r="C239" s="509"/>
      <c r="D239" s="490"/>
      <c r="E239" s="490"/>
      <c r="F239" s="490"/>
      <c r="G239" s="490"/>
      <c r="H239" s="490"/>
      <c r="I239" s="491"/>
      <c r="J239" s="490"/>
      <c r="K239" s="490"/>
    </row>
    <row r="240" spans="1:11" ht="12.75" customHeight="1" x14ac:dyDescent="0.2">
      <c r="A240" s="96" t="s">
        <v>393</v>
      </c>
      <c r="B240" s="95">
        <v>4866</v>
      </c>
      <c r="C240" s="509"/>
      <c r="D240" s="490"/>
      <c r="E240" s="490"/>
      <c r="F240" s="490"/>
      <c r="G240" s="490"/>
      <c r="H240" s="490"/>
      <c r="I240" s="491"/>
      <c r="J240" s="490"/>
      <c r="K240" s="490"/>
    </row>
    <row r="241" spans="1:11" ht="12.75" customHeight="1" x14ac:dyDescent="0.2">
      <c r="A241" s="96" t="s">
        <v>392</v>
      </c>
      <c r="B241" s="95">
        <v>4867</v>
      </c>
      <c r="C241" s="509"/>
      <c r="D241" s="490"/>
      <c r="E241" s="490"/>
      <c r="F241" s="490"/>
      <c r="G241" s="490"/>
      <c r="H241" s="490"/>
      <c r="I241" s="491"/>
      <c r="J241" s="490"/>
      <c r="K241" s="490"/>
    </row>
    <row r="242" spans="1:11" ht="12.75" customHeight="1" x14ac:dyDescent="0.2">
      <c r="A242" s="96" t="s">
        <v>391</v>
      </c>
      <c r="B242" s="95">
        <v>4868</v>
      </c>
      <c r="C242" s="509"/>
      <c r="D242" s="490"/>
      <c r="E242" s="490"/>
      <c r="F242" s="490"/>
      <c r="G242" s="490"/>
      <c r="H242" s="490"/>
      <c r="I242" s="491"/>
      <c r="J242" s="490"/>
      <c r="K242" s="490"/>
    </row>
    <row r="243" spans="1:11" ht="12.75" customHeight="1" x14ac:dyDescent="0.2">
      <c r="A243" s="96" t="s">
        <v>390</v>
      </c>
      <c r="B243" s="95">
        <v>4869</v>
      </c>
      <c r="C243" s="509"/>
      <c r="D243" s="490"/>
      <c r="E243" s="490"/>
      <c r="F243" s="490"/>
      <c r="G243" s="490"/>
      <c r="H243" s="490"/>
      <c r="I243" s="491"/>
      <c r="J243" s="490"/>
      <c r="K243" s="490"/>
    </row>
    <row r="244" spans="1:11" ht="12.75" customHeight="1" x14ac:dyDescent="0.2">
      <c r="A244" s="96" t="s">
        <v>967</v>
      </c>
      <c r="B244" s="95">
        <v>4870</v>
      </c>
      <c r="C244" s="509"/>
      <c r="D244" s="490"/>
      <c r="E244" s="490"/>
      <c r="F244" s="490"/>
      <c r="G244" s="490"/>
      <c r="H244" s="490"/>
      <c r="I244" s="491"/>
      <c r="J244" s="490"/>
      <c r="K244" s="490"/>
    </row>
    <row r="245" spans="1:11" ht="12.75" customHeight="1" x14ac:dyDescent="0.2">
      <c r="A245" s="96" t="s">
        <v>679</v>
      </c>
      <c r="B245" s="95">
        <v>4871</v>
      </c>
      <c r="C245" s="509"/>
      <c r="D245" s="490"/>
      <c r="E245" s="490"/>
      <c r="F245" s="490"/>
      <c r="G245" s="490"/>
      <c r="H245" s="490"/>
      <c r="I245" s="491"/>
      <c r="J245" s="490"/>
      <c r="K245" s="490"/>
    </row>
    <row r="246" spans="1:11" ht="12.75" customHeight="1" x14ac:dyDescent="0.2">
      <c r="A246" s="96" t="s">
        <v>680</v>
      </c>
      <c r="B246" s="95">
        <v>4872</v>
      </c>
      <c r="C246" s="509"/>
      <c r="D246" s="490"/>
      <c r="E246" s="490"/>
      <c r="F246" s="490"/>
      <c r="G246" s="490"/>
      <c r="H246" s="490"/>
      <c r="I246" s="491"/>
      <c r="J246" s="490"/>
      <c r="K246" s="490"/>
    </row>
    <row r="247" spans="1:11" ht="12.75" customHeight="1" x14ac:dyDescent="0.2">
      <c r="A247" s="96" t="s">
        <v>681</v>
      </c>
      <c r="B247" s="95">
        <v>4873</v>
      </c>
      <c r="C247" s="509"/>
      <c r="D247" s="490"/>
      <c r="E247" s="490"/>
      <c r="F247" s="490"/>
      <c r="G247" s="490"/>
      <c r="H247" s="490"/>
      <c r="I247" s="491"/>
      <c r="J247" s="490"/>
      <c r="K247" s="490"/>
    </row>
    <row r="248" spans="1:11" ht="12.75" customHeight="1" x14ac:dyDescent="0.2">
      <c r="A248" s="96" t="s">
        <v>682</v>
      </c>
      <c r="B248" s="95">
        <v>4874</v>
      </c>
      <c r="C248" s="509"/>
      <c r="D248" s="490"/>
      <c r="E248" s="490"/>
      <c r="F248" s="490"/>
      <c r="G248" s="490"/>
      <c r="H248" s="490"/>
      <c r="I248" s="491"/>
      <c r="J248" s="490"/>
      <c r="K248" s="490"/>
    </row>
    <row r="249" spans="1:11" ht="12.75" customHeight="1" x14ac:dyDescent="0.2">
      <c r="A249" s="96" t="s">
        <v>396</v>
      </c>
      <c r="B249" s="95">
        <v>4875</v>
      </c>
      <c r="C249" s="509"/>
      <c r="D249" s="490"/>
      <c r="E249" s="490"/>
      <c r="F249" s="490"/>
      <c r="G249" s="490"/>
      <c r="H249" s="490"/>
      <c r="I249" s="491"/>
      <c r="J249" s="490"/>
      <c r="K249" s="490"/>
    </row>
    <row r="250" spans="1:11" ht="12.75" customHeight="1" x14ac:dyDescent="0.2">
      <c r="A250" s="96" t="s">
        <v>667</v>
      </c>
      <c r="B250" s="95">
        <v>4876</v>
      </c>
      <c r="C250" s="509"/>
      <c r="D250" s="490"/>
      <c r="E250" s="490"/>
      <c r="F250" s="490"/>
      <c r="G250" s="490"/>
      <c r="H250" s="490"/>
      <c r="I250" s="491"/>
      <c r="J250" s="490"/>
      <c r="K250" s="490"/>
    </row>
    <row r="251" spans="1:11" ht="12.75" customHeight="1" x14ac:dyDescent="0.2">
      <c r="A251" s="96" t="s">
        <v>668</v>
      </c>
      <c r="B251" s="95">
        <v>4877</v>
      </c>
      <c r="C251" s="509"/>
      <c r="D251" s="490"/>
      <c r="E251" s="490"/>
      <c r="F251" s="490"/>
      <c r="G251" s="490"/>
      <c r="H251" s="490"/>
      <c r="I251" s="491"/>
      <c r="J251" s="490"/>
      <c r="K251" s="490"/>
    </row>
    <row r="252" spans="1:11" ht="12.75" customHeight="1" x14ac:dyDescent="0.2">
      <c r="A252" s="96" t="s">
        <v>669</v>
      </c>
      <c r="B252" s="95">
        <v>4878</v>
      </c>
      <c r="C252" s="509"/>
      <c r="D252" s="490"/>
      <c r="E252" s="490"/>
      <c r="F252" s="490"/>
      <c r="G252" s="490"/>
      <c r="H252" s="490"/>
      <c r="I252" s="491"/>
      <c r="J252" s="490"/>
      <c r="K252" s="490"/>
    </row>
    <row r="253" spans="1:11" ht="12.75" customHeight="1" x14ac:dyDescent="0.2">
      <c r="A253" s="96" t="s">
        <v>670</v>
      </c>
      <c r="B253" s="95">
        <v>4879</v>
      </c>
      <c r="C253" s="509"/>
      <c r="D253" s="490"/>
      <c r="E253" s="490"/>
      <c r="F253" s="490"/>
      <c r="G253" s="490"/>
      <c r="H253" s="490"/>
      <c r="I253" s="491"/>
      <c r="J253" s="490"/>
      <c r="K253" s="490"/>
    </row>
    <row r="254" spans="1:11" ht="12.75" customHeight="1" x14ac:dyDescent="0.2">
      <c r="A254" s="35" t="s">
        <v>1118</v>
      </c>
      <c r="B254" s="125">
        <v>4880</v>
      </c>
      <c r="C254" s="509"/>
      <c r="D254" s="490"/>
      <c r="E254" s="490"/>
      <c r="F254" s="490"/>
      <c r="G254" s="490"/>
      <c r="H254" s="490"/>
      <c r="I254" s="491"/>
      <c r="J254" s="490"/>
      <c r="K254" s="490"/>
    </row>
    <row r="255" spans="1:11" ht="12.75" customHeight="1" thickBot="1" x14ac:dyDescent="0.25">
      <c r="A255" s="417" t="s">
        <v>671</v>
      </c>
      <c r="B255" s="418"/>
      <c r="C255" s="548">
        <f t="shared" ref="C255:H255" si="9">SUM(C226:C254)</f>
        <v>0</v>
      </c>
      <c r="D255" s="541">
        <f t="shared" si="9"/>
        <v>0</v>
      </c>
      <c r="E255" s="541">
        <f t="shared" si="9"/>
        <v>0</v>
      </c>
      <c r="F255" s="541">
        <f t="shared" si="9"/>
        <v>0</v>
      </c>
      <c r="G255" s="541">
        <f t="shared" si="9"/>
        <v>0</v>
      </c>
      <c r="H255" s="541">
        <f t="shared" si="9"/>
        <v>0</v>
      </c>
      <c r="I255" s="542"/>
      <c r="J255" s="541">
        <f>SUM(J226:J254)</f>
        <v>0</v>
      </c>
      <c r="K255" s="506">
        <f>SUM(K226:K254)</f>
        <v>0</v>
      </c>
    </row>
    <row r="256" spans="1:11" ht="12.75" customHeight="1" thickTop="1" thickBot="1" x14ac:dyDescent="0.25">
      <c r="A256" s="353" t="s">
        <v>1100</v>
      </c>
      <c r="B256" s="136">
        <v>4901</v>
      </c>
      <c r="C256" s="568">
        <v>0</v>
      </c>
      <c r="D256" s="492"/>
      <c r="E256" s="491"/>
      <c r="F256" s="491"/>
      <c r="G256" s="491"/>
      <c r="H256" s="491"/>
      <c r="I256" s="491"/>
      <c r="J256" s="491"/>
      <c r="K256" s="491"/>
    </row>
    <row r="257" spans="1:11" ht="12.75" customHeight="1" thickTop="1" thickBot="1" x14ac:dyDescent="0.25">
      <c r="A257" s="354" t="s">
        <v>1126</v>
      </c>
      <c r="B257" s="137">
        <v>4902</v>
      </c>
      <c r="C257" s="569">
        <v>0</v>
      </c>
      <c r="D257" s="570">
        <v>0</v>
      </c>
      <c r="E257" s="492"/>
      <c r="F257" s="570">
        <v>0</v>
      </c>
      <c r="G257" s="570">
        <v>0</v>
      </c>
      <c r="H257" s="492"/>
      <c r="I257" s="491"/>
      <c r="J257" s="492"/>
      <c r="K257" s="492"/>
    </row>
    <row r="258" spans="1:11" ht="12.75" customHeight="1" thickTop="1" thickBot="1" x14ac:dyDescent="0.25">
      <c r="A258" s="89" t="s">
        <v>1119</v>
      </c>
      <c r="B258" s="91">
        <v>4905</v>
      </c>
      <c r="C258" s="537">
        <v>0</v>
      </c>
      <c r="D258" s="491"/>
      <c r="E258" s="491"/>
      <c r="F258" s="535">
        <v>0</v>
      </c>
      <c r="G258" s="537">
        <v>0</v>
      </c>
      <c r="H258" s="491"/>
      <c r="I258" s="491"/>
      <c r="J258" s="491"/>
      <c r="K258" s="491"/>
    </row>
    <row r="259" spans="1:11" ht="12.75" customHeight="1" thickTop="1" thickBot="1" x14ac:dyDescent="0.25">
      <c r="A259" s="89" t="s">
        <v>1120</v>
      </c>
      <c r="B259" s="91">
        <v>4909</v>
      </c>
      <c r="C259" s="536">
        <v>0</v>
      </c>
      <c r="D259" s="491"/>
      <c r="E259" s="491"/>
      <c r="F259" s="536">
        <v>0</v>
      </c>
      <c r="G259" s="536">
        <v>0</v>
      </c>
      <c r="H259" s="491"/>
      <c r="I259" s="491"/>
      <c r="J259" s="491"/>
      <c r="K259" s="491"/>
    </row>
    <row r="260" spans="1:11" ht="12.75" customHeight="1" thickTop="1" thickBot="1" x14ac:dyDescent="0.25">
      <c r="A260" s="89" t="s">
        <v>152</v>
      </c>
      <c r="B260" s="91">
        <v>4920</v>
      </c>
      <c r="C260" s="536">
        <v>0</v>
      </c>
      <c r="D260" s="535">
        <v>0</v>
      </c>
      <c r="E260" s="491"/>
      <c r="F260" s="537">
        <v>0</v>
      </c>
      <c r="G260" s="537">
        <v>0</v>
      </c>
      <c r="H260" s="491"/>
      <c r="I260" s="491"/>
      <c r="J260" s="491"/>
      <c r="K260" s="491"/>
    </row>
    <row r="261" spans="1:11" ht="12.75" customHeight="1" thickTop="1" thickBot="1" x14ac:dyDescent="0.25">
      <c r="A261" s="89" t="s">
        <v>348</v>
      </c>
      <c r="B261" s="91">
        <v>4930</v>
      </c>
      <c r="C261" s="536">
        <v>0</v>
      </c>
      <c r="D261" s="536">
        <v>0</v>
      </c>
      <c r="E261" s="491"/>
      <c r="F261" s="536">
        <v>0</v>
      </c>
      <c r="G261" s="536">
        <v>0</v>
      </c>
      <c r="H261" s="491"/>
      <c r="I261" s="491"/>
      <c r="J261" s="491"/>
      <c r="K261" s="491"/>
    </row>
    <row r="262" spans="1:11" ht="12.75" customHeight="1" thickTop="1" thickBot="1" x14ac:dyDescent="0.25">
      <c r="A262" s="89" t="s">
        <v>656</v>
      </c>
      <c r="B262" s="91">
        <v>4932</v>
      </c>
      <c r="C262" s="536">
        <v>5162</v>
      </c>
      <c r="D262" s="536">
        <v>0</v>
      </c>
      <c r="E262" s="491"/>
      <c r="F262" s="536">
        <v>0</v>
      </c>
      <c r="G262" s="536">
        <v>0</v>
      </c>
      <c r="H262" s="491"/>
      <c r="I262" s="491"/>
      <c r="J262" s="491"/>
      <c r="K262" s="491"/>
    </row>
    <row r="263" spans="1:11" ht="12.75" customHeight="1" thickTop="1" thickBot="1" x14ac:dyDescent="0.25">
      <c r="A263" s="89" t="s">
        <v>3745</v>
      </c>
      <c r="B263" s="91">
        <v>4935</v>
      </c>
      <c r="C263" s="555">
        <v>0</v>
      </c>
      <c r="D263" s="536">
        <v>0</v>
      </c>
      <c r="E263" s="491"/>
      <c r="F263" s="536">
        <v>0</v>
      </c>
      <c r="G263" s="536">
        <v>0</v>
      </c>
      <c r="H263" s="491"/>
      <c r="I263" s="491"/>
      <c r="J263" s="491"/>
      <c r="K263" s="491"/>
    </row>
    <row r="264" spans="1:11" ht="12.75" customHeight="1" thickTop="1" thickBot="1" x14ac:dyDescent="0.25">
      <c r="A264" s="89" t="s">
        <v>765</v>
      </c>
      <c r="B264" s="91">
        <v>4960</v>
      </c>
      <c r="C264" s="555">
        <v>0</v>
      </c>
      <c r="D264" s="536">
        <v>0</v>
      </c>
      <c r="E264" s="491"/>
      <c r="F264" s="536">
        <v>0</v>
      </c>
      <c r="G264" s="536">
        <v>0</v>
      </c>
      <c r="H264" s="491"/>
      <c r="I264" s="491"/>
      <c r="J264" s="491"/>
      <c r="K264" s="491"/>
    </row>
    <row r="265" spans="1:11" ht="12.75" customHeight="1" thickTop="1" thickBot="1" x14ac:dyDescent="0.25">
      <c r="A265" s="89" t="s">
        <v>1311</v>
      </c>
      <c r="B265" s="91">
        <v>4981</v>
      </c>
      <c r="C265" s="555">
        <v>0</v>
      </c>
      <c r="D265" s="536">
        <v>0</v>
      </c>
      <c r="E265" s="491"/>
      <c r="F265" s="536">
        <v>0</v>
      </c>
      <c r="G265" s="536">
        <v>0</v>
      </c>
      <c r="H265" s="491"/>
      <c r="I265" s="491"/>
      <c r="J265" s="491"/>
      <c r="K265" s="491"/>
    </row>
    <row r="266" spans="1:11" ht="12.75" customHeight="1" thickTop="1" thickBot="1" x14ac:dyDescent="0.25">
      <c r="A266" s="482" t="s">
        <v>1312</v>
      </c>
      <c r="B266" s="91">
        <v>4982</v>
      </c>
      <c r="C266" s="555">
        <v>0</v>
      </c>
      <c r="D266" s="536">
        <v>0</v>
      </c>
      <c r="E266" s="491"/>
      <c r="F266" s="536">
        <v>0</v>
      </c>
      <c r="G266" s="536">
        <v>0</v>
      </c>
      <c r="H266" s="491"/>
      <c r="I266" s="491"/>
      <c r="J266" s="491"/>
      <c r="K266" s="491"/>
    </row>
    <row r="267" spans="1:11" ht="12.75" customHeight="1" thickTop="1" thickBot="1" x14ac:dyDescent="0.25">
      <c r="A267" s="89" t="s">
        <v>485</v>
      </c>
      <c r="B267" s="91">
        <v>4991</v>
      </c>
      <c r="C267" s="555">
        <v>4199</v>
      </c>
      <c r="D267" s="536">
        <v>0</v>
      </c>
      <c r="E267" s="491"/>
      <c r="F267" s="536">
        <v>0</v>
      </c>
      <c r="G267" s="536">
        <v>0</v>
      </c>
      <c r="H267" s="491"/>
      <c r="I267" s="491"/>
      <c r="J267" s="491"/>
      <c r="K267" s="491"/>
    </row>
    <row r="268" spans="1:11" ht="12.75" customHeight="1" thickTop="1" thickBot="1" x14ac:dyDescent="0.25">
      <c r="A268" s="89" t="s">
        <v>305</v>
      </c>
      <c r="B268" s="91">
        <v>4992</v>
      </c>
      <c r="C268" s="555">
        <v>3265</v>
      </c>
      <c r="D268" s="536">
        <v>0</v>
      </c>
      <c r="E268" s="491"/>
      <c r="F268" s="536">
        <v>0</v>
      </c>
      <c r="G268" s="536">
        <v>0</v>
      </c>
      <c r="H268" s="491"/>
      <c r="I268" s="491"/>
      <c r="J268" s="491"/>
      <c r="K268" s="491"/>
    </row>
    <row r="269" spans="1:11" ht="12.75" customHeight="1" thickTop="1" thickBot="1" x14ac:dyDescent="0.25">
      <c r="A269" s="129" t="s">
        <v>73</v>
      </c>
      <c r="B269" s="108">
        <v>4998</v>
      </c>
      <c r="C269" s="555">
        <v>148810</v>
      </c>
      <c r="D269" s="536"/>
      <c r="E269" s="491"/>
      <c r="F269" s="536">
        <v>0</v>
      </c>
      <c r="G269" s="536">
        <v>0</v>
      </c>
      <c r="H269" s="535">
        <v>0</v>
      </c>
      <c r="I269" s="491"/>
      <c r="J269" s="491"/>
      <c r="K269" s="535"/>
    </row>
    <row r="270" spans="1:11" ht="14.25" thickTop="1" thickBot="1" x14ac:dyDescent="0.25">
      <c r="A270" s="408" t="s">
        <v>1223</v>
      </c>
      <c r="B270" s="872"/>
      <c r="C270" s="547">
        <f t="shared" ref="C270:H270" si="10">SUM(C190,C200,C206,C212,C220,C224,C225,C255:C269)</f>
        <v>404772</v>
      </c>
      <c r="D270" s="547">
        <f t="shared" si="10"/>
        <v>0</v>
      </c>
      <c r="E270" s="547">
        <f t="shared" si="10"/>
        <v>0</v>
      </c>
      <c r="F270" s="547">
        <f t="shared" si="10"/>
        <v>0</v>
      </c>
      <c r="G270" s="547">
        <f t="shared" si="10"/>
        <v>0</v>
      </c>
      <c r="H270" s="547">
        <f t="shared" si="10"/>
        <v>0</v>
      </c>
      <c r="I270" s="491"/>
      <c r="J270" s="547">
        <f>SUM(J190,J200,J206,J212,J220,J224,J225,J255:J269)</f>
        <v>0</v>
      </c>
      <c r="K270" s="538">
        <f>SUM(K190,K200,K206,K212,K220,K224,K225,K255:K269)</f>
        <v>0</v>
      </c>
    </row>
    <row r="271" spans="1:11" ht="14.25" thickTop="1" thickBot="1" x14ac:dyDescent="0.25">
      <c r="A271" s="419" t="s">
        <v>928</v>
      </c>
      <c r="B271" s="873" t="s">
        <v>738</v>
      </c>
      <c r="C271" s="547">
        <f>SUM(C177,C183,C270)</f>
        <v>404772</v>
      </c>
      <c r="D271" s="547">
        <f>SUM(D177,D183,D270)</f>
        <v>0</v>
      </c>
      <c r="E271" s="547">
        <f>SUM(E177,E183,E270)</f>
        <v>0</v>
      </c>
      <c r="F271" s="547">
        <f t="shared" ref="F271:K271" si="11">SUM(F177,F183,F270)</f>
        <v>0</v>
      </c>
      <c r="G271" s="547">
        <f t="shared" si="11"/>
        <v>0</v>
      </c>
      <c r="H271" s="547">
        <f t="shared" si="11"/>
        <v>0</v>
      </c>
      <c r="I271" s="547">
        <f t="shared" si="11"/>
        <v>0</v>
      </c>
      <c r="J271" s="547">
        <f t="shared" si="11"/>
        <v>0</v>
      </c>
      <c r="K271" s="538">
        <f t="shared" si="11"/>
        <v>0</v>
      </c>
    </row>
    <row r="272" spans="1:11" ht="14.25" thickTop="1" thickBot="1" x14ac:dyDescent="0.25">
      <c r="A272" s="420" t="s">
        <v>1375</v>
      </c>
      <c r="B272" s="421"/>
      <c r="C272" s="547">
        <f t="shared" ref="C272:K272" si="12">SUM(C111,C117,C172,C271)</f>
        <v>3664510</v>
      </c>
      <c r="D272" s="547">
        <f t="shared" si="12"/>
        <v>476588</v>
      </c>
      <c r="E272" s="547">
        <f t="shared" si="12"/>
        <v>375946</v>
      </c>
      <c r="F272" s="547">
        <f t="shared" si="12"/>
        <v>503274</v>
      </c>
      <c r="G272" s="547">
        <f t="shared" si="12"/>
        <v>71583</v>
      </c>
      <c r="H272" s="547">
        <f t="shared" si="12"/>
        <v>0</v>
      </c>
      <c r="I272" s="547">
        <f t="shared" si="12"/>
        <v>2631</v>
      </c>
      <c r="J272" s="547">
        <f t="shared" si="12"/>
        <v>96885</v>
      </c>
      <c r="K272" s="538">
        <f t="shared" si="12"/>
        <v>0</v>
      </c>
    </row>
    <row r="273" spans="1:11" ht="14.25" thickTop="1" thickBot="1" x14ac:dyDescent="0.25">
      <c r="A273" s="420" t="s">
        <v>1374</v>
      </c>
      <c r="B273" s="421"/>
      <c r="C273" s="547">
        <f>SUM(C112,C117,C172,C271)</f>
        <v>3692253</v>
      </c>
      <c r="D273" s="547">
        <f>D272</f>
        <v>476588</v>
      </c>
      <c r="E273" s="547">
        <f t="shared" ref="E273:K273" si="13">E272</f>
        <v>375946</v>
      </c>
      <c r="F273" s="547">
        <f t="shared" si="13"/>
        <v>503274</v>
      </c>
      <c r="G273" s="547">
        <f t="shared" si="13"/>
        <v>71583</v>
      </c>
      <c r="H273" s="547">
        <f t="shared" si="13"/>
        <v>0</v>
      </c>
      <c r="I273" s="547">
        <f t="shared" si="13"/>
        <v>2631</v>
      </c>
      <c r="J273" s="547">
        <f t="shared" si="13"/>
        <v>96885</v>
      </c>
      <c r="K273" s="547">
        <f t="shared" si="13"/>
        <v>0</v>
      </c>
    </row>
    <row r="274" spans="1:11" ht="13.5" thickTop="1" x14ac:dyDescent="0.2">
      <c r="C274" s="140"/>
      <c r="D274" s="140"/>
      <c r="E274" s="140"/>
      <c r="F274" s="140"/>
      <c r="G274" s="140"/>
      <c r="H274" s="140"/>
      <c r="I274" s="140"/>
      <c r="J274" s="140"/>
      <c r="K274" s="140"/>
    </row>
    <row r="275" spans="1:11" x14ac:dyDescent="0.2">
      <c r="C275" s="140"/>
      <c r="D275" s="140"/>
      <c r="E275" s="140"/>
      <c r="F275" s="140"/>
      <c r="G275" s="140"/>
      <c r="H275" s="140"/>
      <c r="I275" s="140"/>
      <c r="J275" s="140"/>
      <c r="K275" s="140"/>
    </row>
    <row r="276" spans="1:11" x14ac:dyDescent="0.2">
      <c r="C276" s="140"/>
      <c r="D276" s="140"/>
      <c r="E276" s="140"/>
      <c r="F276" s="140"/>
      <c r="G276" s="140"/>
      <c r="H276" s="140"/>
      <c r="I276" s="140"/>
      <c r="J276" s="140"/>
      <c r="K276" s="140"/>
    </row>
    <row r="277" spans="1:11" x14ac:dyDescent="0.2">
      <c r="C277" s="140"/>
      <c r="D277" s="140"/>
      <c r="E277" s="140"/>
      <c r="F277" s="140"/>
      <c r="G277" s="140"/>
      <c r="H277" s="140"/>
      <c r="I277" s="140"/>
      <c r="J277" s="140"/>
      <c r="K277" s="140"/>
    </row>
    <row r="278" spans="1:11" x14ac:dyDescent="0.2">
      <c r="C278" s="140"/>
      <c r="D278" s="140"/>
      <c r="E278" s="140"/>
      <c r="F278" s="140"/>
      <c r="G278" s="140"/>
      <c r="H278" s="140"/>
      <c r="I278" s="140"/>
      <c r="J278" s="140"/>
      <c r="K278" s="140"/>
    </row>
    <row r="279" spans="1:11" x14ac:dyDescent="0.2">
      <c r="C279" s="140"/>
      <c r="D279" s="140"/>
      <c r="E279" s="140"/>
      <c r="F279" s="140"/>
      <c r="G279" s="140"/>
      <c r="H279" s="140"/>
      <c r="I279" s="140"/>
      <c r="J279" s="140"/>
      <c r="K279" s="140"/>
    </row>
    <row r="280" spans="1:11" x14ac:dyDescent="0.2">
      <c r="B280" s="31"/>
    </row>
    <row r="281" spans="1:11" x14ac:dyDescent="0.2">
      <c r="A281" s="31"/>
      <c r="B281" s="31"/>
    </row>
    <row r="282" spans="1:11" x14ac:dyDescent="0.2">
      <c r="A282" s="31"/>
      <c r="B282" s="31"/>
    </row>
    <row r="283" spans="1:11" x14ac:dyDescent="0.2">
      <c r="A283" s="31"/>
      <c r="B283" s="31"/>
    </row>
  </sheetData>
  <sheetProtection algorithmName="SHA-512" hashValue="fH0ghaHbaaQQ2fEq+3lFXQwQYUkgDyekeW60rFscqdyMAGLv8w6Tsl4jNTnKUlj9xYc1VQo38h89IxK6vOZlKA==" saltValue="swAoSvGI0g4PB5xBODxxHA==" spinCount="100000" sheet="1" objects="1" scenarios="1"/>
  <mergeCells count="7">
    <mergeCell ref="A1:A2"/>
    <mergeCell ref="A171:B171"/>
    <mergeCell ref="A174:B174"/>
    <mergeCell ref="A184:B184"/>
    <mergeCell ref="A177:B177"/>
    <mergeCell ref="A183:B183"/>
    <mergeCell ref="A178:B178"/>
  </mergeCells>
  <phoneticPr fontId="25"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2024&amp;R&amp;8Page &amp;P</oddHeader>
    <oddFooter>&amp;L&amp;8Printed Date: &amp;D
&amp;F</oddFooter>
  </headerFooter>
  <rowBreaks count="5" manualBreakCount="5">
    <brk id="40" max="16383" man="1"/>
    <brk id="84" max="16383" man="1"/>
    <brk id="124" max="16383" man="1"/>
    <brk id="172"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39" zoomScaleNormal="100" workbookViewId="0">
      <selection activeCell="H81" sqref="H81"/>
    </sheetView>
  </sheetViews>
  <sheetFormatPr defaultColWidth="9.140625" defaultRowHeight="12.75" x14ac:dyDescent="0.2"/>
  <cols>
    <col min="1" max="1" width="48.42578125" style="1083" customWidth="1"/>
    <col min="2" max="2" width="5" style="1084" customWidth="1"/>
    <col min="3" max="10" width="13.28515625" style="32" customWidth="1"/>
    <col min="11" max="11" width="13.28515625" style="43" customWidth="1"/>
    <col min="12" max="12" width="11.85546875" style="32" customWidth="1"/>
    <col min="13" max="13" width="1.42578125" style="31" customWidth="1"/>
    <col min="14" max="16384" width="9.140625" style="31"/>
  </cols>
  <sheetData>
    <row r="1" spans="1:14" x14ac:dyDescent="0.2">
      <c r="A1" s="1867" t="s">
        <v>1256</v>
      </c>
      <c r="B1" s="874"/>
      <c r="C1" s="80" t="s">
        <v>672</v>
      </c>
      <c r="D1" s="80" t="s">
        <v>920</v>
      </c>
      <c r="E1" s="80" t="s">
        <v>921</v>
      </c>
      <c r="F1" s="80" t="s">
        <v>922</v>
      </c>
      <c r="G1" s="80" t="s">
        <v>923</v>
      </c>
      <c r="H1" s="80" t="s">
        <v>924</v>
      </c>
      <c r="I1" s="80" t="s">
        <v>925</v>
      </c>
      <c r="J1" s="80" t="s">
        <v>926</v>
      </c>
      <c r="K1" s="80" t="s">
        <v>201</v>
      </c>
      <c r="L1" s="875"/>
    </row>
    <row r="2" spans="1:14" s="879" customFormat="1" ht="28.5" customHeight="1" x14ac:dyDescent="0.2">
      <c r="A2" s="1907"/>
      <c r="B2" s="876" t="s">
        <v>45</v>
      </c>
      <c r="C2" s="877" t="s">
        <v>153</v>
      </c>
      <c r="D2" s="878" t="s">
        <v>49</v>
      </c>
      <c r="E2" s="878" t="s">
        <v>942</v>
      </c>
      <c r="F2" s="878" t="s">
        <v>936</v>
      </c>
      <c r="G2" s="877" t="s">
        <v>937</v>
      </c>
      <c r="H2" s="877" t="s">
        <v>938</v>
      </c>
      <c r="I2" s="878" t="s">
        <v>229</v>
      </c>
      <c r="J2" s="878" t="s">
        <v>230</v>
      </c>
      <c r="K2" s="877" t="s">
        <v>134</v>
      </c>
      <c r="L2" s="877" t="s">
        <v>30</v>
      </c>
      <c r="M2" s="41"/>
      <c r="N2" s="41"/>
    </row>
    <row r="3" spans="1:14" s="32" customFormat="1" ht="16.7" customHeight="1" x14ac:dyDescent="0.2">
      <c r="A3" s="1913" t="s">
        <v>235</v>
      </c>
      <c r="B3" s="1914"/>
      <c r="C3" s="880"/>
      <c r="D3" s="880"/>
      <c r="E3" s="880"/>
      <c r="F3" s="880"/>
      <c r="G3" s="880"/>
      <c r="H3" s="880"/>
      <c r="I3" s="880"/>
      <c r="J3" s="880"/>
      <c r="K3" s="881"/>
      <c r="L3" s="882"/>
    </row>
    <row r="4" spans="1:14" s="30" customFormat="1" ht="15.75" customHeight="1" x14ac:dyDescent="0.2">
      <c r="A4" s="883" t="s">
        <v>44</v>
      </c>
      <c r="B4" s="884" t="s">
        <v>487</v>
      </c>
      <c r="C4" s="885"/>
      <c r="D4" s="885"/>
      <c r="E4" s="885"/>
      <c r="F4" s="885"/>
      <c r="G4" s="885"/>
      <c r="H4" s="885"/>
      <c r="I4" s="886"/>
      <c r="J4" s="885"/>
      <c r="K4" s="887"/>
      <c r="L4" s="885"/>
    </row>
    <row r="5" spans="1:14" x14ac:dyDescent="0.2">
      <c r="A5" s="888" t="s">
        <v>826</v>
      </c>
      <c r="B5" s="889">
        <v>1100</v>
      </c>
      <c r="C5" s="490">
        <v>1024897</v>
      </c>
      <c r="D5" s="490">
        <v>227559</v>
      </c>
      <c r="E5" s="490">
        <v>7461</v>
      </c>
      <c r="F5" s="490">
        <v>101611</v>
      </c>
      <c r="G5" s="490">
        <v>15106</v>
      </c>
      <c r="H5" s="490">
        <v>0</v>
      </c>
      <c r="I5" s="490">
        <v>0</v>
      </c>
      <c r="J5" s="490">
        <v>0</v>
      </c>
      <c r="K5" s="516">
        <f>SUM(C5:J5)</f>
        <v>1376634</v>
      </c>
      <c r="L5" s="490">
        <v>1333423</v>
      </c>
    </row>
    <row r="6" spans="1:14" x14ac:dyDescent="0.2">
      <c r="A6" s="888" t="s">
        <v>1108</v>
      </c>
      <c r="B6" s="889" t="s">
        <v>1106</v>
      </c>
      <c r="C6" s="495"/>
      <c r="D6" s="495"/>
      <c r="E6" s="490"/>
      <c r="F6" s="495"/>
      <c r="G6" s="495"/>
      <c r="H6" s="495"/>
      <c r="I6" s="495"/>
      <c r="J6" s="495"/>
      <c r="K6" s="516">
        <f>SUM(C6,E6)</f>
        <v>0</v>
      </c>
      <c r="L6" s="490">
        <v>0</v>
      </c>
    </row>
    <row r="7" spans="1:14" x14ac:dyDescent="0.2">
      <c r="A7" s="888" t="s">
        <v>141</v>
      </c>
      <c r="B7" s="889" t="s">
        <v>832</v>
      </c>
      <c r="C7" s="490">
        <v>0</v>
      </c>
      <c r="D7" s="490">
        <v>0</v>
      </c>
      <c r="E7" s="490">
        <v>0</v>
      </c>
      <c r="F7" s="490">
        <v>0</v>
      </c>
      <c r="G7" s="490">
        <v>0</v>
      </c>
      <c r="H7" s="490">
        <v>0</v>
      </c>
      <c r="I7" s="490">
        <v>0</v>
      </c>
      <c r="J7" s="490">
        <v>0</v>
      </c>
      <c r="K7" s="516">
        <f t="shared" ref="K7:K33" si="0">SUM(C7:J7)</f>
        <v>0</v>
      </c>
      <c r="L7" s="490">
        <v>0</v>
      </c>
    </row>
    <row r="8" spans="1:14" x14ac:dyDescent="0.2">
      <c r="A8" s="888" t="s">
        <v>142</v>
      </c>
      <c r="B8" s="889">
        <v>1200</v>
      </c>
      <c r="C8" s="490">
        <v>35368</v>
      </c>
      <c r="D8" s="490">
        <v>0</v>
      </c>
      <c r="E8" s="490">
        <v>0</v>
      </c>
      <c r="F8" s="490">
        <v>0</v>
      </c>
      <c r="G8" s="490">
        <v>0</v>
      </c>
      <c r="H8" s="490">
        <v>0</v>
      </c>
      <c r="I8" s="490">
        <v>0</v>
      </c>
      <c r="J8" s="490">
        <v>0</v>
      </c>
      <c r="K8" s="516">
        <f t="shared" si="0"/>
        <v>35368</v>
      </c>
      <c r="L8" s="490">
        <v>37500</v>
      </c>
    </row>
    <row r="9" spans="1:14" x14ac:dyDescent="0.2">
      <c r="A9" s="888" t="s">
        <v>621</v>
      </c>
      <c r="B9" s="889" t="s">
        <v>833</v>
      </c>
      <c r="C9" s="490">
        <v>0</v>
      </c>
      <c r="D9" s="490">
        <v>0</v>
      </c>
      <c r="E9" s="490">
        <v>0</v>
      </c>
      <c r="F9" s="490">
        <v>0</v>
      </c>
      <c r="G9" s="490">
        <v>0</v>
      </c>
      <c r="H9" s="490">
        <v>0</v>
      </c>
      <c r="I9" s="490">
        <v>0</v>
      </c>
      <c r="J9" s="490">
        <v>0</v>
      </c>
      <c r="K9" s="516">
        <f t="shared" si="0"/>
        <v>0</v>
      </c>
      <c r="L9" s="490">
        <v>0</v>
      </c>
    </row>
    <row r="10" spans="1:14" x14ac:dyDescent="0.2">
      <c r="A10" s="888" t="s">
        <v>622</v>
      </c>
      <c r="B10" s="889">
        <v>1250</v>
      </c>
      <c r="C10" s="490">
        <v>0</v>
      </c>
      <c r="D10" s="490">
        <v>0</v>
      </c>
      <c r="E10" s="490">
        <v>0</v>
      </c>
      <c r="F10" s="490">
        <v>0</v>
      </c>
      <c r="G10" s="490">
        <v>0</v>
      </c>
      <c r="H10" s="490">
        <v>0</v>
      </c>
      <c r="I10" s="490">
        <v>0</v>
      </c>
      <c r="J10" s="490">
        <v>0</v>
      </c>
      <c r="K10" s="516">
        <f t="shared" si="0"/>
        <v>0</v>
      </c>
      <c r="L10" s="490">
        <v>0</v>
      </c>
    </row>
    <row r="11" spans="1:14" x14ac:dyDescent="0.2">
      <c r="A11" s="888" t="s">
        <v>969</v>
      </c>
      <c r="B11" s="889" t="s">
        <v>139</v>
      </c>
      <c r="C11" s="490">
        <v>0</v>
      </c>
      <c r="D11" s="490">
        <v>0</v>
      </c>
      <c r="E11" s="490">
        <v>0</v>
      </c>
      <c r="F11" s="490">
        <v>0</v>
      </c>
      <c r="G11" s="490">
        <v>0</v>
      </c>
      <c r="H11" s="490">
        <v>0</v>
      </c>
      <c r="I11" s="490">
        <v>0</v>
      </c>
      <c r="J11" s="490">
        <v>0</v>
      </c>
      <c r="K11" s="516">
        <f t="shared" si="0"/>
        <v>0</v>
      </c>
      <c r="L11" s="490">
        <v>0</v>
      </c>
    </row>
    <row r="12" spans="1:14" x14ac:dyDescent="0.2">
      <c r="A12" s="888" t="s">
        <v>827</v>
      </c>
      <c r="B12" s="889">
        <v>1300</v>
      </c>
      <c r="C12" s="490">
        <v>0</v>
      </c>
      <c r="D12" s="490">
        <v>0</v>
      </c>
      <c r="E12" s="490">
        <v>0</v>
      </c>
      <c r="F12" s="490">
        <v>0</v>
      </c>
      <c r="G12" s="490">
        <v>0</v>
      </c>
      <c r="H12" s="490">
        <v>0</v>
      </c>
      <c r="I12" s="490">
        <v>0</v>
      </c>
      <c r="J12" s="490">
        <v>0</v>
      </c>
      <c r="K12" s="516">
        <f t="shared" si="0"/>
        <v>0</v>
      </c>
      <c r="L12" s="490">
        <v>0</v>
      </c>
    </row>
    <row r="13" spans="1:14" x14ac:dyDescent="0.2">
      <c r="A13" s="888" t="s">
        <v>623</v>
      </c>
      <c r="B13" s="889">
        <v>1400</v>
      </c>
      <c r="C13" s="490">
        <v>0</v>
      </c>
      <c r="D13" s="490">
        <v>0</v>
      </c>
      <c r="E13" s="490">
        <v>0</v>
      </c>
      <c r="F13" s="490">
        <v>0</v>
      </c>
      <c r="G13" s="490">
        <v>0</v>
      </c>
      <c r="H13" s="490">
        <v>0</v>
      </c>
      <c r="I13" s="490">
        <v>0</v>
      </c>
      <c r="J13" s="490">
        <v>0</v>
      </c>
      <c r="K13" s="516">
        <f t="shared" si="0"/>
        <v>0</v>
      </c>
      <c r="L13" s="490">
        <v>0</v>
      </c>
    </row>
    <row r="14" spans="1:14" x14ac:dyDescent="0.2">
      <c r="A14" s="888" t="s">
        <v>828</v>
      </c>
      <c r="B14" s="889">
        <v>1500</v>
      </c>
      <c r="C14" s="490">
        <v>45095</v>
      </c>
      <c r="D14" s="490">
        <v>468</v>
      </c>
      <c r="E14" s="490">
        <v>9990</v>
      </c>
      <c r="F14" s="490">
        <v>2090</v>
      </c>
      <c r="G14" s="490">
        <v>0</v>
      </c>
      <c r="H14" s="490">
        <v>5069</v>
      </c>
      <c r="I14" s="490">
        <v>0</v>
      </c>
      <c r="J14" s="490">
        <v>0</v>
      </c>
      <c r="K14" s="516">
        <f t="shared" si="0"/>
        <v>62712</v>
      </c>
      <c r="L14" s="490">
        <v>64500</v>
      </c>
    </row>
    <row r="15" spans="1:14" x14ac:dyDescent="0.2">
      <c r="A15" s="888" t="s">
        <v>829</v>
      </c>
      <c r="B15" s="889">
        <v>1600</v>
      </c>
      <c r="C15" s="490">
        <v>0</v>
      </c>
      <c r="D15" s="490">
        <v>0</v>
      </c>
      <c r="E15" s="490">
        <v>0</v>
      </c>
      <c r="F15" s="490">
        <v>0</v>
      </c>
      <c r="G15" s="490">
        <v>0</v>
      </c>
      <c r="H15" s="490">
        <v>0</v>
      </c>
      <c r="I15" s="490">
        <v>0</v>
      </c>
      <c r="J15" s="490">
        <v>0</v>
      </c>
      <c r="K15" s="516">
        <f t="shared" si="0"/>
        <v>0</v>
      </c>
      <c r="L15" s="490">
        <v>0</v>
      </c>
    </row>
    <row r="16" spans="1:14" x14ac:dyDescent="0.2">
      <c r="A16" s="888" t="s">
        <v>850</v>
      </c>
      <c r="B16" s="889" t="s">
        <v>351</v>
      </c>
      <c r="C16" s="490">
        <v>0</v>
      </c>
      <c r="D16" s="490">
        <v>0</v>
      </c>
      <c r="E16" s="490">
        <v>0</v>
      </c>
      <c r="F16" s="490">
        <v>0</v>
      </c>
      <c r="G16" s="490">
        <v>0</v>
      </c>
      <c r="H16" s="490">
        <v>0</v>
      </c>
      <c r="I16" s="490">
        <v>0</v>
      </c>
      <c r="J16" s="490">
        <v>0</v>
      </c>
      <c r="K16" s="516">
        <f t="shared" si="0"/>
        <v>0</v>
      </c>
      <c r="L16" s="490">
        <v>0</v>
      </c>
    </row>
    <row r="17" spans="1:12" x14ac:dyDescent="0.2">
      <c r="A17" s="888" t="s">
        <v>624</v>
      </c>
      <c r="B17" s="889" t="s">
        <v>140</v>
      </c>
      <c r="C17" s="490">
        <v>0</v>
      </c>
      <c r="D17" s="490">
        <v>0</v>
      </c>
      <c r="E17" s="490">
        <v>0</v>
      </c>
      <c r="F17" s="490">
        <v>0</v>
      </c>
      <c r="G17" s="490">
        <v>0</v>
      </c>
      <c r="H17" s="490">
        <v>0</v>
      </c>
      <c r="I17" s="490">
        <v>0</v>
      </c>
      <c r="J17" s="490">
        <v>0</v>
      </c>
      <c r="K17" s="516">
        <f t="shared" si="0"/>
        <v>0</v>
      </c>
      <c r="L17" s="490">
        <v>0</v>
      </c>
    </row>
    <row r="18" spans="1:12" x14ac:dyDescent="0.2">
      <c r="A18" s="888" t="s">
        <v>929</v>
      </c>
      <c r="B18" s="889">
        <v>1800</v>
      </c>
      <c r="C18" s="490">
        <v>0</v>
      </c>
      <c r="D18" s="490">
        <v>0</v>
      </c>
      <c r="E18" s="490">
        <v>0</v>
      </c>
      <c r="F18" s="490">
        <v>0</v>
      </c>
      <c r="G18" s="490">
        <v>0</v>
      </c>
      <c r="H18" s="490">
        <v>0</v>
      </c>
      <c r="I18" s="490">
        <v>0</v>
      </c>
      <c r="J18" s="490">
        <v>0</v>
      </c>
      <c r="K18" s="516">
        <f t="shared" si="0"/>
        <v>0</v>
      </c>
      <c r="L18" s="490">
        <v>0</v>
      </c>
    </row>
    <row r="19" spans="1:12" x14ac:dyDescent="0.2">
      <c r="A19" s="888" t="s">
        <v>113</v>
      </c>
      <c r="B19" s="889">
        <v>1900</v>
      </c>
      <c r="C19" s="490">
        <v>0</v>
      </c>
      <c r="D19" s="490">
        <v>0</v>
      </c>
      <c r="E19" s="490">
        <v>0</v>
      </c>
      <c r="F19" s="490">
        <v>0</v>
      </c>
      <c r="G19" s="490">
        <v>0</v>
      </c>
      <c r="H19" s="490">
        <v>0</v>
      </c>
      <c r="I19" s="490">
        <v>0</v>
      </c>
      <c r="J19" s="490">
        <v>0</v>
      </c>
      <c r="K19" s="516">
        <f t="shared" si="0"/>
        <v>0</v>
      </c>
      <c r="L19" s="490">
        <v>0</v>
      </c>
    </row>
    <row r="20" spans="1:12" x14ac:dyDescent="0.2">
      <c r="A20" s="890" t="s">
        <v>638</v>
      </c>
      <c r="B20" s="874" t="s">
        <v>625</v>
      </c>
      <c r="C20" s="495"/>
      <c r="D20" s="495"/>
      <c r="E20" s="495"/>
      <c r="F20" s="495"/>
      <c r="G20" s="495"/>
      <c r="H20" s="493">
        <v>0</v>
      </c>
      <c r="I20" s="491"/>
      <c r="J20" s="494"/>
      <c r="K20" s="516">
        <f t="shared" si="0"/>
        <v>0</v>
      </c>
      <c r="L20" s="493">
        <v>0</v>
      </c>
    </row>
    <row r="21" spans="1:12" x14ac:dyDescent="0.2">
      <c r="A21" s="890" t="s">
        <v>639</v>
      </c>
      <c r="B21" s="874" t="s">
        <v>626</v>
      </c>
      <c r="C21" s="495"/>
      <c r="D21" s="495"/>
      <c r="E21" s="495"/>
      <c r="F21" s="495"/>
      <c r="G21" s="495"/>
      <c r="H21" s="493">
        <v>0</v>
      </c>
      <c r="I21" s="491"/>
      <c r="J21" s="495"/>
      <c r="K21" s="516">
        <f t="shared" si="0"/>
        <v>0</v>
      </c>
      <c r="L21" s="493">
        <v>0</v>
      </c>
    </row>
    <row r="22" spans="1:12" x14ac:dyDescent="0.2">
      <c r="A22" s="890" t="s">
        <v>640</v>
      </c>
      <c r="B22" s="874" t="s">
        <v>627</v>
      </c>
      <c r="C22" s="495"/>
      <c r="D22" s="495"/>
      <c r="E22" s="495"/>
      <c r="F22" s="495"/>
      <c r="G22" s="495"/>
      <c r="H22" s="493">
        <v>0</v>
      </c>
      <c r="I22" s="491"/>
      <c r="J22" s="495"/>
      <c r="K22" s="516">
        <f t="shared" si="0"/>
        <v>0</v>
      </c>
      <c r="L22" s="493">
        <v>0</v>
      </c>
    </row>
    <row r="23" spans="1:12" x14ac:dyDescent="0.2">
      <c r="A23" s="890" t="s">
        <v>641</v>
      </c>
      <c r="B23" s="874" t="s">
        <v>628</v>
      </c>
      <c r="C23" s="495"/>
      <c r="D23" s="495"/>
      <c r="E23" s="495"/>
      <c r="F23" s="495"/>
      <c r="G23" s="495"/>
      <c r="H23" s="493">
        <v>0</v>
      </c>
      <c r="I23" s="491"/>
      <c r="J23" s="495"/>
      <c r="K23" s="516">
        <f t="shared" si="0"/>
        <v>0</v>
      </c>
      <c r="L23" s="493">
        <v>0</v>
      </c>
    </row>
    <row r="24" spans="1:12" ht="12.75" customHeight="1" x14ac:dyDescent="0.2">
      <c r="A24" s="890" t="s">
        <v>642</v>
      </c>
      <c r="B24" s="874" t="s">
        <v>629</v>
      </c>
      <c r="C24" s="495"/>
      <c r="D24" s="495"/>
      <c r="E24" s="495"/>
      <c r="F24" s="495"/>
      <c r="G24" s="495"/>
      <c r="H24" s="493">
        <v>0</v>
      </c>
      <c r="I24" s="491"/>
      <c r="J24" s="495"/>
      <c r="K24" s="516">
        <f t="shared" si="0"/>
        <v>0</v>
      </c>
      <c r="L24" s="493">
        <v>0</v>
      </c>
    </row>
    <row r="25" spans="1:12" ht="12.75" customHeight="1" x14ac:dyDescent="0.2">
      <c r="A25" s="890" t="s">
        <v>691</v>
      </c>
      <c r="B25" s="874" t="s">
        <v>630</v>
      </c>
      <c r="C25" s="495"/>
      <c r="D25" s="495"/>
      <c r="E25" s="495"/>
      <c r="F25" s="495"/>
      <c r="G25" s="495"/>
      <c r="H25" s="493">
        <v>0</v>
      </c>
      <c r="I25" s="491"/>
      <c r="J25" s="495"/>
      <c r="K25" s="516">
        <f t="shared" si="0"/>
        <v>0</v>
      </c>
      <c r="L25" s="493">
        <v>0</v>
      </c>
    </row>
    <row r="26" spans="1:12" x14ac:dyDescent="0.2">
      <c r="A26" s="890" t="s">
        <v>534</v>
      </c>
      <c r="B26" s="874" t="s">
        <v>631</v>
      </c>
      <c r="C26" s="495"/>
      <c r="D26" s="495"/>
      <c r="E26" s="495"/>
      <c r="F26" s="495"/>
      <c r="G26" s="495"/>
      <c r="H26" s="493">
        <v>0</v>
      </c>
      <c r="I26" s="491"/>
      <c r="J26" s="495"/>
      <c r="K26" s="516">
        <f t="shared" si="0"/>
        <v>0</v>
      </c>
      <c r="L26" s="493">
        <v>0</v>
      </c>
    </row>
    <row r="27" spans="1:12" x14ac:dyDescent="0.2">
      <c r="A27" s="890" t="s">
        <v>535</v>
      </c>
      <c r="B27" s="874" t="s">
        <v>632</v>
      </c>
      <c r="C27" s="495"/>
      <c r="D27" s="495"/>
      <c r="E27" s="495"/>
      <c r="F27" s="495"/>
      <c r="G27" s="495"/>
      <c r="H27" s="493">
        <v>0</v>
      </c>
      <c r="I27" s="491"/>
      <c r="J27" s="495"/>
      <c r="K27" s="516">
        <f t="shared" si="0"/>
        <v>0</v>
      </c>
      <c r="L27" s="493">
        <v>0</v>
      </c>
    </row>
    <row r="28" spans="1:12" x14ac:dyDescent="0.2">
      <c r="A28" s="890" t="s">
        <v>128</v>
      </c>
      <c r="B28" s="874" t="s">
        <v>633</v>
      </c>
      <c r="C28" s="495"/>
      <c r="D28" s="495"/>
      <c r="E28" s="495"/>
      <c r="F28" s="495"/>
      <c r="G28" s="495"/>
      <c r="H28" s="493">
        <v>0</v>
      </c>
      <c r="I28" s="491"/>
      <c r="J28" s="495"/>
      <c r="K28" s="516">
        <f t="shared" si="0"/>
        <v>0</v>
      </c>
      <c r="L28" s="493">
        <v>0</v>
      </c>
    </row>
    <row r="29" spans="1:12" x14ac:dyDescent="0.2">
      <c r="A29" s="890" t="s">
        <v>129</v>
      </c>
      <c r="B29" s="874" t="s">
        <v>634</v>
      </c>
      <c r="C29" s="495"/>
      <c r="D29" s="495"/>
      <c r="E29" s="495"/>
      <c r="F29" s="495"/>
      <c r="G29" s="495"/>
      <c r="H29" s="493">
        <v>0</v>
      </c>
      <c r="I29" s="491"/>
      <c r="J29" s="495"/>
      <c r="K29" s="516">
        <f t="shared" si="0"/>
        <v>0</v>
      </c>
      <c r="L29" s="493">
        <v>0</v>
      </c>
    </row>
    <row r="30" spans="1:12" x14ac:dyDescent="0.2">
      <c r="A30" s="890" t="s">
        <v>130</v>
      </c>
      <c r="B30" s="874" t="s">
        <v>635</v>
      </c>
      <c r="C30" s="495"/>
      <c r="D30" s="495"/>
      <c r="E30" s="495"/>
      <c r="F30" s="495"/>
      <c r="G30" s="495"/>
      <c r="H30" s="493">
        <v>0</v>
      </c>
      <c r="I30" s="491"/>
      <c r="J30" s="495"/>
      <c r="K30" s="516">
        <f t="shared" si="0"/>
        <v>0</v>
      </c>
      <c r="L30" s="493">
        <v>0</v>
      </c>
    </row>
    <row r="31" spans="1:12" x14ac:dyDescent="0.2">
      <c r="A31" s="890" t="s">
        <v>131</v>
      </c>
      <c r="B31" s="874" t="s">
        <v>636</v>
      </c>
      <c r="C31" s="495"/>
      <c r="D31" s="495"/>
      <c r="E31" s="495"/>
      <c r="F31" s="495"/>
      <c r="G31" s="495"/>
      <c r="H31" s="493">
        <v>0</v>
      </c>
      <c r="I31" s="491"/>
      <c r="J31" s="495"/>
      <c r="K31" s="516">
        <f t="shared" si="0"/>
        <v>0</v>
      </c>
      <c r="L31" s="493">
        <v>0</v>
      </c>
    </row>
    <row r="32" spans="1:12" x14ac:dyDescent="0.2">
      <c r="A32" s="891" t="s">
        <v>968</v>
      </c>
      <c r="B32" s="889" t="s">
        <v>637</v>
      </c>
      <c r="C32" s="495"/>
      <c r="D32" s="495"/>
      <c r="E32" s="495"/>
      <c r="F32" s="495"/>
      <c r="G32" s="495"/>
      <c r="H32" s="493">
        <v>0</v>
      </c>
      <c r="I32" s="491"/>
      <c r="J32" s="498"/>
      <c r="K32" s="516">
        <f t="shared" si="0"/>
        <v>0</v>
      </c>
      <c r="L32" s="493">
        <v>0</v>
      </c>
    </row>
    <row r="33" spans="1:12" x14ac:dyDescent="0.2">
      <c r="A33" s="891" t="s">
        <v>1369</v>
      </c>
      <c r="B33" s="874" t="s">
        <v>1368</v>
      </c>
      <c r="C33" s="495"/>
      <c r="D33" s="495"/>
      <c r="E33" s="495"/>
      <c r="F33" s="495"/>
      <c r="G33" s="495"/>
      <c r="H33" s="493">
        <v>28599</v>
      </c>
      <c r="I33" s="491"/>
      <c r="J33" s="495"/>
      <c r="K33" s="516">
        <f t="shared" si="0"/>
        <v>28599</v>
      </c>
      <c r="L33" s="493">
        <v>0</v>
      </c>
    </row>
    <row r="34" spans="1:12" ht="12.75" customHeight="1" thickBot="1" x14ac:dyDescent="0.25">
      <c r="A34" s="892" t="s">
        <v>1370</v>
      </c>
      <c r="B34" s="893" t="s">
        <v>487</v>
      </c>
      <c r="C34" s="506">
        <f>SUM(C5:C32)</f>
        <v>1105360</v>
      </c>
      <c r="D34" s="506">
        <f t="shared" ref="D34:L34" si="1">SUM(D5:D32)</f>
        <v>228027</v>
      </c>
      <c r="E34" s="506">
        <f t="shared" si="1"/>
        <v>17451</v>
      </c>
      <c r="F34" s="506">
        <f t="shared" si="1"/>
        <v>103701</v>
      </c>
      <c r="G34" s="506">
        <f t="shared" si="1"/>
        <v>15106</v>
      </c>
      <c r="H34" s="506">
        <f t="shared" si="1"/>
        <v>5069</v>
      </c>
      <c r="I34" s="506">
        <f t="shared" si="1"/>
        <v>0</v>
      </c>
      <c r="J34" s="506">
        <f t="shared" si="1"/>
        <v>0</v>
      </c>
      <c r="K34" s="506">
        <f t="shared" si="1"/>
        <v>1474714</v>
      </c>
      <c r="L34" s="506">
        <f t="shared" si="1"/>
        <v>1435423</v>
      </c>
    </row>
    <row r="35" spans="1:12" ht="12.75" customHeight="1" thickTop="1" thickBot="1" x14ac:dyDescent="0.25">
      <c r="A35" s="892" t="s">
        <v>1371</v>
      </c>
      <c r="B35" s="893" t="s">
        <v>487</v>
      </c>
      <c r="C35" s="506">
        <f>SUM(C5:C33)</f>
        <v>1105360</v>
      </c>
      <c r="D35" s="506">
        <f t="shared" ref="D35:K35" si="2">SUM(D5:D33)</f>
        <v>228027</v>
      </c>
      <c r="E35" s="506">
        <f t="shared" si="2"/>
        <v>17451</v>
      </c>
      <c r="F35" s="506">
        <f t="shared" si="2"/>
        <v>103701</v>
      </c>
      <c r="G35" s="506">
        <f t="shared" si="2"/>
        <v>15106</v>
      </c>
      <c r="H35" s="506">
        <f t="shared" si="2"/>
        <v>33668</v>
      </c>
      <c r="I35" s="506">
        <f t="shared" si="2"/>
        <v>0</v>
      </c>
      <c r="J35" s="506">
        <f t="shared" si="2"/>
        <v>0</v>
      </c>
      <c r="K35" s="506">
        <f t="shared" si="2"/>
        <v>1503313</v>
      </c>
      <c r="L35" s="506">
        <f>SUM(L5:L33)</f>
        <v>1435423</v>
      </c>
    </row>
    <row r="36" spans="1:12" s="30" customFormat="1" ht="15.75" customHeight="1" thickTop="1" x14ac:dyDescent="0.2">
      <c r="A36" s="894" t="s">
        <v>46</v>
      </c>
      <c r="B36" s="895" t="s">
        <v>486</v>
      </c>
      <c r="C36" s="551"/>
      <c r="D36" s="551"/>
      <c r="E36" s="551"/>
      <c r="F36" s="551"/>
      <c r="G36" s="551"/>
      <c r="H36" s="551"/>
      <c r="I36" s="491"/>
      <c r="J36" s="491"/>
      <c r="K36" s="491"/>
      <c r="L36" s="491"/>
    </row>
    <row r="37" spans="1:12" s="30" customFormat="1" ht="15.75" customHeight="1" x14ac:dyDescent="0.2">
      <c r="A37" s="896" t="s">
        <v>503</v>
      </c>
      <c r="B37" s="142"/>
      <c r="C37" s="526"/>
      <c r="D37" s="526"/>
      <c r="E37" s="526"/>
      <c r="F37" s="526"/>
      <c r="G37" s="526"/>
      <c r="H37" s="526"/>
      <c r="I37" s="491"/>
      <c r="J37" s="491"/>
      <c r="K37" s="491"/>
      <c r="L37" s="491"/>
    </row>
    <row r="38" spans="1:12" x14ac:dyDescent="0.2">
      <c r="A38" s="888" t="s">
        <v>931</v>
      </c>
      <c r="B38" s="889">
        <v>2110</v>
      </c>
      <c r="C38" s="496">
        <v>0</v>
      </c>
      <c r="D38" s="496">
        <v>0</v>
      </c>
      <c r="E38" s="496">
        <v>0</v>
      </c>
      <c r="F38" s="496">
        <v>0</v>
      </c>
      <c r="G38" s="496">
        <v>540</v>
      </c>
      <c r="H38" s="496">
        <v>0</v>
      </c>
      <c r="I38" s="490">
        <v>0</v>
      </c>
      <c r="J38" s="490">
        <v>0</v>
      </c>
      <c r="K38" s="516">
        <f t="shared" ref="K38:K43" si="3">SUM(C38:J38)</f>
        <v>540</v>
      </c>
      <c r="L38" s="490">
        <v>630</v>
      </c>
    </row>
    <row r="39" spans="1:12" x14ac:dyDescent="0.2">
      <c r="A39" s="888" t="s">
        <v>932</v>
      </c>
      <c r="B39" s="889">
        <v>2120</v>
      </c>
      <c r="C39" s="490">
        <v>0</v>
      </c>
      <c r="D39" s="490">
        <v>0</v>
      </c>
      <c r="E39" s="490">
        <v>0</v>
      </c>
      <c r="F39" s="490">
        <v>0</v>
      </c>
      <c r="G39" s="490">
        <v>0</v>
      </c>
      <c r="H39" s="490">
        <v>0</v>
      </c>
      <c r="I39" s="490">
        <v>0</v>
      </c>
      <c r="J39" s="490">
        <v>0</v>
      </c>
      <c r="K39" s="516">
        <f t="shared" si="3"/>
        <v>0</v>
      </c>
      <c r="L39" s="490">
        <v>0</v>
      </c>
    </row>
    <row r="40" spans="1:12" x14ac:dyDescent="0.2">
      <c r="A40" s="888" t="s">
        <v>157</v>
      </c>
      <c r="B40" s="889">
        <v>2130</v>
      </c>
      <c r="C40" s="490">
        <v>34813</v>
      </c>
      <c r="D40" s="490">
        <v>0</v>
      </c>
      <c r="E40" s="490">
        <v>0</v>
      </c>
      <c r="F40" s="490">
        <v>2722</v>
      </c>
      <c r="G40" s="490">
        <v>0</v>
      </c>
      <c r="H40" s="490">
        <v>0</v>
      </c>
      <c r="I40" s="490">
        <v>0</v>
      </c>
      <c r="J40" s="490">
        <v>0</v>
      </c>
      <c r="K40" s="516">
        <f t="shared" si="3"/>
        <v>37535</v>
      </c>
      <c r="L40" s="490">
        <v>40500</v>
      </c>
    </row>
    <row r="41" spans="1:12" x14ac:dyDescent="0.2">
      <c r="A41" s="888" t="s">
        <v>158</v>
      </c>
      <c r="B41" s="889">
        <v>2140</v>
      </c>
      <c r="C41" s="490">
        <v>0</v>
      </c>
      <c r="D41" s="490">
        <v>0</v>
      </c>
      <c r="E41" s="490">
        <v>0</v>
      </c>
      <c r="F41" s="490">
        <v>0</v>
      </c>
      <c r="G41" s="490">
        <v>0</v>
      </c>
      <c r="H41" s="490">
        <v>0</v>
      </c>
      <c r="I41" s="490">
        <v>0</v>
      </c>
      <c r="J41" s="490">
        <v>0</v>
      </c>
      <c r="K41" s="516">
        <f t="shared" si="3"/>
        <v>0</v>
      </c>
      <c r="L41" s="490">
        <v>0</v>
      </c>
    </row>
    <row r="42" spans="1:12" x14ac:dyDescent="0.2">
      <c r="A42" s="888" t="s">
        <v>159</v>
      </c>
      <c r="B42" s="889">
        <v>2150</v>
      </c>
      <c r="C42" s="490">
        <v>82898</v>
      </c>
      <c r="D42" s="490">
        <v>10916</v>
      </c>
      <c r="E42" s="490">
        <v>458</v>
      </c>
      <c r="F42" s="490">
        <v>0</v>
      </c>
      <c r="G42" s="490">
        <v>2598</v>
      </c>
      <c r="H42" s="490">
        <v>0</v>
      </c>
      <c r="I42" s="490">
        <v>0</v>
      </c>
      <c r="J42" s="490">
        <v>0</v>
      </c>
      <c r="K42" s="516">
        <f t="shared" si="3"/>
        <v>96870</v>
      </c>
      <c r="L42" s="490">
        <v>100555</v>
      </c>
    </row>
    <row r="43" spans="1:12" x14ac:dyDescent="0.2">
      <c r="A43" s="888" t="s">
        <v>1225</v>
      </c>
      <c r="B43" s="889">
        <v>2190</v>
      </c>
      <c r="C43" s="490">
        <v>30734</v>
      </c>
      <c r="D43" s="490">
        <v>366</v>
      </c>
      <c r="E43" s="490">
        <v>0</v>
      </c>
      <c r="F43" s="490">
        <v>0</v>
      </c>
      <c r="G43" s="490">
        <v>0</v>
      </c>
      <c r="H43" s="490">
        <v>0</v>
      </c>
      <c r="I43" s="490">
        <v>0</v>
      </c>
      <c r="J43" s="490">
        <v>0</v>
      </c>
      <c r="K43" s="516">
        <f t="shared" si="3"/>
        <v>31100</v>
      </c>
      <c r="L43" s="490">
        <v>33000</v>
      </c>
    </row>
    <row r="44" spans="1:12" ht="12.75" customHeight="1" thickBot="1" x14ac:dyDescent="0.25">
      <c r="A44" s="892" t="s">
        <v>478</v>
      </c>
      <c r="B44" s="893" t="s">
        <v>616</v>
      </c>
      <c r="C44" s="506">
        <f>SUM(C38:C43)</f>
        <v>148445</v>
      </c>
      <c r="D44" s="506">
        <f t="shared" ref="D44:L44" si="4">SUM(D38:D43)</f>
        <v>11282</v>
      </c>
      <c r="E44" s="506">
        <f t="shared" si="4"/>
        <v>458</v>
      </c>
      <c r="F44" s="506">
        <f t="shared" si="4"/>
        <v>2722</v>
      </c>
      <c r="G44" s="506">
        <f t="shared" si="4"/>
        <v>3138</v>
      </c>
      <c r="H44" s="506">
        <f t="shared" si="4"/>
        <v>0</v>
      </c>
      <c r="I44" s="506">
        <f t="shared" si="4"/>
        <v>0</v>
      </c>
      <c r="J44" s="506">
        <f t="shared" si="4"/>
        <v>0</v>
      </c>
      <c r="K44" s="506">
        <f t="shared" si="4"/>
        <v>166045</v>
      </c>
      <c r="L44" s="506">
        <f t="shared" si="4"/>
        <v>174685</v>
      </c>
    </row>
    <row r="45" spans="1:12" ht="15.75" customHeight="1" thickTop="1" x14ac:dyDescent="0.2">
      <c r="A45" s="897" t="s">
        <v>504</v>
      </c>
      <c r="B45" s="898"/>
      <c r="C45" s="554"/>
      <c r="D45" s="554"/>
      <c r="E45" s="554"/>
      <c r="F45" s="554"/>
      <c r="G45" s="554"/>
      <c r="H45" s="554"/>
      <c r="I45" s="491"/>
      <c r="J45" s="491"/>
      <c r="K45" s="554"/>
      <c r="L45" s="554"/>
    </row>
    <row r="46" spans="1:12" x14ac:dyDescent="0.2">
      <c r="A46" s="888" t="s">
        <v>700</v>
      </c>
      <c r="B46" s="889">
        <v>2210</v>
      </c>
      <c r="C46" s="496">
        <v>4015</v>
      </c>
      <c r="D46" s="496">
        <v>96</v>
      </c>
      <c r="E46" s="496">
        <v>5280</v>
      </c>
      <c r="F46" s="496">
        <v>0</v>
      </c>
      <c r="G46" s="496">
        <v>0</v>
      </c>
      <c r="H46" s="496">
        <v>0</v>
      </c>
      <c r="I46" s="490">
        <v>0</v>
      </c>
      <c r="J46" s="490">
        <v>0</v>
      </c>
      <c r="K46" s="515">
        <f>SUM(C46:J46)</f>
        <v>9391</v>
      </c>
      <c r="L46" s="496">
        <v>10250</v>
      </c>
    </row>
    <row r="47" spans="1:12" x14ac:dyDescent="0.2">
      <c r="A47" s="888" t="s">
        <v>701</v>
      </c>
      <c r="B47" s="889">
        <v>2220</v>
      </c>
      <c r="C47" s="490">
        <v>27338</v>
      </c>
      <c r="D47" s="490">
        <v>0</v>
      </c>
      <c r="E47" s="490">
        <v>16980</v>
      </c>
      <c r="F47" s="490">
        <v>22570</v>
      </c>
      <c r="G47" s="490">
        <v>0</v>
      </c>
      <c r="H47" s="490">
        <v>0</v>
      </c>
      <c r="I47" s="490">
        <v>0</v>
      </c>
      <c r="J47" s="490">
        <v>0</v>
      </c>
      <c r="K47" s="515">
        <f>SUM(C47:J47)</f>
        <v>66888</v>
      </c>
      <c r="L47" s="490">
        <v>69310</v>
      </c>
    </row>
    <row r="48" spans="1:12" x14ac:dyDescent="0.2">
      <c r="A48" s="888" t="s">
        <v>702</v>
      </c>
      <c r="B48" s="889">
        <v>2230</v>
      </c>
      <c r="C48" s="490">
        <v>0</v>
      </c>
      <c r="D48" s="490">
        <v>0</v>
      </c>
      <c r="E48" s="490">
        <v>10250</v>
      </c>
      <c r="F48" s="490">
        <v>0</v>
      </c>
      <c r="G48" s="490">
        <v>0</v>
      </c>
      <c r="H48" s="490">
        <v>0</v>
      </c>
      <c r="I48" s="490">
        <v>0</v>
      </c>
      <c r="J48" s="490">
        <v>0</v>
      </c>
      <c r="K48" s="515">
        <f>SUM(C48:J48)</f>
        <v>10250</v>
      </c>
      <c r="L48" s="490">
        <v>10250</v>
      </c>
    </row>
    <row r="49" spans="1:12" ht="12.75" customHeight="1" thickBot="1" x14ac:dyDescent="0.25">
      <c r="A49" s="892" t="s">
        <v>479</v>
      </c>
      <c r="B49" s="893" t="s">
        <v>32</v>
      </c>
      <c r="C49" s="506">
        <f>SUM(C46:C48)</f>
        <v>31353</v>
      </c>
      <c r="D49" s="506">
        <f t="shared" ref="D49:K49" si="5">SUM(D46:D48)</f>
        <v>96</v>
      </c>
      <c r="E49" s="506">
        <f t="shared" si="5"/>
        <v>32510</v>
      </c>
      <c r="F49" s="506">
        <f t="shared" si="5"/>
        <v>22570</v>
      </c>
      <c r="G49" s="506">
        <f t="shared" si="5"/>
        <v>0</v>
      </c>
      <c r="H49" s="506">
        <f t="shared" si="5"/>
        <v>0</v>
      </c>
      <c r="I49" s="506">
        <f t="shared" si="5"/>
        <v>0</v>
      </c>
      <c r="J49" s="506">
        <f t="shared" si="5"/>
        <v>0</v>
      </c>
      <c r="K49" s="506">
        <f t="shared" si="5"/>
        <v>86529</v>
      </c>
      <c r="L49" s="506">
        <f>SUM(L46:L48)</f>
        <v>89810</v>
      </c>
    </row>
    <row r="50" spans="1:12" ht="15.75" customHeight="1" thickTop="1" x14ac:dyDescent="0.2">
      <c r="A50" s="897" t="s">
        <v>522</v>
      </c>
      <c r="B50" s="898"/>
      <c r="C50" s="554"/>
      <c r="D50" s="554"/>
      <c r="E50" s="554"/>
      <c r="F50" s="554"/>
      <c r="G50" s="554"/>
      <c r="H50" s="554"/>
      <c r="I50" s="491"/>
      <c r="J50" s="491"/>
      <c r="K50" s="554"/>
      <c r="L50" s="554"/>
    </row>
    <row r="51" spans="1:12" x14ac:dyDescent="0.2">
      <c r="A51" s="888" t="s">
        <v>703</v>
      </c>
      <c r="B51" s="889">
        <v>2310</v>
      </c>
      <c r="C51" s="496">
        <v>1200</v>
      </c>
      <c r="D51" s="496">
        <v>0</v>
      </c>
      <c r="E51" s="496">
        <v>13329</v>
      </c>
      <c r="F51" s="496">
        <v>34</v>
      </c>
      <c r="G51" s="496">
        <v>0</v>
      </c>
      <c r="H51" s="496">
        <v>7088</v>
      </c>
      <c r="I51" s="490">
        <v>0</v>
      </c>
      <c r="J51" s="490">
        <v>0</v>
      </c>
      <c r="K51" s="515">
        <f>SUM(C51:J51)</f>
        <v>21651</v>
      </c>
      <c r="L51" s="496">
        <v>24300</v>
      </c>
    </row>
    <row r="52" spans="1:12" x14ac:dyDescent="0.2">
      <c r="A52" s="888" t="s">
        <v>704</v>
      </c>
      <c r="B52" s="889">
        <v>2320</v>
      </c>
      <c r="C52" s="490">
        <v>236150</v>
      </c>
      <c r="D52" s="490">
        <v>32123</v>
      </c>
      <c r="E52" s="490">
        <v>1000</v>
      </c>
      <c r="F52" s="490">
        <v>4881</v>
      </c>
      <c r="G52" s="490">
        <v>0</v>
      </c>
      <c r="H52" s="490">
        <v>1556</v>
      </c>
      <c r="I52" s="490">
        <v>0</v>
      </c>
      <c r="J52" s="490">
        <v>0</v>
      </c>
      <c r="K52" s="515">
        <f>SUM(C52:J52)</f>
        <v>275710</v>
      </c>
      <c r="L52" s="490">
        <v>279205</v>
      </c>
    </row>
    <row r="53" spans="1:12" x14ac:dyDescent="0.2">
      <c r="A53" s="888" t="s">
        <v>42</v>
      </c>
      <c r="B53" s="889">
        <v>2330</v>
      </c>
      <c r="C53" s="490">
        <v>0</v>
      </c>
      <c r="D53" s="490">
        <v>0</v>
      </c>
      <c r="E53" s="490">
        <v>0</v>
      </c>
      <c r="F53" s="490">
        <v>0</v>
      </c>
      <c r="G53" s="490">
        <v>0</v>
      </c>
      <c r="H53" s="490">
        <v>0</v>
      </c>
      <c r="I53" s="490">
        <v>0</v>
      </c>
      <c r="J53" s="490">
        <v>0</v>
      </c>
      <c r="K53" s="515">
        <f>SUM(C53:J53)</f>
        <v>0</v>
      </c>
      <c r="L53" s="490">
        <v>0</v>
      </c>
    </row>
    <row r="54" spans="1:12" ht="22.5" x14ac:dyDescent="0.2">
      <c r="A54" s="890" t="s">
        <v>236</v>
      </c>
      <c r="B54" s="899" t="s">
        <v>1650</v>
      </c>
      <c r="C54" s="493">
        <v>0</v>
      </c>
      <c r="D54" s="493">
        <v>0</v>
      </c>
      <c r="E54" s="493">
        <v>0</v>
      </c>
      <c r="F54" s="493">
        <v>0</v>
      </c>
      <c r="G54" s="493">
        <v>0</v>
      </c>
      <c r="H54" s="493">
        <v>0</v>
      </c>
      <c r="I54" s="493">
        <v>0</v>
      </c>
      <c r="J54" s="493">
        <v>0</v>
      </c>
      <c r="K54" s="515">
        <f>SUM(C54:J54)</f>
        <v>0</v>
      </c>
      <c r="L54" s="493">
        <v>0</v>
      </c>
    </row>
    <row r="55" spans="1:12" ht="12.75" customHeight="1" thickBot="1" x14ac:dyDescent="0.25">
      <c r="A55" s="892" t="s">
        <v>617</v>
      </c>
      <c r="B55" s="893" t="s">
        <v>33</v>
      </c>
      <c r="C55" s="506">
        <f>SUM(C51:C54)</f>
        <v>237350</v>
      </c>
      <c r="D55" s="506">
        <f t="shared" ref="D55:L55" si="6">SUM(D51:D54)</f>
        <v>32123</v>
      </c>
      <c r="E55" s="506">
        <f t="shared" si="6"/>
        <v>14329</v>
      </c>
      <c r="F55" s="506">
        <f t="shared" si="6"/>
        <v>4915</v>
      </c>
      <c r="G55" s="506">
        <f t="shared" si="6"/>
        <v>0</v>
      </c>
      <c r="H55" s="506">
        <f t="shared" si="6"/>
        <v>8644</v>
      </c>
      <c r="I55" s="506">
        <f t="shared" si="6"/>
        <v>0</v>
      </c>
      <c r="J55" s="506">
        <f t="shared" si="6"/>
        <v>0</v>
      </c>
      <c r="K55" s="506">
        <f t="shared" si="6"/>
        <v>297361</v>
      </c>
      <c r="L55" s="506">
        <f t="shared" si="6"/>
        <v>303505</v>
      </c>
    </row>
    <row r="56" spans="1:12" ht="15.75" customHeight="1" thickTop="1" x14ac:dyDescent="0.2">
      <c r="A56" s="897" t="s">
        <v>523</v>
      </c>
      <c r="B56" s="898"/>
      <c r="C56" s="554"/>
      <c r="D56" s="554"/>
      <c r="E56" s="554"/>
      <c r="F56" s="554"/>
      <c r="G56" s="554"/>
      <c r="H56" s="554"/>
      <c r="I56" s="491"/>
      <c r="J56" s="491"/>
      <c r="K56" s="554"/>
      <c r="L56" s="554"/>
    </row>
    <row r="57" spans="1:12" x14ac:dyDescent="0.2">
      <c r="A57" s="888" t="s">
        <v>911</v>
      </c>
      <c r="B57" s="889">
        <v>2410</v>
      </c>
      <c r="C57" s="496">
        <v>56749</v>
      </c>
      <c r="D57" s="496">
        <v>3196</v>
      </c>
      <c r="E57" s="496">
        <v>0</v>
      </c>
      <c r="F57" s="496">
        <v>2608</v>
      </c>
      <c r="G57" s="496">
        <v>0</v>
      </c>
      <c r="H57" s="496">
        <v>0</v>
      </c>
      <c r="I57" s="490">
        <v>0</v>
      </c>
      <c r="J57" s="490">
        <v>0</v>
      </c>
      <c r="K57" s="515">
        <f>SUM(C57:J57)</f>
        <v>62553</v>
      </c>
      <c r="L57" s="496">
        <v>65950</v>
      </c>
    </row>
    <row r="58" spans="1:12" ht="12.75" customHeight="1" x14ac:dyDescent="0.2">
      <c r="A58" s="900" t="s">
        <v>304</v>
      </c>
      <c r="B58" s="901">
        <v>2490</v>
      </c>
      <c r="C58" s="490">
        <v>0</v>
      </c>
      <c r="D58" s="490">
        <v>0</v>
      </c>
      <c r="E58" s="490">
        <v>0</v>
      </c>
      <c r="F58" s="490">
        <v>0</v>
      </c>
      <c r="G58" s="490">
        <v>0</v>
      </c>
      <c r="H58" s="490">
        <v>0</v>
      </c>
      <c r="I58" s="490">
        <v>0</v>
      </c>
      <c r="J58" s="490">
        <v>0</v>
      </c>
      <c r="K58" s="515">
        <f>SUM(C58:J58)</f>
        <v>0</v>
      </c>
      <c r="L58" s="490">
        <v>0</v>
      </c>
    </row>
    <row r="59" spans="1:12" s="32" customFormat="1" ht="12.75" customHeight="1" thickBot="1" x14ac:dyDescent="0.25">
      <c r="A59" s="892" t="s">
        <v>210</v>
      </c>
      <c r="B59" s="902" t="s">
        <v>34</v>
      </c>
      <c r="C59" s="499">
        <f>SUM(C57:C58)</f>
        <v>56749</v>
      </c>
      <c r="D59" s="499">
        <f t="shared" ref="D59:K59" si="7">SUM(D57:D58)</f>
        <v>3196</v>
      </c>
      <c r="E59" s="499">
        <f t="shared" si="7"/>
        <v>0</v>
      </c>
      <c r="F59" s="499">
        <f t="shared" si="7"/>
        <v>2608</v>
      </c>
      <c r="G59" s="499">
        <f t="shared" si="7"/>
        <v>0</v>
      </c>
      <c r="H59" s="499">
        <f t="shared" si="7"/>
        <v>0</v>
      </c>
      <c r="I59" s="499">
        <f t="shared" si="7"/>
        <v>0</v>
      </c>
      <c r="J59" s="499">
        <f t="shared" si="7"/>
        <v>0</v>
      </c>
      <c r="K59" s="499">
        <f t="shared" si="7"/>
        <v>62553</v>
      </c>
      <c r="L59" s="506">
        <f>SUM(L57:L58)</f>
        <v>65950</v>
      </c>
    </row>
    <row r="60" spans="1:12" s="32" customFormat="1" ht="15.75" customHeight="1" thickTop="1" x14ac:dyDescent="0.2">
      <c r="A60" s="897" t="s">
        <v>524</v>
      </c>
      <c r="B60" s="898"/>
      <c r="C60" s="903"/>
      <c r="D60" s="554"/>
      <c r="E60" s="554"/>
      <c r="F60" s="554"/>
      <c r="G60" s="554"/>
      <c r="H60" s="554"/>
      <c r="I60" s="491"/>
      <c r="J60" s="491"/>
      <c r="K60" s="554"/>
      <c r="L60" s="554"/>
    </row>
    <row r="61" spans="1:12" s="32" customFormat="1" x14ac:dyDescent="0.2">
      <c r="A61" s="888" t="s">
        <v>912</v>
      </c>
      <c r="B61" s="889">
        <v>2510</v>
      </c>
      <c r="C61" s="496">
        <v>0</v>
      </c>
      <c r="D61" s="496">
        <v>0</v>
      </c>
      <c r="E61" s="496">
        <v>0</v>
      </c>
      <c r="F61" s="496">
        <v>0</v>
      </c>
      <c r="G61" s="496">
        <v>0</v>
      </c>
      <c r="H61" s="496">
        <v>0</v>
      </c>
      <c r="I61" s="490">
        <v>0</v>
      </c>
      <c r="J61" s="490">
        <v>0</v>
      </c>
      <c r="K61" s="515">
        <f t="shared" ref="K61:K66" si="8">SUM(C61:J61)</f>
        <v>0</v>
      </c>
      <c r="L61" s="496">
        <v>0</v>
      </c>
    </row>
    <row r="62" spans="1:12" s="32" customFormat="1" x14ac:dyDescent="0.2">
      <c r="A62" s="888" t="s">
        <v>388</v>
      </c>
      <c r="B62" s="889">
        <v>2520</v>
      </c>
      <c r="C62" s="490">
        <v>28485</v>
      </c>
      <c r="D62" s="490">
        <v>0</v>
      </c>
      <c r="E62" s="490">
        <v>9038</v>
      </c>
      <c r="F62" s="490">
        <v>42</v>
      </c>
      <c r="G62" s="490">
        <v>0</v>
      </c>
      <c r="H62" s="490">
        <v>229</v>
      </c>
      <c r="I62" s="490">
        <v>0</v>
      </c>
      <c r="J62" s="490">
        <v>0</v>
      </c>
      <c r="K62" s="515">
        <f t="shared" si="8"/>
        <v>37794</v>
      </c>
      <c r="L62" s="490">
        <v>44241</v>
      </c>
    </row>
    <row r="63" spans="1:12" s="32" customFormat="1" x14ac:dyDescent="0.2">
      <c r="A63" s="888" t="s">
        <v>156</v>
      </c>
      <c r="B63" s="889">
        <v>2540</v>
      </c>
      <c r="C63" s="490">
        <v>0</v>
      </c>
      <c r="D63" s="490">
        <v>0</v>
      </c>
      <c r="E63" s="490">
        <v>0</v>
      </c>
      <c r="F63" s="490">
        <v>0</v>
      </c>
      <c r="G63" s="490">
        <v>0</v>
      </c>
      <c r="H63" s="490">
        <v>0</v>
      </c>
      <c r="I63" s="490">
        <v>0</v>
      </c>
      <c r="J63" s="490">
        <v>0</v>
      </c>
      <c r="K63" s="515">
        <f t="shared" si="8"/>
        <v>0</v>
      </c>
      <c r="L63" s="490">
        <v>0</v>
      </c>
    </row>
    <row r="64" spans="1:12" s="32" customFormat="1" x14ac:dyDescent="0.2">
      <c r="A64" s="888" t="s">
        <v>821</v>
      </c>
      <c r="B64" s="889">
        <v>2550</v>
      </c>
      <c r="C64" s="490">
        <v>0</v>
      </c>
      <c r="D64" s="490">
        <v>0</v>
      </c>
      <c r="E64" s="490">
        <v>0</v>
      </c>
      <c r="F64" s="490">
        <v>0</v>
      </c>
      <c r="G64" s="490">
        <v>0</v>
      </c>
      <c r="H64" s="490">
        <v>0</v>
      </c>
      <c r="I64" s="490">
        <v>0</v>
      </c>
      <c r="J64" s="490">
        <v>0</v>
      </c>
      <c r="K64" s="515">
        <f t="shared" si="8"/>
        <v>0</v>
      </c>
      <c r="L64" s="490">
        <v>0</v>
      </c>
    </row>
    <row r="65" spans="1:12" s="32" customFormat="1" x14ac:dyDescent="0.2">
      <c r="A65" s="888" t="s">
        <v>97</v>
      </c>
      <c r="B65" s="889">
        <v>2560</v>
      </c>
      <c r="C65" s="490">
        <v>0</v>
      </c>
      <c r="D65" s="490">
        <v>0</v>
      </c>
      <c r="E65" s="490">
        <v>73104</v>
      </c>
      <c r="F65" s="490">
        <v>27</v>
      </c>
      <c r="G65" s="490">
        <v>0</v>
      </c>
      <c r="H65" s="490">
        <v>0</v>
      </c>
      <c r="I65" s="490">
        <v>0</v>
      </c>
      <c r="J65" s="490">
        <v>0</v>
      </c>
      <c r="K65" s="515">
        <f t="shared" si="8"/>
        <v>73131</v>
      </c>
      <c r="L65" s="490">
        <v>75400</v>
      </c>
    </row>
    <row r="66" spans="1:12" s="32" customFormat="1" x14ac:dyDescent="0.2">
      <c r="A66" s="904" t="s">
        <v>98</v>
      </c>
      <c r="B66" s="905">
        <v>2570</v>
      </c>
      <c r="C66" s="496">
        <v>0</v>
      </c>
      <c r="D66" s="496">
        <v>0</v>
      </c>
      <c r="E66" s="496">
        <v>0</v>
      </c>
      <c r="F66" s="496">
        <v>0</v>
      </c>
      <c r="G66" s="496">
        <v>0</v>
      </c>
      <c r="H66" s="496">
        <v>0</v>
      </c>
      <c r="I66" s="490">
        <v>0</v>
      </c>
      <c r="J66" s="490">
        <v>0</v>
      </c>
      <c r="K66" s="515">
        <f t="shared" si="8"/>
        <v>0</v>
      </c>
      <c r="L66" s="496">
        <v>0</v>
      </c>
    </row>
    <row r="67" spans="1:12" s="32" customFormat="1" ht="12.75" customHeight="1" thickBot="1" x14ac:dyDescent="0.25">
      <c r="A67" s="892" t="s">
        <v>619</v>
      </c>
      <c r="B67" s="893" t="s">
        <v>35</v>
      </c>
      <c r="C67" s="506">
        <f>SUM(C61:C66)</f>
        <v>28485</v>
      </c>
      <c r="D67" s="506">
        <f t="shared" ref="D67:L67" si="9">SUM(D61:D66)</f>
        <v>0</v>
      </c>
      <c r="E67" s="506">
        <f t="shared" si="9"/>
        <v>82142</v>
      </c>
      <c r="F67" s="506">
        <f t="shared" si="9"/>
        <v>69</v>
      </c>
      <c r="G67" s="506">
        <f t="shared" si="9"/>
        <v>0</v>
      </c>
      <c r="H67" s="506">
        <f t="shared" si="9"/>
        <v>229</v>
      </c>
      <c r="I67" s="506">
        <f t="shared" si="9"/>
        <v>0</v>
      </c>
      <c r="J67" s="506">
        <f t="shared" si="9"/>
        <v>0</v>
      </c>
      <c r="K67" s="506">
        <f t="shared" si="9"/>
        <v>110925</v>
      </c>
      <c r="L67" s="506">
        <f t="shared" si="9"/>
        <v>119641</v>
      </c>
    </row>
    <row r="68" spans="1:12" s="32" customFormat="1" ht="15.75" customHeight="1" thickTop="1" x14ac:dyDescent="0.2">
      <c r="A68" s="897" t="s">
        <v>525</v>
      </c>
      <c r="B68" s="906"/>
      <c r="C68" s="491"/>
      <c r="D68" s="491"/>
      <c r="E68" s="491"/>
      <c r="F68" s="491"/>
      <c r="G68" s="491"/>
      <c r="H68" s="491"/>
      <c r="I68" s="491"/>
      <c r="J68" s="491"/>
      <c r="K68" s="554"/>
      <c r="L68" s="554"/>
    </row>
    <row r="69" spans="1:12" s="32" customFormat="1" x14ac:dyDescent="0.2">
      <c r="A69" s="888" t="s">
        <v>904</v>
      </c>
      <c r="B69" s="889">
        <v>2610</v>
      </c>
      <c r="C69" s="490">
        <v>0</v>
      </c>
      <c r="D69" s="490">
        <v>0</v>
      </c>
      <c r="E69" s="490">
        <v>0</v>
      </c>
      <c r="F69" s="490">
        <v>0</v>
      </c>
      <c r="G69" s="490">
        <v>0</v>
      </c>
      <c r="H69" s="490">
        <v>0</v>
      </c>
      <c r="I69" s="490">
        <v>0</v>
      </c>
      <c r="J69" s="490">
        <v>0</v>
      </c>
      <c r="K69" s="515">
        <f>SUM(C69:J69)</f>
        <v>0</v>
      </c>
      <c r="L69" s="496">
        <v>0</v>
      </c>
    </row>
    <row r="70" spans="1:12" s="32" customFormat="1" x14ac:dyDescent="0.2">
      <c r="A70" s="888" t="s">
        <v>519</v>
      </c>
      <c r="B70" s="889">
        <v>2620</v>
      </c>
      <c r="C70" s="490">
        <v>0</v>
      </c>
      <c r="D70" s="490">
        <v>0</v>
      </c>
      <c r="E70" s="490">
        <v>0</v>
      </c>
      <c r="F70" s="490">
        <v>0</v>
      </c>
      <c r="G70" s="490">
        <v>0</v>
      </c>
      <c r="H70" s="490">
        <v>0</v>
      </c>
      <c r="I70" s="490">
        <v>0</v>
      </c>
      <c r="J70" s="490">
        <v>0</v>
      </c>
      <c r="K70" s="515">
        <f>SUM(C70:J70)</f>
        <v>0</v>
      </c>
      <c r="L70" s="490">
        <v>0</v>
      </c>
    </row>
    <row r="71" spans="1:12" s="32" customFormat="1" x14ac:dyDescent="0.2">
      <c r="A71" s="888" t="s">
        <v>905</v>
      </c>
      <c r="B71" s="889">
        <v>2630</v>
      </c>
      <c r="C71" s="490">
        <v>0</v>
      </c>
      <c r="D71" s="490">
        <v>0</v>
      </c>
      <c r="E71" s="490">
        <v>0</v>
      </c>
      <c r="F71" s="490">
        <v>0</v>
      </c>
      <c r="G71" s="490">
        <v>0</v>
      </c>
      <c r="H71" s="490">
        <v>0</v>
      </c>
      <c r="I71" s="490">
        <v>0</v>
      </c>
      <c r="J71" s="490">
        <v>0</v>
      </c>
      <c r="K71" s="515">
        <f>SUM(C71:J71)</f>
        <v>0</v>
      </c>
      <c r="L71" s="490">
        <v>0</v>
      </c>
    </row>
    <row r="72" spans="1:12" s="32" customFormat="1" x14ac:dyDescent="0.2">
      <c r="A72" s="888" t="s">
        <v>331</v>
      </c>
      <c r="B72" s="889">
        <v>2640</v>
      </c>
      <c r="C72" s="490">
        <v>0</v>
      </c>
      <c r="D72" s="490">
        <v>0</v>
      </c>
      <c r="E72" s="490">
        <v>0</v>
      </c>
      <c r="F72" s="490">
        <v>0</v>
      </c>
      <c r="G72" s="490">
        <v>0</v>
      </c>
      <c r="H72" s="490">
        <v>0</v>
      </c>
      <c r="I72" s="490">
        <v>0</v>
      </c>
      <c r="J72" s="490">
        <v>0</v>
      </c>
      <c r="K72" s="515">
        <f>SUM(C72:J72)</f>
        <v>0</v>
      </c>
      <c r="L72" s="490">
        <v>0</v>
      </c>
    </row>
    <row r="73" spans="1:12" s="32" customFormat="1" x14ac:dyDescent="0.2">
      <c r="A73" s="888" t="s">
        <v>332</v>
      </c>
      <c r="B73" s="889">
        <v>2660</v>
      </c>
      <c r="C73" s="490">
        <v>0</v>
      </c>
      <c r="D73" s="490">
        <v>0</v>
      </c>
      <c r="E73" s="490">
        <v>0</v>
      </c>
      <c r="F73" s="490">
        <v>0</v>
      </c>
      <c r="G73" s="490">
        <v>0</v>
      </c>
      <c r="H73" s="490">
        <v>0</v>
      </c>
      <c r="I73" s="490">
        <v>0</v>
      </c>
      <c r="J73" s="490">
        <v>0</v>
      </c>
      <c r="K73" s="515">
        <f>SUM(C73:J73)</f>
        <v>0</v>
      </c>
      <c r="L73" s="490">
        <v>0</v>
      </c>
    </row>
    <row r="74" spans="1:12" s="32" customFormat="1" ht="12.75" customHeight="1" thickBot="1" x14ac:dyDescent="0.25">
      <c r="A74" s="892" t="s">
        <v>37</v>
      </c>
      <c r="B74" s="907" t="s">
        <v>36</v>
      </c>
      <c r="C74" s="506">
        <f>SUM(C69:C73)</f>
        <v>0</v>
      </c>
      <c r="D74" s="506">
        <f t="shared" ref="D74:K74" si="10">SUM(D69:D73)</f>
        <v>0</v>
      </c>
      <c r="E74" s="506">
        <f t="shared" si="10"/>
        <v>0</v>
      </c>
      <c r="F74" s="506">
        <f t="shared" si="10"/>
        <v>0</v>
      </c>
      <c r="G74" s="506">
        <f t="shared" si="10"/>
        <v>0</v>
      </c>
      <c r="H74" s="506">
        <f t="shared" si="10"/>
        <v>0</v>
      </c>
      <c r="I74" s="506">
        <f t="shared" si="10"/>
        <v>0</v>
      </c>
      <c r="J74" s="506">
        <f t="shared" si="10"/>
        <v>0</v>
      </c>
      <c r="K74" s="506">
        <f t="shared" si="10"/>
        <v>0</v>
      </c>
      <c r="L74" s="506">
        <f>SUM(L69:L73)</f>
        <v>0</v>
      </c>
    </row>
    <row r="75" spans="1:12" s="32" customFormat="1" ht="14.25" thickTop="1" thickBot="1" x14ac:dyDescent="0.25">
      <c r="A75" s="908" t="s">
        <v>843</v>
      </c>
      <c r="B75" s="909" t="s">
        <v>491</v>
      </c>
      <c r="C75" s="537">
        <v>0</v>
      </c>
      <c r="D75" s="537">
        <v>0</v>
      </c>
      <c r="E75" s="537">
        <v>0</v>
      </c>
      <c r="F75" s="537">
        <v>0</v>
      </c>
      <c r="G75" s="537">
        <v>0</v>
      </c>
      <c r="H75" s="537">
        <v>0</v>
      </c>
      <c r="I75" s="536">
        <v>0</v>
      </c>
      <c r="J75" s="536">
        <v>0</v>
      </c>
      <c r="K75" s="506">
        <f>SUM(C75:J75)</f>
        <v>0</v>
      </c>
      <c r="L75" s="536">
        <v>0</v>
      </c>
    </row>
    <row r="76" spans="1:12" ht="12.75" customHeight="1" thickTop="1" thickBot="1" x14ac:dyDescent="0.25">
      <c r="A76" s="892" t="s">
        <v>697</v>
      </c>
      <c r="B76" s="910">
        <v>2000</v>
      </c>
      <c r="C76" s="533">
        <f>SUM(C44,C49,C55,C59,C67,C74,C75)</f>
        <v>502382</v>
      </c>
      <c r="D76" s="533">
        <f t="shared" ref="D76:K76" si="11">SUM(D44,D49,D55,D59,D67,D74,D75)</f>
        <v>46697</v>
      </c>
      <c r="E76" s="533">
        <f t="shared" si="11"/>
        <v>129439</v>
      </c>
      <c r="F76" s="533">
        <f t="shared" si="11"/>
        <v>32884</v>
      </c>
      <c r="G76" s="533">
        <f t="shared" si="11"/>
        <v>3138</v>
      </c>
      <c r="H76" s="533">
        <f t="shared" si="11"/>
        <v>8873</v>
      </c>
      <c r="I76" s="533">
        <f t="shared" si="11"/>
        <v>0</v>
      </c>
      <c r="J76" s="533">
        <f t="shared" si="11"/>
        <v>0</v>
      </c>
      <c r="K76" s="533">
        <f t="shared" si="11"/>
        <v>723413</v>
      </c>
      <c r="L76" s="533">
        <f>SUM(L44,L49,L55,L59,L67,L74,L75)</f>
        <v>753591</v>
      </c>
    </row>
    <row r="77" spans="1:12" s="30" customFormat="1" ht="15.75" customHeight="1" thickTop="1" thickBot="1" x14ac:dyDescent="0.25">
      <c r="A77" s="911" t="s">
        <v>47</v>
      </c>
      <c r="B77" s="912" t="s">
        <v>492</v>
      </c>
      <c r="C77" s="537">
        <v>0</v>
      </c>
      <c r="D77" s="537">
        <v>0</v>
      </c>
      <c r="E77" s="537">
        <v>0</v>
      </c>
      <c r="F77" s="537">
        <v>0</v>
      </c>
      <c r="G77" s="537">
        <v>0</v>
      </c>
      <c r="H77" s="537">
        <v>0</v>
      </c>
      <c r="I77" s="536">
        <v>0</v>
      </c>
      <c r="J77" s="536">
        <v>0</v>
      </c>
      <c r="K77" s="506">
        <f>SUM(C77:J77)</f>
        <v>0</v>
      </c>
      <c r="L77" s="536">
        <v>20931</v>
      </c>
    </row>
    <row r="78" spans="1:12" s="36" customFormat="1" ht="15.75" customHeight="1" thickTop="1" x14ac:dyDescent="0.2">
      <c r="A78" s="913" t="s">
        <v>294</v>
      </c>
      <c r="B78" s="895" t="s">
        <v>738</v>
      </c>
      <c r="C78" s="551"/>
      <c r="D78" s="551"/>
      <c r="E78" s="491"/>
      <c r="F78" s="551"/>
      <c r="G78" s="551"/>
      <c r="H78" s="491"/>
      <c r="I78" s="491"/>
      <c r="J78" s="491"/>
      <c r="K78" s="491"/>
      <c r="L78" s="491"/>
    </row>
    <row r="79" spans="1:12" s="30" customFormat="1" ht="15.75" customHeight="1" x14ac:dyDescent="0.2">
      <c r="A79" s="896" t="s">
        <v>526</v>
      </c>
      <c r="B79" s="142"/>
      <c r="C79" s="491"/>
      <c r="D79" s="491"/>
      <c r="E79" s="526"/>
      <c r="F79" s="491"/>
      <c r="G79" s="491"/>
      <c r="H79" s="526"/>
      <c r="I79" s="491"/>
      <c r="J79" s="491"/>
      <c r="K79" s="526"/>
      <c r="L79" s="526"/>
    </row>
    <row r="80" spans="1:12" x14ac:dyDescent="0.2">
      <c r="A80" s="888" t="s">
        <v>418</v>
      </c>
      <c r="B80" s="889">
        <v>4110</v>
      </c>
      <c r="C80" s="491"/>
      <c r="D80" s="491"/>
      <c r="E80" s="496">
        <v>13500</v>
      </c>
      <c r="F80" s="491"/>
      <c r="G80" s="491"/>
      <c r="H80" s="571">
        <v>0</v>
      </c>
      <c r="I80" s="495"/>
      <c r="J80" s="495"/>
      <c r="K80" s="516">
        <f t="shared" ref="K80:K85" si="12">SUM(C80:J80)</f>
        <v>13500</v>
      </c>
      <c r="L80" s="496">
        <v>0</v>
      </c>
    </row>
    <row r="81" spans="1:12" x14ac:dyDescent="0.2">
      <c r="A81" s="888" t="s">
        <v>241</v>
      </c>
      <c r="B81" s="889">
        <v>4120</v>
      </c>
      <c r="C81" s="491"/>
      <c r="D81" s="491"/>
      <c r="E81" s="490">
        <v>483471</v>
      </c>
      <c r="F81" s="491"/>
      <c r="G81" s="491"/>
      <c r="H81" s="490">
        <v>474515</v>
      </c>
      <c r="I81" s="495"/>
      <c r="J81" s="495"/>
      <c r="K81" s="516">
        <f t="shared" si="12"/>
        <v>957986</v>
      </c>
      <c r="L81" s="490">
        <v>1015000</v>
      </c>
    </row>
    <row r="82" spans="1:12" x14ac:dyDescent="0.2">
      <c r="A82" s="888" t="s">
        <v>242</v>
      </c>
      <c r="B82" s="889">
        <v>4130</v>
      </c>
      <c r="C82" s="491"/>
      <c r="D82" s="491"/>
      <c r="E82" s="490">
        <v>0</v>
      </c>
      <c r="F82" s="491"/>
      <c r="G82" s="491"/>
      <c r="H82" s="490">
        <v>0</v>
      </c>
      <c r="I82" s="495"/>
      <c r="J82" s="495"/>
      <c r="K82" s="516">
        <f t="shared" si="12"/>
        <v>0</v>
      </c>
      <c r="L82" s="490">
        <v>0</v>
      </c>
    </row>
    <row r="83" spans="1:12" x14ac:dyDescent="0.2">
      <c r="A83" s="888" t="s">
        <v>598</v>
      </c>
      <c r="B83" s="889">
        <v>4140</v>
      </c>
      <c r="C83" s="491"/>
      <c r="D83" s="491"/>
      <c r="E83" s="490">
        <v>0</v>
      </c>
      <c r="F83" s="491"/>
      <c r="G83" s="491"/>
      <c r="H83" s="490">
        <v>0</v>
      </c>
      <c r="I83" s="495"/>
      <c r="J83" s="495"/>
      <c r="K83" s="516">
        <f t="shared" si="12"/>
        <v>0</v>
      </c>
      <c r="L83" s="490">
        <v>0</v>
      </c>
    </row>
    <row r="84" spans="1:12" x14ac:dyDescent="0.2">
      <c r="A84" s="888" t="s">
        <v>84</v>
      </c>
      <c r="B84" s="889">
        <v>4170</v>
      </c>
      <c r="C84" s="491"/>
      <c r="D84" s="491"/>
      <c r="E84" s="490">
        <v>0</v>
      </c>
      <c r="F84" s="491"/>
      <c r="G84" s="491"/>
      <c r="H84" s="490">
        <v>0</v>
      </c>
      <c r="I84" s="495"/>
      <c r="J84" s="495"/>
      <c r="K84" s="516">
        <f t="shared" si="12"/>
        <v>0</v>
      </c>
      <c r="L84" s="490">
        <v>0</v>
      </c>
    </row>
    <row r="85" spans="1:12" x14ac:dyDescent="0.2">
      <c r="A85" s="900" t="s">
        <v>599</v>
      </c>
      <c r="B85" s="901">
        <v>4190</v>
      </c>
      <c r="C85" s="491"/>
      <c r="D85" s="491"/>
      <c r="E85" s="490">
        <v>0</v>
      </c>
      <c r="F85" s="491"/>
      <c r="G85" s="491"/>
      <c r="H85" s="490">
        <v>0</v>
      </c>
      <c r="I85" s="495"/>
      <c r="J85" s="495"/>
      <c r="K85" s="516">
        <f t="shared" si="12"/>
        <v>0</v>
      </c>
      <c r="L85" s="490">
        <v>0</v>
      </c>
    </row>
    <row r="86" spans="1:12" ht="13.5" thickBot="1" x14ac:dyDescent="0.25">
      <c r="A86" s="892" t="s">
        <v>1135</v>
      </c>
      <c r="B86" s="914">
        <v>4100</v>
      </c>
      <c r="C86" s="491"/>
      <c r="D86" s="491"/>
      <c r="E86" s="506">
        <f>SUM(E80:E85)</f>
        <v>496971</v>
      </c>
      <c r="F86" s="491"/>
      <c r="G86" s="491"/>
      <c r="H86" s="506">
        <f>SUM(H80:H85)</f>
        <v>474515</v>
      </c>
      <c r="I86" s="495"/>
      <c r="J86" s="495"/>
      <c r="K86" s="506">
        <f>SUM(K80:K85)</f>
        <v>971486</v>
      </c>
      <c r="L86" s="506">
        <f>SUM(L80:L85)</f>
        <v>1015000</v>
      </c>
    </row>
    <row r="87" spans="1:12" ht="12.75" customHeight="1" thickTop="1" thickBot="1" x14ac:dyDescent="0.25">
      <c r="A87" s="915" t="s">
        <v>203</v>
      </c>
      <c r="B87" s="916">
        <v>4210</v>
      </c>
      <c r="C87" s="491"/>
      <c r="D87" s="491"/>
      <c r="E87" s="534"/>
      <c r="F87" s="491"/>
      <c r="G87" s="491"/>
      <c r="H87" s="539">
        <v>0</v>
      </c>
      <c r="I87" s="495"/>
      <c r="J87" s="495"/>
      <c r="K87" s="533">
        <f>H87</f>
        <v>0</v>
      </c>
      <c r="L87" s="535">
        <v>0</v>
      </c>
    </row>
    <row r="88" spans="1:12" ht="12.75" customHeight="1" thickTop="1" thickBot="1" x14ac:dyDescent="0.25">
      <c r="A88" s="904" t="s">
        <v>600</v>
      </c>
      <c r="B88" s="95">
        <v>4220</v>
      </c>
      <c r="C88" s="491"/>
      <c r="D88" s="491"/>
      <c r="E88" s="495"/>
      <c r="F88" s="491"/>
      <c r="G88" s="491"/>
      <c r="H88" s="490">
        <v>0</v>
      </c>
      <c r="I88" s="495"/>
      <c r="J88" s="495"/>
      <c r="K88" s="533">
        <f t="shared" ref="K88:K100" si="13">H88</f>
        <v>0</v>
      </c>
      <c r="L88" s="535">
        <v>0</v>
      </c>
    </row>
    <row r="89" spans="1:12" ht="14.25" thickTop="1" thickBot="1" x14ac:dyDescent="0.25">
      <c r="A89" s="888" t="s">
        <v>601</v>
      </c>
      <c r="B89" s="91">
        <v>4230</v>
      </c>
      <c r="C89" s="491"/>
      <c r="D89" s="491"/>
      <c r="E89" s="495"/>
      <c r="F89" s="491"/>
      <c r="G89" s="491"/>
      <c r="H89" s="490">
        <v>0</v>
      </c>
      <c r="I89" s="495"/>
      <c r="J89" s="495"/>
      <c r="K89" s="533">
        <f t="shared" si="13"/>
        <v>0</v>
      </c>
      <c r="L89" s="535">
        <v>0</v>
      </c>
    </row>
    <row r="90" spans="1:12" ht="12.75" customHeight="1" thickTop="1" thickBot="1" x14ac:dyDescent="0.25">
      <c r="A90" s="888" t="s">
        <v>662</v>
      </c>
      <c r="B90" s="91">
        <v>4240</v>
      </c>
      <c r="C90" s="491"/>
      <c r="D90" s="491"/>
      <c r="E90" s="495"/>
      <c r="F90" s="491"/>
      <c r="G90" s="491"/>
      <c r="H90" s="490">
        <v>0</v>
      </c>
      <c r="I90" s="495"/>
      <c r="J90" s="495"/>
      <c r="K90" s="533">
        <f t="shared" si="13"/>
        <v>0</v>
      </c>
      <c r="L90" s="535">
        <v>0</v>
      </c>
    </row>
    <row r="91" spans="1:12" ht="12.75" customHeight="1" thickTop="1" thickBot="1" x14ac:dyDescent="0.25">
      <c r="A91" s="888" t="s">
        <v>602</v>
      </c>
      <c r="B91" s="91">
        <v>4270</v>
      </c>
      <c r="C91" s="491"/>
      <c r="D91" s="491"/>
      <c r="E91" s="495"/>
      <c r="F91" s="491"/>
      <c r="G91" s="491"/>
      <c r="H91" s="490">
        <v>0</v>
      </c>
      <c r="I91" s="495"/>
      <c r="J91" s="495"/>
      <c r="K91" s="533">
        <f t="shared" si="13"/>
        <v>0</v>
      </c>
      <c r="L91" s="535">
        <v>0</v>
      </c>
    </row>
    <row r="92" spans="1:12" ht="12.75" customHeight="1" thickTop="1" thickBot="1" x14ac:dyDescent="0.25">
      <c r="A92" s="888" t="s">
        <v>591</v>
      </c>
      <c r="B92" s="91">
        <v>4280</v>
      </c>
      <c r="C92" s="491"/>
      <c r="D92" s="491"/>
      <c r="E92" s="495"/>
      <c r="F92" s="491"/>
      <c r="G92" s="491"/>
      <c r="H92" s="490">
        <v>0</v>
      </c>
      <c r="I92" s="495"/>
      <c r="J92" s="495"/>
      <c r="K92" s="533">
        <f t="shared" si="13"/>
        <v>0</v>
      </c>
      <c r="L92" s="535">
        <v>0</v>
      </c>
    </row>
    <row r="93" spans="1:12" ht="12.75" customHeight="1" thickTop="1" thickBot="1" x14ac:dyDescent="0.25">
      <c r="A93" s="888" t="s">
        <v>592</v>
      </c>
      <c r="B93" s="91">
        <v>4290</v>
      </c>
      <c r="C93" s="491"/>
      <c r="D93" s="491"/>
      <c r="E93" s="495"/>
      <c r="F93" s="491"/>
      <c r="G93" s="491"/>
      <c r="H93" s="490">
        <v>0</v>
      </c>
      <c r="I93" s="495"/>
      <c r="J93" s="495"/>
      <c r="K93" s="533">
        <f t="shared" si="13"/>
        <v>0</v>
      </c>
      <c r="L93" s="535">
        <v>0</v>
      </c>
    </row>
    <row r="94" spans="1:12" ht="14.25" thickTop="1" thickBot="1" x14ac:dyDescent="0.25">
      <c r="A94" s="917" t="s">
        <v>1181</v>
      </c>
      <c r="B94" s="914">
        <v>4200</v>
      </c>
      <c r="C94" s="491"/>
      <c r="D94" s="491"/>
      <c r="E94" s="495"/>
      <c r="F94" s="491"/>
      <c r="G94" s="491"/>
      <c r="H94" s="506">
        <f>SUM(H87:H93)</f>
        <v>0</v>
      </c>
      <c r="I94" s="495"/>
      <c r="J94" s="495"/>
      <c r="K94" s="533">
        <f t="shared" si="13"/>
        <v>0</v>
      </c>
      <c r="L94" s="506">
        <f>SUM(L87:L93)</f>
        <v>0</v>
      </c>
    </row>
    <row r="95" spans="1:12" ht="14.25" thickTop="1" thickBot="1" x14ac:dyDescent="0.25">
      <c r="A95" s="904" t="s">
        <v>593</v>
      </c>
      <c r="B95" s="918">
        <v>4310</v>
      </c>
      <c r="C95" s="491"/>
      <c r="D95" s="491"/>
      <c r="E95" s="495"/>
      <c r="F95" s="491"/>
      <c r="G95" s="491"/>
      <c r="H95" s="552">
        <v>0</v>
      </c>
      <c r="I95" s="495"/>
      <c r="J95" s="495"/>
      <c r="K95" s="533">
        <f t="shared" si="13"/>
        <v>0</v>
      </c>
      <c r="L95" s="537">
        <v>0</v>
      </c>
    </row>
    <row r="96" spans="1:12" ht="12.75" customHeight="1" thickTop="1" thickBot="1" x14ac:dyDescent="0.25">
      <c r="A96" s="888" t="s">
        <v>594</v>
      </c>
      <c r="B96" s="91">
        <v>4320</v>
      </c>
      <c r="C96" s="491"/>
      <c r="D96" s="491"/>
      <c r="E96" s="495"/>
      <c r="F96" s="491"/>
      <c r="G96" s="491"/>
      <c r="H96" s="490">
        <v>0</v>
      </c>
      <c r="I96" s="495"/>
      <c r="J96" s="495"/>
      <c r="K96" s="533">
        <f t="shared" si="13"/>
        <v>0</v>
      </c>
      <c r="L96" s="535">
        <v>0</v>
      </c>
    </row>
    <row r="97" spans="1:12" ht="15" customHeight="1" thickTop="1" thickBot="1" x14ac:dyDescent="0.25">
      <c r="A97" s="888" t="s">
        <v>1138</v>
      </c>
      <c r="B97" s="91">
        <v>4330</v>
      </c>
      <c r="C97" s="491"/>
      <c r="D97" s="491"/>
      <c r="E97" s="495"/>
      <c r="F97" s="491"/>
      <c r="G97" s="491"/>
      <c r="H97" s="490">
        <v>0</v>
      </c>
      <c r="I97" s="495"/>
      <c r="J97" s="495"/>
      <c r="K97" s="533">
        <f t="shared" si="13"/>
        <v>0</v>
      </c>
      <c r="L97" s="535">
        <v>0</v>
      </c>
    </row>
    <row r="98" spans="1:12" ht="14.25" thickTop="1" thickBot="1" x14ac:dyDescent="0.25">
      <c r="A98" s="888" t="s">
        <v>595</v>
      </c>
      <c r="B98" s="91">
        <v>4340</v>
      </c>
      <c r="C98" s="491"/>
      <c r="D98" s="491"/>
      <c r="E98" s="495"/>
      <c r="F98" s="491"/>
      <c r="G98" s="491"/>
      <c r="H98" s="490">
        <v>0</v>
      </c>
      <c r="I98" s="495"/>
      <c r="J98" s="495"/>
      <c r="K98" s="533">
        <f t="shared" si="13"/>
        <v>0</v>
      </c>
      <c r="L98" s="535">
        <v>0</v>
      </c>
    </row>
    <row r="99" spans="1:12" ht="12.75" customHeight="1" thickTop="1" thickBot="1" x14ac:dyDescent="0.25">
      <c r="A99" s="888" t="s">
        <v>660</v>
      </c>
      <c r="B99" s="91">
        <v>4370</v>
      </c>
      <c r="C99" s="491"/>
      <c r="D99" s="491"/>
      <c r="E99" s="495"/>
      <c r="F99" s="491"/>
      <c r="G99" s="491"/>
      <c r="H99" s="490">
        <v>0</v>
      </c>
      <c r="I99" s="495"/>
      <c r="J99" s="495"/>
      <c r="K99" s="533">
        <f t="shared" si="13"/>
        <v>0</v>
      </c>
      <c r="L99" s="535">
        <v>0</v>
      </c>
    </row>
    <row r="100" spans="1:12" ht="14.25" thickTop="1" thickBot="1" x14ac:dyDescent="0.25">
      <c r="A100" s="888" t="s">
        <v>661</v>
      </c>
      <c r="B100" s="91">
        <v>4380</v>
      </c>
      <c r="C100" s="491"/>
      <c r="D100" s="491"/>
      <c r="E100" s="498"/>
      <c r="F100" s="491"/>
      <c r="G100" s="491"/>
      <c r="H100" s="490">
        <v>0</v>
      </c>
      <c r="I100" s="495"/>
      <c r="J100" s="495"/>
      <c r="K100" s="533">
        <f t="shared" si="13"/>
        <v>0</v>
      </c>
      <c r="L100" s="535">
        <v>0</v>
      </c>
    </row>
    <row r="101" spans="1:12" ht="14.25" thickTop="1" thickBot="1" x14ac:dyDescent="0.25">
      <c r="A101" s="888" t="s">
        <v>295</v>
      </c>
      <c r="B101" s="91">
        <v>4390</v>
      </c>
      <c r="C101" s="491"/>
      <c r="D101" s="491"/>
      <c r="E101" s="537">
        <v>0</v>
      </c>
      <c r="F101" s="491"/>
      <c r="G101" s="491"/>
      <c r="H101" s="490">
        <v>0</v>
      </c>
      <c r="I101" s="495"/>
      <c r="J101" s="495"/>
      <c r="K101" s="533">
        <f>SUM(E101,H101)</f>
        <v>0</v>
      </c>
      <c r="L101" s="535">
        <v>0</v>
      </c>
    </row>
    <row r="102" spans="1:12" ht="14.25" thickTop="1" thickBot="1" x14ac:dyDescent="0.25">
      <c r="A102" s="917" t="s">
        <v>1136</v>
      </c>
      <c r="B102" s="919">
        <v>4300</v>
      </c>
      <c r="C102" s="491"/>
      <c r="D102" s="491"/>
      <c r="E102" s="533">
        <f>SUM(E95:E101)</f>
        <v>0</v>
      </c>
      <c r="F102" s="491"/>
      <c r="G102" s="491"/>
      <c r="H102" s="533">
        <f>SUM(H95:H101)</f>
        <v>0</v>
      </c>
      <c r="I102" s="495"/>
      <c r="J102" s="495"/>
      <c r="K102" s="533">
        <f>SUM(K95:K101)</f>
        <v>0</v>
      </c>
      <c r="L102" s="533">
        <f>SUM(L95:L101)</f>
        <v>0</v>
      </c>
    </row>
    <row r="103" spans="1:12" ht="12.75" customHeight="1" thickTop="1" thickBot="1" x14ac:dyDescent="0.25">
      <c r="A103" s="908" t="s">
        <v>1139</v>
      </c>
      <c r="B103" s="905" t="s">
        <v>800</v>
      </c>
      <c r="C103" s="491"/>
      <c r="D103" s="491"/>
      <c r="E103" s="536">
        <v>0</v>
      </c>
      <c r="F103" s="491"/>
      <c r="G103" s="491"/>
      <c r="H103" s="536">
        <v>0</v>
      </c>
      <c r="I103" s="495"/>
      <c r="J103" s="495"/>
      <c r="K103" s="538">
        <f>SUM(C103:J103)</f>
        <v>0</v>
      </c>
      <c r="L103" s="535">
        <v>0</v>
      </c>
    </row>
    <row r="104" spans="1:12" ht="12.75" customHeight="1" thickTop="1" thickBot="1" x14ac:dyDescent="0.25">
      <c r="A104" s="892" t="s">
        <v>1137</v>
      </c>
      <c r="B104" s="914">
        <v>4000</v>
      </c>
      <c r="C104" s="491"/>
      <c r="D104" s="491"/>
      <c r="E104" s="533">
        <f>SUM(E86,E94,E102,E103)</f>
        <v>496971</v>
      </c>
      <c r="F104" s="491"/>
      <c r="G104" s="491"/>
      <c r="H104" s="533">
        <f>SUM(H86,H94,H102,H103)</f>
        <v>474515</v>
      </c>
      <c r="I104" s="495"/>
      <c r="J104" s="495"/>
      <c r="K104" s="533">
        <f>SUM(K86,K94,K102,K103)</f>
        <v>971486</v>
      </c>
      <c r="L104" s="533">
        <f>SUM(L86,L94,L102,L103)</f>
        <v>1015000</v>
      </c>
    </row>
    <row r="105" spans="1:12" s="36" customFormat="1" ht="15.75" customHeight="1" thickTop="1" x14ac:dyDescent="0.2">
      <c r="A105" s="913" t="s">
        <v>432</v>
      </c>
      <c r="B105" s="895" t="s">
        <v>414</v>
      </c>
      <c r="C105" s="491"/>
      <c r="D105" s="491"/>
      <c r="E105" s="491"/>
      <c r="F105" s="491"/>
      <c r="G105" s="491"/>
      <c r="H105" s="551"/>
      <c r="I105" s="491"/>
      <c r="J105" s="491"/>
      <c r="K105" s="551"/>
      <c r="L105" s="551"/>
    </row>
    <row r="106" spans="1:12" s="30" customFormat="1" ht="15.75" customHeight="1" x14ac:dyDescent="0.2">
      <c r="A106" s="765" t="s">
        <v>527</v>
      </c>
      <c r="B106" s="920"/>
      <c r="C106" s="491"/>
      <c r="D106" s="491"/>
      <c r="E106" s="491"/>
      <c r="F106" s="491"/>
      <c r="G106" s="491"/>
      <c r="H106" s="526"/>
      <c r="I106" s="491"/>
      <c r="J106" s="491"/>
      <c r="K106" s="526"/>
      <c r="L106" s="526"/>
    </row>
    <row r="107" spans="1:12" x14ac:dyDescent="0.2">
      <c r="A107" s="888" t="s">
        <v>85</v>
      </c>
      <c r="B107" s="889">
        <v>5110</v>
      </c>
      <c r="C107" s="491"/>
      <c r="D107" s="491"/>
      <c r="E107" s="491"/>
      <c r="F107" s="491"/>
      <c r="G107" s="491"/>
      <c r="H107" s="496">
        <v>0</v>
      </c>
      <c r="I107" s="491"/>
      <c r="J107" s="491"/>
      <c r="K107" s="516">
        <f>H107</f>
        <v>0</v>
      </c>
      <c r="L107" s="496">
        <v>0</v>
      </c>
    </row>
    <row r="108" spans="1:12" x14ac:dyDescent="0.2">
      <c r="A108" s="888" t="s">
        <v>86</v>
      </c>
      <c r="B108" s="889">
        <v>5120</v>
      </c>
      <c r="C108" s="491"/>
      <c r="D108" s="491"/>
      <c r="E108" s="491"/>
      <c r="F108" s="491"/>
      <c r="G108" s="491"/>
      <c r="H108" s="490">
        <v>0</v>
      </c>
      <c r="I108" s="491"/>
      <c r="J108" s="491"/>
      <c r="K108" s="516">
        <f>H108</f>
        <v>0</v>
      </c>
      <c r="L108" s="490">
        <v>0</v>
      </c>
    </row>
    <row r="109" spans="1:12" ht="12.75" customHeight="1" x14ac:dyDescent="0.2">
      <c r="A109" s="888" t="s">
        <v>1005</v>
      </c>
      <c r="B109" s="889">
        <v>5130</v>
      </c>
      <c r="C109" s="491"/>
      <c r="D109" s="491"/>
      <c r="E109" s="491"/>
      <c r="F109" s="491"/>
      <c r="G109" s="491"/>
      <c r="H109" s="490">
        <v>0</v>
      </c>
      <c r="I109" s="491"/>
      <c r="J109" s="491"/>
      <c r="K109" s="516">
        <f>H109</f>
        <v>0</v>
      </c>
      <c r="L109" s="490">
        <v>0</v>
      </c>
    </row>
    <row r="110" spans="1:12" x14ac:dyDescent="0.2">
      <c r="A110" s="888" t="s">
        <v>87</v>
      </c>
      <c r="B110" s="889" t="s">
        <v>501</v>
      </c>
      <c r="C110" s="491"/>
      <c r="D110" s="491"/>
      <c r="E110" s="491"/>
      <c r="F110" s="491"/>
      <c r="G110" s="491"/>
      <c r="H110" s="490">
        <v>0</v>
      </c>
      <c r="I110" s="491"/>
      <c r="J110" s="491"/>
      <c r="K110" s="516">
        <f>H110</f>
        <v>0</v>
      </c>
      <c r="L110" s="490">
        <v>0</v>
      </c>
    </row>
    <row r="111" spans="1:12" x14ac:dyDescent="0.2">
      <c r="A111" s="888" t="s">
        <v>202</v>
      </c>
      <c r="B111" s="901">
        <v>5150</v>
      </c>
      <c r="C111" s="491"/>
      <c r="D111" s="491"/>
      <c r="E111" s="491"/>
      <c r="F111" s="491"/>
      <c r="G111" s="491"/>
      <c r="H111" s="490">
        <v>0</v>
      </c>
      <c r="I111" s="491"/>
      <c r="J111" s="491"/>
      <c r="K111" s="516">
        <f>H111</f>
        <v>0</v>
      </c>
      <c r="L111" s="490">
        <v>0</v>
      </c>
    </row>
    <row r="112" spans="1:12" ht="12.75" customHeight="1" thickBot="1" x14ac:dyDescent="0.25">
      <c r="A112" s="892" t="s">
        <v>944</v>
      </c>
      <c r="B112" s="907" t="s">
        <v>618</v>
      </c>
      <c r="C112" s="491"/>
      <c r="D112" s="491"/>
      <c r="E112" s="491"/>
      <c r="F112" s="491"/>
      <c r="G112" s="491"/>
      <c r="H112" s="506">
        <f>SUM(H107:H111)</f>
        <v>0</v>
      </c>
      <c r="I112" s="491"/>
      <c r="J112" s="491"/>
      <c r="K112" s="506">
        <f>SUM(K107:K111)</f>
        <v>0</v>
      </c>
      <c r="L112" s="506">
        <f>SUM(L107:L111)</f>
        <v>0</v>
      </c>
    </row>
    <row r="113" spans="1:12" ht="12.75" customHeight="1" thickTop="1" thickBot="1" x14ac:dyDescent="0.25">
      <c r="A113" s="921" t="s">
        <v>296</v>
      </c>
      <c r="B113" s="922" t="s">
        <v>38</v>
      </c>
      <c r="C113" s="491"/>
      <c r="D113" s="491"/>
      <c r="E113" s="491"/>
      <c r="F113" s="491"/>
      <c r="G113" s="491"/>
      <c r="H113" s="539">
        <v>0</v>
      </c>
      <c r="I113" s="491"/>
      <c r="J113" s="491"/>
      <c r="K113" s="510">
        <f>H113</f>
        <v>0</v>
      </c>
      <c r="L113" s="537">
        <v>0</v>
      </c>
    </row>
    <row r="114" spans="1:12" ht="12.75" customHeight="1" thickTop="1" thickBot="1" x14ac:dyDescent="0.25">
      <c r="A114" s="892" t="s">
        <v>547</v>
      </c>
      <c r="B114" s="893" t="s">
        <v>414</v>
      </c>
      <c r="C114" s="491"/>
      <c r="D114" s="491"/>
      <c r="E114" s="491"/>
      <c r="F114" s="491"/>
      <c r="G114" s="491"/>
      <c r="H114" s="506">
        <f>SUM(H112:H113)</f>
        <v>0</v>
      </c>
      <c r="I114" s="491"/>
      <c r="J114" s="491"/>
      <c r="K114" s="506">
        <f>SUM(K112:K113)</f>
        <v>0</v>
      </c>
      <c r="L114" s="533">
        <f>SUM(L112,L113)</f>
        <v>0</v>
      </c>
    </row>
    <row r="115" spans="1:12" s="30" customFormat="1" ht="15.75" customHeight="1" thickTop="1" thickBot="1" x14ac:dyDescent="0.25">
      <c r="A115" s="883" t="s">
        <v>433</v>
      </c>
      <c r="B115" s="923" t="s">
        <v>739</v>
      </c>
      <c r="C115" s="526"/>
      <c r="D115" s="526"/>
      <c r="E115" s="491"/>
      <c r="F115" s="491"/>
      <c r="G115" s="491"/>
      <c r="H115" s="526"/>
      <c r="I115" s="491"/>
      <c r="J115" s="491"/>
      <c r="K115" s="526"/>
      <c r="L115" s="536">
        <v>0</v>
      </c>
    </row>
    <row r="116" spans="1:12" ht="23.25" customHeight="1" thickTop="1" thickBot="1" x14ac:dyDescent="0.25">
      <c r="A116" s="892" t="s">
        <v>1372</v>
      </c>
      <c r="B116" s="924"/>
      <c r="C116" s="506">
        <f>SUM(C34,C76,C77,C104,C114,C115)</f>
        <v>1607742</v>
      </c>
      <c r="D116" s="506">
        <f t="shared" ref="D116:K116" si="14">SUM(D34,D76,D77,D104,D114,D115)</f>
        <v>274724</v>
      </c>
      <c r="E116" s="506">
        <f t="shared" si="14"/>
        <v>643861</v>
      </c>
      <c r="F116" s="506">
        <f t="shared" si="14"/>
        <v>136585</v>
      </c>
      <c r="G116" s="506">
        <f t="shared" si="14"/>
        <v>18244</v>
      </c>
      <c r="H116" s="506">
        <f>SUM(H34,H76,H77,H104,H114,H115)</f>
        <v>488457</v>
      </c>
      <c r="I116" s="506">
        <f t="shared" si="14"/>
        <v>0</v>
      </c>
      <c r="J116" s="506">
        <f t="shared" si="14"/>
        <v>0</v>
      </c>
      <c r="K116" s="506">
        <f t="shared" si="14"/>
        <v>3169613</v>
      </c>
      <c r="L116" s="506">
        <f>SUM(L34,L76,L77,L104,L114,L115)</f>
        <v>3224945</v>
      </c>
    </row>
    <row r="117" spans="1:12" ht="21.75" customHeight="1" thickTop="1" thickBot="1" x14ac:dyDescent="0.25">
      <c r="A117" s="892" t="s">
        <v>1373</v>
      </c>
      <c r="B117" s="924"/>
      <c r="C117" s="506">
        <f>SUM(C35,C76,C77,C104,C114,C115)</f>
        <v>1607742</v>
      </c>
      <c r="D117" s="506">
        <f t="shared" ref="D117:L117" si="15">SUM(D35,D76,D77,D104,D114,D115)</f>
        <v>274724</v>
      </c>
      <c r="E117" s="506">
        <f t="shared" si="15"/>
        <v>643861</v>
      </c>
      <c r="F117" s="506">
        <f t="shared" si="15"/>
        <v>136585</v>
      </c>
      <c r="G117" s="506">
        <f t="shared" si="15"/>
        <v>18244</v>
      </c>
      <c r="H117" s="506">
        <f t="shared" si="15"/>
        <v>517056</v>
      </c>
      <c r="I117" s="506">
        <f t="shared" si="15"/>
        <v>0</v>
      </c>
      <c r="J117" s="506">
        <f t="shared" si="15"/>
        <v>0</v>
      </c>
      <c r="K117" s="506">
        <f t="shared" si="15"/>
        <v>3198212</v>
      </c>
      <c r="L117" s="506">
        <f t="shared" si="15"/>
        <v>3224945</v>
      </c>
    </row>
    <row r="118" spans="1:12" ht="26.25" customHeight="1" thickTop="1" thickBot="1" x14ac:dyDescent="0.25">
      <c r="A118" s="1934" t="s">
        <v>1376</v>
      </c>
      <c r="B118" s="1935"/>
      <c r="C118" s="551"/>
      <c r="D118" s="551"/>
      <c r="E118" s="551"/>
      <c r="F118" s="551"/>
      <c r="G118" s="551"/>
      <c r="H118" s="551"/>
      <c r="I118" s="551"/>
      <c r="J118" s="551"/>
      <c r="K118" s="506">
        <f>'Revenues 10-15'!C272-'Expenditures 16-24'!K116</f>
        <v>494897</v>
      </c>
      <c r="L118" s="551"/>
    </row>
    <row r="119" spans="1:12" ht="26.25" customHeight="1" thickTop="1" x14ac:dyDescent="0.2">
      <c r="A119" s="1934" t="s">
        <v>1377</v>
      </c>
      <c r="B119" s="1935"/>
      <c r="C119" s="518"/>
      <c r="D119" s="518"/>
      <c r="E119" s="518"/>
      <c r="F119" s="518"/>
      <c r="G119" s="518"/>
      <c r="H119" s="518"/>
      <c r="I119" s="518"/>
      <c r="J119" s="518"/>
      <c r="K119" s="530">
        <f>'Revenues 10-15'!C273-'Expenditures 16-24'!K117</f>
        <v>494041</v>
      </c>
      <c r="L119" s="518"/>
    </row>
    <row r="120" spans="1:12" ht="9" customHeight="1" x14ac:dyDescent="0.2">
      <c r="A120" s="925"/>
      <c r="B120" s="926"/>
      <c r="C120" s="927"/>
      <c r="D120" s="927"/>
      <c r="E120" s="927"/>
      <c r="F120" s="927"/>
      <c r="G120" s="927"/>
      <c r="H120" s="927"/>
      <c r="I120" s="927"/>
      <c r="J120" s="927"/>
      <c r="K120" s="927"/>
      <c r="L120" s="927"/>
    </row>
    <row r="121" spans="1:12" s="29" customFormat="1" ht="16.7" customHeight="1" x14ac:dyDescent="0.2">
      <c r="A121" s="1910" t="s">
        <v>234</v>
      </c>
      <c r="B121" s="1911"/>
      <c r="C121" s="928"/>
      <c r="D121" s="929"/>
      <c r="E121" s="929"/>
      <c r="F121" s="929"/>
      <c r="G121" s="929"/>
      <c r="H121" s="929"/>
      <c r="I121" s="929"/>
      <c r="J121" s="929"/>
      <c r="K121" s="929"/>
      <c r="L121" s="930"/>
    </row>
    <row r="122" spans="1:12" ht="15.75" customHeight="1" x14ac:dyDescent="0.2">
      <c r="A122" s="931" t="s">
        <v>885</v>
      </c>
      <c r="B122" s="932" t="s">
        <v>486</v>
      </c>
      <c r="C122" s="491"/>
      <c r="D122" s="491"/>
      <c r="E122" s="491"/>
      <c r="F122" s="491"/>
      <c r="G122" s="491"/>
      <c r="H122" s="491"/>
      <c r="I122" s="491"/>
      <c r="J122" s="491"/>
      <c r="K122" s="491"/>
      <c r="L122" s="491"/>
    </row>
    <row r="123" spans="1:12" ht="15.75" customHeight="1" x14ac:dyDescent="0.2">
      <c r="A123" s="933" t="s">
        <v>503</v>
      </c>
      <c r="B123" s="142"/>
      <c r="C123" s="526"/>
      <c r="D123" s="526"/>
      <c r="E123" s="526"/>
      <c r="F123" s="491"/>
      <c r="G123" s="491"/>
      <c r="H123" s="526"/>
      <c r="I123" s="491"/>
      <c r="J123" s="491"/>
      <c r="K123" s="526"/>
      <c r="L123" s="526"/>
    </row>
    <row r="124" spans="1:12" ht="12.75" customHeight="1" x14ac:dyDescent="0.2">
      <c r="A124" s="900" t="s">
        <v>1326</v>
      </c>
      <c r="B124" s="901" t="s">
        <v>616</v>
      </c>
      <c r="C124" s="490"/>
      <c r="D124" s="490"/>
      <c r="E124" s="490"/>
      <c r="F124" s="490"/>
      <c r="G124" s="490"/>
      <c r="H124" s="490"/>
      <c r="I124" s="490"/>
      <c r="J124" s="490"/>
      <c r="K124" s="516">
        <f>SUM(C124:J124)</f>
        <v>0</v>
      </c>
      <c r="L124" s="490">
        <v>0</v>
      </c>
    </row>
    <row r="125" spans="1:12" ht="15.75" customHeight="1" x14ac:dyDescent="0.2">
      <c r="A125" s="141" t="s">
        <v>524</v>
      </c>
      <c r="B125" s="142"/>
      <c r="C125" s="526"/>
      <c r="D125" s="526"/>
      <c r="E125" s="526"/>
      <c r="F125" s="526"/>
      <c r="G125" s="526"/>
      <c r="H125" s="526"/>
      <c r="I125" s="491"/>
      <c r="J125" s="491"/>
      <c r="K125" s="526"/>
      <c r="L125" s="526"/>
    </row>
    <row r="126" spans="1:12" ht="13.5" thickBot="1" x14ac:dyDescent="0.25">
      <c r="A126" s="888" t="s">
        <v>912</v>
      </c>
      <c r="B126" s="889">
        <v>2510</v>
      </c>
      <c r="C126" s="490">
        <v>0</v>
      </c>
      <c r="D126" s="490">
        <v>0</v>
      </c>
      <c r="E126" s="490">
        <v>0</v>
      </c>
      <c r="F126" s="490">
        <v>0</v>
      </c>
      <c r="G126" s="490">
        <v>0</v>
      </c>
      <c r="H126" s="490">
        <v>0</v>
      </c>
      <c r="I126" s="490">
        <v>0</v>
      </c>
      <c r="J126" s="490">
        <v>0</v>
      </c>
      <c r="K126" s="506">
        <f>SUM(C126:J126)</f>
        <v>0</v>
      </c>
      <c r="L126" s="490">
        <v>0</v>
      </c>
    </row>
    <row r="127" spans="1:12" ht="14.25" thickTop="1" thickBot="1" x14ac:dyDescent="0.25">
      <c r="A127" s="888" t="s">
        <v>4</v>
      </c>
      <c r="B127" s="889">
        <v>2530</v>
      </c>
      <c r="C127" s="490">
        <v>0</v>
      </c>
      <c r="D127" s="490">
        <v>0</v>
      </c>
      <c r="E127" s="490">
        <v>0</v>
      </c>
      <c r="F127" s="490">
        <v>0</v>
      </c>
      <c r="G127" s="490">
        <v>0</v>
      </c>
      <c r="H127" s="490">
        <v>0</v>
      </c>
      <c r="I127" s="490">
        <v>0</v>
      </c>
      <c r="J127" s="490">
        <v>0</v>
      </c>
      <c r="K127" s="506">
        <f>SUM(C127:J127)</f>
        <v>0</v>
      </c>
      <c r="L127" s="490">
        <v>0</v>
      </c>
    </row>
    <row r="128" spans="1:12" ht="14.25" thickTop="1" thickBot="1" x14ac:dyDescent="0.25">
      <c r="A128" s="888" t="s">
        <v>156</v>
      </c>
      <c r="B128" s="889">
        <v>2540</v>
      </c>
      <c r="C128" s="490">
        <v>68442</v>
      </c>
      <c r="D128" s="490">
        <v>0</v>
      </c>
      <c r="E128" s="490">
        <v>85193</v>
      </c>
      <c r="F128" s="490">
        <v>67288</v>
      </c>
      <c r="G128" s="490">
        <v>196959</v>
      </c>
      <c r="H128" s="490">
        <v>0</v>
      </c>
      <c r="I128" s="490">
        <v>0</v>
      </c>
      <c r="J128" s="490">
        <v>0</v>
      </c>
      <c r="K128" s="506">
        <f>SUM(C128:J128)</f>
        <v>417882</v>
      </c>
      <c r="L128" s="490">
        <v>429600</v>
      </c>
    </row>
    <row r="129" spans="1:12" ht="14.25" thickTop="1" thickBot="1" x14ac:dyDescent="0.25">
      <c r="A129" s="888" t="s">
        <v>821</v>
      </c>
      <c r="B129" s="889">
        <v>2550</v>
      </c>
      <c r="C129" s="490">
        <v>0</v>
      </c>
      <c r="D129" s="490">
        <v>0</v>
      </c>
      <c r="E129" s="490">
        <v>0</v>
      </c>
      <c r="F129" s="490">
        <v>0</v>
      </c>
      <c r="G129" s="490">
        <v>0</v>
      </c>
      <c r="H129" s="490">
        <v>0</v>
      </c>
      <c r="I129" s="490">
        <v>0</v>
      </c>
      <c r="J129" s="490">
        <v>0</v>
      </c>
      <c r="K129" s="506">
        <f>SUM(C129:J129)</f>
        <v>0</v>
      </c>
      <c r="L129" s="490">
        <v>0</v>
      </c>
    </row>
    <row r="130" spans="1:12" ht="14.25" thickTop="1" thickBot="1" x14ac:dyDescent="0.25">
      <c r="A130" s="888" t="s">
        <v>97</v>
      </c>
      <c r="B130" s="889">
        <v>2560</v>
      </c>
      <c r="C130" s="521"/>
      <c r="D130" s="521"/>
      <c r="E130" s="521"/>
      <c r="F130" s="521"/>
      <c r="G130" s="490">
        <v>0</v>
      </c>
      <c r="H130" s="521"/>
      <c r="I130" s="493">
        <v>0</v>
      </c>
      <c r="J130" s="491"/>
      <c r="K130" s="506">
        <f>SUM(C130:J130)</f>
        <v>0</v>
      </c>
      <c r="L130" s="490">
        <v>0</v>
      </c>
    </row>
    <row r="131" spans="1:12" ht="12.75" customHeight="1" thickTop="1" thickBot="1" x14ac:dyDescent="0.25">
      <c r="A131" s="892" t="s">
        <v>619</v>
      </c>
      <c r="B131" s="893" t="s">
        <v>35</v>
      </c>
      <c r="C131" s="506">
        <f>SUM(C126:C130)</f>
        <v>68442</v>
      </c>
      <c r="D131" s="506">
        <f t="shared" ref="D131:L131" si="16">SUM(D126:D130)</f>
        <v>0</v>
      </c>
      <c r="E131" s="506">
        <f t="shared" si="16"/>
        <v>85193</v>
      </c>
      <c r="F131" s="506">
        <f t="shared" si="16"/>
        <v>67288</v>
      </c>
      <c r="G131" s="506">
        <f t="shared" si="16"/>
        <v>196959</v>
      </c>
      <c r="H131" s="506">
        <f t="shared" si="16"/>
        <v>0</v>
      </c>
      <c r="I131" s="506">
        <f t="shared" si="16"/>
        <v>0</v>
      </c>
      <c r="J131" s="506">
        <f t="shared" si="16"/>
        <v>0</v>
      </c>
      <c r="K131" s="506">
        <f t="shared" si="16"/>
        <v>417882</v>
      </c>
      <c r="L131" s="506">
        <f t="shared" si="16"/>
        <v>429600</v>
      </c>
    </row>
    <row r="132" spans="1:12" ht="12.75" customHeight="1" thickTop="1" x14ac:dyDescent="0.2">
      <c r="A132" s="915" t="s">
        <v>843</v>
      </c>
      <c r="B132" s="934" t="s">
        <v>491</v>
      </c>
      <c r="C132" s="539">
        <v>0</v>
      </c>
      <c r="D132" s="539">
        <v>0</v>
      </c>
      <c r="E132" s="539">
        <v>0</v>
      </c>
      <c r="F132" s="539">
        <v>0</v>
      </c>
      <c r="G132" s="539">
        <v>0</v>
      </c>
      <c r="H132" s="539">
        <v>0</v>
      </c>
      <c r="I132" s="539">
        <v>0</v>
      </c>
      <c r="J132" s="539">
        <v>0</v>
      </c>
      <c r="K132" s="935">
        <f>SUM(C132:J132)</f>
        <v>0</v>
      </c>
      <c r="L132" s="539">
        <v>0</v>
      </c>
    </row>
    <row r="133" spans="1:12" ht="12.75" customHeight="1" thickBot="1" x14ac:dyDescent="0.25">
      <c r="A133" s="936" t="s">
        <v>697</v>
      </c>
      <c r="B133" s="937" t="s">
        <v>486</v>
      </c>
      <c r="C133" s="533">
        <f>SUM(C124,C131,C132)</f>
        <v>68442</v>
      </c>
      <c r="D133" s="533">
        <f t="shared" ref="D133:L133" si="17">SUM(D124,D131,D132)</f>
        <v>0</v>
      </c>
      <c r="E133" s="533">
        <f t="shared" si="17"/>
        <v>85193</v>
      </c>
      <c r="F133" s="533">
        <f t="shared" si="17"/>
        <v>67288</v>
      </c>
      <c r="G133" s="533">
        <f t="shared" si="17"/>
        <v>196959</v>
      </c>
      <c r="H133" s="533">
        <f t="shared" si="17"/>
        <v>0</v>
      </c>
      <c r="I133" s="533">
        <f t="shared" si="17"/>
        <v>0</v>
      </c>
      <c r="J133" s="533">
        <f t="shared" si="17"/>
        <v>0</v>
      </c>
      <c r="K133" s="533">
        <f t="shared" si="17"/>
        <v>417882</v>
      </c>
      <c r="L133" s="533">
        <f t="shared" si="17"/>
        <v>429600</v>
      </c>
    </row>
    <row r="134" spans="1:12" ht="15.75" customHeight="1" thickTop="1" thickBot="1" x14ac:dyDescent="0.25">
      <c r="A134" s="911" t="s">
        <v>886</v>
      </c>
      <c r="B134" s="912" t="s">
        <v>492</v>
      </c>
      <c r="C134" s="536">
        <v>0</v>
      </c>
      <c r="D134" s="536">
        <v>0</v>
      </c>
      <c r="E134" s="536">
        <v>0</v>
      </c>
      <c r="F134" s="536">
        <v>0</v>
      </c>
      <c r="G134" s="536">
        <v>0</v>
      </c>
      <c r="H134" s="536">
        <v>0</v>
      </c>
      <c r="I134" s="536">
        <v>0</v>
      </c>
      <c r="J134" s="536">
        <v>0</v>
      </c>
      <c r="K134" s="506">
        <f>SUM(C134:J134)</f>
        <v>0</v>
      </c>
      <c r="L134" s="536">
        <v>0</v>
      </c>
    </row>
    <row r="135" spans="1:12" ht="15.75" customHeight="1" thickTop="1" x14ac:dyDescent="0.2">
      <c r="A135" s="938" t="s">
        <v>528</v>
      </c>
      <c r="B135" s="895" t="s">
        <v>738</v>
      </c>
      <c r="C135" s="491"/>
      <c r="D135" s="491"/>
      <c r="E135" s="551"/>
      <c r="F135" s="491"/>
      <c r="G135" s="491"/>
      <c r="H135" s="551"/>
      <c r="I135" s="491"/>
      <c r="J135" s="491"/>
      <c r="K135" s="551"/>
      <c r="L135" s="551"/>
    </row>
    <row r="136" spans="1:12" ht="13.5" customHeight="1" x14ac:dyDescent="0.2">
      <c r="A136" s="141" t="s">
        <v>526</v>
      </c>
      <c r="B136" s="142"/>
      <c r="C136" s="491"/>
      <c r="D136" s="491"/>
      <c r="E136" s="526"/>
      <c r="F136" s="491"/>
      <c r="G136" s="491"/>
      <c r="H136" s="526"/>
      <c r="I136" s="491"/>
      <c r="J136" s="491"/>
      <c r="K136" s="526"/>
      <c r="L136" s="526"/>
    </row>
    <row r="137" spans="1:12" ht="13.5" customHeight="1" x14ac:dyDescent="0.2">
      <c r="A137" s="345" t="s">
        <v>418</v>
      </c>
      <c r="B137" s="441" t="s">
        <v>1271</v>
      </c>
      <c r="C137" s="491"/>
      <c r="D137" s="491"/>
      <c r="E137" s="552">
        <v>0</v>
      </c>
      <c r="F137" s="491"/>
      <c r="G137" s="491"/>
      <c r="H137" s="552">
        <v>0</v>
      </c>
      <c r="I137" s="491"/>
      <c r="J137" s="491"/>
      <c r="K137" s="572">
        <f>SUM(E137,H137)</f>
        <v>0</v>
      </c>
      <c r="L137" s="552">
        <v>0</v>
      </c>
    </row>
    <row r="138" spans="1:12" x14ac:dyDescent="0.2">
      <c r="A138" s="888" t="s">
        <v>241</v>
      </c>
      <c r="B138" s="889">
        <v>4120</v>
      </c>
      <c r="C138" s="491"/>
      <c r="D138" s="491"/>
      <c r="E138" s="496">
        <v>0</v>
      </c>
      <c r="F138" s="491"/>
      <c r="G138" s="491"/>
      <c r="H138" s="496">
        <v>0</v>
      </c>
      <c r="I138" s="495"/>
      <c r="J138" s="491"/>
      <c r="K138" s="515">
        <f>SUM(E138,H138)</f>
        <v>0</v>
      </c>
      <c r="L138" s="496">
        <v>0</v>
      </c>
    </row>
    <row r="139" spans="1:12" x14ac:dyDescent="0.2">
      <c r="A139" s="888" t="s">
        <v>598</v>
      </c>
      <c r="B139" s="889">
        <v>4140</v>
      </c>
      <c r="C139" s="491"/>
      <c r="D139" s="491"/>
      <c r="E139" s="490">
        <v>0</v>
      </c>
      <c r="F139" s="491"/>
      <c r="G139" s="491"/>
      <c r="H139" s="490">
        <v>0</v>
      </c>
      <c r="I139" s="495"/>
      <c r="J139" s="491"/>
      <c r="K139" s="515">
        <f>SUM(E139,H139)</f>
        <v>0</v>
      </c>
      <c r="L139" s="490">
        <v>0</v>
      </c>
    </row>
    <row r="140" spans="1:12" x14ac:dyDescent="0.2">
      <c r="A140" s="900" t="s">
        <v>599</v>
      </c>
      <c r="B140" s="901">
        <v>4190</v>
      </c>
      <c r="C140" s="491"/>
      <c r="D140" s="491"/>
      <c r="E140" s="490">
        <v>0</v>
      </c>
      <c r="F140" s="491"/>
      <c r="G140" s="491"/>
      <c r="H140" s="490">
        <v>0</v>
      </c>
      <c r="I140" s="495"/>
      <c r="J140" s="491"/>
      <c r="K140" s="515">
        <f>SUM(E140,H140)</f>
        <v>0</v>
      </c>
      <c r="L140" s="490">
        <v>0</v>
      </c>
    </row>
    <row r="141" spans="1:12" ht="12.75" customHeight="1" thickBot="1" x14ac:dyDescent="0.25">
      <c r="A141" s="892" t="s">
        <v>402</v>
      </c>
      <c r="B141" s="914">
        <v>4100</v>
      </c>
      <c r="C141" s="491"/>
      <c r="D141" s="491"/>
      <c r="E141" s="506">
        <f>SUM(E137:E140)</f>
        <v>0</v>
      </c>
      <c r="F141" s="491"/>
      <c r="G141" s="491"/>
      <c r="H141" s="506">
        <f>SUM(H137:H140)</f>
        <v>0</v>
      </c>
      <c r="I141" s="495"/>
      <c r="J141" s="491"/>
      <c r="K141" s="506">
        <f>SUM(K137:K140)</f>
        <v>0</v>
      </c>
      <c r="L141" s="506">
        <f>SUM(L137:L140)</f>
        <v>0</v>
      </c>
    </row>
    <row r="142" spans="1:12" ht="12.75" customHeight="1" thickTop="1" thickBot="1" x14ac:dyDescent="0.25">
      <c r="A142" s="908" t="s">
        <v>94</v>
      </c>
      <c r="B142" s="905" t="s">
        <v>800</v>
      </c>
      <c r="C142" s="491"/>
      <c r="D142" s="491"/>
      <c r="E142" s="497">
        <v>0</v>
      </c>
      <c r="F142" s="491"/>
      <c r="G142" s="491"/>
      <c r="H142" s="536">
        <v>0</v>
      </c>
      <c r="I142" s="495"/>
      <c r="J142" s="491"/>
      <c r="K142" s="515">
        <f>SUM(E142,H142)</f>
        <v>0</v>
      </c>
      <c r="L142" s="536">
        <v>0</v>
      </c>
    </row>
    <row r="143" spans="1:12" ht="12.75" customHeight="1" thickTop="1" thickBot="1" x14ac:dyDescent="0.25">
      <c r="A143" s="892" t="s">
        <v>1137</v>
      </c>
      <c r="B143" s="914">
        <v>4000</v>
      </c>
      <c r="C143" s="491"/>
      <c r="D143" s="491"/>
      <c r="E143" s="506">
        <f>SUM(E141,E142)</f>
        <v>0</v>
      </c>
      <c r="F143" s="491"/>
      <c r="G143" s="491"/>
      <c r="H143" s="538">
        <f>SUM(H141:H142)</f>
        <v>0</v>
      </c>
      <c r="I143" s="495"/>
      <c r="J143" s="491"/>
      <c r="K143" s="515">
        <f>SUM(K141,K142)</f>
        <v>0</v>
      </c>
      <c r="L143" s="538">
        <f>SUM(L141,L142)</f>
        <v>0</v>
      </c>
    </row>
    <row r="144" spans="1:12" ht="15.75" customHeight="1" thickTop="1" x14ac:dyDescent="0.2">
      <c r="A144" s="913" t="s">
        <v>887</v>
      </c>
      <c r="B144" s="923" t="s">
        <v>414</v>
      </c>
      <c r="C144" s="491"/>
      <c r="D144" s="491"/>
      <c r="E144" s="495"/>
      <c r="F144" s="495"/>
      <c r="G144" s="495"/>
      <c r="H144" s="534"/>
      <c r="I144" s="495"/>
      <c r="J144" s="495"/>
      <c r="K144" s="534"/>
      <c r="L144" s="534"/>
    </row>
    <row r="145" spans="1:12" ht="15.75" customHeight="1" x14ac:dyDescent="0.2">
      <c r="A145" s="141" t="s">
        <v>527</v>
      </c>
      <c r="B145" s="142"/>
      <c r="C145" s="491"/>
      <c r="D145" s="491"/>
      <c r="E145" s="491"/>
      <c r="F145" s="491"/>
      <c r="G145" s="491"/>
      <c r="H145" s="526"/>
      <c r="I145" s="491"/>
      <c r="J145" s="491"/>
      <c r="K145" s="526"/>
      <c r="L145" s="526"/>
    </row>
    <row r="146" spans="1:12" x14ac:dyDescent="0.2">
      <c r="A146" s="888" t="s">
        <v>85</v>
      </c>
      <c r="B146" s="889">
        <v>5110</v>
      </c>
      <c r="C146" s="491"/>
      <c r="D146" s="491"/>
      <c r="E146" s="491"/>
      <c r="F146" s="491"/>
      <c r="G146" s="491"/>
      <c r="H146" s="496">
        <v>0</v>
      </c>
      <c r="I146" s="491"/>
      <c r="J146" s="491"/>
      <c r="K146" s="515">
        <f>SUM(H146)</f>
        <v>0</v>
      </c>
      <c r="L146" s="496">
        <v>0</v>
      </c>
    </row>
    <row r="147" spans="1:12" x14ac:dyDescent="0.2">
      <c r="A147" s="888" t="s">
        <v>86</v>
      </c>
      <c r="B147" s="889">
        <v>5120</v>
      </c>
      <c r="C147" s="491"/>
      <c r="D147" s="491"/>
      <c r="E147" s="491"/>
      <c r="F147" s="491"/>
      <c r="G147" s="491"/>
      <c r="H147" s="490">
        <v>0</v>
      </c>
      <c r="I147" s="491"/>
      <c r="J147" s="491"/>
      <c r="K147" s="515">
        <f>SUM(H147)</f>
        <v>0</v>
      </c>
      <c r="L147" s="490">
        <v>0</v>
      </c>
    </row>
    <row r="148" spans="1:12" ht="12.75" customHeight="1" x14ac:dyDescent="0.2">
      <c r="A148" s="888" t="s">
        <v>1005</v>
      </c>
      <c r="B148" s="901" t="s">
        <v>529</v>
      </c>
      <c r="C148" s="491"/>
      <c r="D148" s="491"/>
      <c r="E148" s="491"/>
      <c r="F148" s="491"/>
      <c r="G148" s="491"/>
      <c r="H148" s="490">
        <v>0</v>
      </c>
      <c r="I148" s="491"/>
      <c r="J148" s="491"/>
      <c r="K148" s="515">
        <f>SUM(H148)</f>
        <v>0</v>
      </c>
      <c r="L148" s="490">
        <v>0</v>
      </c>
    </row>
    <row r="149" spans="1:12" x14ac:dyDescent="0.2">
      <c r="A149" s="888" t="s">
        <v>87</v>
      </c>
      <c r="B149" s="889" t="s">
        <v>501</v>
      </c>
      <c r="C149" s="491"/>
      <c r="D149" s="491"/>
      <c r="E149" s="491"/>
      <c r="F149" s="491"/>
      <c r="G149" s="491"/>
      <c r="H149" s="490">
        <v>0</v>
      </c>
      <c r="I149" s="491"/>
      <c r="J149" s="491"/>
      <c r="K149" s="515">
        <f>SUM(H149)</f>
        <v>0</v>
      </c>
      <c r="L149" s="490">
        <v>0</v>
      </c>
    </row>
    <row r="150" spans="1:12" ht="12.75" customHeight="1" x14ac:dyDescent="0.2">
      <c r="A150" s="888" t="s">
        <v>531</v>
      </c>
      <c r="B150" s="889" t="s">
        <v>530</v>
      </c>
      <c r="C150" s="491"/>
      <c r="D150" s="491"/>
      <c r="E150" s="491"/>
      <c r="F150" s="491"/>
      <c r="G150" s="491"/>
      <c r="H150" s="490">
        <v>0</v>
      </c>
      <c r="I150" s="491"/>
      <c r="J150" s="491"/>
      <c r="K150" s="515">
        <f>SUM(H150)</f>
        <v>0</v>
      </c>
      <c r="L150" s="490">
        <v>0</v>
      </c>
    </row>
    <row r="151" spans="1:12" ht="12.75" customHeight="1" thickBot="1" x14ac:dyDescent="0.25">
      <c r="A151" s="939" t="s">
        <v>538</v>
      </c>
      <c r="B151" s="940" t="s">
        <v>618</v>
      </c>
      <c r="C151" s="491"/>
      <c r="D151" s="491"/>
      <c r="E151" s="491"/>
      <c r="F151" s="491"/>
      <c r="G151" s="491"/>
      <c r="H151" s="506">
        <f>SUM(H146:H150)</f>
        <v>0</v>
      </c>
      <c r="I151" s="491"/>
      <c r="J151" s="491"/>
      <c r="K151" s="506">
        <f>SUM(K146:K150)</f>
        <v>0</v>
      </c>
      <c r="L151" s="506">
        <f>SUM(L146:L150)</f>
        <v>0</v>
      </c>
    </row>
    <row r="152" spans="1:12" ht="15.75" customHeight="1" thickTop="1" x14ac:dyDescent="0.2">
      <c r="A152" s="941" t="s">
        <v>1510</v>
      </c>
      <c r="B152" s="942" t="s">
        <v>38</v>
      </c>
      <c r="C152" s="491"/>
      <c r="D152" s="491"/>
      <c r="E152" s="491"/>
      <c r="F152" s="491"/>
      <c r="G152" s="491"/>
      <c r="H152" s="497">
        <v>0</v>
      </c>
      <c r="I152" s="491"/>
      <c r="J152" s="491"/>
      <c r="K152" s="515">
        <f>SUM(H152)</f>
        <v>0</v>
      </c>
      <c r="L152" s="497">
        <v>0</v>
      </c>
    </row>
    <row r="153" spans="1:12" ht="12.75" customHeight="1" thickBot="1" x14ac:dyDescent="0.25">
      <c r="A153" s="943" t="s">
        <v>547</v>
      </c>
      <c r="B153" s="944" t="s">
        <v>414</v>
      </c>
      <c r="C153" s="491"/>
      <c r="D153" s="491"/>
      <c r="E153" s="491"/>
      <c r="F153" s="491"/>
      <c r="G153" s="491"/>
      <c r="H153" s="506">
        <f>SUM(H151,H152)</f>
        <v>0</v>
      </c>
      <c r="I153" s="491"/>
      <c r="J153" s="491"/>
      <c r="K153" s="506">
        <f>SUM(K151:K152)</f>
        <v>0</v>
      </c>
      <c r="L153" s="506">
        <f>SUM(L146:L150,L152)</f>
        <v>0</v>
      </c>
    </row>
    <row r="154" spans="1:12" ht="15.75" customHeight="1" thickTop="1" thickBot="1" x14ac:dyDescent="0.25">
      <c r="A154" s="883" t="s">
        <v>888</v>
      </c>
      <c r="B154" s="923" t="s">
        <v>739</v>
      </c>
      <c r="C154" s="491"/>
      <c r="D154" s="491"/>
      <c r="E154" s="491"/>
      <c r="F154" s="491"/>
      <c r="G154" s="491"/>
      <c r="H154" s="945"/>
      <c r="I154" s="526"/>
      <c r="J154" s="491"/>
      <c r="K154" s="526"/>
      <c r="L154" s="537">
        <v>0</v>
      </c>
    </row>
    <row r="155" spans="1:12" ht="12.75" customHeight="1" thickTop="1" thickBot="1" x14ac:dyDescent="0.25">
      <c r="A155" s="1922" t="s">
        <v>532</v>
      </c>
      <c r="B155" s="1904"/>
      <c r="C155" s="506">
        <f>SUM(C133,C134,C143,C153,C154)</f>
        <v>68442</v>
      </c>
      <c r="D155" s="506">
        <f t="shared" ref="D155:K155" si="18">SUM(D133,D134,D143,D153,D154)</f>
        <v>0</v>
      </c>
      <c r="E155" s="506">
        <f t="shared" si="18"/>
        <v>85193</v>
      </c>
      <c r="F155" s="506">
        <f t="shared" si="18"/>
        <v>67288</v>
      </c>
      <c r="G155" s="506">
        <f t="shared" si="18"/>
        <v>196959</v>
      </c>
      <c r="H155" s="506">
        <f t="shared" si="18"/>
        <v>0</v>
      </c>
      <c r="I155" s="506">
        <f t="shared" si="18"/>
        <v>0</v>
      </c>
      <c r="J155" s="506">
        <f t="shared" si="18"/>
        <v>0</v>
      </c>
      <c r="K155" s="506">
        <f t="shared" si="18"/>
        <v>417882</v>
      </c>
      <c r="L155" s="506">
        <f>SUM(L133,L134,L143,L153,L154)</f>
        <v>429600</v>
      </c>
    </row>
    <row r="156" spans="1:12" ht="12.75" customHeight="1" thickTop="1" x14ac:dyDescent="0.2">
      <c r="A156" s="1925" t="s">
        <v>1013</v>
      </c>
      <c r="B156" s="1926"/>
      <c r="C156" s="551"/>
      <c r="D156" s="551"/>
      <c r="E156" s="551"/>
      <c r="F156" s="551"/>
      <c r="G156" s="551"/>
      <c r="H156" s="551"/>
      <c r="I156" s="551"/>
      <c r="J156" s="491"/>
      <c r="K156" s="531">
        <f>'Revenues 10-15'!D272-'Expenditures 16-24'!K155</f>
        <v>58706</v>
      </c>
      <c r="L156" s="551"/>
    </row>
    <row r="157" spans="1:12" ht="9" customHeight="1" x14ac:dyDescent="0.2">
      <c r="A157" s="925"/>
      <c r="B157" s="946"/>
      <c r="C157" s="927"/>
      <c r="D157" s="927"/>
      <c r="E157" s="927"/>
      <c r="F157" s="927"/>
      <c r="G157" s="927"/>
      <c r="H157" s="927"/>
      <c r="I157" s="927"/>
      <c r="J157" s="927"/>
      <c r="K157" s="927"/>
      <c r="L157" s="927"/>
    </row>
    <row r="158" spans="1:12" s="26" customFormat="1" ht="16.7" customHeight="1" x14ac:dyDescent="0.2">
      <c r="A158" s="1910" t="s">
        <v>533</v>
      </c>
      <c r="B158" s="1912"/>
      <c r="C158" s="928"/>
      <c r="D158" s="929"/>
      <c r="E158" s="929"/>
      <c r="F158" s="929"/>
      <c r="G158" s="929"/>
      <c r="H158" s="929"/>
      <c r="I158" s="929"/>
      <c r="J158" s="929"/>
      <c r="K158" s="929"/>
      <c r="L158" s="930"/>
    </row>
    <row r="159" spans="1:12" s="30" customFormat="1" ht="15.75" customHeight="1" thickBot="1" x14ac:dyDescent="0.25">
      <c r="A159" s="947" t="s">
        <v>79</v>
      </c>
      <c r="B159" s="948" t="s">
        <v>738</v>
      </c>
      <c r="C159" s="491"/>
      <c r="D159" s="491"/>
      <c r="E159" s="491"/>
      <c r="F159" s="491"/>
      <c r="G159" s="491"/>
      <c r="H159" s="573"/>
      <c r="I159" s="491"/>
      <c r="J159" s="491"/>
      <c r="K159" s="573"/>
      <c r="L159" s="573"/>
    </row>
    <row r="160" spans="1:12" s="30" customFormat="1" ht="15.75" customHeight="1" thickTop="1" x14ac:dyDescent="0.2">
      <c r="A160" s="949" t="s">
        <v>1272</v>
      </c>
      <c r="B160" s="950"/>
      <c r="C160" s="491"/>
      <c r="D160" s="491"/>
      <c r="E160" s="491"/>
      <c r="F160" s="491"/>
      <c r="G160" s="491"/>
      <c r="H160" s="574"/>
      <c r="I160" s="491"/>
      <c r="J160" s="491"/>
      <c r="K160" s="574"/>
      <c r="L160" s="574"/>
    </row>
    <row r="161" spans="1:12" s="30" customFormat="1" ht="12" x14ac:dyDescent="0.2">
      <c r="A161" s="951" t="s">
        <v>418</v>
      </c>
      <c r="B161" s="952" t="s">
        <v>1271</v>
      </c>
      <c r="C161" s="491"/>
      <c r="D161" s="491"/>
      <c r="E161" s="491"/>
      <c r="F161" s="491"/>
      <c r="G161" s="491"/>
      <c r="H161" s="552">
        <v>0</v>
      </c>
      <c r="I161" s="491"/>
      <c r="J161" s="491"/>
      <c r="K161" s="516">
        <f>H161</f>
        <v>0</v>
      </c>
      <c r="L161" s="490">
        <v>0</v>
      </c>
    </row>
    <row r="162" spans="1:12" s="30" customFormat="1" ht="12" x14ac:dyDescent="0.2">
      <c r="A162" s="951" t="s">
        <v>241</v>
      </c>
      <c r="B162" s="952" t="s">
        <v>1273</v>
      </c>
      <c r="C162" s="491"/>
      <c r="D162" s="491"/>
      <c r="E162" s="491"/>
      <c r="F162" s="491"/>
      <c r="G162" s="491"/>
      <c r="H162" s="490">
        <v>0</v>
      </c>
      <c r="I162" s="491"/>
      <c r="J162" s="491"/>
      <c r="K162" s="516">
        <f>H162</f>
        <v>0</v>
      </c>
      <c r="L162" s="490">
        <v>0</v>
      </c>
    </row>
    <row r="163" spans="1:12" s="30" customFormat="1" ht="12" x14ac:dyDescent="0.2">
      <c r="A163" s="951" t="s">
        <v>1274</v>
      </c>
      <c r="B163" s="952" t="s">
        <v>476</v>
      </c>
      <c r="C163" s="491"/>
      <c r="D163" s="491"/>
      <c r="E163" s="491"/>
      <c r="F163" s="491"/>
      <c r="G163" s="491"/>
      <c r="H163" s="490">
        <v>0</v>
      </c>
      <c r="I163" s="491"/>
      <c r="J163" s="491"/>
      <c r="K163" s="516">
        <f>H163</f>
        <v>0</v>
      </c>
      <c r="L163" s="490">
        <v>0</v>
      </c>
    </row>
    <row r="164" spans="1:12" s="30" customFormat="1" ht="15.75" customHeight="1" thickBot="1" x14ac:dyDescent="0.25">
      <c r="A164" s="953" t="s">
        <v>1275</v>
      </c>
      <c r="B164" s="954" t="s">
        <v>738</v>
      </c>
      <c r="C164" s="491"/>
      <c r="D164" s="491"/>
      <c r="E164" s="491"/>
      <c r="F164" s="491"/>
      <c r="G164" s="491"/>
      <c r="H164" s="506">
        <f>SUM(H161:H163)</f>
        <v>0</v>
      </c>
      <c r="I164" s="491"/>
      <c r="J164" s="491"/>
      <c r="K164" s="506">
        <f>SUM(K161:K163)</f>
        <v>0</v>
      </c>
      <c r="L164" s="506">
        <f>SUM(L161:L163)</f>
        <v>0</v>
      </c>
    </row>
    <row r="165" spans="1:12" s="30" customFormat="1" ht="15.75" customHeight="1" thickTop="1" x14ac:dyDescent="0.2">
      <c r="A165" s="913" t="s">
        <v>80</v>
      </c>
      <c r="B165" s="923" t="s">
        <v>414</v>
      </c>
      <c r="C165" s="491"/>
      <c r="D165" s="491"/>
      <c r="E165" s="491"/>
      <c r="F165" s="491"/>
      <c r="G165" s="491"/>
      <c r="H165" s="491"/>
      <c r="I165" s="491"/>
      <c r="J165" s="491"/>
      <c r="K165" s="491"/>
      <c r="L165" s="491"/>
    </row>
    <row r="166" spans="1:12" s="30" customFormat="1" ht="15.75" customHeight="1" x14ac:dyDescent="0.2">
      <c r="A166" s="141" t="s">
        <v>527</v>
      </c>
      <c r="B166" s="142"/>
      <c r="C166" s="491"/>
      <c r="D166" s="491"/>
      <c r="E166" s="491"/>
      <c r="F166" s="491"/>
      <c r="G166" s="491"/>
      <c r="H166" s="491"/>
      <c r="I166" s="491"/>
      <c r="J166" s="491"/>
      <c r="K166" s="526"/>
      <c r="L166" s="526"/>
    </row>
    <row r="167" spans="1:12" x14ac:dyDescent="0.2">
      <c r="A167" s="888" t="s">
        <v>85</v>
      </c>
      <c r="B167" s="889">
        <v>5110</v>
      </c>
      <c r="C167" s="491"/>
      <c r="D167" s="491"/>
      <c r="E167" s="491"/>
      <c r="F167" s="491"/>
      <c r="G167" s="491"/>
      <c r="H167" s="490">
        <v>0</v>
      </c>
      <c r="I167" s="491"/>
      <c r="J167" s="491"/>
      <c r="K167" s="516">
        <f>SUM(C167:J167)</f>
        <v>0</v>
      </c>
      <c r="L167" s="490">
        <v>0</v>
      </c>
    </row>
    <row r="168" spans="1:12" x14ac:dyDescent="0.2">
      <c r="A168" s="888" t="s">
        <v>86</v>
      </c>
      <c r="B168" s="889">
        <v>5120</v>
      </c>
      <c r="C168" s="491"/>
      <c r="D168" s="491"/>
      <c r="E168" s="491"/>
      <c r="F168" s="491"/>
      <c r="G168" s="491"/>
      <c r="H168" s="490">
        <v>0</v>
      </c>
      <c r="I168" s="491"/>
      <c r="J168" s="491"/>
      <c r="K168" s="516">
        <f>SUM(C168:J168)</f>
        <v>0</v>
      </c>
      <c r="L168" s="490">
        <v>0</v>
      </c>
    </row>
    <row r="169" spans="1:12" ht="12.75" customHeight="1" x14ac:dyDescent="0.2">
      <c r="A169" s="888" t="s">
        <v>1005</v>
      </c>
      <c r="B169" s="889" t="s">
        <v>529</v>
      </c>
      <c r="C169" s="491"/>
      <c r="D169" s="491"/>
      <c r="E169" s="491"/>
      <c r="F169" s="491"/>
      <c r="G169" s="491"/>
      <c r="H169" s="490">
        <v>0</v>
      </c>
      <c r="I169" s="491"/>
      <c r="J169" s="491"/>
      <c r="K169" s="516">
        <f>SUM(C169:J169)</f>
        <v>0</v>
      </c>
      <c r="L169" s="490">
        <v>0</v>
      </c>
    </row>
    <row r="170" spans="1:12" x14ac:dyDescent="0.2">
      <c r="A170" s="888" t="s">
        <v>87</v>
      </c>
      <c r="B170" s="901" t="s">
        <v>501</v>
      </c>
      <c r="C170" s="491"/>
      <c r="D170" s="491"/>
      <c r="E170" s="491"/>
      <c r="F170" s="491"/>
      <c r="G170" s="491"/>
      <c r="H170" s="490">
        <v>0</v>
      </c>
      <c r="I170" s="491"/>
      <c r="J170" s="491"/>
      <c r="K170" s="516">
        <f>SUM(C170:J170)</f>
        <v>0</v>
      </c>
      <c r="L170" s="490">
        <v>0</v>
      </c>
    </row>
    <row r="171" spans="1:12" ht="12.75" customHeight="1" x14ac:dyDescent="0.2">
      <c r="A171" s="888" t="s">
        <v>531</v>
      </c>
      <c r="B171" s="889" t="s">
        <v>530</v>
      </c>
      <c r="C171" s="491"/>
      <c r="D171" s="491"/>
      <c r="E171" s="491"/>
      <c r="F171" s="491"/>
      <c r="G171" s="491"/>
      <c r="H171" s="490">
        <v>0</v>
      </c>
      <c r="I171" s="491"/>
      <c r="J171" s="491"/>
      <c r="K171" s="516">
        <f>SUM(C171:J171)</f>
        <v>0</v>
      </c>
      <c r="L171" s="490">
        <v>0</v>
      </c>
    </row>
    <row r="172" spans="1:12" ht="13.5" thickBot="1" x14ac:dyDescent="0.25">
      <c r="A172" s="892" t="s">
        <v>222</v>
      </c>
      <c r="B172" s="907" t="s">
        <v>618</v>
      </c>
      <c r="C172" s="491"/>
      <c r="D172" s="491"/>
      <c r="E172" s="491"/>
      <c r="F172" s="491"/>
      <c r="G172" s="491"/>
      <c r="H172" s="506">
        <f>SUM(H167:H171)</f>
        <v>0</v>
      </c>
      <c r="I172" s="491"/>
      <c r="J172" s="491"/>
      <c r="K172" s="506">
        <f>SUM(K167:K171)</f>
        <v>0</v>
      </c>
      <c r="L172" s="506">
        <f>SUM(L167:L171)</f>
        <v>0</v>
      </c>
    </row>
    <row r="173" spans="1:12" ht="15.75" customHeight="1" thickTop="1" x14ac:dyDescent="0.2">
      <c r="A173" s="955" t="s">
        <v>81</v>
      </c>
      <c r="B173" s="956" t="s">
        <v>38</v>
      </c>
      <c r="C173" s="491"/>
      <c r="D173" s="491"/>
      <c r="E173" s="491"/>
      <c r="F173" s="491"/>
      <c r="G173" s="491"/>
      <c r="H173" s="539">
        <v>65859</v>
      </c>
      <c r="I173" s="491"/>
      <c r="J173" s="491"/>
      <c r="K173" s="516">
        <f>SUM(C173:H173)</f>
        <v>65859</v>
      </c>
      <c r="L173" s="539">
        <v>65860</v>
      </c>
    </row>
    <row r="174" spans="1:12" ht="33.75" customHeight="1" x14ac:dyDescent="0.2">
      <c r="A174" s="955" t="s">
        <v>1226</v>
      </c>
      <c r="B174" s="957" t="s">
        <v>31</v>
      </c>
      <c r="C174" s="491"/>
      <c r="D174" s="491"/>
      <c r="E174" s="491"/>
      <c r="F174" s="491"/>
      <c r="G174" s="491"/>
      <c r="H174" s="552">
        <v>300000</v>
      </c>
      <c r="I174" s="491"/>
      <c r="J174" s="491"/>
      <c r="K174" s="516">
        <f>SUM(C174:J174)</f>
        <v>300000</v>
      </c>
      <c r="L174" s="552">
        <v>300000</v>
      </c>
    </row>
    <row r="175" spans="1:12" ht="15.75" customHeight="1" x14ac:dyDescent="0.2">
      <c r="A175" s="896" t="s">
        <v>663</v>
      </c>
      <c r="B175" s="958" t="s">
        <v>82</v>
      </c>
      <c r="C175" s="491"/>
      <c r="D175" s="491"/>
      <c r="E175" s="490">
        <v>0</v>
      </c>
      <c r="F175" s="491"/>
      <c r="G175" s="491"/>
      <c r="H175" s="552">
        <v>775</v>
      </c>
      <c r="I175" s="495"/>
      <c r="J175" s="491"/>
      <c r="K175" s="516">
        <f>SUM(C175:J175)</f>
        <v>775</v>
      </c>
      <c r="L175" s="552">
        <v>775</v>
      </c>
    </row>
    <row r="176" spans="1:12" ht="12.75" customHeight="1" thickBot="1" x14ac:dyDescent="0.25">
      <c r="A176" s="892" t="s">
        <v>547</v>
      </c>
      <c r="B176" s="893" t="s">
        <v>414</v>
      </c>
      <c r="C176" s="491"/>
      <c r="D176" s="491"/>
      <c r="E176" s="533">
        <f>SUM(E172,E173,E174,E175)</f>
        <v>0</v>
      </c>
      <c r="F176" s="491"/>
      <c r="G176" s="491"/>
      <c r="H176" s="533">
        <f>SUM(H172,H173,H174,H175)</f>
        <v>366634</v>
      </c>
      <c r="I176" s="495"/>
      <c r="J176" s="491"/>
      <c r="K176" s="533">
        <f>SUM(K172,K173,K174,K175)</f>
        <v>366634</v>
      </c>
      <c r="L176" s="533">
        <f>SUM(L172,L173,L174,L175)</f>
        <v>366635</v>
      </c>
    </row>
    <row r="177" spans="1:12" ht="15.75" customHeight="1" thickTop="1" thickBot="1" x14ac:dyDescent="0.25">
      <c r="A177" s="959" t="s">
        <v>83</v>
      </c>
      <c r="B177" s="912" t="s">
        <v>739</v>
      </c>
      <c r="C177" s="491"/>
      <c r="D177" s="491"/>
      <c r="E177" s="526"/>
      <c r="F177" s="491"/>
      <c r="G177" s="491"/>
      <c r="H177" s="554"/>
      <c r="I177" s="495"/>
      <c r="J177" s="491"/>
      <c r="K177" s="526"/>
      <c r="L177" s="536">
        <v>0</v>
      </c>
    </row>
    <row r="178" spans="1:12" ht="12.75" customHeight="1" thickTop="1" thickBot="1" x14ac:dyDescent="0.25">
      <c r="A178" s="960" t="s">
        <v>88</v>
      </c>
      <c r="B178" s="961"/>
      <c r="C178" s="491"/>
      <c r="D178" s="491"/>
      <c r="E178" s="533">
        <f>SUM(E176,E177)</f>
        <v>0</v>
      </c>
      <c r="F178" s="491"/>
      <c r="G178" s="491"/>
      <c r="H178" s="533">
        <f>SUM(H164,H176,H177)</f>
        <v>366634</v>
      </c>
      <c r="I178" s="495"/>
      <c r="J178" s="491"/>
      <c r="K178" s="533">
        <f>SUM(K164,K176,K177)</f>
        <v>366634</v>
      </c>
      <c r="L178" s="533">
        <f>SUM(L164,L176,L177)</f>
        <v>366635</v>
      </c>
    </row>
    <row r="179" spans="1:12" ht="13.5" thickTop="1" x14ac:dyDescent="0.2">
      <c r="A179" s="1932" t="s">
        <v>859</v>
      </c>
      <c r="B179" s="1933"/>
      <c r="C179" s="491"/>
      <c r="D179" s="491"/>
      <c r="E179" s="491"/>
      <c r="F179" s="491"/>
      <c r="G179" s="491"/>
      <c r="H179" s="551"/>
      <c r="I179" s="491"/>
      <c r="J179" s="491"/>
      <c r="K179" s="531">
        <f>'Revenues 10-15'!E272-'Expenditures 16-24'!K178</f>
        <v>9312</v>
      </c>
      <c r="L179" s="551"/>
    </row>
    <row r="180" spans="1:12" ht="9" customHeight="1" x14ac:dyDescent="0.2">
      <c r="A180" s="925"/>
      <c r="B180" s="962"/>
      <c r="C180" s="927"/>
      <c r="D180" s="927"/>
      <c r="E180" s="927"/>
      <c r="F180" s="927"/>
      <c r="G180" s="927"/>
      <c r="H180" s="927"/>
      <c r="I180" s="927"/>
      <c r="J180" s="927"/>
      <c r="K180" s="927"/>
      <c r="L180" s="927"/>
    </row>
    <row r="181" spans="1:12" s="32" customFormat="1" ht="16.7" customHeight="1" x14ac:dyDescent="0.2">
      <c r="A181" s="963" t="s">
        <v>805</v>
      </c>
      <c r="B181" s="964"/>
      <c r="C181" s="500"/>
      <c r="D181" s="501"/>
      <c r="E181" s="501"/>
      <c r="F181" s="501"/>
      <c r="G181" s="501"/>
      <c r="H181" s="501"/>
      <c r="I181" s="501"/>
      <c r="J181" s="501"/>
      <c r="K181" s="501"/>
      <c r="L181" s="508"/>
    </row>
    <row r="182" spans="1:12" ht="15.75" customHeight="1" x14ac:dyDescent="0.2">
      <c r="A182" s="965" t="s">
        <v>806</v>
      </c>
      <c r="B182" s="966"/>
      <c r="C182" s="491"/>
      <c r="D182" s="491"/>
      <c r="E182" s="491"/>
      <c r="F182" s="491"/>
      <c r="G182" s="491"/>
      <c r="H182" s="491"/>
      <c r="I182" s="491"/>
      <c r="J182" s="491"/>
      <c r="K182" s="491"/>
      <c r="L182" s="491"/>
    </row>
    <row r="183" spans="1:12" ht="15.75" customHeight="1" x14ac:dyDescent="0.2">
      <c r="A183" s="967" t="s">
        <v>503</v>
      </c>
      <c r="B183" s="142"/>
      <c r="C183" s="526"/>
      <c r="D183" s="526"/>
      <c r="E183" s="526"/>
      <c r="F183" s="491"/>
      <c r="G183" s="491"/>
      <c r="H183" s="526"/>
      <c r="I183" s="491"/>
      <c r="J183" s="491"/>
      <c r="K183" s="526"/>
      <c r="L183" s="526"/>
    </row>
    <row r="184" spans="1:12" ht="12.75" customHeight="1" x14ac:dyDescent="0.2">
      <c r="A184" s="888" t="s">
        <v>1326</v>
      </c>
      <c r="B184" s="889" t="s">
        <v>616</v>
      </c>
      <c r="C184" s="490"/>
      <c r="D184" s="490"/>
      <c r="E184" s="490"/>
      <c r="F184" s="490"/>
      <c r="G184" s="490"/>
      <c r="H184" s="490"/>
      <c r="I184" s="490"/>
      <c r="J184" s="490"/>
      <c r="K184" s="516">
        <f>SUM(C184:J184)</f>
        <v>0</v>
      </c>
      <c r="L184" s="490">
        <v>0</v>
      </c>
    </row>
    <row r="185" spans="1:12" ht="15.75" customHeight="1" x14ac:dyDescent="0.2">
      <c r="A185" s="897" t="s">
        <v>524</v>
      </c>
      <c r="B185" s="968"/>
      <c r="C185" s="553"/>
      <c r="D185" s="553"/>
      <c r="E185" s="553"/>
      <c r="F185" s="553"/>
      <c r="G185" s="553"/>
      <c r="H185" s="553"/>
      <c r="I185" s="491"/>
      <c r="J185" s="491"/>
      <c r="K185" s="553"/>
      <c r="L185" s="553"/>
    </row>
    <row r="186" spans="1:12" ht="12.75" customHeight="1" x14ac:dyDescent="0.2">
      <c r="A186" s="888" t="s">
        <v>821</v>
      </c>
      <c r="B186" s="889">
        <v>2550</v>
      </c>
      <c r="C186" s="490">
        <v>0</v>
      </c>
      <c r="D186" s="490">
        <v>0</v>
      </c>
      <c r="E186" s="490">
        <v>483052</v>
      </c>
      <c r="F186" s="490">
        <v>0</v>
      </c>
      <c r="G186" s="490">
        <v>0</v>
      </c>
      <c r="H186" s="490">
        <v>0</v>
      </c>
      <c r="I186" s="490">
        <v>0</v>
      </c>
      <c r="J186" s="490">
        <v>0</v>
      </c>
      <c r="K186" s="516">
        <f>SUM(C186:J186)</f>
        <v>483052</v>
      </c>
      <c r="L186" s="490">
        <v>492300</v>
      </c>
    </row>
    <row r="187" spans="1:12" ht="12.75" customHeight="1" thickBot="1" x14ac:dyDescent="0.25">
      <c r="A187" s="904" t="s">
        <v>843</v>
      </c>
      <c r="B187" s="969">
        <v>2900</v>
      </c>
      <c r="C187" s="537">
        <v>0</v>
      </c>
      <c r="D187" s="537">
        <v>0</v>
      </c>
      <c r="E187" s="537">
        <v>0</v>
      </c>
      <c r="F187" s="537">
        <v>0</v>
      </c>
      <c r="G187" s="537">
        <v>0</v>
      </c>
      <c r="H187" s="537">
        <v>0</v>
      </c>
      <c r="I187" s="537">
        <v>0</v>
      </c>
      <c r="J187" s="537">
        <v>0</v>
      </c>
      <c r="K187" s="533">
        <f>SUM(C187:J187)</f>
        <v>0</v>
      </c>
      <c r="L187" s="537">
        <v>0</v>
      </c>
    </row>
    <row r="188" spans="1:12" ht="12.75" customHeight="1" thickTop="1" thickBot="1" x14ac:dyDescent="0.25">
      <c r="A188" s="970" t="s">
        <v>697</v>
      </c>
      <c r="B188" s="893" t="s">
        <v>486</v>
      </c>
      <c r="C188" s="533">
        <f>SUM(C184,C186,C187)</f>
        <v>0</v>
      </c>
      <c r="D188" s="533">
        <f t="shared" ref="D188:J188" si="19">SUM(D184,D186,D187)</f>
        <v>0</v>
      </c>
      <c r="E188" s="533">
        <f t="shared" si="19"/>
        <v>483052</v>
      </c>
      <c r="F188" s="533">
        <f t="shared" si="19"/>
        <v>0</v>
      </c>
      <c r="G188" s="533">
        <f t="shared" si="19"/>
        <v>0</v>
      </c>
      <c r="H188" s="533">
        <f t="shared" si="19"/>
        <v>0</v>
      </c>
      <c r="I188" s="533">
        <f t="shared" si="19"/>
        <v>0</v>
      </c>
      <c r="J188" s="533">
        <f t="shared" si="19"/>
        <v>0</v>
      </c>
      <c r="K188" s="533">
        <f>SUM(K184,K186,K187)</f>
        <v>483052</v>
      </c>
      <c r="L188" s="533">
        <f>SUM(L184, L186:L187)</f>
        <v>492300</v>
      </c>
    </row>
    <row r="189" spans="1:12" ht="15.75" customHeight="1" thickTop="1" thickBot="1" x14ac:dyDescent="0.25">
      <c r="A189" s="971" t="s">
        <v>807</v>
      </c>
      <c r="B189" s="912">
        <v>3000</v>
      </c>
      <c r="C189" s="536"/>
      <c r="D189" s="536"/>
      <c r="E189" s="536"/>
      <c r="F189" s="536"/>
      <c r="G189" s="536"/>
      <c r="H189" s="536"/>
      <c r="I189" s="536"/>
      <c r="J189" s="536"/>
      <c r="K189" s="506">
        <f>SUM(C189:J189)</f>
        <v>0</v>
      </c>
      <c r="L189" s="536">
        <v>0</v>
      </c>
    </row>
    <row r="190" spans="1:12" ht="15.75" customHeight="1" thickTop="1" x14ac:dyDescent="0.2">
      <c r="A190" s="883" t="s">
        <v>89</v>
      </c>
      <c r="B190" s="895" t="s">
        <v>738</v>
      </c>
      <c r="C190" s="491"/>
      <c r="D190" s="491"/>
      <c r="E190" s="491"/>
      <c r="F190" s="491"/>
      <c r="G190" s="491"/>
      <c r="H190" s="491"/>
      <c r="I190" s="491"/>
      <c r="J190" s="491"/>
      <c r="K190" s="491"/>
      <c r="L190" s="491"/>
    </row>
    <row r="191" spans="1:12" ht="15.75" customHeight="1" x14ac:dyDescent="0.2">
      <c r="A191" s="896" t="s">
        <v>970</v>
      </c>
      <c r="B191" s="142"/>
      <c r="C191" s="491"/>
      <c r="D191" s="491"/>
      <c r="E191" s="491"/>
      <c r="F191" s="491"/>
      <c r="G191" s="491"/>
      <c r="H191" s="491"/>
      <c r="I191" s="491"/>
      <c r="J191" s="491"/>
      <c r="K191" s="491"/>
      <c r="L191" s="491"/>
    </row>
    <row r="192" spans="1:12" x14ac:dyDescent="0.2">
      <c r="A192" s="888" t="s">
        <v>418</v>
      </c>
      <c r="B192" s="889">
        <v>4110</v>
      </c>
      <c r="C192" s="491"/>
      <c r="D192" s="491"/>
      <c r="E192" s="490">
        <v>0</v>
      </c>
      <c r="F192" s="491"/>
      <c r="G192" s="491"/>
      <c r="H192" s="490">
        <v>0</v>
      </c>
      <c r="I192" s="495"/>
      <c r="J192" s="491"/>
      <c r="K192" s="516">
        <f t="shared" ref="K192:K197" si="20">SUM(E192,H192)</f>
        <v>0</v>
      </c>
      <c r="L192" s="490">
        <v>0</v>
      </c>
    </row>
    <row r="193" spans="1:12" x14ac:dyDescent="0.2">
      <c r="A193" s="888" t="s">
        <v>241</v>
      </c>
      <c r="B193" s="889">
        <v>4120</v>
      </c>
      <c r="C193" s="491"/>
      <c r="D193" s="491"/>
      <c r="E193" s="490">
        <v>0</v>
      </c>
      <c r="F193" s="491"/>
      <c r="G193" s="491"/>
      <c r="H193" s="490">
        <v>0</v>
      </c>
      <c r="I193" s="495"/>
      <c r="J193" s="491"/>
      <c r="K193" s="516">
        <f t="shared" si="20"/>
        <v>0</v>
      </c>
      <c r="L193" s="490">
        <v>0</v>
      </c>
    </row>
    <row r="194" spans="1:12" x14ac:dyDescent="0.2">
      <c r="A194" s="888" t="s">
        <v>242</v>
      </c>
      <c r="B194" s="901">
        <v>4130</v>
      </c>
      <c r="C194" s="491"/>
      <c r="D194" s="491"/>
      <c r="E194" s="490">
        <v>0</v>
      </c>
      <c r="F194" s="491"/>
      <c r="G194" s="491"/>
      <c r="H194" s="490">
        <v>0</v>
      </c>
      <c r="I194" s="495"/>
      <c r="J194" s="491"/>
      <c r="K194" s="516">
        <f t="shared" si="20"/>
        <v>0</v>
      </c>
      <c r="L194" s="490">
        <v>0</v>
      </c>
    </row>
    <row r="195" spans="1:12" x14ac:dyDescent="0.2">
      <c r="A195" s="888" t="s">
        <v>598</v>
      </c>
      <c r="B195" s="889">
        <v>4140</v>
      </c>
      <c r="C195" s="491"/>
      <c r="D195" s="491"/>
      <c r="E195" s="490">
        <v>0</v>
      </c>
      <c r="F195" s="491"/>
      <c r="G195" s="491"/>
      <c r="H195" s="490">
        <v>0</v>
      </c>
      <c r="I195" s="495"/>
      <c r="J195" s="491"/>
      <c r="K195" s="516">
        <f t="shared" si="20"/>
        <v>0</v>
      </c>
      <c r="L195" s="490">
        <v>0</v>
      </c>
    </row>
    <row r="196" spans="1:12" x14ac:dyDescent="0.2">
      <c r="A196" s="888" t="s">
        <v>84</v>
      </c>
      <c r="B196" s="889">
        <v>4170</v>
      </c>
      <c r="C196" s="491"/>
      <c r="D196" s="491"/>
      <c r="E196" s="490">
        <v>0</v>
      </c>
      <c r="F196" s="491"/>
      <c r="G196" s="491"/>
      <c r="H196" s="490">
        <v>0</v>
      </c>
      <c r="I196" s="495"/>
      <c r="J196" s="491"/>
      <c r="K196" s="516">
        <f t="shared" si="20"/>
        <v>0</v>
      </c>
      <c r="L196" s="490">
        <v>0</v>
      </c>
    </row>
    <row r="197" spans="1:12" x14ac:dyDescent="0.2">
      <c r="A197" s="900" t="s">
        <v>599</v>
      </c>
      <c r="B197" s="901">
        <v>4190</v>
      </c>
      <c r="C197" s="491"/>
      <c r="D197" s="491"/>
      <c r="E197" s="490">
        <v>0</v>
      </c>
      <c r="F197" s="491"/>
      <c r="G197" s="491"/>
      <c r="H197" s="490">
        <v>0</v>
      </c>
      <c r="I197" s="495"/>
      <c r="J197" s="491"/>
      <c r="K197" s="516">
        <f t="shared" si="20"/>
        <v>0</v>
      </c>
      <c r="L197" s="490">
        <v>0</v>
      </c>
    </row>
    <row r="198" spans="1:12" ht="12.75" customHeight="1" thickBot="1" x14ac:dyDescent="0.25">
      <c r="A198" s="892" t="s">
        <v>976</v>
      </c>
      <c r="B198" s="893" t="s">
        <v>477</v>
      </c>
      <c r="C198" s="491"/>
      <c r="D198" s="491"/>
      <c r="E198" s="506">
        <f>SUM(E192:E197)</f>
        <v>0</v>
      </c>
      <c r="F198" s="491"/>
      <c r="G198" s="491"/>
      <c r="H198" s="506">
        <f>SUM(H192:H197)</f>
        <v>0</v>
      </c>
      <c r="I198" s="495"/>
      <c r="J198" s="491"/>
      <c r="K198" s="506">
        <f>SUM(K192:K197)</f>
        <v>0</v>
      </c>
      <c r="L198" s="506">
        <f>SUM(L192:L197)</f>
        <v>0</v>
      </c>
    </row>
    <row r="199" spans="1:12" ht="15.75" customHeight="1" thickTop="1" x14ac:dyDescent="0.2">
      <c r="A199" s="955" t="s">
        <v>90</v>
      </c>
      <c r="B199" s="972" t="s">
        <v>800</v>
      </c>
      <c r="C199" s="491"/>
      <c r="D199" s="491"/>
      <c r="E199" s="539"/>
      <c r="F199" s="491"/>
      <c r="G199" s="491"/>
      <c r="H199" s="539">
        <v>0</v>
      </c>
      <c r="I199" s="495"/>
      <c r="J199" s="491"/>
      <c r="K199" s="935">
        <f>SUM(E199,H199)</f>
        <v>0</v>
      </c>
      <c r="L199" s="539">
        <v>0</v>
      </c>
    </row>
    <row r="200" spans="1:12" ht="12.75" customHeight="1" thickBot="1" x14ac:dyDescent="0.25">
      <c r="A200" s="892" t="s">
        <v>1137</v>
      </c>
      <c r="B200" s="893" t="s">
        <v>738</v>
      </c>
      <c r="C200" s="491"/>
      <c r="D200" s="491"/>
      <c r="E200" s="533">
        <f>SUM(E198,E199)</f>
        <v>0</v>
      </c>
      <c r="F200" s="491"/>
      <c r="G200" s="491"/>
      <c r="H200" s="533">
        <f>SUM(H198,H199)</f>
        <v>0</v>
      </c>
      <c r="I200" s="495"/>
      <c r="J200" s="491"/>
      <c r="K200" s="533">
        <f>SUM(K198,K199)</f>
        <v>0</v>
      </c>
      <c r="L200" s="533">
        <f>SUM(L198,L199)</f>
        <v>0</v>
      </c>
    </row>
    <row r="201" spans="1:12" ht="15.75" customHeight="1" thickTop="1" x14ac:dyDescent="0.2">
      <c r="A201" s="913" t="s">
        <v>808</v>
      </c>
      <c r="B201" s="895" t="s">
        <v>414</v>
      </c>
      <c r="C201" s="491"/>
      <c r="D201" s="491"/>
      <c r="E201" s="491"/>
      <c r="F201" s="491"/>
      <c r="G201" s="491"/>
      <c r="H201" s="491"/>
      <c r="I201" s="491"/>
      <c r="J201" s="491"/>
      <c r="K201" s="491"/>
      <c r="L201" s="491"/>
    </row>
    <row r="202" spans="1:12" ht="15.75" customHeight="1" x14ac:dyDescent="0.2">
      <c r="A202" s="141" t="s">
        <v>91</v>
      </c>
      <c r="B202" s="142"/>
      <c r="C202" s="491"/>
      <c r="D202" s="491"/>
      <c r="E202" s="491"/>
      <c r="F202" s="491"/>
      <c r="G202" s="491"/>
      <c r="H202" s="491"/>
      <c r="I202" s="491"/>
      <c r="J202" s="491"/>
      <c r="K202" s="491"/>
      <c r="L202" s="491"/>
    </row>
    <row r="203" spans="1:12" x14ac:dyDescent="0.2">
      <c r="A203" s="888" t="s">
        <v>85</v>
      </c>
      <c r="B203" s="889">
        <v>5110</v>
      </c>
      <c r="C203" s="491"/>
      <c r="D203" s="491"/>
      <c r="E203" s="491"/>
      <c r="F203" s="491"/>
      <c r="G203" s="491"/>
      <c r="H203" s="490">
        <v>0</v>
      </c>
      <c r="I203" s="491"/>
      <c r="J203" s="491"/>
      <c r="K203" s="516">
        <f>SUM(H203)</f>
        <v>0</v>
      </c>
      <c r="L203" s="490">
        <v>0</v>
      </c>
    </row>
    <row r="204" spans="1:12" x14ac:dyDescent="0.2">
      <c r="A204" s="888" t="s">
        <v>86</v>
      </c>
      <c r="B204" s="889">
        <v>5120</v>
      </c>
      <c r="C204" s="491"/>
      <c r="D204" s="491"/>
      <c r="E204" s="491"/>
      <c r="F204" s="491"/>
      <c r="G204" s="491"/>
      <c r="H204" s="490">
        <v>0</v>
      </c>
      <c r="I204" s="491"/>
      <c r="J204" s="491"/>
      <c r="K204" s="516">
        <f>SUM(H204)</f>
        <v>0</v>
      </c>
      <c r="L204" s="490">
        <v>0</v>
      </c>
    </row>
    <row r="205" spans="1:12" ht="12.75" customHeight="1" x14ac:dyDescent="0.2">
      <c r="A205" s="888" t="s">
        <v>1005</v>
      </c>
      <c r="B205" s="901" t="s">
        <v>529</v>
      </c>
      <c r="C205" s="491"/>
      <c r="D205" s="491"/>
      <c r="E205" s="491"/>
      <c r="F205" s="491"/>
      <c r="G205" s="491"/>
      <c r="H205" s="490">
        <v>0</v>
      </c>
      <c r="I205" s="491"/>
      <c r="J205" s="491"/>
      <c r="K205" s="516">
        <f>SUM(H205)</f>
        <v>0</v>
      </c>
      <c r="L205" s="490">
        <v>0</v>
      </c>
    </row>
    <row r="206" spans="1:12" x14ac:dyDescent="0.2">
      <c r="A206" s="888" t="s">
        <v>87</v>
      </c>
      <c r="B206" s="889" t="s">
        <v>501</v>
      </c>
      <c r="C206" s="491"/>
      <c r="D206" s="491"/>
      <c r="E206" s="491"/>
      <c r="F206" s="491"/>
      <c r="G206" s="491"/>
      <c r="H206" s="490">
        <v>0</v>
      </c>
      <c r="I206" s="491"/>
      <c r="J206" s="491"/>
      <c r="K206" s="516">
        <f>SUM(H206)</f>
        <v>0</v>
      </c>
      <c r="L206" s="490">
        <v>0</v>
      </c>
    </row>
    <row r="207" spans="1:12" x14ac:dyDescent="0.2">
      <c r="A207" s="973" t="s">
        <v>531</v>
      </c>
      <c r="B207" s="889" t="s">
        <v>530</v>
      </c>
      <c r="C207" s="491"/>
      <c r="D207" s="491"/>
      <c r="E207" s="491"/>
      <c r="F207" s="491"/>
      <c r="G207" s="491"/>
      <c r="H207" s="493">
        <v>0</v>
      </c>
      <c r="I207" s="491"/>
      <c r="J207" s="491"/>
      <c r="K207" s="516">
        <f>SUM(H207)</f>
        <v>0</v>
      </c>
      <c r="L207" s="493">
        <v>0</v>
      </c>
    </row>
    <row r="208" spans="1:12" ht="13.5" thickBot="1" x14ac:dyDescent="0.25">
      <c r="A208" s="892" t="s">
        <v>222</v>
      </c>
      <c r="B208" s="893" t="s">
        <v>618</v>
      </c>
      <c r="C208" s="491"/>
      <c r="D208" s="491"/>
      <c r="E208" s="491"/>
      <c r="F208" s="491"/>
      <c r="G208" s="491"/>
      <c r="H208" s="506">
        <f>SUM(H203:H207)</f>
        <v>0</v>
      </c>
      <c r="I208" s="491"/>
      <c r="J208" s="491"/>
      <c r="K208" s="506">
        <f>SUM(K203:K207)</f>
        <v>0</v>
      </c>
      <c r="L208" s="506">
        <f>SUM(L203:L207)</f>
        <v>0</v>
      </c>
    </row>
    <row r="209" spans="1:12" ht="15.75" customHeight="1" thickTop="1" x14ac:dyDescent="0.2">
      <c r="A209" s="974" t="s">
        <v>81</v>
      </c>
      <c r="B209" s="975" t="s">
        <v>38</v>
      </c>
      <c r="C209" s="491"/>
      <c r="D209" s="491"/>
      <c r="E209" s="491"/>
      <c r="F209" s="491"/>
      <c r="G209" s="491"/>
      <c r="H209" s="539">
        <v>0</v>
      </c>
      <c r="I209" s="491"/>
      <c r="J209" s="491"/>
      <c r="K209" s="935">
        <f>SUM(H209)</f>
        <v>0</v>
      </c>
      <c r="L209" s="539">
        <v>0</v>
      </c>
    </row>
    <row r="210" spans="1:12" ht="30" customHeight="1" x14ac:dyDescent="0.2">
      <c r="A210" s="976" t="s">
        <v>1227</v>
      </c>
      <c r="B210" s="958" t="s">
        <v>31</v>
      </c>
      <c r="C210" s="491"/>
      <c r="D210" s="491"/>
      <c r="E210" s="491"/>
      <c r="F210" s="491"/>
      <c r="G210" s="491"/>
      <c r="H210" s="490">
        <v>0</v>
      </c>
      <c r="I210" s="491"/>
      <c r="J210" s="491"/>
      <c r="K210" s="516">
        <f>SUM(H210)</f>
        <v>0</v>
      </c>
      <c r="L210" s="490">
        <v>0</v>
      </c>
    </row>
    <row r="211" spans="1:12" ht="15.75" customHeight="1" x14ac:dyDescent="0.2">
      <c r="A211" s="896" t="s">
        <v>663</v>
      </c>
      <c r="B211" s="958" t="s">
        <v>82</v>
      </c>
      <c r="C211" s="491"/>
      <c r="D211" s="491"/>
      <c r="E211" s="491"/>
      <c r="F211" s="491"/>
      <c r="G211" s="491"/>
      <c r="H211" s="490">
        <v>0</v>
      </c>
      <c r="I211" s="491"/>
      <c r="J211" s="491"/>
      <c r="K211" s="516">
        <f>H211</f>
        <v>0</v>
      </c>
      <c r="L211" s="490">
        <v>0</v>
      </c>
    </row>
    <row r="212" spans="1:12" ht="12.75" customHeight="1" thickBot="1" x14ac:dyDescent="0.25">
      <c r="A212" s="936" t="s">
        <v>547</v>
      </c>
      <c r="B212" s="937" t="s">
        <v>414</v>
      </c>
      <c r="C212" s="491"/>
      <c r="D212" s="491"/>
      <c r="E212" s="491"/>
      <c r="F212" s="491"/>
      <c r="G212" s="491"/>
      <c r="H212" s="533">
        <f>SUM(H208,H209,H210,H211)</f>
        <v>0</v>
      </c>
      <c r="I212" s="491"/>
      <c r="J212" s="491"/>
      <c r="K212" s="533">
        <f>SUM(K208,K209,K210,K211)</f>
        <v>0</v>
      </c>
      <c r="L212" s="533">
        <f>SUM(L208,L209,L210,L211)</f>
        <v>0</v>
      </c>
    </row>
    <row r="213" spans="1:12" ht="15.75" customHeight="1" thickTop="1" thickBot="1" x14ac:dyDescent="0.25">
      <c r="A213" s="883" t="s">
        <v>749</v>
      </c>
      <c r="B213" s="923" t="s">
        <v>739</v>
      </c>
      <c r="C213" s="526"/>
      <c r="D213" s="526"/>
      <c r="E213" s="526"/>
      <c r="F213" s="526"/>
      <c r="G213" s="526"/>
      <c r="H213" s="526"/>
      <c r="I213" s="491"/>
      <c r="J213" s="491"/>
      <c r="K213" s="526"/>
      <c r="L213" s="536">
        <v>0</v>
      </c>
    </row>
    <row r="214" spans="1:12" ht="12.75" customHeight="1" thickTop="1" thickBot="1" x14ac:dyDescent="0.25">
      <c r="A214" s="977" t="s">
        <v>223</v>
      </c>
      <c r="B214" s="978"/>
      <c r="C214" s="506">
        <f>SUM(C188,C189)</f>
        <v>0</v>
      </c>
      <c r="D214" s="506">
        <f>SUM(D188,D189)</f>
        <v>0</v>
      </c>
      <c r="E214" s="506">
        <f>SUM(E188,E189,E200)</f>
        <v>483052</v>
      </c>
      <c r="F214" s="506">
        <f>SUM(F188,F189)</f>
        <v>0</v>
      </c>
      <c r="G214" s="506">
        <f>SUM(G188,G189)</f>
        <v>0</v>
      </c>
      <c r="H214" s="506">
        <f>SUM(H188,H189,H200,H212,H213)</f>
        <v>0</v>
      </c>
      <c r="I214" s="506">
        <f>SUM(I188,I189)</f>
        <v>0</v>
      </c>
      <c r="J214" s="506">
        <f>SUM(J188,J189)</f>
        <v>0</v>
      </c>
      <c r="K214" s="516">
        <f>SUM(K188,K189,K200,K212,K213)</f>
        <v>483052</v>
      </c>
      <c r="L214" s="506">
        <f>SUM(L188,L189,L200,L212,L213)</f>
        <v>492300</v>
      </c>
    </row>
    <row r="215" spans="1:12" ht="13.5" thickTop="1" x14ac:dyDescent="0.2">
      <c r="A215" s="1932" t="s">
        <v>859</v>
      </c>
      <c r="B215" s="1933"/>
      <c r="C215" s="551"/>
      <c r="D215" s="551"/>
      <c r="E215" s="551"/>
      <c r="F215" s="551"/>
      <c r="G215" s="551"/>
      <c r="H215" s="551"/>
      <c r="I215" s="491"/>
      <c r="J215" s="491"/>
      <c r="K215" s="531">
        <f>'Revenues 10-15'!F272-'Expenditures 16-24'!K214</f>
        <v>20222</v>
      </c>
      <c r="L215" s="551"/>
    </row>
    <row r="216" spans="1:12" ht="9" customHeight="1" x14ac:dyDescent="0.2">
      <c r="A216" s="925"/>
      <c r="B216" s="962"/>
      <c r="C216" s="927"/>
      <c r="D216" s="927"/>
      <c r="E216" s="927"/>
      <c r="F216" s="927"/>
      <c r="G216" s="927"/>
      <c r="H216" s="927"/>
      <c r="I216" s="927"/>
      <c r="J216" s="927"/>
      <c r="K216" s="927"/>
      <c r="L216" s="927"/>
    </row>
    <row r="217" spans="1:12" s="32" customFormat="1" ht="16.7" customHeight="1" x14ac:dyDescent="0.2">
      <c r="A217" s="1927" t="s">
        <v>830</v>
      </c>
      <c r="B217" s="1928"/>
      <c r="C217" s="500"/>
      <c r="D217" s="501"/>
      <c r="E217" s="501"/>
      <c r="F217" s="501"/>
      <c r="G217" s="501"/>
      <c r="H217" s="501"/>
      <c r="I217" s="501"/>
      <c r="J217" s="501"/>
      <c r="K217" s="501"/>
      <c r="L217" s="508"/>
    </row>
    <row r="218" spans="1:12" ht="15.75" customHeight="1" x14ac:dyDescent="0.2">
      <c r="A218" s="713" t="s">
        <v>750</v>
      </c>
      <c r="B218" s="932" t="s">
        <v>487</v>
      </c>
      <c r="C218" s="491"/>
      <c r="D218" s="526"/>
      <c r="E218" s="491"/>
      <c r="F218" s="491"/>
      <c r="G218" s="491"/>
      <c r="H218" s="491"/>
      <c r="I218" s="491"/>
      <c r="J218" s="491"/>
      <c r="K218" s="526"/>
      <c r="L218" s="526"/>
    </row>
    <row r="219" spans="1:12" x14ac:dyDescent="0.2">
      <c r="A219" s="888" t="s">
        <v>826</v>
      </c>
      <c r="B219" s="889">
        <v>1100</v>
      </c>
      <c r="C219" s="491"/>
      <c r="D219" s="490">
        <v>13958</v>
      </c>
      <c r="E219" s="491"/>
      <c r="F219" s="491"/>
      <c r="G219" s="491"/>
      <c r="H219" s="491"/>
      <c r="I219" s="491"/>
      <c r="J219" s="491"/>
      <c r="K219" s="516">
        <f>D219</f>
        <v>13958</v>
      </c>
      <c r="L219" s="490">
        <v>15700</v>
      </c>
    </row>
    <row r="220" spans="1:12" x14ac:dyDescent="0.2">
      <c r="A220" s="888" t="s">
        <v>141</v>
      </c>
      <c r="B220" s="889" t="s">
        <v>832</v>
      </c>
      <c r="C220" s="491"/>
      <c r="D220" s="490">
        <v>0</v>
      </c>
      <c r="E220" s="491"/>
      <c r="F220" s="491"/>
      <c r="G220" s="491"/>
      <c r="H220" s="491"/>
      <c r="I220" s="491"/>
      <c r="J220" s="491"/>
      <c r="K220" s="516">
        <f t="shared" ref="K220:K232" si="21">D220</f>
        <v>0</v>
      </c>
      <c r="L220" s="490">
        <v>0</v>
      </c>
    </row>
    <row r="221" spans="1:12" x14ac:dyDescent="0.2">
      <c r="A221" s="888" t="s">
        <v>142</v>
      </c>
      <c r="B221" s="889">
        <v>1200</v>
      </c>
      <c r="C221" s="491"/>
      <c r="D221" s="490">
        <v>303</v>
      </c>
      <c r="E221" s="491"/>
      <c r="F221" s="491"/>
      <c r="G221" s="491"/>
      <c r="H221" s="491"/>
      <c r="I221" s="491"/>
      <c r="J221" s="491"/>
      <c r="K221" s="516">
        <f t="shared" si="21"/>
        <v>303</v>
      </c>
      <c r="L221" s="490">
        <v>3750</v>
      </c>
    </row>
    <row r="222" spans="1:12" x14ac:dyDescent="0.2">
      <c r="A222" s="888" t="s">
        <v>224</v>
      </c>
      <c r="B222" s="889" t="s">
        <v>833</v>
      </c>
      <c r="C222" s="491"/>
      <c r="D222" s="490">
        <v>0</v>
      </c>
      <c r="E222" s="491"/>
      <c r="F222" s="491"/>
      <c r="G222" s="491"/>
      <c r="H222" s="491"/>
      <c r="I222" s="491"/>
      <c r="J222" s="491"/>
      <c r="K222" s="516">
        <f t="shared" si="21"/>
        <v>0</v>
      </c>
      <c r="L222" s="490">
        <v>0</v>
      </c>
    </row>
    <row r="223" spans="1:12" x14ac:dyDescent="0.2">
      <c r="A223" s="888" t="s">
        <v>225</v>
      </c>
      <c r="B223" s="889">
        <v>1250</v>
      </c>
      <c r="C223" s="491"/>
      <c r="D223" s="490">
        <v>0</v>
      </c>
      <c r="E223" s="491"/>
      <c r="F223" s="491"/>
      <c r="G223" s="491"/>
      <c r="H223" s="491"/>
      <c r="I223" s="491"/>
      <c r="J223" s="491"/>
      <c r="K223" s="516">
        <f t="shared" si="21"/>
        <v>0</v>
      </c>
      <c r="L223" s="490">
        <v>0</v>
      </c>
    </row>
    <row r="224" spans="1:12" x14ac:dyDescent="0.2">
      <c r="A224" s="888" t="s">
        <v>226</v>
      </c>
      <c r="B224" s="889" t="s">
        <v>139</v>
      </c>
      <c r="C224" s="491"/>
      <c r="D224" s="490">
        <v>0</v>
      </c>
      <c r="E224" s="491"/>
      <c r="F224" s="491"/>
      <c r="G224" s="491"/>
      <c r="H224" s="491"/>
      <c r="I224" s="491"/>
      <c r="J224" s="491"/>
      <c r="K224" s="516">
        <f t="shared" si="21"/>
        <v>0</v>
      </c>
      <c r="L224" s="490">
        <v>0</v>
      </c>
    </row>
    <row r="225" spans="1:12" x14ac:dyDescent="0.2">
      <c r="A225" s="888" t="s">
        <v>827</v>
      </c>
      <c r="B225" s="889">
        <v>1300</v>
      </c>
      <c r="C225" s="491"/>
      <c r="D225" s="490">
        <v>0</v>
      </c>
      <c r="E225" s="491"/>
      <c r="F225" s="491"/>
      <c r="G225" s="491"/>
      <c r="H225" s="491"/>
      <c r="I225" s="491"/>
      <c r="J225" s="491"/>
      <c r="K225" s="516">
        <f t="shared" si="21"/>
        <v>0</v>
      </c>
      <c r="L225" s="490">
        <v>0</v>
      </c>
    </row>
    <row r="226" spans="1:12" x14ac:dyDescent="0.2">
      <c r="A226" s="888" t="s">
        <v>623</v>
      </c>
      <c r="B226" s="889">
        <v>1400</v>
      </c>
      <c r="C226" s="491"/>
      <c r="D226" s="490">
        <v>0</v>
      </c>
      <c r="E226" s="491"/>
      <c r="F226" s="491"/>
      <c r="G226" s="491"/>
      <c r="H226" s="491"/>
      <c r="I226" s="491"/>
      <c r="J226" s="491"/>
      <c r="K226" s="516">
        <f t="shared" si="21"/>
        <v>0</v>
      </c>
      <c r="L226" s="490">
        <v>0</v>
      </c>
    </row>
    <row r="227" spans="1:12" x14ac:dyDescent="0.2">
      <c r="A227" s="888" t="s">
        <v>828</v>
      </c>
      <c r="B227" s="889">
        <v>1500</v>
      </c>
      <c r="C227" s="491"/>
      <c r="D227" s="490">
        <v>3781</v>
      </c>
      <c r="E227" s="491"/>
      <c r="F227" s="491"/>
      <c r="G227" s="491"/>
      <c r="H227" s="491"/>
      <c r="I227" s="491"/>
      <c r="J227" s="491"/>
      <c r="K227" s="516">
        <f t="shared" si="21"/>
        <v>3781</v>
      </c>
      <c r="L227" s="490">
        <v>2600</v>
      </c>
    </row>
    <row r="228" spans="1:12" x14ac:dyDescent="0.2">
      <c r="A228" s="888" t="s">
        <v>829</v>
      </c>
      <c r="B228" s="889">
        <v>1600</v>
      </c>
      <c r="C228" s="491"/>
      <c r="D228" s="490">
        <v>0</v>
      </c>
      <c r="E228" s="491"/>
      <c r="F228" s="491"/>
      <c r="G228" s="491"/>
      <c r="H228" s="491"/>
      <c r="I228" s="491"/>
      <c r="J228" s="491"/>
      <c r="K228" s="516">
        <f t="shared" si="21"/>
        <v>0</v>
      </c>
      <c r="L228" s="490">
        <v>0</v>
      </c>
    </row>
    <row r="229" spans="1:12" x14ac:dyDescent="0.2">
      <c r="A229" s="888" t="s">
        <v>850</v>
      </c>
      <c r="B229" s="889">
        <v>1650</v>
      </c>
      <c r="C229" s="491"/>
      <c r="D229" s="490">
        <v>0</v>
      </c>
      <c r="E229" s="491"/>
      <c r="F229" s="491"/>
      <c r="G229" s="491"/>
      <c r="H229" s="491"/>
      <c r="I229" s="491"/>
      <c r="J229" s="491"/>
      <c r="K229" s="516">
        <f t="shared" si="21"/>
        <v>0</v>
      </c>
      <c r="L229" s="490">
        <v>0</v>
      </c>
    </row>
    <row r="230" spans="1:12" x14ac:dyDescent="0.2">
      <c r="A230" s="888" t="s">
        <v>624</v>
      </c>
      <c r="B230" s="889" t="s">
        <v>140</v>
      </c>
      <c r="C230" s="491"/>
      <c r="D230" s="490">
        <v>0</v>
      </c>
      <c r="E230" s="491"/>
      <c r="F230" s="491"/>
      <c r="G230" s="491"/>
      <c r="H230" s="491"/>
      <c r="I230" s="491"/>
      <c r="J230" s="491"/>
      <c r="K230" s="516">
        <f t="shared" si="21"/>
        <v>0</v>
      </c>
      <c r="L230" s="490">
        <v>0</v>
      </c>
    </row>
    <row r="231" spans="1:12" x14ac:dyDescent="0.2">
      <c r="A231" s="888" t="s">
        <v>929</v>
      </c>
      <c r="B231" s="889">
        <v>1800</v>
      </c>
      <c r="C231" s="491"/>
      <c r="D231" s="490">
        <v>0</v>
      </c>
      <c r="E231" s="491"/>
      <c r="F231" s="491"/>
      <c r="G231" s="491"/>
      <c r="H231" s="491"/>
      <c r="I231" s="491"/>
      <c r="J231" s="491"/>
      <c r="K231" s="516">
        <f t="shared" si="21"/>
        <v>0</v>
      </c>
      <c r="L231" s="490">
        <v>0</v>
      </c>
    </row>
    <row r="232" spans="1:12" x14ac:dyDescent="0.2">
      <c r="A232" s="888" t="s">
        <v>930</v>
      </c>
      <c r="B232" s="889">
        <v>1900</v>
      </c>
      <c r="C232" s="491"/>
      <c r="D232" s="490">
        <v>0</v>
      </c>
      <c r="E232" s="491"/>
      <c r="F232" s="491"/>
      <c r="G232" s="491"/>
      <c r="H232" s="491"/>
      <c r="I232" s="491"/>
      <c r="J232" s="491"/>
      <c r="K232" s="516">
        <f t="shared" si="21"/>
        <v>0</v>
      </c>
      <c r="L232" s="490">
        <v>0</v>
      </c>
    </row>
    <row r="233" spans="1:12" ht="12.75" customHeight="1" thickBot="1" x14ac:dyDescent="0.25">
      <c r="A233" s="892" t="s">
        <v>615</v>
      </c>
      <c r="B233" s="907" t="s">
        <v>487</v>
      </c>
      <c r="C233" s="491"/>
      <c r="D233" s="506">
        <f>SUM(D219:D232)</f>
        <v>18042</v>
      </c>
      <c r="E233" s="491"/>
      <c r="F233" s="491"/>
      <c r="G233" s="491"/>
      <c r="H233" s="491"/>
      <c r="I233" s="491"/>
      <c r="J233" s="491"/>
      <c r="K233" s="506">
        <f>SUM(K219:K232)</f>
        <v>18042</v>
      </c>
      <c r="L233" s="506">
        <f>SUM(L219:L232)</f>
        <v>22050</v>
      </c>
    </row>
    <row r="234" spans="1:12" ht="15.75" customHeight="1" thickTop="1" x14ac:dyDescent="0.2">
      <c r="A234" s="913" t="s">
        <v>751</v>
      </c>
      <c r="B234" s="923" t="s">
        <v>486</v>
      </c>
      <c r="C234" s="491"/>
      <c r="D234" s="491"/>
      <c r="E234" s="491"/>
      <c r="F234" s="491"/>
      <c r="G234" s="491"/>
      <c r="H234" s="491"/>
      <c r="I234" s="491"/>
      <c r="J234" s="491"/>
      <c r="K234" s="491"/>
      <c r="L234" s="491"/>
    </row>
    <row r="235" spans="1:12" ht="15.75" customHeight="1" x14ac:dyDescent="0.2">
      <c r="A235" s="141" t="s">
        <v>503</v>
      </c>
      <c r="B235" s="142"/>
      <c r="C235" s="491"/>
      <c r="D235" s="491"/>
      <c r="E235" s="491"/>
      <c r="F235" s="491"/>
      <c r="G235" s="491"/>
      <c r="H235" s="491"/>
      <c r="I235" s="491"/>
      <c r="J235" s="491"/>
      <c r="K235" s="491"/>
      <c r="L235" s="491"/>
    </row>
    <row r="236" spans="1:12" x14ac:dyDescent="0.2">
      <c r="A236" s="888" t="s">
        <v>931</v>
      </c>
      <c r="B236" s="889">
        <v>2110</v>
      </c>
      <c r="C236" s="491"/>
      <c r="D236" s="490">
        <v>0</v>
      </c>
      <c r="E236" s="491"/>
      <c r="F236" s="491"/>
      <c r="G236" s="491"/>
      <c r="H236" s="491"/>
      <c r="I236" s="491"/>
      <c r="J236" s="491"/>
      <c r="K236" s="516">
        <f t="shared" ref="K236:K241" si="22">D236</f>
        <v>0</v>
      </c>
      <c r="L236" s="490">
        <v>0</v>
      </c>
    </row>
    <row r="237" spans="1:12" x14ac:dyDescent="0.2">
      <c r="A237" s="888" t="s">
        <v>932</v>
      </c>
      <c r="B237" s="889">
        <v>2120</v>
      </c>
      <c r="C237" s="491"/>
      <c r="D237" s="490">
        <v>0</v>
      </c>
      <c r="E237" s="491"/>
      <c r="F237" s="491"/>
      <c r="G237" s="491"/>
      <c r="H237" s="491"/>
      <c r="I237" s="491"/>
      <c r="J237" s="491"/>
      <c r="K237" s="516">
        <f t="shared" si="22"/>
        <v>0</v>
      </c>
      <c r="L237" s="490">
        <v>0</v>
      </c>
    </row>
    <row r="238" spans="1:12" x14ac:dyDescent="0.2">
      <c r="A238" s="888" t="s">
        <v>157</v>
      </c>
      <c r="B238" s="889">
        <v>2130</v>
      </c>
      <c r="C238" s="491"/>
      <c r="D238" s="490">
        <v>4907</v>
      </c>
      <c r="E238" s="491"/>
      <c r="F238" s="491"/>
      <c r="G238" s="491"/>
      <c r="H238" s="491"/>
      <c r="I238" s="491"/>
      <c r="J238" s="491"/>
      <c r="K238" s="516">
        <f t="shared" si="22"/>
        <v>4907</v>
      </c>
      <c r="L238" s="490">
        <v>3750</v>
      </c>
    </row>
    <row r="239" spans="1:12" x14ac:dyDescent="0.2">
      <c r="A239" s="888" t="s">
        <v>158</v>
      </c>
      <c r="B239" s="889">
        <v>2140</v>
      </c>
      <c r="C239" s="491"/>
      <c r="D239" s="490">
        <v>0</v>
      </c>
      <c r="E239" s="491"/>
      <c r="F239" s="491"/>
      <c r="G239" s="491"/>
      <c r="H239" s="491"/>
      <c r="I239" s="491"/>
      <c r="J239" s="491"/>
      <c r="K239" s="516">
        <f t="shared" si="22"/>
        <v>0</v>
      </c>
      <c r="L239" s="490">
        <v>0</v>
      </c>
    </row>
    <row r="240" spans="1:12" x14ac:dyDescent="0.2">
      <c r="A240" s="888" t="s">
        <v>159</v>
      </c>
      <c r="B240" s="889">
        <v>2150</v>
      </c>
      <c r="C240" s="491"/>
      <c r="D240" s="490">
        <v>0</v>
      </c>
      <c r="E240" s="491"/>
      <c r="F240" s="491"/>
      <c r="G240" s="491"/>
      <c r="H240" s="491"/>
      <c r="I240" s="491"/>
      <c r="J240" s="491"/>
      <c r="K240" s="516">
        <f t="shared" si="22"/>
        <v>0</v>
      </c>
      <c r="L240" s="490">
        <v>1250</v>
      </c>
    </row>
    <row r="241" spans="1:12" x14ac:dyDescent="0.2">
      <c r="A241" s="888" t="s">
        <v>143</v>
      </c>
      <c r="B241" s="889">
        <v>2190</v>
      </c>
      <c r="C241" s="491"/>
      <c r="D241" s="490">
        <v>0</v>
      </c>
      <c r="E241" s="491"/>
      <c r="F241" s="491"/>
      <c r="G241" s="491"/>
      <c r="H241" s="491"/>
      <c r="I241" s="491"/>
      <c r="J241" s="491"/>
      <c r="K241" s="516">
        <f t="shared" si="22"/>
        <v>0</v>
      </c>
      <c r="L241" s="490">
        <v>925</v>
      </c>
    </row>
    <row r="242" spans="1:12" ht="12.75" customHeight="1" thickBot="1" x14ac:dyDescent="0.25">
      <c r="A242" s="892" t="s">
        <v>478</v>
      </c>
      <c r="B242" s="907" t="s">
        <v>616</v>
      </c>
      <c r="C242" s="491"/>
      <c r="D242" s="506">
        <f>SUM(D236:D241)</f>
        <v>4907</v>
      </c>
      <c r="E242" s="491"/>
      <c r="F242" s="491"/>
      <c r="G242" s="491"/>
      <c r="H242" s="491"/>
      <c r="I242" s="491"/>
      <c r="J242" s="491"/>
      <c r="K242" s="506">
        <f>SUM(K236:K241)</f>
        <v>4907</v>
      </c>
      <c r="L242" s="506">
        <f>SUM(L236:L241)</f>
        <v>5925</v>
      </c>
    </row>
    <row r="243" spans="1:12" ht="15.75" customHeight="1" thickTop="1" x14ac:dyDescent="0.2">
      <c r="A243" s="897" t="s">
        <v>504</v>
      </c>
      <c r="B243" s="906"/>
      <c r="C243" s="491"/>
      <c r="D243" s="554"/>
      <c r="E243" s="491"/>
      <c r="F243" s="491"/>
      <c r="G243" s="491"/>
      <c r="H243" s="491"/>
      <c r="I243" s="491"/>
      <c r="J243" s="491"/>
      <c r="K243" s="554"/>
      <c r="L243" s="554"/>
    </row>
    <row r="244" spans="1:12" x14ac:dyDescent="0.2">
      <c r="A244" s="888" t="s">
        <v>700</v>
      </c>
      <c r="B244" s="889">
        <v>2210</v>
      </c>
      <c r="C244" s="491"/>
      <c r="D244" s="496">
        <v>0</v>
      </c>
      <c r="E244" s="491"/>
      <c r="F244" s="491"/>
      <c r="G244" s="491"/>
      <c r="H244" s="491"/>
      <c r="I244" s="491"/>
      <c r="J244" s="491"/>
      <c r="K244" s="515">
        <f>D244</f>
        <v>0</v>
      </c>
      <c r="L244" s="496">
        <v>0</v>
      </c>
    </row>
    <row r="245" spans="1:12" x14ac:dyDescent="0.2">
      <c r="A245" s="888" t="s">
        <v>701</v>
      </c>
      <c r="B245" s="889">
        <v>2220</v>
      </c>
      <c r="C245" s="491"/>
      <c r="D245" s="490">
        <v>2091</v>
      </c>
      <c r="E245" s="491"/>
      <c r="F245" s="491"/>
      <c r="G245" s="491"/>
      <c r="H245" s="491"/>
      <c r="I245" s="491"/>
      <c r="J245" s="491"/>
      <c r="K245" s="515">
        <f>D245</f>
        <v>2091</v>
      </c>
      <c r="L245" s="490">
        <v>3650</v>
      </c>
    </row>
    <row r="246" spans="1:12" x14ac:dyDescent="0.2">
      <c r="A246" s="888" t="s">
        <v>702</v>
      </c>
      <c r="B246" s="889">
        <v>2230</v>
      </c>
      <c r="C246" s="491"/>
      <c r="D246" s="490">
        <v>0</v>
      </c>
      <c r="E246" s="491"/>
      <c r="F246" s="491"/>
      <c r="G246" s="491"/>
      <c r="H246" s="491"/>
      <c r="I246" s="491"/>
      <c r="J246" s="491"/>
      <c r="K246" s="515">
        <f>D246</f>
        <v>0</v>
      </c>
      <c r="L246" s="490">
        <v>0</v>
      </c>
    </row>
    <row r="247" spans="1:12" ht="12.75" customHeight="1" thickBot="1" x14ac:dyDescent="0.25">
      <c r="A247" s="979" t="s">
        <v>479</v>
      </c>
      <c r="B247" s="405">
        <v>2200</v>
      </c>
      <c r="C247" s="491"/>
      <c r="D247" s="506">
        <f>SUM(D244:D246)</f>
        <v>2091</v>
      </c>
      <c r="E247" s="491"/>
      <c r="F247" s="491"/>
      <c r="G247" s="491"/>
      <c r="H247" s="491"/>
      <c r="I247" s="491"/>
      <c r="J247" s="491"/>
      <c r="K247" s="506">
        <f>SUM(K244:K246)</f>
        <v>2091</v>
      </c>
      <c r="L247" s="506">
        <f>SUM(L244:L246)</f>
        <v>3650</v>
      </c>
    </row>
    <row r="248" spans="1:12" ht="15.75" customHeight="1" thickTop="1" x14ac:dyDescent="0.2">
      <c r="A248" s="897" t="s">
        <v>522</v>
      </c>
      <c r="B248" s="980"/>
      <c r="C248" s="491"/>
      <c r="D248" s="554"/>
      <c r="E248" s="491"/>
      <c r="F248" s="491"/>
      <c r="G248" s="491"/>
      <c r="H248" s="491"/>
      <c r="I248" s="491"/>
      <c r="J248" s="491"/>
      <c r="K248" s="554"/>
      <c r="L248" s="554"/>
    </row>
    <row r="249" spans="1:12" ht="15.75" customHeight="1" x14ac:dyDescent="0.2">
      <c r="A249" s="1024" t="s">
        <v>703</v>
      </c>
      <c r="B249" s="1025">
        <v>2310</v>
      </c>
      <c r="C249" s="491"/>
      <c r="D249" s="496">
        <v>92</v>
      </c>
      <c r="E249" s="491"/>
      <c r="F249" s="491"/>
      <c r="G249" s="491"/>
      <c r="H249" s="491"/>
      <c r="I249" s="491"/>
      <c r="J249" s="491"/>
      <c r="K249" s="515">
        <f>D249</f>
        <v>92</v>
      </c>
      <c r="L249" s="490">
        <v>225</v>
      </c>
    </row>
    <row r="250" spans="1:12" ht="15.75" customHeight="1" x14ac:dyDescent="0.2">
      <c r="A250" s="1024" t="s">
        <v>704</v>
      </c>
      <c r="B250" s="1025">
        <v>2320</v>
      </c>
      <c r="C250" s="491"/>
      <c r="D250" s="490">
        <v>7491</v>
      </c>
      <c r="E250" s="491"/>
      <c r="F250" s="491"/>
      <c r="G250" s="491"/>
      <c r="H250" s="491"/>
      <c r="I250" s="491"/>
      <c r="J250" s="491"/>
      <c r="K250" s="515">
        <f>D250</f>
        <v>7491</v>
      </c>
      <c r="L250" s="490">
        <v>9050</v>
      </c>
    </row>
    <row r="251" spans="1:12" ht="15.75" customHeight="1" x14ac:dyDescent="0.2">
      <c r="A251" s="1024" t="s">
        <v>42</v>
      </c>
      <c r="B251" s="1025">
        <v>2330</v>
      </c>
      <c r="C251" s="491"/>
      <c r="D251" s="490">
        <v>0</v>
      </c>
      <c r="E251" s="491"/>
      <c r="F251" s="491"/>
      <c r="G251" s="491"/>
      <c r="H251" s="491"/>
      <c r="I251" s="491"/>
      <c r="J251" s="491"/>
      <c r="K251" s="515">
        <f>D251</f>
        <v>0</v>
      </c>
      <c r="L251" s="490">
        <v>0</v>
      </c>
    </row>
    <row r="252" spans="1:12" x14ac:dyDescent="0.2">
      <c r="A252" s="890" t="s">
        <v>237</v>
      </c>
      <c r="B252" s="874" t="s">
        <v>227</v>
      </c>
      <c r="C252" s="491"/>
      <c r="D252" s="493">
        <v>0</v>
      </c>
      <c r="E252" s="491"/>
      <c r="F252" s="491"/>
      <c r="G252" s="491"/>
      <c r="H252" s="491"/>
      <c r="I252" s="491"/>
      <c r="J252" s="491"/>
      <c r="K252" s="515">
        <f>D252</f>
        <v>0</v>
      </c>
      <c r="L252" s="490">
        <v>0</v>
      </c>
    </row>
    <row r="253" spans="1:12" x14ac:dyDescent="0.2">
      <c r="A253" s="890" t="s">
        <v>603</v>
      </c>
      <c r="B253" s="874" t="s">
        <v>228</v>
      </c>
      <c r="C253" s="491"/>
      <c r="D253" s="493">
        <v>0</v>
      </c>
      <c r="E253" s="491"/>
      <c r="F253" s="491"/>
      <c r="G253" s="491"/>
      <c r="H253" s="491"/>
      <c r="I253" s="491"/>
      <c r="J253" s="491"/>
      <c r="K253" s="515">
        <f>D253</f>
        <v>0</v>
      </c>
      <c r="L253" s="490">
        <v>0</v>
      </c>
    </row>
    <row r="254" spans="1:12" ht="12.75" customHeight="1" thickBot="1" x14ac:dyDescent="0.25">
      <c r="A254" s="892" t="s">
        <v>617</v>
      </c>
      <c r="B254" s="982">
        <v>2300</v>
      </c>
      <c r="C254" s="491"/>
      <c r="D254" s="506">
        <f>SUM(D249:D253)</f>
        <v>7583</v>
      </c>
      <c r="E254" s="491"/>
      <c r="F254" s="491"/>
      <c r="G254" s="491"/>
      <c r="H254" s="491"/>
      <c r="I254" s="491"/>
      <c r="J254" s="491"/>
      <c r="K254" s="506">
        <f>SUM(K249:K253)</f>
        <v>7583</v>
      </c>
      <c r="L254" s="506">
        <f>SUM(L249:L253)</f>
        <v>9275</v>
      </c>
    </row>
    <row r="255" spans="1:12" ht="15.75" customHeight="1" thickTop="1" x14ac:dyDescent="0.2">
      <c r="A255" s="897" t="s">
        <v>523</v>
      </c>
      <c r="B255" s="983"/>
      <c r="C255" s="491"/>
      <c r="D255" s="554"/>
      <c r="E255" s="491"/>
      <c r="F255" s="491"/>
      <c r="G255" s="491"/>
      <c r="H255" s="491"/>
      <c r="I255" s="491"/>
      <c r="J255" s="491"/>
      <c r="K255" s="554"/>
      <c r="L255" s="554"/>
    </row>
    <row r="256" spans="1:12" x14ac:dyDescent="0.2">
      <c r="A256" s="888" t="s">
        <v>911</v>
      </c>
      <c r="B256" s="984">
        <v>2410</v>
      </c>
      <c r="C256" s="491"/>
      <c r="D256" s="496">
        <v>2671</v>
      </c>
      <c r="E256" s="491"/>
      <c r="F256" s="491"/>
      <c r="G256" s="491"/>
      <c r="H256" s="491"/>
      <c r="I256" s="491"/>
      <c r="J256" s="491"/>
      <c r="K256" s="515">
        <f>D256</f>
        <v>2671</v>
      </c>
      <c r="L256" s="496">
        <v>5250</v>
      </c>
    </row>
    <row r="257" spans="1:12" x14ac:dyDescent="0.2">
      <c r="A257" s="985" t="s">
        <v>1258</v>
      </c>
      <c r="B257" s="901">
        <v>2490</v>
      </c>
      <c r="C257" s="491"/>
      <c r="D257" s="490">
        <v>0</v>
      </c>
      <c r="E257" s="491"/>
      <c r="F257" s="491"/>
      <c r="G257" s="491"/>
      <c r="H257" s="491"/>
      <c r="I257" s="491"/>
      <c r="J257" s="491"/>
      <c r="K257" s="515">
        <f>D257</f>
        <v>0</v>
      </c>
      <c r="L257" s="490">
        <v>0</v>
      </c>
    </row>
    <row r="258" spans="1:12" ht="12.75" customHeight="1" thickBot="1" x14ac:dyDescent="0.25">
      <c r="A258" s="977" t="s">
        <v>210</v>
      </c>
      <c r="B258" s="986" t="s">
        <v>34</v>
      </c>
      <c r="C258" s="491"/>
      <c r="D258" s="506">
        <f>SUM(D256:D257)</f>
        <v>2671</v>
      </c>
      <c r="E258" s="491"/>
      <c r="F258" s="491"/>
      <c r="G258" s="491"/>
      <c r="H258" s="491"/>
      <c r="I258" s="491"/>
      <c r="J258" s="491"/>
      <c r="K258" s="506">
        <f>SUM(K256:K257)</f>
        <v>2671</v>
      </c>
      <c r="L258" s="506">
        <f>SUM(L256:L257)</f>
        <v>5250</v>
      </c>
    </row>
    <row r="259" spans="1:12" ht="15.75" customHeight="1" thickTop="1" x14ac:dyDescent="0.2">
      <c r="A259" s="897" t="s">
        <v>524</v>
      </c>
      <c r="B259" s="983"/>
      <c r="C259" s="491"/>
      <c r="D259" s="491"/>
      <c r="E259" s="491"/>
      <c r="F259" s="491"/>
      <c r="G259" s="491"/>
      <c r="H259" s="491"/>
      <c r="I259" s="491"/>
      <c r="J259" s="491"/>
      <c r="K259" s="554"/>
      <c r="L259" s="554"/>
    </row>
    <row r="260" spans="1:12" x14ac:dyDescent="0.2">
      <c r="A260" s="888" t="s">
        <v>912</v>
      </c>
      <c r="B260" s="984">
        <v>2510</v>
      </c>
      <c r="C260" s="491"/>
      <c r="D260" s="490">
        <v>0</v>
      </c>
      <c r="E260" s="491"/>
      <c r="F260" s="491"/>
      <c r="G260" s="491"/>
      <c r="H260" s="491"/>
      <c r="I260" s="491"/>
      <c r="J260" s="491"/>
      <c r="K260" s="515">
        <f>D260</f>
        <v>0</v>
      </c>
      <c r="L260" s="496">
        <v>0</v>
      </c>
    </row>
    <row r="261" spans="1:12" x14ac:dyDescent="0.2">
      <c r="A261" s="888" t="s">
        <v>388</v>
      </c>
      <c r="B261" s="984">
        <v>2520</v>
      </c>
      <c r="C261" s="491"/>
      <c r="D261" s="490">
        <v>2423</v>
      </c>
      <c r="E261" s="491"/>
      <c r="F261" s="491"/>
      <c r="G261" s="491"/>
      <c r="H261" s="491"/>
      <c r="I261" s="491"/>
      <c r="J261" s="491"/>
      <c r="K261" s="515">
        <f t="shared" ref="K261:K266" si="23">D261</f>
        <v>2423</v>
      </c>
      <c r="L261" s="490">
        <v>6250</v>
      </c>
    </row>
    <row r="262" spans="1:12" x14ac:dyDescent="0.2">
      <c r="A262" s="888" t="s">
        <v>4</v>
      </c>
      <c r="B262" s="889">
        <v>2530</v>
      </c>
      <c r="C262" s="491"/>
      <c r="D262" s="490">
        <v>0</v>
      </c>
      <c r="E262" s="491"/>
      <c r="F262" s="491"/>
      <c r="G262" s="491"/>
      <c r="H262" s="491"/>
      <c r="I262" s="491"/>
      <c r="J262" s="491"/>
      <c r="K262" s="515">
        <f t="shared" si="23"/>
        <v>0</v>
      </c>
      <c r="L262" s="490">
        <v>0</v>
      </c>
    </row>
    <row r="263" spans="1:12" x14ac:dyDescent="0.2">
      <c r="A263" s="888" t="s">
        <v>156</v>
      </c>
      <c r="B263" s="889">
        <v>2540</v>
      </c>
      <c r="C263" s="491"/>
      <c r="D263" s="490">
        <v>5821</v>
      </c>
      <c r="E263" s="491"/>
      <c r="F263" s="491"/>
      <c r="G263" s="491"/>
      <c r="H263" s="491"/>
      <c r="I263" s="491"/>
      <c r="J263" s="491"/>
      <c r="K263" s="515">
        <f t="shared" si="23"/>
        <v>5821</v>
      </c>
      <c r="L263" s="490">
        <v>6250</v>
      </c>
    </row>
    <row r="264" spans="1:12" x14ac:dyDescent="0.2">
      <c r="A264" s="888" t="s">
        <v>821</v>
      </c>
      <c r="B264" s="889">
        <v>2550</v>
      </c>
      <c r="C264" s="491"/>
      <c r="D264" s="490">
        <v>0</v>
      </c>
      <c r="E264" s="491"/>
      <c r="F264" s="491"/>
      <c r="G264" s="491"/>
      <c r="H264" s="491"/>
      <c r="I264" s="491"/>
      <c r="J264" s="491"/>
      <c r="K264" s="515">
        <f t="shared" si="23"/>
        <v>0</v>
      </c>
      <c r="L264" s="490">
        <v>0</v>
      </c>
    </row>
    <row r="265" spans="1:12" x14ac:dyDescent="0.2">
      <c r="A265" s="888" t="s">
        <v>97</v>
      </c>
      <c r="B265" s="889">
        <v>2560</v>
      </c>
      <c r="C265" s="491"/>
      <c r="D265" s="490">
        <v>0</v>
      </c>
      <c r="E265" s="491"/>
      <c r="F265" s="491"/>
      <c r="G265" s="491"/>
      <c r="H265" s="491"/>
      <c r="I265" s="491"/>
      <c r="J265" s="491"/>
      <c r="K265" s="515">
        <f t="shared" si="23"/>
        <v>0</v>
      </c>
      <c r="L265" s="490">
        <v>0</v>
      </c>
    </row>
    <row r="266" spans="1:12" x14ac:dyDescent="0.2">
      <c r="A266" s="888" t="s">
        <v>98</v>
      </c>
      <c r="B266" s="889">
        <v>2570</v>
      </c>
      <c r="C266" s="491"/>
      <c r="D266" s="490">
        <v>0</v>
      </c>
      <c r="E266" s="491"/>
      <c r="F266" s="491"/>
      <c r="G266" s="491"/>
      <c r="H266" s="491"/>
      <c r="I266" s="491"/>
      <c r="J266" s="491"/>
      <c r="K266" s="515">
        <f t="shared" si="23"/>
        <v>0</v>
      </c>
      <c r="L266" s="490">
        <v>0</v>
      </c>
    </row>
    <row r="267" spans="1:12" ht="12.75" customHeight="1" thickBot="1" x14ac:dyDescent="0.25">
      <c r="A267" s="892" t="s">
        <v>619</v>
      </c>
      <c r="B267" s="907" t="s">
        <v>35</v>
      </c>
      <c r="C267" s="491"/>
      <c r="D267" s="506">
        <f>SUM(D260:D266)</f>
        <v>8244</v>
      </c>
      <c r="E267" s="491"/>
      <c r="F267" s="491"/>
      <c r="G267" s="491"/>
      <c r="H267" s="491"/>
      <c r="I267" s="491"/>
      <c r="J267" s="491"/>
      <c r="K267" s="506">
        <f>SUM(K260:K266)</f>
        <v>8244</v>
      </c>
      <c r="L267" s="506">
        <f>SUM(L260:L266)</f>
        <v>12500</v>
      </c>
    </row>
    <row r="268" spans="1:12" ht="15.75" customHeight="1" thickTop="1" x14ac:dyDescent="0.2">
      <c r="A268" s="955" t="s">
        <v>525</v>
      </c>
      <c r="B268" s="898"/>
      <c r="C268" s="491"/>
      <c r="D268" s="554"/>
      <c r="E268" s="491"/>
      <c r="F268" s="491"/>
      <c r="G268" s="491"/>
      <c r="H268" s="491"/>
      <c r="I268" s="491"/>
      <c r="J268" s="491"/>
      <c r="K268" s="554"/>
      <c r="L268" s="554"/>
    </row>
    <row r="269" spans="1:12" x14ac:dyDescent="0.2">
      <c r="A269" s="888" t="s">
        <v>904</v>
      </c>
      <c r="B269" s="889">
        <v>2610</v>
      </c>
      <c r="C269" s="491"/>
      <c r="D269" s="496">
        <v>0</v>
      </c>
      <c r="E269" s="491"/>
      <c r="F269" s="491"/>
      <c r="G269" s="491"/>
      <c r="H269" s="491"/>
      <c r="I269" s="491"/>
      <c r="J269" s="491"/>
      <c r="K269" s="515">
        <f>D269</f>
        <v>0</v>
      </c>
      <c r="L269" s="496">
        <v>0</v>
      </c>
    </row>
    <row r="270" spans="1:12" x14ac:dyDescent="0.2">
      <c r="A270" s="888" t="s">
        <v>519</v>
      </c>
      <c r="B270" s="901">
        <v>2620</v>
      </c>
      <c r="C270" s="491"/>
      <c r="D270" s="490">
        <v>0</v>
      </c>
      <c r="E270" s="491"/>
      <c r="F270" s="491"/>
      <c r="G270" s="491"/>
      <c r="H270" s="491"/>
      <c r="I270" s="491"/>
      <c r="J270" s="491"/>
      <c r="K270" s="515">
        <f>D270</f>
        <v>0</v>
      </c>
      <c r="L270" s="490">
        <v>0</v>
      </c>
    </row>
    <row r="271" spans="1:12" ht="12" customHeight="1" x14ac:dyDescent="0.2">
      <c r="A271" s="888" t="s">
        <v>905</v>
      </c>
      <c r="B271" s="889">
        <v>2630</v>
      </c>
      <c r="C271" s="491"/>
      <c r="D271" s="490">
        <v>0</v>
      </c>
      <c r="E271" s="491"/>
      <c r="F271" s="491"/>
      <c r="G271" s="491"/>
      <c r="H271" s="491"/>
      <c r="I271" s="491"/>
      <c r="J271" s="491"/>
      <c r="K271" s="515">
        <f>D271</f>
        <v>0</v>
      </c>
      <c r="L271" s="490">
        <v>0</v>
      </c>
    </row>
    <row r="272" spans="1:12" x14ac:dyDescent="0.2">
      <c r="A272" s="888" t="s">
        <v>331</v>
      </c>
      <c r="B272" s="889">
        <v>2640</v>
      </c>
      <c r="C272" s="491"/>
      <c r="D272" s="490">
        <v>0</v>
      </c>
      <c r="E272" s="491"/>
      <c r="F272" s="491"/>
      <c r="G272" s="491"/>
      <c r="H272" s="491"/>
      <c r="I272" s="491"/>
      <c r="J272" s="491"/>
      <c r="K272" s="515">
        <f>D272</f>
        <v>0</v>
      </c>
      <c r="L272" s="490">
        <v>0</v>
      </c>
    </row>
    <row r="273" spans="1:12" x14ac:dyDescent="0.2">
      <c r="A273" s="888" t="s">
        <v>332</v>
      </c>
      <c r="B273" s="889">
        <v>2660</v>
      </c>
      <c r="C273" s="491"/>
      <c r="D273" s="490">
        <v>0</v>
      </c>
      <c r="E273" s="491"/>
      <c r="F273" s="491"/>
      <c r="G273" s="491"/>
      <c r="H273" s="491"/>
      <c r="I273" s="491"/>
      <c r="J273" s="491"/>
      <c r="K273" s="515">
        <f>D273</f>
        <v>0</v>
      </c>
      <c r="L273" s="490">
        <v>0</v>
      </c>
    </row>
    <row r="274" spans="1:12" ht="12.75" customHeight="1" thickBot="1" x14ac:dyDescent="0.25">
      <c r="A274" s="970" t="s">
        <v>37</v>
      </c>
      <c r="B274" s="893" t="s">
        <v>36</v>
      </c>
      <c r="C274" s="491"/>
      <c r="D274" s="506">
        <f>SUM(D269:D273)</f>
        <v>0</v>
      </c>
      <c r="E274" s="491"/>
      <c r="F274" s="491"/>
      <c r="G274" s="491"/>
      <c r="H274" s="491"/>
      <c r="I274" s="491"/>
      <c r="J274" s="491"/>
      <c r="K274" s="506">
        <f>SUM(K269:K273)</f>
        <v>0</v>
      </c>
      <c r="L274" s="506">
        <f>SUM(L269:L273)</f>
        <v>0</v>
      </c>
    </row>
    <row r="275" spans="1:12" ht="13.5" customHeight="1" thickTop="1" x14ac:dyDescent="0.2">
      <c r="A275" s="908" t="s">
        <v>843</v>
      </c>
      <c r="B275" s="934" t="s">
        <v>491</v>
      </c>
      <c r="C275" s="491"/>
      <c r="D275" s="539">
        <v>0</v>
      </c>
      <c r="E275" s="491"/>
      <c r="F275" s="491"/>
      <c r="G275" s="491"/>
      <c r="H275" s="491"/>
      <c r="I275" s="491"/>
      <c r="J275" s="491"/>
      <c r="K275" s="935">
        <f>D275</f>
        <v>0</v>
      </c>
      <c r="L275" s="539">
        <v>0</v>
      </c>
    </row>
    <row r="276" spans="1:12" ht="12.75" customHeight="1" thickBot="1" x14ac:dyDescent="0.25">
      <c r="A276" s="987" t="s">
        <v>697</v>
      </c>
      <c r="B276" s="919">
        <v>2000</v>
      </c>
      <c r="C276" s="491"/>
      <c r="D276" s="533">
        <f>SUM(D242,D247,D254,D258,D267,D274,D275)</f>
        <v>25496</v>
      </c>
      <c r="E276" s="491"/>
      <c r="F276" s="491"/>
      <c r="G276" s="491"/>
      <c r="H276" s="491"/>
      <c r="I276" s="491"/>
      <c r="J276" s="491"/>
      <c r="K276" s="533">
        <f>SUM(K242,K247,K254,K258,K267,K274,K275)</f>
        <v>25496</v>
      </c>
      <c r="L276" s="533">
        <f>SUM(L242,L247,L254,L258,L267,L274,L275)</f>
        <v>36600</v>
      </c>
    </row>
    <row r="277" spans="1:12" ht="15.75" customHeight="1" thickTop="1" thickBot="1" x14ac:dyDescent="0.25">
      <c r="A277" s="988" t="s">
        <v>752</v>
      </c>
      <c r="B277" s="923">
        <v>3000</v>
      </c>
      <c r="C277" s="491"/>
      <c r="D277" s="536">
        <v>0</v>
      </c>
      <c r="E277" s="491"/>
      <c r="F277" s="491"/>
      <c r="G277" s="491"/>
      <c r="H277" s="491"/>
      <c r="I277" s="491"/>
      <c r="J277" s="491"/>
      <c r="K277" s="538">
        <f>D277</f>
        <v>0</v>
      </c>
      <c r="L277" s="536">
        <v>0</v>
      </c>
    </row>
    <row r="278" spans="1:12" ht="15.75" customHeight="1" thickTop="1" x14ac:dyDescent="0.2">
      <c r="A278" s="931" t="s">
        <v>121</v>
      </c>
      <c r="B278" s="932" t="s">
        <v>738</v>
      </c>
      <c r="C278" s="491"/>
      <c r="D278" s="551"/>
      <c r="E278" s="491"/>
      <c r="F278" s="491"/>
      <c r="G278" s="491"/>
      <c r="H278" s="491"/>
      <c r="I278" s="491"/>
      <c r="J278" s="491"/>
      <c r="K278" s="491"/>
      <c r="L278" s="491"/>
    </row>
    <row r="279" spans="1:12" ht="15.75" customHeight="1" x14ac:dyDescent="0.2">
      <c r="A279" s="989" t="s">
        <v>418</v>
      </c>
      <c r="B279" s="889" t="s">
        <v>1271</v>
      </c>
      <c r="C279" s="491"/>
      <c r="D279" s="490" t="s">
        <v>1004</v>
      </c>
      <c r="E279" s="491"/>
      <c r="F279" s="491"/>
      <c r="G279" s="491"/>
      <c r="H279" s="491"/>
      <c r="I279" s="491"/>
      <c r="J279" s="491"/>
      <c r="K279" s="516" t="str">
        <f>D279</f>
        <v xml:space="preserve"> </v>
      </c>
      <c r="L279" s="490">
        <v>0</v>
      </c>
    </row>
    <row r="280" spans="1:12" x14ac:dyDescent="0.2">
      <c r="A280" s="888" t="s">
        <v>241</v>
      </c>
      <c r="B280" s="889">
        <v>4120</v>
      </c>
      <c r="C280" s="491"/>
      <c r="D280" s="490">
        <v>0</v>
      </c>
      <c r="E280" s="491"/>
      <c r="F280" s="491"/>
      <c r="G280" s="491"/>
      <c r="H280" s="491"/>
      <c r="I280" s="491"/>
      <c r="J280" s="491"/>
      <c r="K280" s="516">
        <f>D280</f>
        <v>0</v>
      </c>
      <c r="L280" s="490">
        <v>0</v>
      </c>
    </row>
    <row r="281" spans="1:12" x14ac:dyDescent="0.2">
      <c r="A281" s="888" t="s">
        <v>598</v>
      </c>
      <c r="B281" s="889">
        <v>4140</v>
      </c>
      <c r="C281" s="491"/>
      <c r="D281" s="490">
        <v>0</v>
      </c>
      <c r="E281" s="491"/>
      <c r="F281" s="491"/>
      <c r="G281" s="491"/>
      <c r="H281" s="491"/>
      <c r="I281" s="491"/>
      <c r="J281" s="491"/>
      <c r="K281" s="516">
        <f>D281</f>
        <v>0</v>
      </c>
      <c r="L281" s="490">
        <v>0</v>
      </c>
    </row>
    <row r="282" spans="1:12" ht="12.75" customHeight="1" thickBot="1" x14ac:dyDescent="0.25">
      <c r="A282" s="892" t="s">
        <v>1137</v>
      </c>
      <c r="B282" s="893" t="s">
        <v>738</v>
      </c>
      <c r="C282" s="491"/>
      <c r="D282" s="506">
        <f>SUM(D279:D281)</f>
        <v>0</v>
      </c>
      <c r="E282" s="491"/>
      <c r="F282" s="491"/>
      <c r="G282" s="491"/>
      <c r="H282" s="491"/>
      <c r="I282" s="491"/>
      <c r="J282" s="491"/>
      <c r="K282" s="506">
        <f>SUM(K279:K281)</f>
        <v>0</v>
      </c>
      <c r="L282" s="506">
        <f>SUM(L279:L281)</f>
        <v>0</v>
      </c>
    </row>
    <row r="283" spans="1:12" ht="15.75" customHeight="1" thickTop="1" x14ac:dyDescent="0.2">
      <c r="A283" s="913" t="s">
        <v>753</v>
      </c>
      <c r="B283" s="895" t="s">
        <v>414</v>
      </c>
      <c r="C283" s="491"/>
      <c r="D283" s="491"/>
      <c r="E283" s="491"/>
      <c r="F283" s="491"/>
      <c r="G283" s="491"/>
      <c r="H283" s="491"/>
      <c r="I283" s="491"/>
      <c r="J283" s="491"/>
      <c r="K283" s="491"/>
      <c r="L283" s="491"/>
    </row>
    <row r="284" spans="1:12" ht="15.75" customHeight="1" x14ac:dyDescent="0.2">
      <c r="A284" s="141" t="s">
        <v>91</v>
      </c>
      <c r="B284" s="142"/>
      <c r="C284" s="491"/>
      <c r="D284" s="491"/>
      <c r="E284" s="491"/>
      <c r="F284" s="491"/>
      <c r="G284" s="491"/>
      <c r="H284" s="526"/>
      <c r="I284" s="491"/>
      <c r="J284" s="491"/>
      <c r="K284" s="491"/>
      <c r="L284" s="491"/>
    </row>
    <row r="285" spans="1:12" x14ac:dyDescent="0.2">
      <c r="A285" s="888" t="s">
        <v>85</v>
      </c>
      <c r="B285" s="889">
        <v>5110</v>
      </c>
      <c r="C285" s="491"/>
      <c r="D285" s="491"/>
      <c r="E285" s="491"/>
      <c r="F285" s="491"/>
      <c r="G285" s="491"/>
      <c r="H285" s="490">
        <v>0</v>
      </c>
      <c r="I285" s="491"/>
      <c r="J285" s="491"/>
      <c r="K285" s="516">
        <f>H285</f>
        <v>0</v>
      </c>
      <c r="L285" s="490">
        <v>0</v>
      </c>
    </row>
    <row r="286" spans="1:12" x14ac:dyDescent="0.2">
      <c r="A286" s="888" t="s">
        <v>86</v>
      </c>
      <c r="B286" s="889">
        <v>5120</v>
      </c>
      <c r="C286" s="491"/>
      <c r="D286" s="491"/>
      <c r="E286" s="491"/>
      <c r="F286" s="491"/>
      <c r="G286" s="491"/>
      <c r="H286" s="490">
        <v>0</v>
      </c>
      <c r="I286" s="491"/>
      <c r="J286" s="491"/>
      <c r="K286" s="516">
        <f>H286</f>
        <v>0</v>
      </c>
      <c r="L286" s="490">
        <v>0</v>
      </c>
    </row>
    <row r="287" spans="1:12" ht="12.75" customHeight="1" x14ac:dyDescent="0.2">
      <c r="A287" s="888" t="s">
        <v>1005</v>
      </c>
      <c r="B287" s="901" t="s">
        <v>529</v>
      </c>
      <c r="C287" s="491"/>
      <c r="D287" s="491"/>
      <c r="E287" s="491"/>
      <c r="F287" s="491"/>
      <c r="G287" s="491"/>
      <c r="H287" s="490">
        <v>0</v>
      </c>
      <c r="I287" s="491"/>
      <c r="J287" s="491"/>
      <c r="K287" s="516">
        <f>H287</f>
        <v>0</v>
      </c>
      <c r="L287" s="490">
        <v>0</v>
      </c>
    </row>
    <row r="288" spans="1:12" x14ac:dyDescent="0.2">
      <c r="A288" s="888" t="s">
        <v>87</v>
      </c>
      <c r="B288" s="889" t="s">
        <v>501</v>
      </c>
      <c r="C288" s="491"/>
      <c r="D288" s="491"/>
      <c r="E288" s="491"/>
      <c r="F288" s="491"/>
      <c r="G288" s="491"/>
      <c r="H288" s="490">
        <v>0</v>
      </c>
      <c r="I288" s="491"/>
      <c r="J288" s="491"/>
      <c r="K288" s="516">
        <f>H288</f>
        <v>0</v>
      </c>
      <c r="L288" s="490">
        <v>0</v>
      </c>
    </row>
    <row r="289" spans="1:12" x14ac:dyDescent="0.2">
      <c r="A289" s="888" t="s">
        <v>659</v>
      </c>
      <c r="B289" s="889" t="s">
        <v>530</v>
      </c>
      <c r="C289" s="491"/>
      <c r="D289" s="491"/>
      <c r="E289" s="491"/>
      <c r="F289" s="491"/>
      <c r="G289" s="491"/>
      <c r="H289" s="490">
        <v>0</v>
      </c>
      <c r="I289" s="491"/>
      <c r="J289" s="491"/>
      <c r="K289" s="516">
        <f>H289</f>
        <v>0</v>
      </c>
      <c r="L289" s="490">
        <v>0</v>
      </c>
    </row>
    <row r="290" spans="1:12" ht="12.75" customHeight="1" thickBot="1" x14ac:dyDescent="0.25">
      <c r="A290" s="892" t="s">
        <v>406</v>
      </c>
      <c r="B290" s="893" t="s">
        <v>414</v>
      </c>
      <c r="C290" s="491"/>
      <c r="D290" s="491"/>
      <c r="E290" s="491"/>
      <c r="F290" s="491"/>
      <c r="G290" s="491"/>
      <c r="H290" s="506">
        <f>SUM(H285:H289)</f>
        <v>0</v>
      </c>
      <c r="I290" s="491"/>
      <c r="J290" s="491"/>
      <c r="K290" s="506">
        <f>SUM(K285:K289)</f>
        <v>0</v>
      </c>
      <c r="L290" s="506">
        <f>SUM(L285:L289)</f>
        <v>0</v>
      </c>
    </row>
    <row r="291" spans="1:12" ht="15.75" customHeight="1" thickTop="1" thickBot="1" x14ac:dyDescent="0.25">
      <c r="A291" s="990" t="s">
        <v>754</v>
      </c>
      <c r="B291" s="923" t="s">
        <v>739</v>
      </c>
      <c r="C291" s="491"/>
      <c r="D291" s="526"/>
      <c r="E291" s="491"/>
      <c r="F291" s="491"/>
      <c r="G291" s="491"/>
      <c r="H291" s="553"/>
      <c r="I291" s="491"/>
      <c r="J291" s="491"/>
      <c r="K291" s="553"/>
      <c r="L291" s="535">
        <v>0</v>
      </c>
    </row>
    <row r="292" spans="1:12" ht="12.75" customHeight="1" thickTop="1" thickBot="1" x14ac:dyDescent="0.25">
      <c r="A292" s="1923" t="s">
        <v>425</v>
      </c>
      <c r="B292" s="1924"/>
      <c r="C292" s="491"/>
      <c r="D292" s="506">
        <f>SUM(D233,D276,D277,D282)</f>
        <v>43538</v>
      </c>
      <c r="E292" s="491"/>
      <c r="F292" s="491"/>
      <c r="G292" s="491"/>
      <c r="H292" s="506">
        <f>H290</f>
        <v>0</v>
      </c>
      <c r="I292" s="491"/>
      <c r="J292" s="491"/>
      <c r="K292" s="506">
        <f>SUM(K233,K276,K277,K282,K290,K291)</f>
        <v>43538</v>
      </c>
      <c r="L292" s="506">
        <f>SUM(L233,L276,L277,L282,L290,L291)</f>
        <v>58650</v>
      </c>
    </row>
    <row r="293" spans="1:12" ht="13.5" thickTop="1" x14ac:dyDescent="0.2">
      <c r="A293" s="1932" t="s">
        <v>859</v>
      </c>
      <c r="B293" s="1933"/>
      <c r="C293" s="491"/>
      <c r="D293" s="551"/>
      <c r="E293" s="491"/>
      <c r="F293" s="491"/>
      <c r="G293" s="491"/>
      <c r="H293" s="519"/>
      <c r="I293" s="491"/>
      <c r="J293" s="491"/>
      <c r="K293" s="531">
        <f>'Revenues 10-15'!G272-'Expenditures 16-24'!K292</f>
        <v>28045</v>
      </c>
      <c r="L293" s="519"/>
    </row>
    <row r="294" spans="1:12" ht="9" customHeight="1" x14ac:dyDescent="0.2">
      <c r="A294" s="925"/>
      <c r="B294" s="962"/>
      <c r="C294" s="927"/>
      <c r="D294" s="927"/>
      <c r="E294" s="927"/>
      <c r="F294" s="927"/>
      <c r="G294" s="927"/>
      <c r="H294" s="927"/>
      <c r="I294" s="927"/>
      <c r="J294" s="927"/>
      <c r="K294" s="927"/>
      <c r="L294" s="927"/>
    </row>
    <row r="295" spans="1:12" ht="16.7" customHeight="1" x14ac:dyDescent="0.2">
      <c r="A295" s="1915" t="s">
        <v>122</v>
      </c>
      <c r="B295" s="1909"/>
      <c r="C295" s="500"/>
      <c r="D295" s="501"/>
      <c r="E295" s="501"/>
      <c r="F295" s="501"/>
      <c r="G295" s="501"/>
      <c r="H295" s="501"/>
      <c r="I295" s="501"/>
      <c r="J295" s="501"/>
      <c r="K295" s="501"/>
      <c r="L295" s="508"/>
    </row>
    <row r="296" spans="1:12" ht="15.75" customHeight="1" x14ac:dyDescent="0.2">
      <c r="A296" s="913" t="s">
        <v>123</v>
      </c>
      <c r="B296" s="932" t="s">
        <v>486</v>
      </c>
      <c r="C296" s="491"/>
      <c r="D296" s="491"/>
      <c r="E296" s="491"/>
      <c r="F296" s="491"/>
      <c r="G296" s="491"/>
      <c r="H296" s="491"/>
      <c r="I296" s="491"/>
      <c r="J296" s="491"/>
      <c r="K296" s="491"/>
      <c r="L296" s="491"/>
    </row>
    <row r="297" spans="1:12" ht="15.75" customHeight="1" x14ac:dyDescent="0.2">
      <c r="A297" s="991" t="s">
        <v>524</v>
      </c>
      <c r="B297" s="906"/>
      <c r="C297" s="526"/>
      <c r="D297" s="526"/>
      <c r="E297" s="526"/>
      <c r="F297" s="526"/>
      <c r="G297" s="526"/>
      <c r="H297" s="526"/>
      <c r="I297" s="491"/>
      <c r="J297" s="491"/>
      <c r="K297" s="526"/>
      <c r="L297" s="526"/>
    </row>
    <row r="298" spans="1:12" x14ac:dyDescent="0.2">
      <c r="A298" s="989" t="s">
        <v>520</v>
      </c>
      <c r="B298" s="91">
        <v>2530</v>
      </c>
      <c r="C298" s="490">
        <v>0</v>
      </c>
      <c r="D298" s="490">
        <v>0</v>
      </c>
      <c r="E298" s="490">
        <v>0</v>
      </c>
      <c r="F298" s="490">
        <v>0</v>
      </c>
      <c r="G298" s="490">
        <v>0</v>
      </c>
      <c r="H298" s="490">
        <v>0</v>
      </c>
      <c r="I298" s="490">
        <v>0</v>
      </c>
      <c r="J298" s="490">
        <v>0</v>
      </c>
      <c r="K298" s="516">
        <f>SUM(C298:J298)</f>
        <v>0</v>
      </c>
      <c r="L298" s="490">
        <v>0</v>
      </c>
    </row>
    <row r="299" spans="1:12" ht="13.5" customHeight="1" x14ac:dyDescent="0.2">
      <c r="A299" s="989" t="s">
        <v>843</v>
      </c>
      <c r="B299" s="889" t="s">
        <v>491</v>
      </c>
      <c r="C299" s="490">
        <v>0</v>
      </c>
      <c r="D299" s="490">
        <v>0</v>
      </c>
      <c r="E299" s="490">
        <v>0</v>
      </c>
      <c r="F299" s="490">
        <v>0</v>
      </c>
      <c r="G299" s="490">
        <v>0</v>
      </c>
      <c r="H299" s="490">
        <v>0</v>
      </c>
      <c r="I299" s="490">
        <v>0</v>
      </c>
      <c r="J299" s="490">
        <v>0</v>
      </c>
      <c r="K299" s="516">
        <f>SUM(C299:J299)</f>
        <v>0</v>
      </c>
      <c r="L299" s="490">
        <v>0</v>
      </c>
    </row>
    <row r="300" spans="1:12" ht="12.75" customHeight="1" thickBot="1" x14ac:dyDescent="0.25">
      <c r="A300" s="892" t="s">
        <v>697</v>
      </c>
      <c r="B300" s="893" t="s">
        <v>486</v>
      </c>
      <c r="C300" s="533">
        <f>SUM(C298:C299)</f>
        <v>0</v>
      </c>
      <c r="D300" s="533">
        <f t="shared" ref="D300:L300" si="24">SUM(D298:D299)</f>
        <v>0</v>
      </c>
      <c r="E300" s="533">
        <f t="shared" si="24"/>
        <v>0</v>
      </c>
      <c r="F300" s="533">
        <f t="shared" si="24"/>
        <v>0</v>
      </c>
      <c r="G300" s="533">
        <f t="shared" si="24"/>
        <v>0</v>
      </c>
      <c r="H300" s="533">
        <f t="shared" si="24"/>
        <v>0</v>
      </c>
      <c r="I300" s="533">
        <f t="shared" si="24"/>
        <v>0</v>
      </c>
      <c r="J300" s="533">
        <f t="shared" si="24"/>
        <v>0</v>
      </c>
      <c r="K300" s="533">
        <f t="shared" si="24"/>
        <v>0</v>
      </c>
      <c r="L300" s="533">
        <f t="shared" si="24"/>
        <v>0</v>
      </c>
    </row>
    <row r="301" spans="1:12" ht="15.75" customHeight="1" thickTop="1" x14ac:dyDescent="0.2">
      <c r="A301" s="913" t="s">
        <v>124</v>
      </c>
      <c r="B301" s="923" t="s">
        <v>738</v>
      </c>
      <c r="C301" s="491"/>
      <c r="D301" s="491"/>
      <c r="E301" s="491"/>
      <c r="F301" s="491"/>
      <c r="G301" s="491"/>
      <c r="H301" s="491"/>
      <c r="I301" s="491"/>
      <c r="J301" s="491"/>
      <c r="K301" s="491"/>
      <c r="L301" s="491"/>
    </row>
    <row r="302" spans="1:12" ht="15.75" customHeight="1" x14ac:dyDescent="0.2">
      <c r="A302" s="141" t="s">
        <v>771</v>
      </c>
      <c r="B302" s="142"/>
      <c r="C302" s="491"/>
      <c r="D302" s="491"/>
      <c r="E302" s="491"/>
      <c r="F302" s="491"/>
      <c r="G302" s="491"/>
      <c r="H302" s="491"/>
      <c r="I302" s="491"/>
      <c r="J302" s="491"/>
      <c r="K302" s="491"/>
      <c r="L302" s="491"/>
    </row>
    <row r="303" spans="1:12" x14ac:dyDescent="0.2">
      <c r="A303" s="992" t="s">
        <v>1276</v>
      </c>
      <c r="B303" s="889" t="s">
        <v>1271</v>
      </c>
      <c r="C303" s="491"/>
      <c r="D303" s="491"/>
      <c r="E303" s="490">
        <v>0</v>
      </c>
      <c r="F303" s="491"/>
      <c r="G303" s="491"/>
      <c r="H303" s="490">
        <v>0</v>
      </c>
      <c r="I303" s="491"/>
      <c r="J303" s="491"/>
      <c r="K303" s="516">
        <f>SUM(E303,H303)</f>
        <v>0</v>
      </c>
      <c r="L303" s="490">
        <v>0</v>
      </c>
    </row>
    <row r="304" spans="1:12" x14ac:dyDescent="0.2">
      <c r="A304" s="888" t="s">
        <v>241</v>
      </c>
      <c r="B304" s="889">
        <v>4120</v>
      </c>
      <c r="C304" s="491"/>
      <c r="D304" s="491"/>
      <c r="E304" s="490">
        <v>0</v>
      </c>
      <c r="F304" s="491"/>
      <c r="G304" s="491"/>
      <c r="H304" s="490">
        <v>0</v>
      </c>
      <c r="I304" s="495"/>
      <c r="J304" s="491"/>
      <c r="K304" s="516">
        <f>SUM(E304,H304)</f>
        <v>0</v>
      </c>
      <c r="L304" s="490">
        <v>0</v>
      </c>
    </row>
    <row r="305" spans="1:12" x14ac:dyDescent="0.2">
      <c r="A305" s="888" t="s">
        <v>598</v>
      </c>
      <c r="B305" s="889">
        <v>4140</v>
      </c>
      <c r="C305" s="491"/>
      <c r="D305" s="491"/>
      <c r="E305" s="490">
        <v>0</v>
      </c>
      <c r="F305" s="491"/>
      <c r="G305" s="491"/>
      <c r="H305" s="490">
        <v>0</v>
      </c>
      <c r="I305" s="495"/>
      <c r="J305" s="491"/>
      <c r="K305" s="516">
        <f>SUM(E305,H305)</f>
        <v>0</v>
      </c>
      <c r="L305" s="490">
        <v>0</v>
      </c>
    </row>
    <row r="306" spans="1:12" ht="12.75" customHeight="1" x14ac:dyDescent="0.2">
      <c r="A306" s="900" t="s">
        <v>599</v>
      </c>
      <c r="B306" s="901">
        <v>4190</v>
      </c>
      <c r="C306" s="491"/>
      <c r="D306" s="491"/>
      <c r="E306" s="490">
        <v>0</v>
      </c>
      <c r="F306" s="491"/>
      <c r="G306" s="491"/>
      <c r="H306" s="490">
        <v>0</v>
      </c>
      <c r="I306" s="495"/>
      <c r="J306" s="491"/>
      <c r="K306" s="516">
        <f>SUM(E306,H306)</f>
        <v>0</v>
      </c>
      <c r="L306" s="490">
        <v>0</v>
      </c>
    </row>
    <row r="307" spans="1:12" ht="12.75" customHeight="1" thickBot="1" x14ac:dyDescent="0.25">
      <c r="A307" s="892" t="s">
        <v>1137</v>
      </c>
      <c r="B307" s="907" t="s">
        <v>738</v>
      </c>
      <c r="C307" s="491"/>
      <c r="D307" s="491"/>
      <c r="E307" s="506">
        <f>SUM(E303:E306)</f>
        <v>0</v>
      </c>
      <c r="F307" s="491"/>
      <c r="G307" s="491"/>
      <c r="H307" s="506">
        <f>SUM(H303:H306)</f>
        <v>0</v>
      </c>
      <c r="I307" s="495"/>
      <c r="J307" s="491"/>
      <c r="K307" s="506">
        <f>SUM(K303:K306)</f>
        <v>0</v>
      </c>
      <c r="L307" s="533">
        <f>SUM(L303:L306)</f>
        <v>0</v>
      </c>
    </row>
    <row r="308" spans="1:12" ht="15.75" customHeight="1" thickTop="1" thickBot="1" x14ac:dyDescent="0.25">
      <c r="A308" s="959" t="s">
        <v>769</v>
      </c>
      <c r="B308" s="912" t="s">
        <v>739</v>
      </c>
      <c r="C308" s="526"/>
      <c r="D308" s="526"/>
      <c r="E308" s="526"/>
      <c r="F308" s="526"/>
      <c r="G308" s="526"/>
      <c r="H308" s="526"/>
      <c r="I308" s="526"/>
      <c r="J308" s="491"/>
      <c r="K308" s="526"/>
      <c r="L308" s="536">
        <v>0</v>
      </c>
    </row>
    <row r="309" spans="1:12" ht="12.75" customHeight="1" thickTop="1" thickBot="1" x14ac:dyDescent="0.25">
      <c r="A309" s="1920" t="s">
        <v>223</v>
      </c>
      <c r="B309" s="1921"/>
      <c r="C309" s="506">
        <f>SUM(C300)</f>
        <v>0</v>
      </c>
      <c r="D309" s="506">
        <f>SUM(D300)</f>
        <v>0</v>
      </c>
      <c r="E309" s="506">
        <f>SUM(E300,E307)</f>
        <v>0</v>
      </c>
      <c r="F309" s="506">
        <f>SUM(F300)</f>
        <v>0</v>
      </c>
      <c r="G309" s="506">
        <f>SUM(G300)</f>
        <v>0</v>
      </c>
      <c r="H309" s="506">
        <f>SUM(H300,H307)</f>
        <v>0</v>
      </c>
      <c r="I309" s="506">
        <f>SUM(I300)</f>
        <v>0</v>
      </c>
      <c r="J309" s="506">
        <f>SUM(J300)</f>
        <v>0</v>
      </c>
      <c r="K309" s="506">
        <f>SUM(K300,K307,K308)</f>
        <v>0</v>
      </c>
      <c r="L309" s="506">
        <f>SUM(L300,L307,L308)</f>
        <v>0</v>
      </c>
    </row>
    <row r="310" spans="1:12" ht="13.5" thickTop="1" x14ac:dyDescent="0.2">
      <c r="A310" s="1916" t="s">
        <v>859</v>
      </c>
      <c r="B310" s="1917"/>
      <c r="C310" s="554"/>
      <c r="D310" s="554"/>
      <c r="E310" s="554"/>
      <c r="F310" s="554"/>
      <c r="G310" s="554"/>
      <c r="H310" s="554"/>
      <c r="I310" s="554"/>
      <c r="J310" s="554"/>
      <c r="K310" s="935">
        <f>'Revenues 10-15'!H272-'Expenditures 16-24'!K309</f>
        <v>0</v>
      </c>
      <c r="L310" s="554"/>
    </row>
    <row r="311" spans="1:12" ht="9" customHeight="1" x14ac:dyDescent="0.2">
      <c r="A311" s="993"/>
      <c r="B311" s="994"/>
      <c r="C311" s="995"/>
      <c r="D311" s="995"/>
      <c r="E311" s="995"/>
      <c r="F311" s="995"/>
      <c r="G311" s="995"/>
      <c r="H311" s="995"/>
      <c r="I311" s="995"/>
      <c r="J311" s="995"/>
      <c r="K311" s="995"/>
      <c r="L311" s="995"/>
    </row>
    <row r="312" spans="1:12" ht="16.7" customHeight="1" x14ac:dyDescent="0.2">
      <c r="A312" s="1929" t="s">
        <v>127</v>
      </c>
      <c r="B312" s="1930"/>
      <c r="C312" s="507"/>
      <c r="D312" s="502"/>
      <c r="E312" s="502"/>
      <c r="F312" s="502"/>
      <c r="G312" s="502"/>
      <c r="H312" s="502"/>
      <c r="I312" s="502"/>
      <c r="J312" s="502"/>
      <c r="K312" s="502"/>
      <c r="L312" s="503"/>
    </row>
    <row r="313" spans="1:12" ht="9" customHeight="1" x14ac:dyDescent="0.2">
      <c r="A313" s="993"/>
      <c r="B313" s="994"/>
      <c r="C313" s="996"/>
      <c r="D313" s="996"/>
      <c r="E313" s="996"/>
      <c r="F313" s="996"/>
      <c r="G313" s="996"/>
      <c r="H313" s="996"/>
      <c r="I313" s="996"/>
      <c r="J313" s="996"/>
      <c r="K313" s="996"/>
      <c r="L313" s="996"/>
    </row>
    <row r="314" spans="1:12" ht="16.7" customHeight="1" x14ac:dyDescent="0.2">
      <c r="A314" s="1931" t="s">
        <v>772</v>
      </c>
      <c r="B314" s="1930"/>
      <c r="C314" s="507"/>
      <c r="D314" s="502"/>
      <c r="E314" s="502"/>
      <c r="F314" s="502"/>
      <c r="G314" s="502"/>
      <c r="H314" s="502"/>
      <c r="I314" s="502"/>
      <c r="J314" s="502"/>
      <c r="K314" s="502"/>
      <c r="L314" s="503"/>
    </row>
    <row r="315" spans="1:12" x14ac:dyDescent="0.2">
      <c r="A315" s="913" t="s">
        <v>1409</v>
      </c>
      <c r="B315" s="923" t="s">
        <v>487</v>
      </c>
      <c r="C315" s="923"/>
      <c r="D315" s="923"/>
      <c r="E315" s="923"/>
      <c r="F315" s="923"/>
      <c r="G315" s="923"/>
      <c r="H315" s="923"/>
      <c r="I315" s="923"/>
      <c r="J315" s="923"/>
      <c r="K315" s="923"/>
      <c r="L315" s="997"/>
    </row>
    <row r="316" spans="1:12" x14ac:dyDescent="0.2">
      <c r="A316" s="998" t="s">
        <v>826</v>
      </c>
      <c r="B316" s="999">
        <v>1100</v>
      </c>
      <c r="C316" s="727"/>
      <c r="D316" s="727"/>
      <c r="E316" s="727"/>
      <c r="F316" s="727"/>
      <c r="G316" s="727"/>
      <c r="H316" s="727"/>
      <c r="I316" s="727"/>
      <c r="J316" s="727"/>
      <c r="K316" s="1000">
        <f>SUM(C316:J316)</f>
        <v>0</v>
      </c>
      <c r="L316" s="490">
        <v>0</v>
      </c>
    </row>
    <row r="317" spans="1:12" x14ac:dyDescent="0.2">
      <c r="A317" s="1001" t="s">
        <v>1108</v>
      </c>
      <c r="B317" s="1002">
        <v>1115</v>
      </c>
      <c r="C317" s="491"/>
      <c r="D317" s="491"/>
      <c r="E317" s="728"/>
      <c r="F317" s="491"/>
      <c r="G317" s="491"/>
      <c r="H317" s="491"/>
      <c r="I317" s="491"/>
      <c r="J317" s="491"/>
      <c r="K317" s="1003">
        <f>SUM(C317,E317)</f>
        <v>0</v>
      </c>
      <c r="L317" s="490">
        <v>0</v>
      </c>
    </row>
    <row r="318" spans="1:12" x14ac:dyDescent="0.2">
      <c r="A318" s="1001" t="s">
        <v>141</v>
      </c>
      <c r="B318" s="1002">
        <v>1125</v>
      </c>
      <c r="C318" s="727"/>
      <c r="D318" s="727"/>
      <c r="E318" s="727"/>
      <c r="F318" s="727"/>
      <c r="G318" s="727"/>
      <c r="H318" s="727"/>
      <c r="I318" s="727"/>
      <c r="J318" s="727"/>
      <c r="K318" s="1003">
        <f t="shared" ref="K318:K344" si="25">SUM(C318:J318)</f>
        <v>0</v>
      </c>
      <c r="L318" s="490">
        <v>0</v>
      </c>
    </row>
    <row r="319" spans="1:12" x14ac:dyDescent="0.2">
      <c r="A319" s="1001" t="s">
        <v>1378</v>
      </c>
      <c r="B319" s="1002">
        <v>1200</v>
      </c>
      <c r="C319" s="727"/>
      <c r="D319" s="727"/>
      <c r="E319" s="727"/>
      <c r="F319" s="727"/>
      <c r="G319" s="727"/>
      <c r="H319" s="727"/>
      <c r="I319" s="727"/>
      <c r="J319" s="727"/>
      <c r="K319" s="1003">
        <f t="shared" si="25"/>
        <v>0</v>
      </c>
      <c r="L319" s="490">
        <v>0</v>
      </c>
    </row>
    <row r="320" spans="1:12" x14ac:dyDescent="0.2">
      <c r="A320" s="1001" t="s">
        <v>621</v>
      </c>
      <c r="B320" s="1002">
        <v>1225</v>
      </c>
      <c r="C320" s="727"/>
      <c r="D320" s="727"/>
      <c r="E320" s="727"/>
      <c r="F320" s="727"/>
      <c r="G320" s="727"/>
      <c r="H320" s="727"/>
      <c r="I320" s="727"/>
      <c r="J320" s="727"/>
      <c r="K320" s="1003">
        <f t="shared" si="25"/>
        <v>0</v>
      </c>
      <c r="L320" s="490">
        <v>0</v>
      </c>
    </row>
    <row r="321" spans="1:12" x14ac:dyDescent="0.2">
      <c r="A321" s="1001" t="s">
        <v>622</v>
      </c>
      <c r="B321" s="1002">
        <v>1250</v>
      </c>
      <c r="C321" s="727"/>
      <c r="D321" s="727"/>
      <c r="E321" s="727"/>
      <c r="F321" s="727"/>
      <c r="G321" s="727"/>
      <c r="H321" s="727"/>
      <c r="I321" s="727"/>
      <c r="J321" s="727"/>
      <c r="K321" s="1003">
        <f t="shared" si="25"/>
        <v>0</v>
      </c>
      <c r="L321" s="490">
        <v>0</v>
      </c>
    </row>
    <row r="322" spans="1:12" x14ac:dyDescent="0.2">
      <c r="A322" s="1001" t="s">
        <v>969</v>
      </c>
      <c r="B322" s="1002">
        <v>1275</v>
      </c>
      <c r="C322" s="727"/>
      <c r="D322" s="727"/>
      <c r="E322" s="727"/>
      <c r="F322" s="727"/>
      <c r="G322" s="727"/>
      <c r="H322" s="727"/>
      <c r="I322" s="727"/>
      <c r="J322" s="727"/>
      <c r="K322" s="1003">
        <f t="shared" si="25"/>
        <v>0</v>
      </c>
      <c r="L322" s="490">
        <v>0</v>
      </c>
    </row>
    <row r="323" spans="1:12" x14ac:dyDescent="0.2">
      <c r="A323" s="1001" t="s">
        <v>827</v>
      </c>
      <c r="B323" s="1002">
        <v>1300</v>
      </c>
      <c r="C323" s="727"/>
      <c r="D323" s="727"/>
      <c r="E323" s="727"/>
      <c r="F323" s="727"/>
      <c r="G323" s="727"/>
      <c r="H323" s="727"/>
      <c r="I323" s="727"/>
      <c r="J323" s="727"/>
      <c r="K323" s="1003">
        <f t="shared" si="25"/>
        <v>0</v>
      </c>
      <c r="L323" s="490">
        <v>0</v>
      </c>
    </row>
    <row r="324" spans="1:12" x14ac:dyDescent="0.2">
      <c r="A324" s="1001" t="s">
        <v>623</v>
      </c>
      <c r="B324" s="1002">
        <v>1400</v>
      </c>
      <c r="C324" s="727"/>
      <c r="D324" s="727"/>
      <c r="E324" s="727"/>
      <c r="F324" s="727"/>
      <c r="G324" s="727"/>
      <c r="H324" s="727"/>
      <c r="I324" s="727"/>
      <c r="J324" s="727"/>
      <c r="K324" s="1003">
        <f t="shared" si="25"/>
        <v>0</v>
      </c>
      <c r="L324" s="490">
        <v>0</v>
      </c>
    </row>
    <row r="325" spans="1:12" x14ac:dyDescent="0.2">
      <c r="A325" s="1001" t="s">
        <v>828</v>
      </c>
      <c r="B325" s="1002">
        <v>1500</v>
      </c>
      <c r="C325" s="727"/>
      <c r="D325" s="727"/>
      <c r="E325" s="727"/>
      <c r="F325" s="727"/>
      <c r="G325" s="727"/>
      <c r="H325" s="727"/>
      <c r="I325" s="727"/>
      <c r="J325" s="727"/>
      <c r="K325" s="1003">
        <f t="shared" si="25"/>
        <v>0</v>
      </c>
      <c r="L325" s="490">
        <v>0</v>
      </c>
    </row>
    <row r="326" spans="1:12" x14ac:dyDescent="0.2">
      <c r="A326" s="1001" t="s">
        <v>829</v>
      </c>
      <c r="B326" s="1002">
        <v>1600</v>
      </c>
      <c r="C326" s="727"/>
      <c r="D326" s="727"/>
      <c r="E326" s="727"/>
      <c r="F326" s="727"/>
      <c r="G326" s="727"/>
      <c r="H326" s="727"/>
      <c r="I326" s="727"/>
      <c r="J326" s="727"/>
      <c r="K326" s="1003">
        <f t="shared" si="25"/>
        <v>0</v>
      </c>
      <c r="L326" s="490">
        <v>0</v>
      </c>
    </row>
    <row r="327" spans="1:12" x14ac:dyDescent="0.2">
      <c r="A327" s="1001" t="s">
        <v>850</v>
      </c>
      <c r="B327" s="1002">
        <v>1650</v>
      </c>
      <c r="C327" s="727"/>
      <c r="D327" s="727"/>
      <c r="E327" s="727"/>
      <c r="F327" s="727"/>
      <c r="G327" s="727"/>
      <c r="H327" s="727"/>
      <c r="I327" s="727"/>
      <c r="J327" s="727"/>
      <c r="K327" s="1003">
        <f t="shared" si="25"/>
        <v>0</v>
      </c>
      <c r="L327" s="490">
        <v>0</v>
      </c>
    </row>
    <row r="328" spans="1:12" x14ac:dyDescent="0.2">
      <c r="A328" s="1001" t="s">
        <v>624</v>
      </c>
      <c r="B328" s="1002">
        <v>1700</v>
      </c>
      <c r="C328" s="727"/>
      <c r="D328" s="727"/>
      <c r="E328" s="727"/>
      <c r="F328" s="727"/>
      <c r="G328" s="727"/>
      <c r="H328" s="727"/>
      <c r="I328" s="727"/>
      <c r="J328" s="727"/>
      <c r="K328" s="1003">
        <f t="shared" si="25"/>
        <v>0</v>
      </c>
      <c r="L328" s="490">
        <v>0</v>
      </c>
    </row>
    <row r="329" spans="1:12" x14ac:dyDescent="0.2">
      <c r="A329" s="1001" t="s">
        <v>929</v>
      </c>
      <c r="B329" s="1002">
        <v>1800</v>
      </c>
      <c r="C329" s="727"/>
      <c r="D329" s="727"/>
      <c r="E329" s="727"/>
      <c r="F329" s="727"/>
      <c r="G329" s="727"/>
      <c r="H329" s="727"/>
      <c r="I329" s="727"/>
      <c r="J329" s="727"/>
      <c r="K329" s="1003">
        <f t="shared" si="25"/>
        <v>0</v>
      </c>
      <c r="L329" s="490">
        <v>0</v>
      </c>
    </row>
    <row r="330" spans="1:12" x14ac:dyDescent="0.2">
      <c r="A330" s="1001" t="s">
        <v>113</v>
      </c>
      <c r="B330" s="1002">
        <v>1900</v>
      </c>
      <c r="C330" s="727"/>
      <c r="D330" s="727"/>
      <c r="E330" s="727"/>
      <c r="F330" s="727"/>
      <c r="G330" s="727"/>
      <c r="H330" s="727"/>
      <c r="I330" s="727"/>
      <c r="J330" s="727"/>
      <c r="K330" s="1003">
        <f t="shared" si="25"/>
        <v>0</v>
      </c>
      <c r="L330" s="490">
        <v>0</v>
      </c>
    </row>
    <row r="331" spans="1:12" x14ac:dyDescent="0.2">
      <c r="A331" s="1001" t="s">
        <v>638</v>
      </c>
      <c r="B331" s="1002">
        <v>1910</v>
      </c>
      <c r="C331" s="491"/>
      <c r="D331" s="491"/>
      <c r="E331" s="491"/>
      <c r="F331" s="491"/>
      <c r="G331" s="491"/>
      <c r="H331" s="727"/>
      <c r="I331" s="491"/>
      <c r="J331" s="491"/>
      <c r="K331" s="1003">
        <f t="shared" si="25"/>
        <v>0</v>
      </c>
      <c r="L331" s="490">
        <v>0</v>
      </c>
    </row>
    <row r="332" spans="1:12" x14ac:dyDescent="0.2">
      <c r="A332" s="1001" t="s">
        <v>1379</v>
      </c>
      <c r="B332" s="1002">
        <v>1911</v>
      </c>
      <c r="C332" s="491"/>
      <c r="D332" s="491"/>
      <c r="E332" s="491"/>
      <c r="F332" s="491"/>
      <c r="G332" s="491"/>
      <c r="H332" s="727"/>
      <c r="I332" s="491"/>
      <c r="J332" s="491"/>
      <c r="K332" s="1003">
        <f t="shared" si="25"/>
        <v>0</v>
      </c>
      <c r="L332" s="490">
        <v>0</v>
      </c>
    </row>
    <row r="333" spans="1:12" x14ac:dyDescent="0.2">
      <c r="A333" s="1001" t="s">
        <v>1380</v>
      </c>
      <c r="B333" s="1002">
        <v>1912</v>
      </c>
      <c r="C333" s="491"/>
      <c r="D333" s="491"/>
      <c r="E333" s="491"/>
      <c r="F333" s="491"/>
      <c r="G333" s="491"/>
      <c r="H333" s="727"/>
      <c r="I333" s="491"/>
      <c r="J333" s="491"/>
      <c r="K333" s="1003">
        <f t="shared" si="25"/>
        <v>0</v>
      </c>
      <c r="L333" s="490">
        <v>0</v>
      </c>
    </row>
    <row r="334" spans="1:12" x14ac:dyDescent="0.2">
      <c r="A334" s="1001" t="s">
        <v>1381</v>
      </c>
      <c r="B334" s="1002">
        <v>1913</v>
      </c>
      <c r="C334" s="491"/>
      <c r="D334" s="491"/>
      <c r="E334" s="491"/>
      <c r="F334" s="491"/>
      <c r="G334" s="491"/>
      <c r="H334" s="727"/>
      <c r="I334" s="491"/>
      <c r="J334" s="491"/>
      <c r="K334" s="1003">
        <f t="shared" si="25"/>
        <v>0</v>
      </c>
      <c r="L334" s="490">
        <v>0</v>
      </c>
    </row>
    <row r="335" spans="1:12" x14ac:dyDescent="0.2">
      <c r="A335" s="1001" t="s">
        <v>1382</v>
      </c>
      <c r="B335" s="1002">
        <v>1914</v>
      </c>
      <c r="C335" s="491"/>
      <c r="D335" s="491"/>
      <c r="E335" s="491"/>
      <c r="F335" s="491"/>
      <c r="G335" s="491"/>
      <c r="H335" s="727"/>
      <c r="I335" s="491"/>
      <c r="J335" s="491"/>
      <c r="K335" s="1003">
        <f t="shared" si="25"/>
        <v>0</v>
      </c>
      <c r="L335" s="490">
        <v>0</v>
      </c>
    </row>
    <row r="336" spans="1:12" x14ac:dyDescent="0.2">
      <c r="A336" s="1001" t="s">
        <v>1383</v>
      </c>
      <c r="B336" s="1002">
        <v>1915</v>
      </c>
      <c r="C336" s="491"/>
      <c r="D336" s="491"/>
      <c r="E336" s="491"/>
      <c r="F336" s="491"/>
      <c r="G336" s="491"/>
      <c r="H336" s="727"/>
      <c r="I336" s="491"/>
      <c r="J336" s="491"/>
      <c r="K336" s="1003">
        <f t="shared" si="25"/>
        <v>0</v>
      </c>
      <c r="L336" s="490">
        <v>0</v>
      </c>
    </row>
    <row r="337" spans="1:12" x14ac:dyDescent="0.2">
      <c r="A337" s="1001" t="s">
        <v>1384</v>
      </c>
      <c r="B337" s="1002">
        <v>1916</v>
      </c>
      <c r="C337" s="491"/>
      <c r="D337" s="491"/>
      <c r="E337" s="491"/>
      <c r="F337" s="491"/>
      <c r="G337" s="491"/>
      <c r="H337" s="727"/>
      <c r="I337" s="491"/>
      <c r="J337" s="491"/>
      <c r="K337" s="1003">
        <f t="shared" si="25"/>
        <v>0</v>
      </c>
      <c r="L337" s="490">
        <v>0</v>
      </c>
    </row>
    <row r="338" spans="1:12" x14ac:dyDescent="0.2">
      <c r="A338" s="1001" t="s">
        <v>1385</v>
      </c>
      <c r="B338" s="1002">
        <v>1917</v>
      </c>
      <c r="C338" s="491"/>
      <c r="D338" s="491"/>
      <c r="E338" s="491"/>
      <c r="F338" s="491"/>
      <c r="G338" s="491"/>
      <c r="H338" s="727"/>
      <c r="I338" s="491"/>
      <c r="J338" s="491"/>
      <c r="K338" s="1003">
        <f t="shared" si="25"/>
        <v>0</v>
      </c>
      <c r="L338" s="490">
        <v>0</v>
      </c>
    </row>
    <row r="339" spans="1:12" x14ac:dyDescent="0.2">
      <c r="A339" s="1001" t="s">
        <v>1386</v>
      </c>
      <c r="B339" s="1002">
        <v>1918</v>
      </c>
      <c r="C339" s="491"/>
      <c r="D339" s="491"/>
      <c r="E339" s="491"/>
      <c r="F339" s="491"/>
      <c r="G339" s="491"/>
      <c r="H339" s="727"/>
      <c r="I339" s="491"/>
      <c r="J339" s="491"/>
      <c r="K339" s="1003">
        <f t="shared" si="25"/>
        <v>0</v>
      </c>
      <c r="L339" s="490">
        <v>0</v>
      </c>
    </row>
    <row r="340" spans="1:12" x14ac:dyDescent="0.2">
      <c r="A340" s="1001" t="s">
        <v>1387</v>
      </c>
      <c r="B340" s="1002">
        <v>1919</v>
      </c>
      <c r="C340" s="491"/>
      <c r="D340" s="491"/>
      <c r="E340" s="491"/>
      <c r="F340" s="491"/>
      <c r="G340" s="491"/>
      <c r="H340" s="727"/>
      <c r="I340" s="491"/>
      <c r="J340" s="491"/>
      <c r="K340" s="1003">
        <f t="shared" si="25"/>
        <v>0</v>
      </c>
      <c r="L340" s="490">
        <v>0</v>
      </c>
    </row>
    <row r="341" spans="1:12" x14ac:dyDescent="0.2">
      <c r="A341" s="1001" t="s">
        <v>1388</v>
      </c>
      <c r="B341" s="1004">
        <v>1920</v>
      </c>
      <c r="C341" s="491"/>
      <c r="D341" s="491"/>
      <c r="E341" s="491"/>
      <c r="F341" s="491"/>
      <c r="G341" s="491"/>
      <c r="H341" s="727"/>
      <c r="I341" s="491"/>
      <c r="J341" s="491"/>
      <c r="K341" s="1003">
        <f t="shared" si="25"/>
        <v>0</v>
      </c>
      <c r="L341" s="490">
        <v>0</v>
      </c>
    </row>
    <row r="342" spans="1:12" x14ac:dyDescent="0.2">
      <c r="A342" s="1001" t="s">
        <v>1389</v>
      </c>
      <c r="B342" s="1004">
        <v>1921</v>
      </c>
      <c r="C342" s="491"/>
      <c r="D342" s="491"/>
      <c r="E342" s="491"/>
      <c r="F342" s="491"/>
      <c r="G342" s="491"/>
      <c r="H342" s="727"/>
      <c r="I342" s="491"/>
      <c r="J342" s="491"/>
      <c r="K342" s="1003">
        <f t="shared" si="25"/>
        <v>0</v>
      </c>
      <c r="L342" s="490">
        <v>0</v>
      </c>
    </row>
    <row r="343" spans="1:12" x14ac:dyDescent="0.2">
      <c r="A343" s="1005" t="s">
        <v>1390</v>
      </c>
      <c r="B343" s="1006">
        <v>1922</v>
      </c>
      <c r="C343" s="491"/>
      <c r="D343" s="491"/>
      <c r="E343" s="491"/>
      <c r="F343" s="491"/>
      <c r="G343" s="491"/>
      <c r="H343" s="727"/>
      <c r="I343" s="491"/>
      <c r="J343" s="491"/>
      <c r="K343" s="1003">
        <f t="shared" si="25"/>
        <v>0</v>
      </c>
      <c r="L343" s="490">
        <v>0</v>
      </c>
    </row>
    <row r="344" spans="1:12" ht="13.5" thickBot="1" x14ac:dyDescent="0.25">
      <c r="A344" s="1007" t="s">
        <v>1412</v>
      </c>
      <c r="B344" s="1008">
        <v>1000</v>
      </c>
      <c r="C344" s="1009">
        <f t="shared" ref="C344:J344" si="26">SUM(C316:C343)</f>
        <v>0</v>
      </c>
      <c r="D344" s="1009">
        <f t="shared" si="26"/>
        <v>0</v>
      </c>
      <c r="E344" s="1009">
        <f t="shared" si="26"/>
        <v>0</v>
      </c>
      <c r="F344" s="1009">
        <f t="shared" si="26"/>
        <v>0</v>
      </c>
      <c r="G344" s="1009">
        <f t="shared" si="26"/>
        <v>0</v>
      </c>
      <c r="H344" s="1009">
        <f t="shared" si="26"/>
        <v>0</v>
      </c>
      <c r="I344" s="1009">
        <f t="shared" si="26"/>
        <v>0</v>
      </c>
      <c r="J344" s="1009">
        <f t="shared" si="26"/>
        <v>0</v>
      </c>
      <c r="K344" s="1010">
        <f t="shared" si="25"/>
        <v>0</v>
      </c>
      <c r="L344" s="1010">
        <f>SUM(L316:L343)</f>
        <v>0</v>
      </c>
    </row>
    <row r="345" spans="1:12" ht="13.5" thickTop="1" x14ac:dyDescent="0.2">
      <c r="A345" s="913" t="s">
        <v>1410</v>
      </c>
      <c r="B345" s="1011">
        <v>2000</v>
      </c>
      <c r="C345" s="913"/>
      <c r="D345" s="913"/>
      <c r="E345" s="913"/>
      <c r="F345" s="913"/>
      <c r="G345" s="913"/>
      <c r="H345" s="913"/>
      <c r="I345" s="913"/>
      <c r="J345" s="913"/>
      <c r="K345" s="913"/>
      <c r="L345" s="1012"/>
    </row>
    <row r="346" spans="1:12" x14ac:dyDescent="0.2">
      <c r="A346" s="1013" t="s">
        <v>1391</v>
      </c>
      <c r="B346" s="1014">
        <v>2100</v>
      </c>
      <c r="C346" s="495"/>
      <c r="D346" s="495"/>
      <c r="E346" s="495"/>
      <c r="F346" s="495"/>
      <c r="G346" s="495"/>
      <c r="H346" s="495"/>
      <c r="I346" s="495"/>
      <c r="J346" s="495"/>
      <c r="K346" s="495"/>
      <c r="L346" s="1012"/>
    </row>
    <row r="347" spans="1:12" x14ac:dyDescent="0.2">
      <c r="A347" s="1015" t="s">
        <v>931</v>
      </c>
      <c r="B347" s="1002">
        <v>2110</v>
      </c>
      <c r="C347" s="727"/>
      <c r="D347" s="727"/>
      <c r="E347" s="727"/>
      <c r="F347" s="727"/>
      <c r="G347" s="727"/>
      <c r="H347" s="727"/>
      <c r="I347" s="727"/>
      <c r="J347" s="727"/>
      <c r="K347" s="1003">
        <f t="shared" ref="K347:K352" si="27">SUM(C347:J347)</f>
        <v>0</v>
      </c>
      <c r="L347" s="729">
        <v>0</v>
      </c>
    </row>
    <row r="348" spans="1:12" x14ac:dyDescent="0.2">
      <c r="A348" s="1016" t="s">
        <v>932</v>
      </c>
      <c r="B348" s="1002">
        <v>2120</v>
      </c>
      <c r="C348" s="727"/>
      <c r="D348" s="727"/>
      <c r="E348" s="727"/>
      <c r="F348" s="727"/>
      <c r="G348" s="727"/>
      <c r="H348" s="727"/>
      <c r="I348" s="727"/>
      <c r="J348" s="727"/>
      <c r="K348" s="1003">
        <f t="shared" si="27"/>
        <v>0</v>
      </c>
      <c r="L348" s="729">
        <v>0</v>
      </c>
    </row>
    <row r="349" spans="1:12" x14ac:dyDescent="0.2">
      <c r="A349" s="1016" t="s">
        <v>157</v>
      </c>
      <c r="B349" s="1002">
        <v>2130</v>
      </c>
      <c r="C349" s="727"/>
      <c r="D349" s="727"/>
      <c r="E349" s="727"/>
      <c r="F349" s="727"/>
      <c r="G349" s="727"/>
      <c r="H349" s="727"/>
      <c r="I349" s="727"/>
      <c r="J349" s="727"/>
      <c r="K349" s="1003">
        <f t="shared" si="27"/>
        <v>0</v>
      </c>
      <c r="L349" s="729">
        <v>0</v>
      </c>
    </row>
    <row r="350" spans="1:12" x14ac:dyDescent="0.2">
      <c r="A350" s="1016" t="s">
        <v>158</v>
      </c>
      <c r="B350" s="1002">
        <v>2140</v>
      </c>
      <c r="C350" s="727"/>
      <c r="D350" s="727"/>
      <c r="E350" s="727"/>
      <c r="F350" s="727"/>
      <c r="G350" s="727"/>
      <c r="H350" s="727"/>
      <c r="I350" s="727"/>
      <c r="J350" s="727"/>
      <c r="K350" s="1003">
        <f t="shared" si="27"/>
        <v>0</v>
      </c>
      <c r="L350" s="729">
        <v>0</v>
      </c>
    </row>
    <row r="351" spans="1:12" x14ac:dyDescent="0.2">
      <c r="A351" s="1017" t="s">
        <v>159</v>
      </c>
      <c r="B351" s="1018">
        <v>2150</v>
      </c>
      <c r="C351" s="727"/>
      <c r="D351" s="727"/>
      <c r="E351" s="727"/>
      <c r="F351" s="727"/>
      <c r="G351" s="727"/>
      <c r="H351" s="727"/>
      <c r="I351" s="727"/>
      <c r="J351" s="727"/>
      <c r="K351" s="1003">
        <f t="shared" si="27"/>
        <v>0</v>
      </c>
      <c r="L351" s="729">
        <v>0</v>
      </c>
    </row>
    <row r="352" spans="1:12" x14ac:dyDescent="0.2">
      <c r="A352" s="1019" t="s">
        <v>143</v>
      </c>
      <c r="B352" s="1020">
        <v>2190</v>
      </c>
      <c r="C352" s="727"/>
      <c r="D352" s="727"/>
      <c r="E352" s="727"/>
      <c r="F352" s="727"/>
      <c r="G352" s="727"/>
      <c r="H352" s="727"/>
      <c r="I352" s="727"/>
      <c r="J352" s="727"/>
      <c r="K352" s="1003">
        <f t="shared" si="27"/>
        <v>0</v>
      </c>
      <c r="L352" s="729">
        <v>0</v>
      </c>
    </row>
    <row r="353" spans="1:12" ht="13.5" thickBot="1" x14ac:dyDescent="0.25">
      <c r="A353" s="1021" t="s">
        <v>1392</v>
      </c>
      <c r="B353" s="1022">
        <v>2100</v>
      </c>
      <c r="C353" s="1023">
        <f>SUM(C347:C352)</f>
        <v>0</v>
      </c>
      <c r="D353" s="1023">
        <f t="shared" ref="D353:K353" si="28">SUM(D347:D352)</f>
        <v>0</v>
      </c>
      <c r="E353" s="1023">
        <f t="shared" si="28"/>
        <v>0</v>
      </c>
      <c r="F353" s="1023">
        <f t="shared" si="28"/>
        <v>0</v>
      </c>
      <c r="G353" s="1023">
        <f t="shared" si="28"/>
        <v>0</v>
      </c>
      <c r="H353" s="1023">
        <f t="shared" si="28"/>
        <v>0</v>
      </c>
      <c r="I353" s="1023">
        <f t="shared" si="28"/>
        <v>0</v>
      </c>
      <c r="J353" s="1023">
        <f t="shared" si="28"/>
        <v>0</v>
      </c>
      <c r="K353" s="1023">
        <f t="shared" si="28"/>
        <v>0</v>
      </c>
      <c r="L353" s="1010">
        <f>SUM(L347:L352)</f>
        <v>0</v>
      </c>
    </row>
    <row r="354" spans="1:12" ht="13.5" thickTop="1" x14ac:dyDescent="0.2">
      <c r="A354" s="1013" t="s">
        <v>1393</v>
      </c>
      <c r="B354" s="1014">
        <v>2200</v>
      </c>
      <c r="C354" s="495"/>
      <c r="D354" s="495"/>
      <c r="E354" s="495"/>
      <c r="F354" s="495"/>
      <c r="G354" s="495"/>
      <c r="H354" s="495"/>
      <c r="I354" s="495"/>
      <c r="J354" s="495"/>
      <c r="K354" s="495"/>
      <c r="L354" s="1012"/>
    </row>
    <row r="355" spans="1:12" x14ac:dyDescent="0.2">
      <c r="A355" s="1024" t="s">
        <v>700</v>
      </c>
      <c r="B355" s="1025">
        <v>2210</v>
      </c>
      <c r="C355" s="727"/>
      <c r="D355" s="727"/>
      <c r="E355" s="727"/>
      <c r="F355" s="727"/>
      <c r="G355" s="727"/>
      <c r="H355" s="727"/>
      <c r="I355" s="727"/>
      <c r="J355" s="727"/>
      <c r="K355" s="1003">
        <f>SUM(C355:J355)</f>
        <v>0</v>
      </c>
      <c r="L355" s="729">
        <v>0</v>
      </c>
    </row>
    <row r="356" spans="1:12" x14ac:dyDescent="0.2">
      <c r="A356" s="1024" t="s">
        <v>701</v>
      </c>
      <c r="B356" s="1025">
        <v>2220</v>
      </c>
      <c r="C356" s="727"/>
      <c r="D356" s="727"/>
      <c r="E356" s="727"/>
      <c r="F356" s="727"/>
      <c r="G356" s="727"/>
      <c r="H356" s="727"/>
      <c r="I356" s="727"/>
      <c r="J356" s="727"/>
      <c r="K356" s="1003">
        <f>SUM(C356:J356)</f>
        <v>0</v>
      </c>
      <c r="L356" s="729">
        <v>0</v>
      </c>
    </row>
    <row r="357" spans="1:12" x14ac:dyDescent="0.2">
      <c r="A357" s="1024" t="s">
        <v>702</v>
      </c>
      <c r="B357" s="1025">
        <v>2230</v>
      </c>
      <c r="C357" s="727"/>
      <c r="D357" s="727"/>
      <c r="E357" s="727"/>
      <c r="F357" s="727"/>
      <c r="G357" s="727"/>
      <c r="H357" s="727"/>
      <c r="I357" s="727"/>
      <c r="J357" s="727"/>
      <c r="K357" s="1003">
        <f>SUM(C357:J357)</f>
        <v>0</v>
      </c>
      <c r="L357" s="729">
        <v>0</v>
      </c>
    </row>
    <row r="358" spans="1:12" ht="13.5" thickBot="1" x14ac:dyDescent="0.25">
      <c r="A358" s="1021" t="s">
        <v>479</v>
      </c>
      <c r="B358" s="1026">
        <v>2200</v>
      </c>
      <c r="C358" s="1023">
        <f>SUM(C355:C357)</f>
        <v>0</v>
      </c>
      <c r="D358" s="1023">
        <f t="shared" ref="D358:K358" si="29">SUM(D355:D357)</f>
        <v>0</v>
      </c>
      <c r="E358" s="1023">
        <f t="shared" si="29"/>
        <v>0</v>
      </c>
      <c r="F358" s="1023">
        <f t="shared" si="29"/>
        <v>0</v>
      </c>
      <c r="G358" s="1023">
        <f t="shared" si="29"/>
        <v>0</v>
      </c>
      <c r="H358" s="1023">
        <f t="shared" si="29"/>
        <v>0</v>
      </c>
      <c r="I358" s="1023">
        <f t="shared" si="29"/>
        <v>0</v>
      </c>
      <c r="J358" s="1023">
        <f t="shared" si="29"/>
        <v>0</v>
      </c>
      <c r="K358" s="1023">
        <f t="shared" si="29"/>
        <v>0</v>
      </c>
      <c r="L358" s="1010">
        <f>SUM(L355:L357)</f>
        <v>0</v>
      </c>
    </row>
    <row r="359" spans="1:12" ht="15.75" customHeight="1" thickTop="1" x14ac:dyDescent="0.2">
      <c r="A359" s="1013" t="s">
        <v>522</v>
      </c>
      <c r="B359" s="920" t="s">
        <v>33</v>
      </c>
      <c r="C359" s="495"/>
      <c r="D359" s="495"/>
      <c r="E359" s="495"/>
      <c r="F359" s="495"/>
      <c r="G359" s="495"/>
      <c r="H359" s="495"/>
      <c r="I359" s="495"/>
      <c r="J359" s="495"/>
      <c r="K359" s="495"/>
      <c r="L359" s="495"/>
    </row>
    <row r="360" spans="1:12" x14ac:dyDescent="0.2">
      <c r="A360" s="1024" t="s">
        <v>703</v>
      </c>
      <c r="B360" s="1025">
        <v>2310</v>
      </c>
      <c r="C360" s="727"/>
      <c r="D360" s="727"/>
      <c r="E360" s="727">
        <v>75693</v>
      </c>
      <c r="F360" s="727"/>
      <c r="G360" s="727"/>
      <c r="H360" s="727"/>
      <c r="I360" s="727"/>
      <c r="J360" s="730"/>
      <c r="K360" s="1003">
        <f>SUM(C360:J360)</f>
        <v>75693</v>
      </c>
      <c r="L360" s="490">
        <v>82000</v>
      </c>
    </row>
    <row r="361" spans="1:12" x14ac:dyDescent="0.2">
      <c r="A361" s="1024" t="s">
        <v>704</v>
      </c>
      <c r="B361" s="1025">
        <v>2320</v>
      </c>
      <c r="C361" s="727"/>
      <c r="D361" s="727"/>
      <c r="E361" s="727"/>
      <c r="F361" s="727"/>
      <c r="G361" s="727"/>
      <c r="H361" s="727"/>
      <c r="I361" s="727"/>
      <c r="J361" s="730"/>
      <c r="K361" s="1003">
        <f>SUM(C361:J361)</f>
        <v>0</v>
      </c>
      <c r="L361" s="490">
        <v>0</v>
      </c>
    </row>
    <row r="362" spans="1:12" x14ac:dyDescent="0.2">
      <c r="A362" s="1024" t="s">
        <v>42</v>
      </c>
      <c r="B362" s="1025">
        <v>2330</v>
      </c>
      <c r="C362" s="727"/>
      <c r="D362" s="727"/>
      <c r="E362" s="727"/>
      <c r="F362" s="727"/>
      <c r="G362" s="727"/>
      <c r="H362" s="727"/>
      <c r="I362" s="727"/>
      <c r="J362" s="730"/>
      <c r="K362" s="1003">
        <f>SUM(C362:J362)</f>
        <v>0</v>
      </c>
      <c r="L362" s="490">
        <v>0</v>
      </c>
    </row>
    <row r="363" spans="1:12" x14ac:dyDescent="0.2">
      <c r="A363" s="144" t="s">
        <v>237</v>
      </c>
      <c r="B363" s="441" t="s">
        <v>227</v>
      </c>
      <c r="C363" s="729">
        <v>0</v>
      </c>
      <c r="D363" s="729">
        <v>0</v>
      </c>
      <c r="E363" s="729">
        <v>0</v>
      </c>
      <c r="F363" s="729">
        <v>0</v>
      </c>
      <c r="G363" s="729">
        <v>0</v>
      </c>
      <c r="H363" s="729">
        <v>0</v>
      </c>
      <c r="I363" s="729">
        <v>0</v>
      </c>
      <c r="J363" s="729">
        <v>0</v>
      </c>
      <c r="K363" s="1027">
        <f>SUM(C363:J363)</f>
        <v>0</v>
      </c>
      <c r="L363" s="490">
        <v>54000</v>
      </c>
    </row>
    <row r="364" spans="1:12" x14ac:dyDescent="0.2">
      <c r="A364" s="144" t="s">
        <v>603</v>
      </c>
      <c r="B364" s="441" t="s">
        <v>228</v>
      </c>
      <c r="C364" s="729">
        <v>0</v>
      </c>
      <c r="D364" s="729">
        <v>0</v>
      </c>
      <c r="E364" s="729">
        <v>54879</v>
      </c>
      <c r="F364" s="729">
        <v>0</v>
      </c>
      <c r="G364" s="729">
        <v>0</v>
      </c>
      <c r="H364" s="729">
        <v>0</v>
      </c>
      <c r="I364" s="729">
        <v>0</v>
      </c>
      <c r="J364" s="729">
        <v>0</v>
      </c>
      <c r="K364" s="1027">
        <f>SUM(C364:J364)</f>
        <v>54879</v>
      </c>
      <c r="L364" s="490">
        <v>2000</v>
      </c>
    </row>
    <row r="365" spans="1:12" ht="12.75" customHeight="1" thickBot="1" x14ac:dyDescent="0.25">
      <c r="A365" s="1028" t="s">
        <v>617</v>
      </c>
      <c r="B365" s="893" t="s">
        <v>33</v>
      </c>
      <c r="C365" s="506">
        <f>SUM(C360:C364)</f>
        <v>0</v>
      </c>
      <c r="D365" s="506">
        <f t="shared" ref="D365:J365" si="30">SUM(D360:D364)</f>
        <v>0</v>
      </c>
      <c r="E365" s="506">
        <f t="shared" si="30"/>
        <v>130572</v>
      </c>
      <c r="F365" s="506">
        <f t="shared" si="30"/>
        <v>0</v>
      </c>
      <c r="G365" s="506">
        <f t="shared" si="30"/>
        <v>0</v>
      </c>
      <c r="H365" s="506">
        <f t="shared" si="30"/>
        <v>0</v>
      </c>
      <c r="I365" s="506">
        <f t="shared" si="30"/>
        <v>0</v>
      </c>
      <c r="J365" s="506">
        <f t="shared" si="30"/>
        <v>0</v>
      </c>
      <c r="K365" s="506">
        <f>SUM(K360:K364)</f>
        <v>130572</v>
      </c>
      <c r="L365" s="506">
        <f>SUM(L360:L364)</f>
        <v>138000</v>
      </c>
    </row>
    <row r="366" spans="1:12" ht="12.75" customHeight="1" thickTop="1" x14ac:dyDescent="0.2">
      <c r="A366" s="1013" t="s">
        <v>1394</v>
      </c>
      <c r="B366" s="920">
        <v>2400</v>
      </c>
      <c r="C366" s="495"/>
      <c r="D366" s="495"/>
      <c r="E366" s="495"/>
      <c r="F366" s="495"/>
      <c r="G366" s="495"/>
      <c r="H366" s="495"/>
      <c r="I366" s="495"/>
      <c r="J366" s="495"/>
      <c r="K366" s="495"/>
      <c r="L366" s="495"/>
    </row>
    <row r="367" spans="1:12" ht="12.75" customHeight="1" x14ac:dyDescent="0.2">
      <c r="A367" s="1024" t="s">
        <v>911</v>
      </c>
      <c r="B367" s="1025">
        <v>2410</v>
      </c>
      <c r="C367" s="726"/>
      <c r="D367" s="726"/>
      <c r="E367" s="726"/>
      <c r="F367" s="726"/>
      <c r="G367" s="726"/>
      <c r="H367" s="726"/>
      <c r="I367" s="726"/>
      <c r="J367" s="726"/>
      <c r="K367" s="1029">
        <f>SUM(C367:J367)</f>
        <v>0</v>
      </c>
      <c r="L367" s="490">
        <v>0</v>
      </c>
    </row>
    <row r="368" spans="1:12" ht="12.75" customHeight="1" x14ac:dyDescent="0.2">
      <c r="A368" s="1030" t="s">
        <v>1395</v>
      </c>
      <c r="B368" s="1031">
        <v>2490</v>
      </c>
      <c r="C368" s="726"/>
      <c r="D368" s="726"/>
      <c r="E368" s="726"/>
      <c r="F368" s="726"/>
      <c r="G368" s="726"/>
      <c r="H368" s="726"/>
      <c r="I368" s="726"/>
      <c r="J368" s="726"/>
      <c r="K368" s="1029">
        <f>SUM(C368:J368)</f>
        <v>0</v>
      </c>
      <c r="L368" s="490">
        <v>0</v>
      </c>
    </row>
    <row r="369" spans="1:12" ht="12.75" customHeight="1" thickBot="1" x14ac:dyDescent="0.25">
      <c r="A369" s="1021" t="s">
        <v>210</v>
      </c>
      <c r="B369" s="1032">
        <v>2400</v>
      </c>
      <c r="C369" s="1033">
        <f>SUM(C367:C368)</f>
        <v>0</v>
      </c>
      <c r="D369" s="1033">
        <f t="shared" ref="D369:J369" si="31">SUM(D367:D368)</f>
        <v>0</v>
      </c>
      <c r="E369" s="1033">
        <f t="shared" si="31"/>
        <v>0</v>
      </c>
      <c r="F369" s="1033">
        <f t="shared" si="31"/>
        <v>0</v>
      </c>
      <c r="G369" s="1033">
        <f t="shared" si="31"/>
        <v>0</v>
      </c>
      <c r="H369" s="1033">
        <f t="shared" si="31"/>
        <v>0</v>
      </c>
      <c r="I369" s="1033">
        <f t="shared" si="31"/>
        <v>0</v>
      </c>
      <c r="J369" s="1033">
        <f t="shared" si="31"/>
        <v>0</v>
      </c>
      <c r="K369" s="1034">
        <f>SUM(K367:K368)</f>
        <v>0</v>
      </c>
      <c r="L369" s="506">
        <f>SUM(L367:L368)</f>
        <v>0</v>
      </c>
    </row>
    <row r="370" spans="1:12" ht="12.75" customHeight="1" thickTop="1" x14ac:dyDescent="0.2">
      <c r="A370" s="1013" t="s">
        <v>1396</v>
      </c>
      <c r="B370" s="920">
        <v>2500</v>
      </c>
      <c r="C370" s="495"/>
      <c r="D370" s="495"/>
      <c r="E370" s="495"/>
      <c r="F370" s="495"/>
      <c r="G370" s="495"/>
      <c r="H370" s="495"/>
      <c r="I370" s="495"/>
      <c r="J370" s="495"/>
      <c r="K370" s="495"/>
      <c r="L370" s="495"/>
    </row>
    <row r="371" spans="1:12" ht="12.75" customHeight="1" x14ac:dyDescent="0.2">
      <c r="A371" s="1035" t="s">
        <v>912</v>
      </c>
      <c r="B371" s="1036">
        <v>2510</v>
      </c>
      <c r="C371" s="726"/>
      <c r="D371" s="726"/>
      <c r="E371" s="726"/>
      <c r="F371" s="726"/>
      <c r="G371" s="726"/>
      <c r="H371" s="726"/>
      <c r="I371" s="726"/>
      <c r="J371" s="726"/>
      <c r="K371" s="1029">
        <f t="shared" ref="K371:K377" si="32">SUM(C371:J371)</f>
        <v>0</v>
      </c>
      <c r="L371" s="490">
        <v>0</v>
      </c>
    </row>
    <row r="372" spans="1:12" ht="12.75" customHeight="1" x14ac:dyDescent="0.2">
      <c r="A372" s="1035" t="s">
        <v>388</v>
      </c>
      <c r="B372" s="1036">
        <v>2520</v>
      </c>
      <c r="C372" s="726"/>
      <c r="D372" s="726"/>
      <c r="E372" s="726"/>
      <c r="F372" s="726"/>
      <c r="G372" s="726"/>
      <c r="H372" s="726"/>
      <c r="I372" s="726"/>
      <c r="J372" s="726"/>
      <c r="K372" s="1029">
        <f t="shared" si="32"/>
        <v>0</v>
      </c>
      <c r="L372" s="490">
        <v>0</v>
      </c>
    </row>
    <row r="373" spans="1:12" ht="12.75" customHeight="1" x14ac:dyDescent="0.2">
      <c r="A373" s="1035" t="s">
        <v>520</v>
      </c>
      <c r="B373" s="91">
        <v>2530</v>
      </c>
      <c r="C373" s="726"/>
      <c r="D373" s="726"/>
      <c r="E373" s="726"/>
      <c r="F373" s="726"/>
      <c r="G373" s="726"/>
      <c r="H373" s="726"/>
      <c r="I373" s="726"/>
      <c r="J373" s="726"/>
      <c r="K373" s="516">
        <f>SUM(C373:J373)</f>
        <v>0</v>
      </c>
      <c r="L373" s="490">
        <v>0</v>
      </c>
    </row>
    <row r="374" spans="1:12" ht="12.75" customHeight="1" x14ac:dyDescent="0.2">
      <c r="A374" s="1035" t="s">
        <v>156</v>
      </c>
      <c r="B374" s="1036">
        <v>2540</v>
      </c>
      <c r="C374" s="726"/>
      <c r="D374" s="726"/>
      <c r="E374" s="726"/>
      <c r="F374" s="726"/>
      <c r="G374" s="726"/>
      <c r="H374" s="726"/>
      <c r="I374" s="726"/>
      <c r="J374" s="726"/>
      <c r="K374" s="1029">
        <f t="shared" si="32"/>
        <v>0</v>
      </c>
      <c r="L374" s="490">
        <v>0</v>
      </c>
    </row>
    <row r="375" spans="1:12" ht="12.75" customHeight="1" x14ac:dyDescent="0.2">
      <c r="A375" s="1035" t="s">
        <v>821</v>
      </c>
      <c r="B375" s="1036">
        <v>2550</v>
      </c>
      <c r="C375" s="726"/>
      <c r="D375" s="726"/>
      <c r="E375" s="726"/>
      <c r="F375" s="726"/>
      <c r="G375" s="726"/>
      <c r="H375" s="726"/>
      <c r="I375" s="726"/>
      <c r="J375" s="726"/>
      <c r="K375" s="1029">
        <f t="shared" si="32"/>
        <v>0</v>
      </c>
      <c r="L375" s="490">
        <v>0</v>
      </c>
    </row>
    <row r="376" spans="1:12" ht="12.75" customHeight="1" x14ac:dyDescent="0.2">
      <c r="A376" s="1035" t="s">
        <v>97</v>
      </c>
      <c r="B376" s="1036">
        <v>2560</v>
      </c>
      <c r="C376" s="726"/>
      <c r="D376" s="726"/>
      <c r="E376" s="726"/>
      <c r="F376" s="726"/>
      <c r="G376" s="726"/>
      <c r="H376" s="726"/>
      <c r="I376" s="726"/>
      <c r="J376" s="726"/>
      <c r="K376" s="1029">
        <f t="shared" si="32"/>
        <v>0</v>
      </c>
      <c r="L376" s="490">
        <v>0</v>
      </c>
    </row>
    <row r="377" spans="1:12" ht="12.75" customHeight="1" x14ac:dyDescent="0.2">
      <c r="A377" s="1035" t="s">
        <v>98</v>
      </c>
      <c r="B377" s="1036">
        <v>2570</v>
      </c>
      <c r="C377" s="726"/>
      <c r="D377" s="726"/>
      <c r="E377" s="726"/>
      <c r="F377" s="726"/>
      <c r="G377" s="726"/>
      <c r="H377" s="726"/>
      <c r="I377" s="726"/>
      <c r="J377" s="726"/>
      <c r="K377" s="1029">
        <f t="shared" si="32"/>
        <v>0</v>
      </c>
      <c r="L377" s="490">
        <v>0</v>
      </c>
    </row>
    <row r="378" spans="1:12" ht="12.75" customHeight="1" thickBot="1" x14ac:dyDescent="0.25">
      <c r="A378" s="1037" t="s">
        <v>619</v>
      </c>
      <c r="B378" s="1038">
        <v>2500</v>
      </c>
      <c r="C378" s="1039">
        <f>SUM(C371:C377)</f>
        <v>0</v>
      </c>
      <c r="D378" s="1039">
        <f t="shared" ref="D378:K378" si="33">SUM(D371:D377)</f>
        <v>0</v>
      </c>
      <c r="E378" s="1039">
        <f t="shared" si="33"/>
        <v>0</v>
      </c>
      <c r="F378" s="1039">
        <f t="shared" si="33"/>
        <v>0</v>
      </c>
      <c r="G378" s="1039">
        <f t="shared" si="33"/>
        <v>0</v>
      </c>
      <c r="H378" s="1039">
        <f t="shared" si="33"/>
        <v>0</v>
      </c>
      <c r="I378" s="1039">
        <f t="shared" si="33"/>
        <v>0</v>
      </c>
      <c r="J378" s="1039">
        <f t="shared" si="33"/>
        <v>0</v>
      </c>
      <c r="K378" s="1039">
        <f t="shared" si="33"/>
        <v>0</v>
      </c>
      <c r="L378" s="510">
        <f>SUM(L371:L377)</f>
        <v>0</v>
      </c>
    </row>
    <row r="379" spans="1:12" ht="12.75" customHeight="1" thickTop="1" x14ac:dyDescent="0.2">
      <c r="A379" s="1013" t="s">
        <v>1397</v>
      </c>
      <c r="B379" s="920" t="s">
        <v>36</v>
      </c>
      <c r="C379" s="495"/>
      <c r="D379" s="495"/>
      <c r="E379" s="495"/>
      <c r="F379" s="495"/>
      <c r="G379" s="495"/>
      <c r="H379" s="495"/>
      <c r="I379" s="495"/>
      <c r="J379" s="495"/>
      <c r="K379" s="495"/>
      <c r="L379" s="495"/>
    </row>
    <row r="380" spans="1:12" ht="12.75" customHeight="1" x14ac:dyDescent="0.2">
      <c r="A380" s="1035" t="s">
        <v>904</v>
      </c>
      <c r="B380" s="1036">
        <v>2610</v>
      </c>
      <c r="C380" s="726"/>
      <c r="D380" s="726"/>
      <c r="E380" s="726"/>
      <c r="F380" s="726"/>
      <c r="G380" s="726"/>
      <c r="H380" s="726"/>
      <c r="I380" s="726"/>
      <c r="J380" s="726"/>
      <c r="K380" s="1029">
        <f>SUM(C380:J380)</f>
        <v>0</v>
      </c>
      <c r="L380" s="490">
        <v>0</v>
      </c>
    </row>
    <row r="381" spans="1:12" ht="12.75" customHeight="1" x14ac:dyDescent="0.2">
      <c r="A381" s="1035" t="s">
        <v>1398</v>
      </c>
      <c r="B381" s="1036">
        <v>2620</v>
      </c>
      <c r="C381" s="726"/>
      <c r="D381" s="726"/>
      <c r="E381" s="726"/>
      <c r="F381" s="726"/>
      <c r="G381" s="726"/>
      <c r="H381" s="726"/>
      <c r="I381" s="726"/>
      <c r="J381" s="726"/>
      <c r="K381" s="1029">
        <f>SUM(C381:J381)</f>
        <v>0</v>
      </c>
      <c r="L381" s="490">
        <v>0</v>
      </c>
    </row>
    <row r="382" spans="1:12" ht="12.75" customHeight="1" x14ac:dyDescent="0.2">
      <c r="A382" s="1035" t="s">
        <v>905</v>
      </c>
      <c r="B382" s="1036">
        <v>2630</v>
      </c>
      <c r="C382" s="726"/>
      <c r="D382" s="726"/>
      <c r="E382" s="726"/>
      <c r="F382" s="726"/>
      <c r="G382" s="726"/>
      <c r="H382" s="726"/>
      <c r="I382" s="726"/>
      <c r="J382" s="726"/>
      <c r="K382" s="1029">
        <f>SUM(C382:J382)</f>
        <v>0</v>
      </c>
      <c r="L382" s="490">
        <v>0</v>
      </c>
    </row>
    <row r="383" spans="1:12" ht="12.75" customHeight="1" x14ac:dyDescent="0.2">
      <c r="A383" s="1035" t="s">
        <v>331</v>
      </c>
      <c r="B383" s="1036">
        <v>2640</v>
      </c>
      <c r="C383" s="726"/>
      <c r="D383" s="726"/>
      <c r="E383" s="726"/>
      <c r="F383" s="726"/>
      <c r="G383" s="726"/>
      <c r="H383" s="726"/>
      <c r="I383" s="726"/>
      <c r="J383" s="726"/>
      <c r="K383" s="1029">
        <f>SUM(C383:J383)</f>
        <v>0</v>
      </c>
      <c r="L383" s="490">
        <v>0</v>
      </c>
    </row>
    <row r="384" spans="1:12" ht="12.75" customHeight="1" x14ac:dyDescent="0.2">
      <c r="A384" s="1035" t="s">
        <v>332</v>
      </c>
      <c r="B384" s="1036">
        <v>2660</v>
      </c>
      <c r="C384" s="726"/>
      <c r="D384" s="726"/>
      <c r="E384" s="726"/>
      <c r="F384" s="726"/>
      <c r="G384" s="726"/>
      <c r="H384" s="726"/>
      <c r="I384" s="726"/>
      <c r="J384" s="726"/>
      <c r="K384" s="1029">
        <f>SUM(C384:J384)</f>
        <v>0</v>
      </c>
      <c r="L384" s="490">
        <v>0</v>
      </c>
    </row>
    <row r="385" spans="1:12" ht="12.75" customHeight="1" thickBot="1" x14ac:dyDescent="0.25">
      <c r="A385" s="1037" t="s">
        <v>37</v>
      </c>
      <c r="B385" s="1040">
        <v>2600</v>
      </c>
      <c r="C385" s="1041">
        <f>SUM(C380:C384)</f>
        <v>0</v>
      </c>
      <c r="D385" s="1041">
        <f t="shared" ref="D385:J385" si="34">SUM(D380:D384)</f>
        <v>0</v>
      </c>
      <c r="E385" s="1041">
        <f t="shared" si="34"/>
        <v>0</v>
      </c>
      <c r="F385" s="1041">
        <f t="shared" si="34"/>
        <v>0</v>
      </c>
      <c r="G385" s="1041">
        <f t="shared" si="34"/>
        <v>0</v>
      </c>
      <c r="H385" s="1041">
        <f t="shared" si="34"/>
        <v>0</v>
      </c>
      <c r="I385" s="1041">
        <f t="shared" si="34"/>
        <v>0</v>
      </c>
      <c r="J385" s="1041">
        <f t="shared" si="34"/>
        <v>0</v>
      </c>
      <c r="K385" s="1041">
        <f>SUM(K380:K384)</f>
        <v>0</v>
      </c>
      <c r="L385" s="510">
        <f>SUM(L380:L384)</f>
        <v>0</v>
      </c>
    </row>
    <row r="386" spans="1:12" ht="12.75" customHeight="1" thickTop="1" x14ac:dyDescent="0.2">
      <c r="A386" s="1013" t="s">
        <v>1399</v>
      </c>
      <c r="B386" s="920">
        <v>2900</v>
      </c>
      <c r="C386" s="726"/>
      <c r="D386" s="726"/>
      <c r="E386" s="726"/>
      <c r="F386" s="726"/>
      <c r="G386" s="726"/>
      <c r="H386" s="726"/>
      <c r="I386" s="726"/>
      <c r="J386" s="726"/>
      <c r="K386" s="1042">
        <f>SUM(C386:J386)</f>
        <v>0</v>
      </c>
      <c r="L386" s="490">
        <v>0</v>
      </c>
    </row>
    <row r="387" spans="1:12" ht="12.75" customHeight="1" thickBot="1" x14ac:dyDescent="0.25">
      <c r="A387" s="1037" t="s">
        <v>697</v>
      </c>
      <c r="B387" s="1043">
        <v>2000</v>
      </c>
      <c r="C387" s="1041">
        <f t="shared" ref="C387:J387" si="35">SUM(C353,C358,C365,C369,C378,C385,C386)</f>
        <v>0</v>
      </c>
      <c r="D387" s="1041">
        <f t="shared" si="35"/>
        <v>0</v>
      </c>
      <c r="E387" s="1041">
        <f t="shared" si="35"/>
        <v>130572</v>
      </c>
      <c r="F387" s="1041">
        <f t="shared" si="35"/>
        <v>0</v>
      </c>
      <c r="G387" s="1041">
        <f t="shared" si="35"/>
        <v>0</v>
      </c>
      <c r="H387" s="1041">
        <f t="shared" si="35"/>
        <v>0</v>
      </c>
      <c r="I387" s="1041">
        <f t="shared" si="35"/>
        <v>0</v>
      </c>
      <c r="J387" s="1041">
        <f t="shared" si="35"/>
        <v>0</v>
      </c>
      <c r="K387" s="1044">
        <f>SUM(C387:J387)</f>
        <v>130572</v>
      </c>
      <c r="L387" s="510">
        <f>SUM(L353,L358,L365,L369,L378,L385,L386)</f>
        <v>138000</v>
      </c>
    </row>
    <row r="388" spans="1:12" ht="12.75" customHeight="1" thickTop="1" thickBot="1" x14ac:dyDescent="0.25">
      <c r="A388" s="913" t="s">
        <v>1411</v>
      </c>
      <c r="B388" s="912">
        <v>3000</v>
      </c>
      <c r="C388" s="726"/>
      <c r="D388" s="726"/>
      <c r="E388" s="726"/>
      <c r="F388" s="726"/>
      <c r="G388" s="726"/>
      <c r="H388" s="726"/>
      <c r="I388" s="726"/>
      <c r="J388" s="726"/>
      <c r="K388" s="1045">
        <f>SUM(C388:J388)</f>
        <v>0</v>
      </c>
      <c r="L388" s="490">
        <v>0</v>
      </c>
    </row>
    <row r="389" spans="1:12" ht="12.75" customHeight="1" thickTop="1" thickBot="1" x14ac:dyDescent="0.25">
      <c r="A389" s="913" t="s">
        <v>1277</v>
      </c>
      <c r="B389" s="912" t="s">
        <v>738</v>
      </c>
      <c r="C389" s="1046"/>
      <c r="D389" s="1046"/>
      <c r="E389" s="1046"/>
      <c r="F389" s="1046"/>
      <c r="G389" s="1046"/>
      <c r="H389" s="1046"/>
      <c r="I389" s="1046"/>
      <c r="J389" s="1046"/>
      <c r="K389" s="1046"/>
      <c r="L389" s="1046"/>
    </row>
    <row r="390" spans="1:12" ht="12.75" customHeight="1" thickTop="1" x14ac:dyDescent="0.2">
      <c r="A390" s="1013" t="s">
        <v>1400</v>
      </c>
      <c r="B390" s="920"/>
      <c r="C390" s="495"/>
      <c r="D390" s="495"/>
      <c r="E390" s="495"/>
      <c r="F390" s="495"/>
      <c r="G390" s="495"/>
      <c r="H390" s="495"/>
      <c r="I390" s="495"/>
      <c r="J390" s="495"/>
      <c r="K390" s="495"/>
      <c r="L390" s="1046"/>
    </row>
    <row r="391" spans="1:12" ht="12.75" customHeight="1" x14ac:dyDescent="0.2">
      <c r="A391" s="1035" t="s">
        <v>418</v>
      </c>
      <c r="B391" s="1036">
        <v>4110</v>
      </c>
      <c r="C391" s="495"/>
      <c r="D391" s="495"/>
      <c r="E391" s="727"/>
      <c r="F391" s="495"/>
      <c r="G391" s="495"/>
      <c r="H391" s="727"/>
      <c r="I391" s="495"/>
      <c r="J391" s="495"/>
      <c r="K391" s="1000">
        <f t="shared" ref="K391:K396" si="36">SUM(C391:J391)</f>
        <v>0</v>
      </c>
      <c r="L391" s="490">
        <v>0</v>
      </c>
    </row>
    <row r="392" spans="1:12" ht="12.75" customHeight="1" x14ac:dyDescent="0.2">
      <c r="A392" s="1047" t="s">
        <v>241</v>
      </c>
      <c r="B392" s="1048">
        <v>4120</v>
      </c>
      <c r="C392" s="495"/>
      <c r="D392" s="495"/>
      <c r="E392" s="727"/>
      <c r="F392" s="495"/>
      <c r="G392" s="495"/>
      <c r="H392" s="727"/>
      <c r="I392" s="495"/>
      <c r="J392" s="495"/>
      <c r="K392" s="1003">
        <f t="shared" si="36"/>
        <v>0</v>
      </c>
      <c r="L392" s="490">
        <v>0</v>
      </c>
    </row>
    <row r="393" spans="1:12" ht="12.75" customHeight="1" x14ac:dyDescent="0.2">
      <c r="A393" s="1049" t="s">
        <v>242</v>
      </c>
      <c r="B393" s="1050">
        <v>4130</v>
      </c>
      <c r="C393" s="495"/>
      <c r="D393" s="495"/>
      <c r="E393" s="727"/>
      <c r="F393" s="495"/>
      <c r="G393" s="495"/>
      <c r="H393" s="727"/>
      <c r="I393" s="495"/>
      <c r="J393" s="495"/>
      <c r="K393" s="1003">
        <f t="shared" si="36"/>
        <v>0</v>
      </c>
      <c r="L393" s="490">
        <v>0</v>
      </c>
    </row>
    <row r="394" spans="1:12" ht="12.75" customHeight="1" x14ac:dyDescent="0.2">
      <c r="A394" s="1049" t="s">
        <v>598</v>
      </c>
      <c r="B394" s="1050">
        <v>4140</v>
      </c>
      <c r="C394" s="495"/>
      <c r="D394" s="495"/>
      <c r="E394" s="727"/>
      <c r="F394" s="495"/>
      <c r="G394" s="495"/>
      <c r="H394" s="727"/>
      <c r="I394" s="495"/>
      <c r="J394" s="495"/>
      <c r="K394" s="1003">
        <f t="shared" si="36"/>
        <v>0</v>
      </c>
      <c r="L394" s="490">
        <v>0</v>
      </c>
    </row>
    <row r="395" spans="1:12" ht="12.75" customHeight="1" x14ac:dyDescent="0.2">
      <c r="A395" s="1049" t="s">
        <v>84</v>
      </c>
      <c r="B395" s="1050">
        <v>4170</v>
      </c>
      <c r="C395" s="495"/>
      <c r="D395" s="495"/>
      <c r="E395" s="727"/>
      <c r="F395" s="495"/>
      <c r="G395" s="495"/>
      <c r="H395" s="727"/>
      <c r="I395" s="495"/>
      <c r="J395" s="495"/>
      <c r="K395" s="1003">
        <f t="shared" si="36"/>
        <v>0</v>
      </c>
      <c r="L395" s="490">
        <v>0</v>
      </c>
    </row>
    <row r="396" spans="1:12" ht="12.75" customHeight="1" x14ac:dyDescent="0.2">
      <c r="A396" s="1051" t="s">
        <v>1401</v>
      </c>
      <c r="B396" s="1052">
        <v>4190</v>
      </c>
      <c r="C396" s="495"/>
      <c r="D396" s="495"/>
      <c r="E396" s="727"/>
      <c r="F396" s="495"/>
      <c r="G396" s="495"/>
      <c r="H396" s="727"/>
      <c r="I396" s="495"/>
      <c r="J396" s="495"/>
      <c r="K396" s="1003">
        <f t="shared" si="36"/>
        <v>0</v>
      </c>
      <c r="L396" s="490">
        <v>0</v>
      </c>
    </row>
    <row r="397" spans="1:12" ht="12.75" customHeight="1" thickBot="1" x14ac:dyDescent="0.25">
      <c r="A397" s="1053" t="s">
        <v>1402</v>
      </c>
      <c r="B397" s="1054">
        <v>4100</v>
      </c>
      <c r="C397" s="495"/>
      <c r="D397" s="495"/>
      <c r="E397" s="1055">
        <f>SUM(E391:E396)</f>
        <v>0</v>
      </c>
      <c r="F397" s="495"/>
      <c r="G397" s="495"/>
      <c r="H397" s="1056">
        <f>SUM(H391:H396)</f>
        <v>0</v>
      </c>
      <c r="I397" s="495"/>
      <c r="J397" s="495"/>
      <c r="K397" s="1056">
        <f>SUM(K391:K396)</f>
        <v>0</v>
      </c>
      <c r="L397" s="510">
        <f>SUM(L391:L396)</f>
        <v>0</v>
      </c>
    </row>
    <row r="398" spans="1:12" ht="12.75" customHeight="1" thickTop="1" x14ac:dyDescent="0.2">
      <c r="A398" s="1057" t="s">
        <v>203</v>
      </c>
      <c r="B398" s="1058">
        <v>4210</v>
      </c>
      <c r="C398" s="495"/>
      <c r="D398" s="495"/>
      <c r="E398" s="495"/>
      <c r="F398" s="495"/>
      <c r="G398" s="495"/>
      <c r="H398" s="727"/>
      <c r="I398" s="495"/>
      <c r="J398" s="495"/>
      <c r="K398" s="1000">
        <f t="shared" ref="K398:K404" si="37">SUM(C398:J398)</f>
        <v>0</v>
      </c>
      <c r="L398" s="490">
        <v>0</v>
      </c>
    </row>
    <row r="399" spans="1:12" ht="12.75" customHeight="1" x14ac:dyDescent="0.2">
      <c r="A399" s="1059" t="s">
        <v>600</v>
      </c>
      <c r="B399" s="1060">
        <v>4220</v>
      </c>
      <c r="C399" s="495"/>
      <c r="D399" s="495"/>
      <c r="E399" s="495"/>
      <c r="F399" s="495"/>
      <c r="G399" s="495"/>
      <c r="H399" s="727"/>
      <c r="I399" s="495"/>
      <c r="J399" s="495"/>
      <c r="K399" s="1000">
        <f t="shared" si="37"/>
        <v>0</v>
      </c>
      <c r="L399" s="490">
        <v>0</v>
      </c>
    </row>
    <row r="400" spans="1:12" ht="12.75" customHeight="1" x14ac:dyDescent="0.2">
      <c r="A400" s="1061" t="s">
        <v>601</v>
      </c>
      <c r="B400" s="1060">
        <v>4230</v>
      </c>
      <c r="C400" s="495"/>
      <c r="D400" s="495"/>
      <c r="E400" s="495"/>
      <c r="F400" s="495"/>
      <c r="G400" s="495"/>
      <c r="H400" s="727"/>
      <c r="I400" s="495"/>
      <c r="J400" s="495"/>
      <c r="K400" s="1000">
        <f t="shared" si="37"/>
        <v>0</v>
      </c>
      <c r="L400" s="490">
        <v>0</v>
      </c>
    </row>
    <row r="401" spans="1:12" ht="12.75" customHeight="1" x14ac:dyDescent="0.2">
      <c r="A401" s="1059" t="s">
        <v>662</v>
      </c>
      <c r="B401" s="1060">
        <v>4240</v>
      </c>
      <c r="C401" s="495"/>
      <c r="D401" s="495"/>
      <c r="E401" s="495"/>
      <c r="F401" s="495"/>
      <c r="G401" s="495"/>
      <c r="H401" s="727"/>
      <c r="I401" s="495"/>
      <c r="J401" s="495"/>
      <c r="K401" s="1000">
        <f t="shared" si="37"/>
        <v>0</v>
      </c>
      <c r="L401" s="490">
        <v>0</v>
      </c>
    </row>
    <row r="402" spans="1:12" ht="12.75" customHeight="1" x14ac:dyDescent="0.2">
      <c r="A402" s="1059" t="s">
        <v>602</v>
      </c>
      <c r="B402" s="1060">
        <v>4270</v>
      </c>
      <c r="C402" s="495"/>
      <c r="D402" s="495"/>
      <c r="E402" s="495"/>
      <c r="F402" s="495"/>
      <c r="G402" s="495"/>
      <c r="H402" s="727"/>
      <c r="I402" s="495"/>
      <c r="J402" s="495"/>
      <c r="K402" s="1000">
        <f t="shared" si="37"/>
        <v>0</v>
      </c>
      <c r="L402" s="490">
        <v>0</v>
      </c>
    </row>
    <row r="403" spans="1:12" ht="12.75" customHeight="1" x14ac:dyDescent="0.2">
      <c r="A403" s="1059" t="s">
        <v>591</v>
      </c>
      <c r="B403" s="1060">
        <v>4280</v>
      </c>
      <c r="C403" s="495"/>
      <c r="D403" s="495"/>
      <c r="E403" s="495"/>
      <c r="F403" s="495"/>
      <c r="G403" s="495"/>
      <c r="H403" s="727"/>
      <c r="I403" s="495"/>
      <c r="J403" s="495"/>
      <c r="K403" s="1000">
        <f t="shared" si="37"/>
        <v>0</v>
      </c>
      <c r="L403" s="490">
        <v>0</v>
      </c>
    </row>
    <row r="404" spans="1:12" ht="12.75" customHeight="1" x14ac:dyDescent="0.2">
      <c r="A404" s="1061" t="s">
        <v>1403</v>
      </c>
      <c r="B404" s="1062">
        <v>4290</v>
      </c>
      <c r="C404" s="495"/>
      <c r="D404" s="495"/>
      <c r="E404" s="495"/>
      <c r="F404" s="495"/>
      <c r="G404" s="495"/>
      <c r="H404" s="727"/>
      <c r="I404" s="495"/>
      <c r="J404" s="495"/>
      <c r="K404" s="1000">
        <f t="shared" si="37"/>
        <v>0</v>
      </c>
      <c r="L404" s="490">
        <v>0</v>
      </c>
    </row>
    <row r="405" spans="1:12" ht="12.75" customHeight="1" thickBot="1" x14ac:dyDescent="0.25">
      <c r="A405" s="1063" t="s">
        <v>1404</v>
      </c>
      <c r="B405" s="1054">
        <v>4200</v>
      </c>
      <c r="C405" s="495"/>
      <c r="D405" s="495"/>
      <c r="E405" s="495"/>
      <c r="F405" s="495"/>
      <c r="G405" s="495"/>
      <c r="H405" s="1064">
        <f>SUM(H398:H404)</f>
        <v>0</v>
      </c>
      <c r="I405" s="495"/>
      <c r="J405" s="495"/>
      <c r="K405" s="1064">
        <f>SUM(K398:K404)</f>
        <v>0</v>
      </c>
      <c r="L405" s="510">
        <f>SUM(L398:L404)</f>
        <v>0</v>
      </c>
    </row>
    <row r="406" spans="1:12" ht="12.75" customHeight="1" thickTop="1" x14ac:dyDescent="0.2">
      <c r="A406" s="1065" t="s">
        <v>593</v>
      </c>
      <c r="B406" s="1066">
        <v>4310</v>
      </c>
      <c r="C406" s="495"/>
      <c r="D406" s="495"/>
      <c r="E406" s="495"/>
      <c r="F406" s="495"/>
      <c r="G406" s="495"/>
      <c r="H406" s="727"/>
      <c r="I406" s="495"/>
      <c r="J406" s="495"/>
      <c r="K406" s="1000">
        <f t="shared" ref="K406:K412" si="38">SUM(C406:J406)</f>
        <v>0</v>
      </c>
      <c r="L406" s="490">
        <v>0</v>
      </c>
    </row>
    <row r="407" spans="1:12" ht="12.75" customHeight="1" x14ac:dyDescent="0.2">
      <c r="A407" s="1049" t="s">
        <v>594</v>
      </c>
      <c r="B407" s="1067">
        <v>4320</v>
      </c>
      <c r="C407" s="495"/>
      <c r="D407" s="495"/>
      <c r="E407" s="495"/>
      <c r="F407" s="495"/>
      <c r="G407" s="495"/>
      <c r="H407" s="727"/>
      <c r="I407" s="495"/>
      <c r="J407" s="495"/>
      <c r="K407" s="1000">
        <f t="shared" si="38"/>
        <v>0</v>
      </c>
      <c r="L407" s="490">
        <v>0</v>
      </c>
    </row>
    <row r="408" spans="1:12" ht="12.75" customHeight="1" x14ac:dyDescent="0.2">
      <c r="A408" s="1049" t="s">
        <v>1405</v>
      </c>
      <c r="B408" s="1067">
        <v>4330</v>
      </c>
      <c r="C408" s="495"/>
      <c r="D408" s="495"/>
      <c r="E408" s="495"/>
      <c r="F408" s="495"/>
      <c r="G408" s="495"/>
      <c r="H408" s="727"/>
      <c r="I408" s="495"/>
      <c r="J408" s="495"/>
      <c r="K408" s="1000">
        <f t="shared" si="38"/>
        <v>0</v>
      </c>
      <c r="L408" s="490">
        <v>0</v>
      </c>
    </row>
    <row r="409" spans="1:12" ht="12.75" customHeight="1" x14ac:dyDescent="0.2">
      <c r="A409" s="1049" t="s">
        <v>595</v>
      </c>
      <c r="B409" s="1067">
        <v>4340</v>
      </c>
      <c r="C409" s="495"/>
      <c r="D409" s="495"/>
      <c r="E409" s="495"/>
      <c r="F409" s="495"/>
      <c r="G409" s="495"/>
      <c r="H409" s="727"/>
      <c r="I409" s="495"/>
      <c r="J409" s="495"/>
      <c r="K409" s="1000">
        <f t="shared" si="38"/>
        <v>0</v>
      </c>
      <c r="L409" s="490">
        <v>0</v>
      </c>
    </row>
    <row r="410" spans="1:12" ht="12.75" customHeight="1" x14ac:dyDescent="0.2">
      <c r="A410" s="1049" t="s">
        <v>660</v>
      </c>
      <c r="B410" s="1067">
        <v>4370</v>
      </c>
      <c r="C410" s="495"/>
      <c r="D410" s="495"/>
      <c r="E410" s="495"/>
      <c r="F410" s="495"/>
      <c r="G410" s="495"/>
      <c r="H410" s="727"/>
      <c r="I410" s="495"/>
      <c r="J410" s="495"/>
      <c r="K410" s="1000">
        <f t="shared" si="38"/>
        <v>0</v>
      </c>
      <c r="L410" s="490">
        <v>0</v>
      </c>
    </row>
    <row r="411" spans="1:12" ht="12.75" customHeight="1" x14ac:dyDescent="0.2">
      <c r="A411" s="1049" t="s">
        <v>661</v>
      </c>
      <c r="B411" s="1067">
        <v>4380</v>
      </c>
      <c r="C411" s="495"/>
      <c r="D411" s="495"/>
      <c r="E411" s="495"/>
      <c r="F411" s="495"/>
      <c r="G411" s="495"/>
      <c r="H411" s="727"/>
      <c r="I411" s="495"/>
      <c r="J411" s="495"/>
      <c r="K411" s="1000">
        <f t="shared" si="38"/>
        <v>0</v>
      </c>
      <c r="L411" s="490">
        <v>0</v>
      </c>
    </row>
    <row r="412" spans="1:12" ht="12.75" customHeight="1" x14ac:dyDescent="0.2">
      <c r="A412" s="1049" t="s">
        <v>1406</v>
      </c>
      <c r="B412" s="1067">
        <v>4390</v>
      </c>
      <c r="C412" s="495"/>
      <c r="D412" s="495"/>
      <c r="E412" s="731"/>
      <c r="F412" s="495"/>
      <c r="G412" s="495"/>
      <c r="H412" s="727"/>
      <c r="I412" s="495"/>
      <c r="J412" s="495"/>
      <c r="K412" s="1000">
        <f t="shared" si="38"/>
        <v>0</v>
      </c>
      <c r="L412" s="490">
        <v>0</v>
      </c>
    </row>
    <row r="413" spans="1:12" ht="12.75" customHeight="1" thickBot="1" x14ac:dyDescent="0.25">
      <c r="A413" s="1068" t="s">
        <v>1407</v>
      </c>
      <c r="B413" s="1032">
        <v>4300</v>
      </c>
      <c r="C413" s="495"/>
      <c r="D413" s="495"/>
      <c r="E413" s="1056">
        <f>SUM(E406:E412)</f>
        <v>0</v>
      </c>
      <c r="F413" s="495"/>
      <c r="G413" s="495"/>
      <c r="H413" s="1056">
        <f>SUM(H406:H412)</f>
        <v>0</v>
      </c>
      <c r="I413" s="495"/>
      <c r="J413" s="495"/>
      <c r="K413" s="1056">
        <f>SUM(K406:K412)</f>
        <v>0</v>
      </c>
      <c r="L413" s="510">
        <f>SUM(L406:L412)</f>
        <v>0</v>
      </c>
    </row>
    <row r="414" spans="1:12" ht="12.75" customHeight="1" thickTop="1" x14ac:dyDescent="0.2">
      <c r="A414" s="1069" t="s">
        <v>1408</v>
      </c>
      <c r="B414" s="1070">
        <v>4400</v>
      </c>
      <c r="C414" s="495"/>
      <c r="D414" s="495"/>
      <c r="E414" s="732"/>
      <c r="F414" s="495"/>
      <c r="G414" s="495"/>
      <c r="H414" s="732"/>
      <c r="I414" s="495"/>
      <c r="J414" s="495"/>
      <c r="K414" s="1071">
        <f>SUM(C414:J414)</f>
        <v>0</v>
      </c>
      <c r="L414" s="490">
        <v>0</v>
      </c>
    </row>
    <row r="415" spans="1:12" ht="12.75" customHeight="1" thickBot="1" x14ac:dyDescent="0.25">
      <c r="A415" s="1063" t="s">
        <v>1278</v>
      </c>
      <c r="B415" s="1054">
        <v>4000</v>
      </c>
      <c r="C415" s="495"/>
      <c r="D415" s="495"/>
      <c r="E415" s="1056">
        <f>SUM(E397,E405,E413,E414)</f>
        <v>0</v>
      </c>
      <c r="F415" s="495"/>
      <c r="G415" s="495"/>
      <c r="H415" s="1056">
        <f>SUM(H397,H405,H413,H414)</f>
        <v>0</v>
      </c>
      <c r="I415" s="495"/>
      <c r="J415" s="495"/>
      <c r="K415" s="1056">
        <f>SUM(K397,K405,K413,K414)</f>
        <v>0</v>
      </c>
      <c r="L415" s="510">
        <f>SUM(L397,L405,L413,L414)</f>
        <v>0</v>
      </c>
    </row>
    <row r="416" spans="1:12" ht="15.75" customHeight="1" thickTop="1" x14ac:dyDescent="0.2">
      <c r="A416" s="938" t="s">
        <v>773</v>
      </c>
      <c r="B416" s="884" t="s">
        <v>414</v>
      </c>
      <c r="C416" s="491"/>
      <c r="D416" s="491"/>
      <c r="E416" s="491"/>
      <c r="F416" s="491"/>
      <c r="G416" s="491"/>
      <c r="H416" s="491"/>
      <c r="I416" s="491"/>
      <c r="J416" s="491"/>
      <c r="K416" s="491"/>
      <c r="L416" s="491"/>
    </row>
    <row r="417" spans="1:12" ht="15.75" customHeight="1" x14ac:dyDescent="0.2">
      <c r="A417" s="141" t="s">
        <v>527</v>
      </c>
      <c r="B417" s="142"/>
      <c r="C417" s="491"/>
      <c r="D417" s="491"/>
      <c r="E417" s="491"/>
      <c r="F417" s="491"/>
      <c r="G417" s="491"/>
      <c r="H417" s="526"/>
      <c r="I417" s="491"/>
      <c r="J417" s="491"/>
      <c r="K417" s="526"/>
      <c r="L417" s="526"/>
    </row>
    <row r="418" spans="1:12" x14ac:dyDescent="0.2">
      <c r="A418" s="992" t="s">
        <v>85</v>
      </c>
      <c r="B418" s="889" t="s">
        <v>774</v>
      </c>
      <c r="C418" s="495"/>
      <c r="D418" s="495"/>
      <c r="E418" s="495"/>
      <c r="F418" s="495"/>
      <c r="G418" s="495"/>
      <c r="H418" s="496"/>
      <c r="I418" s="495"/>
      <c r="J418" s="495"/>
      <c r="K418" s="516">
        <f>H418</f>
        <v>0</v>
      </c>
      <c r="L418" s="496">
        <v>0</v>
      </c>
    </row>
    <row r="419" spans="1:12" x14ac:dyDescent="0.2">
      <c r="A419" s="888" t="s">
        <v>86</v>
      </c>
      <c r="B419" s="889">
        <v>5120</v>
      </c>
      <c r="C419" s="495"/>
      <c r="D419" s="495"/>
      <c r="E419" s="495"/>
      <c r="F419" s="495"/>
      <c r="G419" s="495"/>
      <c r="H419" s="552"/>
      <c r="I419" s="495"/>
      <c r="J419" s="495"/>
      <c r="K419" s="516">
        <f>H419</f>
        <v>0</v>
      </c>
      <c r="L419" s="552">
        <v>0</v>
      </c>
    </row>
    <row r="420" spans="1:12" ht="12.75" customHeight="1" x14ac:dyDescent="0.2">
      <c r="A420" s="992" t="s">
        <v>1005</v>
      </c>
      <c r="B420" s="889" t="s">
        <v>529</v>
      </c>
      <c r="C420" s="495"/>
      <c r="D420" s="495"/>
      <c r="E420" s="495"/>
      <c r="F420" s="495"/>
      <c r="G420" s="495"/>
      <c r="H420" s="496"/>
      <c r="I420" s="495"/>
      <c r="J420" s="495"/>
      <c r="K420" s="516">
        <f>H420</f>
        <v>0</v>
      </c>
      <c r="L420" s="496">
        <v>0</v>
      </c>
    </row>
    <row r="421" spans="1:12" ht="12.75" customHeight="1" x14ac:dyDescent="0.2">
      <c r="A421" s="888" t="s">
        <v>87</v>
      </c>
      <c r="B421" s="889" t="s">
        <v>501</v>
      </c>
      <c r="C421" s="495"/>
      <c r="D421" s="495"/>
      <c r="E421" s="495"/>
      <c r="F421" s="495"/>
      <c r="G421" s="495"/>
      <c r="H421" s="552"/>
      <c r="I421" s="495"/>
      <c r="J421" s="495"/>
      <c r="K421" s="516">
        <f>H421</f>
        <v>0</v>
      </c>
      <c r="L421" s="552">
        <v>0</v>
      </c>
    </row>
    <row r="422" spans="1:12" x14ac:dyDescent="0.2">
      <c r="A422" s="888" t="s">
        <v>775</v>
      </c>
      <c r="B422" s="901">
        <v>5150</v>
      </c>
      <c r="C422" s="495"/>
      <c r="D422" s="495"/>
      <c r="E422" s="495"/>
      <c r="F422" s="495"/>
      <c r="G422" s="495"/>
      <c r="H422" s="490"/>
      <c r="I422" s="495"/>
      <c r="J422" s="495"/>
      <c r="K422" s="516">
        <f>H422</f>
        <v>0</v>
      </c>
      <c r="L422" s="490">
        <v>0</v>
      </c>
    </row>
    <row r="423" spans="1:12" ht="13.5" thickBot="1" x14ac:dyDescent="0.25">
      <c r="A423" s="979" t="s">
        <v>776</v>
      </c>
      <c r="B423" s="893" t="s">
        <v>618</v>
      </c>
      <c r="C423" s="491"/>
      <c r="D423" s="491"/>
      <c r="E423" s="491"/>
      <c r="F423" s="491"/>
      <c r="G423" s="491"/>
      <c r="H423" s="506">
        <f>SUM(H418:H422)</f>
        <v>0</v>
      </c>
      <c r="I423" s="495"/>
      <c r="J423" s="495"/>
      <c r="K423" s="506">
        <f>SUM(K418:K422)</f>
        <v>0</v>
      </c>
      <c r="L423" s="506">
        <f>SUM(L418:L422)</f>
        <v>0</v>
      </c>
    </row>
    <row r="424" spans="1:12" ht="13.5" thickTop="1" x14ac:dyDescent="0.2">
      <c r="A424" s="974" t="s">
        <v>81</v>
      </c>
      <c r="B424" s="975" t="s">
        <v>38</v>
      </c>
      <c r="C424" s="491"/>
      <c r="D424" s="491"/>
      <c r="E424" s="491"/>
      <c r="F424" s="491"/>
      <c r="G424" s="491"/>
      <c r="H424" s="539"/>
      <c r="I424" s="491"/>
      <c r="J424" s="491"/>
      <c r="K424" s="935">
        <f>SUM(H424)</f>
        <v>0</v>
      </c>
      <c r="L424" s="539">
        <v>0</v>
      </c>
    </row>
    <row r="425" spans="1:12" ht="26.25" x14ac:dyDescent="0.2">
      <c r="A425" s="976" t="s">
        <v>1227</v>
      </c>
      <c r="B425" s="958" t="s">
        <v>31</v>
      </c>
      <c r="C425" s="491"/>
      <c r="D425" s="491"/>
      <c r="E425" s="491"/>
      <c r="F425" s="491"/>
      <c r="G425" s="491"/>
      <c r="H425" s="490"/>
      <c r="I425" s="491"/>
      <c r="J425" s="491"/>
      <c r="K425" s="516">
        <f>SUM(H425)</f>
        <v>0</v>
      </c>
      <c r="L425" s="490">
        <v>0</v>
      </c>
    </row>
    <row r="426" spans="1:12" x14ac:dyDescent="0.2">
      <c r="A426" s="896" t="s">
        <v>663</v>
      </c>
      <c r="B426" s="958" t="s">
        <v>82</v>
      </c>
      <c r="C426" s="491"/>
      <c r="D426" s="491"/>
      <c r="E426" s="491"/>
      <c r="F426" s="491"/>
      <c r="G426" s="491"/>
      <c r="H426" s="490"/>
      <c r="I426" s="491"/>
      <c r="J426" s="491"/>
      <c r="K426" s="516">
        <f>H426</f>
        <v>0</v>
      </c>
      <c r="L426" s="490">
        <v>0</v>
      </c>
    </row>
    <row r="427" spans="1:12" ht="13.5" thickBot="1" x14ac:dyDescent="0.25">
      <c r="A427" s="936" t="s">
        <v>547</v>
      </c>
      <c r="B427" s="937" t="s">
        <v>414</v>
      </c>
      <c r="C427" s="491"/>
      <c r="D427" s="491"/>
      <c r="E427" s="491"/>
      <c r="F427" s="491"/>
      <c r="G427" s="491"/>
      <c r="H427" s="533">
        <f>SUM(H423,H424,H425,H426)</f>
        <v>0</v>
      </c>
      <c r="I427" s="491"/>
      <c r="J427" s="491"/>
      <c r="K427" s="533">
        <f>SUM(K423,K424,K425,K426)</f>
        <v>0</v>
      </c>
      <c r="L427" s="533">
        <f>SUM(L423,L424,L425,L426)</f>
        <v>0</v>
      </c>
    </row>
    <row r="428" spans="1:12" ht="15.75" customHeight="1" thickTop="1" thickBot="1" x14ac:dyDescent="0.25">
      <c r="A428" s="959" t="s">
        <v>777</v>
      </c>
      <c r="B428" s="912" t="s">
        <v>739</v>
      </c>
      <c r="C428" s="491"/>
      <c r="D428" s="491"/>
      <c r="E428" s="495"/>
      <c r="F428" s="491"/>
      <c r="G428" s="491"/>
      <c r="H428" s="491"/>
      <c r="I428" s="495"/>
      <c r="J428" s="495"/>
      <c r="K428" s="491"/>
      <c r="L428" s="536">
        <v>0</v>
      </c>
    </row>
    <row r="429" spans="1:12" ht="12.75" customHeight="1" thickTop="1" thickBot="1" x14ac:dyDescent="0.25">
      <c r="A429" s="936" t="s">
        <v>425</v>
      </c>
      <c r="B429" s="1072"/>
      <c r="C429" s="506">
        <f>SUM(C344+C387+C388)</f>
        <v>0</v>
      </c>
      <c r="D429" s="506">
        <f>SUM(D344+D387+D388)</f>
        <v>0</v>
      </c>
      <c r="E429" s="506">
        <f>SUM(E344+E387+E388+E415)</f>
        <v>130572</v>
      </c>
      <c r="F429" s="506">
        <f>SUM(F344+F387+F388)</f>
        <v>0</v>
      </c>
      <c r="G429" s="506">
        <f>SUM(G344+G387+G388)</f>
        <v>0</v>
      </c>
      <c r="H429" s="506">
        <f>SUM(H344+H387+H388+H415+H427)</f>
        <v>0</v>
      </c>
      <c r="I429" s="506">
        <f>SUM(I344+I387+I388)</f>
        <v>0</v>
      </c>
      <c r="J429" s="506">
        <f>SUM(J344+J387+J388)</f>
        <v>0</v>
      </c>
      <c r="K429" s="506">
        <f>SUM(K344+K387+K388+K415+K427)</f>
        <v>130572</v>
      </c>
      <c r="L429" s="533">
        <f>SUM(L344+L387+L388+L415+L423+L428)</f>
        <v>138000</v>
      </c>
    </row>
    <row r="430" spans="1:12" ht="12.75" customHeight="1" thickTop="1" x14ac:dyDescent="0.2">
      <c r="A430" s="1918" t="s">
        <v>859</v>
      </c>
      <c r="B430" s="1919"/>
      <c r="C430" s="491"/>
      <c r="D430" s="491"/>
      <c r="E430" s="491"/>
      <c r="F430" s="491"/>
      <c r="G430" s="491"/>
      <c r="H430" s="491"/>
      <c r="I430" s="491"/>
      <c r="J430" s="491"/>
      <c r="K430" s="531">
        <f>'Revenues 10-15'!J272-'Expenditures 16-24'!K429</f>
        <v>-33687</v>
      </c>
      <c r="L430" s="491"/>
    </row>
    <row r="431" spans="1:12" ht="6" customHeight="1" x14ac:dyDescent="0.2">
      <c r="A431" s="925"/>
      <c r="B431" s="946"/>
      <c r="C431" s="927"/>
      <c r="D431" s="927"/>
      <c r="E431" s="927"/>
      <c r="F431" s="927"/>
      <c r="G431" s="927"/>
      <c r="H431" s="927"/>
      <c r="I431" s="927"/>
      <c r="J431" s="927"/>
      <c r="K431" s="927"/>
      <c r="L431" s="927"/>
    </row>
    <row r="432" spans="1:12" s="26" customFormat="1" ht="16.7" customHeight="1" x14ac:dyDescent="0.2">
      <c r="A432" s="1908" t="s">
        <v>831</v>
      </c>
      <c r="B432" s="1909"/>
      <c r="C432" s="500"/>
      <c r="D432" s="501"/>
      <c r="E432" s="501"/>
      <c r="F432" s="501"/>
      <c r="G432" s="501"/>
      <c r="H432" s="501"/>
      <c r="I432" s="501"/>
      <c r="J432" s="501"/>
      <c r="K432" s="501"/>
      <c r="L432" s="508"/>
    </row>
    <row r="433" spans="1:12" s="32" customFormat="1" ht="15.75" customHeight="1" x14ac:dyDescent="0.2">
      <c r="A433" s="713" t="s">
        <v>727</v>
      </c>
      <c r="B433" s="932" t="s">
        <v>486</v>
      </c>
      <c r="C433" s="491"/>
      <c r="D433" s="491"/>
      <c r="E433" s="491"/>
      <c r="F433" s="491"/>
      <c r="G433" s="491"/>
      <c r="H433" s="491"/>
      <c r="I433" s="491"/>
      <c r="J433" s="491"/>
      <c r="K433" s="491"/>
      <c r="L433" s="491"/>
    </row>
    <row r="434" spans="1:12" ht="15.75" customHeight="1" x14ac:dyDescent="0.2">
      <c r="A434" s="1073" t="s">
        <v>524</v>
      </c>
      <c r="B434" s="1074"/>
      <c r="C434" s="526"/>
      <c r="D434" s="526"/>
      <c r="E434" s="526"/>
      <c r="F434" s="526"/>
      <c r="G434" s="526"/>
      <c r="H434" s="526"/>
      <c r="I434" s="491"/>
      <c r="J434" s="491"/>
      <c r="K434" s="526"/>
      <c r="L434" s="526"/>
    </row>
    <row r="435" spans="1:12" x14ac:dyDescent="0.2">
      <c r="A435" s="888" t="s">
        <v>4</v>
      </c>
      <c r="B435" s="889">
        <v>2530</v>
      </c>
      <c r="C435" s="490">
        <v>0</v>
      </c>
      <c r="D435" s="490">
        <v>0</v>
      </c>
      <c r="E435" s="490">
        <v>0</v>
      </c>
      <c r="F435" s="490">
        <v>0</v>
      </c>
      <c r="G435" s="490">
        <v>0</v>
      </c>
      <c r="H435" s="490">
        <v>0</v>
      </c>
      <c r="I435" s="490">
        <v>0</v>
      </c>
      <c r="J435" s="490">
        <v>0</v>
      </c>
      <c r="K435" s="516">
        <f>SUM(C435:J435)</f>
        <v>0</v>
      </c>
      <c r="L435" s="490">
        <v>0</v>
      </c>
    </row>
    <row r="436" spans="1:12" x14ac:dyDescent="0.2">
      <c r="A436" s="888" t="s">
        <v>156</v>
      </c>
      <c r="B436" s="889">
        <v>2540</v>
      </c>
      <c r="C436" s="490">
        <v>0</v>
      </c>
      <c r="D436" s="490">
        <v>0</v>
      </c>
      <c r="E436" s="490">
        <v>0</v>
      </c>
      <c r="F436" s="490">
        <v>0</v>
      </c>
      <c r="G436" s="490">
        <v>0</v>
      </c>
      <c r="H436" s="490">
        <v>0</v>
      </c>
      <c r="I436" s="490">
        <v>0</v>
      </c>
      <c r="J436" s="490">
        <v>0</v>
      </c>
      <c r="K436" s="516">
        <f>SUM(C436:J436)</f>
        <v>0</v>
      </c>
      <c r="L436" s="490">
        <v>0</v>
      </c>
    </row>
    <row r="437" spans="1:12" ht="12.75" customHeight="1" thickBot="1" x14ac:dyDescent="0.25">
      <c r="A437" s="892" t="s">
        <v>619</v>
      </c>
      <c r="B437" s="893" t="s">
        <v>35</v>
      </c>
      <c r="C437" s="506">
        <f>SUM(C435:C436)</f>
        <v>0</v>
      </c>
      <c r="D437" s="506">
        <f t="shared" ref="D437:L437" si="39">SUM(D435:D436)</f>
        <v>0</v>
      </c>
      <c r="E437" s="506">
        <f t="shared" si="39"/>
        <v>0</v>
      </c>
      <c r="F437" s="506">
        <f t="shared" si="39"/>
        <v>0</v>
      </c>
      <c r="G437" s="506">
        <f t="shared" si="39"/>
        <v>0</v>
      </c>
      <c r="H437" s="506">
        <f t="shared" si="39"/>
        <v>0</v>
      </c>
      <c r="I437" s="506">
        <f t="shared" si="39"/>
        <v>0</v>
      </c>
      <c r="J437" s="506">
        <f t="shared" si="39"/>
        <v>0</v>
      </c>
      <c r="K437" s="506">
        <f t="shared" si="39"/>
        <v>0</v>
      </c>
      <c r="L437" s="506">
        <f t="shared" si="39"/>
        <v>0</v>
      </c>
    </row>
    <row r="438" spans="1:12" ht="12.75" customHeight="1" thickTop="1" x14ac:dyDescent="0.2">
      <c r="A438" s="908" t="s">
        <v>843</v>
      </c>
      <c r="B438" s="905" t="s">
        <v>491</v>
      </c>
      <c r="C438" s="496">
        <v>0</v>
      </c>
      <c r="D438" s="496">
        <v>0</v>
      </c>
      <c r="E438" s="496">
        <v>0</v>
      </c>
      <c r="F438" s="496">
        <v>0</v>
      </c>
      <c r="G438" s="496">
        <v>0</v>
      </c>
      <c r="H438" s="496">
        <v>0</v>
      </c>
      <c r="I438" s="496">
        <v>0</v>
      </c>
      <c r="J438" s="496">
        <v>0</v>
      </c>
      <c r="K438" s="1075">
        <f>SUM(C438:J438)</f>
        <v>0</v>
      </c>
      <c r="L438" s="496">
        <v>0</v>
      </c>
    </row>
    <row r="439" spans="1:12" ht="12.75" customHeight="1" thickBot="1" x14ac:dyDescent="0.25">
      <c r="A439" s="892" t="s">
        <v>536</v>
      </c>
      <c r="B439" s="907" t="s">
        <v>486</v>
      </c>
      <c r="C439" s="506">
        <f>SUM(C437:C438)</f>
        <v>0</v>
      </c>
      <c r="D439" s="506">
        <f t="shared" ref="D439:L439" si="40">SUM(D437:D438)</f>
        <v>0</v>
      </c>
      <c r="E439" s="506">
        <f t="shared" si="40"/>
        <v>0</v>
      </c>
      <c r="F439" s="506">
        <f t="shared" si="40"/>
        <v>0</v>
      </c>
      <c r="G439" s="506">
        <f t="shared" si="40"/>
        <v>0</v>
      </c>
      <c r="H439" s="506">
        <f t="shared" si="40"/>
        <v>0</v>
      </c>
      <c r="I439" s="506">
        <f t="shared" si="40"/>
        <v>0</v>
      </c>
      <c r="J439" s="506">
        <f t="shared" si="40"/>
        <v>0</v>
      </c>
      <c r="K439" s="506">
        <f t="shared" si="40"/>
        <v>0</v>
      </c>
      <c r="L439" s="506">
        <f t="shared" si="40"/>
        <v>0</v>
      </c>
    </row>
    <row r="440" spans="1:12" s="32" customFormat="1" ht="15.75" customHeight="1" thickTop="1" x14ac:dyDescent="0.2">
      <c r="A440" s="913" t="s">
        <v>537</v>
      </c>
      <c r="B440" s="895" t="s">
        <v>738</v>
      </c>
      <c r="C440" s="491"/>
      <c r="D440" s="491"/>
      <c r="E440" s="491"/>
      <c r="F440" s="491"/>
      <c r="G440" s="491"/>
      <c r="H440" s="491"/>
      <c r="I440" s="491"/>
      <c r="J440" s="491"/>
      <c r="K440" s="491"/>
      <c r="L440" s="491"/>
    </row>
    <row r="441" spans="1:12" x14ac:dyDescent="0.2">
      <c r="A441" s="1076" t="s">
        <v>1279</v>
      </c>
      <c r="B441" s="981" t="s">
        <v>1271</v>
      </c>
      <c r="C441" s="491"/>
      <c r="D441" s="491"/>
      <c r="E441" s="491"/>
      <c r="F441" s="491"/>
      <c r="G441" s="491"/>
      <c r="H441" s="493">
        <v>0</v>
      </c>
      <c r="I441" s="1077"/>
      <c r="J441" s="491"/>
      <c r="K441" s="511">
        <f>H441</f>
        <v>0</v>
      </c>
      <c r="L441" s="493">
        <v>0</v>
      </c>
    </row>
    <row r="442" spans="1:12" ht="12.75" customHeight="1" x14ac:dyDescent="0.2">
      <c r="A442" s="888" t="s">
        <v>1280</v>
      </c>
      <c r="B442" s="889" t="s">
        <v>1273</v>
      </c>
      <c r="C442" s="491"/>
      <c r="D442" s="491"/>
      <c r="E442" s="491"/>
      <c r="F442" s="491"/>
      <c r="G442" s="491"/>
      <c r="H442" s="490">
        <v>0</v>
      </c>
      <c r="I442" s="1077"/>
      <c r="J442" s="491"/>
      <c r="K442" s="516">
        <f>H442</f>
        <v>0</v>
      </c>
      <c r="L442" s="490">
        <v>0</v>
      </c>
    </row>
    <row r="443" spans="1:12" ht="12.75" customHeight="1" x14ac:dyDescent="0.2">
      <c r="A443" s="1076" t="s">
        <v>599</v>
      </c>
      <c r="B443" s="981" t="s">
        <v>476</v>
      </c>
      <c r="C443" s="491"/>
      <c r="D443" s="491"/>
      <c r="E443" s="491"/>
      <c r="F443" s="491"/>
      <c r="G443" s="491"/>
      <c r="H443" s="497">
        <v>0</v>
      </c>
      <c r="I443" s="1077"/>
      <c r="J443" s="491"/>
      <c r="K443" s="510">
        <f>H443</f>
        <v>0</v>
      </c>
      <c r="L443" s="497">
        <v>0</v>
      </c>
    </row>
    <row r="444" spans="1:12" ht="12.75" customHeight="1" thickBot="1" x14ac:dyDescent="0.25">
      <c r="A444" s="892" t="s">
        <v>1137</v>
      </c>
      <c r="B444" s="893" t="s">
        <v>738</v>
      </c>
      <c r="C444" s="491"/>
      <c r="D444" s="491"/>
      <c r="E444" s="491"/>
      <c r="F444" s="491"/>
      <c r="G444" s="491"/>
      <c r="H444" s="506">
        <f>SUM(H441:H443)</f>
        <v>0</v>
      </c>
      <c r="I444" s="1077"/>
      <c r="J444" s="491"/>
      <c r="K444" s="506">
        <f>SUM(K441:K443)</f>
        <v>0</v>
      </c>
      <c r="L444" s="506">
        <f>SUM(L441:L443)</f>
        <v>0</v>
      </c>
    </row>
    <row r="445" spans="1:12" s="32" customFormat="1" ht="15.75" customHeight="1" thickTop="1" x14ac:dyDescent="0.2">
      <c r="A445" s="913" t="s">
        <v>816</v>
      </c>
      <c r="B445" s="895" t="s">
        <v>414</v>
      </c>
      <c r="C445" s="491"/>
      <c r="D445" s="491"/>
      <c r="E445" s="491"/>
      <c r="F445" s="491"/>
      <c r="G445" s="491"/>
      <c r="H445" s="491"/>
      <c r="I445" s="491"/>
      <c r="J445" s="491"/>
      <c r="K445" s="491"/>
      <c r="L445" s="491"/>
    </row>
    <row r="446" spans="1:12" s="32" customFormat="1" ht="15.75" customHeight="1" x14ac:dyDescent="0.2">
      <c r="A446" s="141" t="s">
        <v>539</v>
      </c>
      <c r="B446" s="142"/>
      <c r="C446" s="491"/>
      <c r="D446" s="491"/>
      <c r="E446" s="491"/>
      <c r="F446" s="491"/>
      <c r="G446" s="491"/>
      <c r="H446" s="491"/>
      <c r="I446" s="491"/>
      <c r="J446" s="491"/>
      <c r="K446" s="526"/>
      <c r="L446" s="526"/>
    </row>
    <row r="447" spans="1:12" x14ac:dyDescent="0.2">
      <c r="A447" s="888" t="s">
        <v>85</v>
      </c>
      <c r="B447" s="889">
        <v>5110</v>
      </c>
      <c r="C447" s="491"/>
      <c r="D447" s="491"/>
      <c r="E447" s="491"/>
      <c r="F447" s="491"/>
      <c r="G447" s="491"/>
      <c r="H447" s="490">
        <v>0</v>
      </c>
      <c r="I447" s="491"/>
      <c r="J447" s="491"/>
      <c r="K447" s="516">
        <f>SUM(C447:J447)</f>
        <v>0</v>
      </c>
      <c r="L447" s="490">
        <v>0</v>
      </c>
    </row>
    <row r="448" spans="1:12" ht="12.75" customHeight="1" x14ac:dyDescent="0.2">
      <c r="A448" s="890" t="s">
        <v>531</v>
      </c>
      <c r="B448" s="874" t="s">
        <v>530</v>
      </c>
      <c r="C448" s="491"/>
      <c r="D448" s="491"/>
      <c r="E448" s="491"/>
      <c r="F448" s="491"/>
      <c r="G448" s="491"/>
      <c r="H448" s="490">
        <v>0</v>
      </c>
      <c r="I448" s="491"/>
      <c r="J448" s="491"/>
      <c r="K448" s="516">
        <f>SUM(C448:J448)</f>
        <v>0</v>
      </c>
      <c r="L448" s="490">
        <v>0</v>
      </c>
    </row>
    <row r="449" spans="1:12" ht="12.75" customHeight="1" thickBot="1" x14ac:dyDescent="0.25">
      <c r="A449" s="892" t="s">
        <v>538</v>
      </c>
      <c r="B449" s="893" t="s">
        <v>618</v>
      </c>
      <c r="C449" s="491"/>
      <c r="D449" s="491"/>
      <c r="E449" s="491"/>
      <c r="F449" s="491"/>
      <c r="G449" s="491"/>
      <c r="H449" s="533">
        <f>SUM(H447:H448)</f>
        <v>0</v>
      </c>
      <c r="I449" s="491"/>
      <c r="J449" s="491"/>
      <c r="K449" s="533">
        <f>SUM(K447:K448)</f>
        <v>0</v>
      </c>
      <c r="L449" s="533">
        <f>SUM(L447:L448)</f>
        <v>0</v>
      </c>
    </row>
    <row r="450" spans="1:12" ht="15.75" customHeight="1" thickTop="1" x14ac:dyDescent="0.2">
      <c r="A450" s="941" t="s">
        <v>81</v>
      </c>
      <c r="B450" s="942" t="s">
        <v>38</v>
      </c>
      <c r="C450" s="495"/>
      <c r="D450" s="495"/>
      <c r="E450" s="495"/>
      <c r="F450" s="495"/>
      <c r="G450" s="495"/>
      <c r="H450" s="497">
        <v>0</v>
      </c>
      <c r="I450" s="495"/>
      <c r="J450" s="495"/>
      <c r="K450" s="511">
        <f>SUM(C450:J450)</f>
        <v>0</v>
      </c>
      <c r="L450" s="497">
        <v>0</v>
      </c>
    </row>
    <row r="451" spans="1:12" s="1080" customFormat="1" ht="29.25" customHeight="1" x14ac:dyDescent="0.2">
      <c r="A451" s="1078" t="s">
        <v>1228</v>
      </c>
      <c r="B451" s="1079">
        <v>5300</v>
      </c>
      <c r="C451" s="575"/>
      <c r="D451" s="576"/>
      <c r="E451" s="576"/>
      <c r="F451" s="575"/>
      <c r="G451" s="576"/>
      <c r="H451" s="577">
        <v>0</v>
      </c>
      <c r="I451" s="576"/>
      <c r="J451" s="576"/>
      <c r="K451" s="516">
        <f>SUM(C451:J451)</f>
        <v>0</v>
      </c>
      <c r="L451" s="578">
        <v>0</v>
      </c>
    </row>
    <row r="452" spans="1:12" ht="12.75" customHeight="1" thickBot="1" x14ac:dyDescent="0.25">
      <c r="A452" s="1081" t="s">
        <v>502</v>
      </c>
      <c r="B452" s="940" t="s">
        <v>414</v>
      </c>
      <c r="C452" s="495"/>
      <c r="D452" s="495"/>
      <c r="E452" s="495"/>
      <c r="F452" s="495"/>
      <c r="G452" s="495"/>
      <c r="H452" s="533">
        <f>SUM(H449,H450,H451)</f>
        <v>0</v>
      </c>
      <c r="I452" s="495"/>
      <c r="J452" s="495"/>
      <c r="K452" s="533">
        <f>SUM(K449,K450,K451)</f>
        <v>0</v>
      </c>
      <c r="L452" s="533">
        <f>SUM(L449,L450,L451)</f>
        <v>0</v>
      </c>
    </row>
    <row r="453" spans="1:12" s="32" customFormat="1" ht="15.75" customHeight="1" thickTop="1" thickBot="1" x14ac:dyDescent="0.25">
      <c r="A453" s="883" t="s">
        <v>817</v>
      </c>
      <c r="B453" s="923" t="s">
        <v>739</v>
      </c>
      <c r="C453" s="526"/>
      <c r="D453" s="526"/>
      <c r="E453" s="526"/>
      <c r="F453" s="526"/>
      <c r="G453" s="526"/>
      <c r="H453" s="526"/>
      <c r="I453" s="526"/>
      <c r="J453" s="491"/>
      <c r="K453" s="526"/>
      <c r="L453" s="537">
        <v>0</v>
      </c>
    </row>
    <row r="454" spans="1:12" ht="12.75" customHeight="1" thickTop="1" thickBot="1" x14ac:dyDescent="0.25">
      <c r="A454" s="977" t="s">
        <v>425</v>
      </c>
      <c r="B454" s="1082"/>
      <c r="C454" s="506">
        <f t="shared" ref="C454:L454" si="41">SUM(C439,C444,C452,C453)</f>
        <v>0</v>
      </c>
      <c r="D454" s="506">
        <f t="shared" si="41"/>
        <v>0</v>
      </c>
      <c r="E454" s="506">
        <f t="shared" si="41"/>
        <v>0</v>
      </c>
      <c r="F454" s="506">
        <f t="shared" si="41"/>
        <v>0</v>
      </c>
      <c r="G454" s="506">
        <f t="shared" si="41"/>
        <v>0</v>
      </c>
      <c r="H454" s="506">
        <f t="shared" si="41"/>
        <v>0</v>
      </c>
      <c r="I454" s="506">
        <f t="shared" si="41"/>
        <v>0</v>
      </c>
      <c r="J454" s="506">
        <f t="shared" si="41"/>
        <v>0</v>
      </c>
      <c r="K454" s="506">
        <f t="shared" si="41"/>
        <v>0</v>
      </c>
      <c r="L454" s="506">
        <f t="shared" si="41"/>
        <v>0</v>
      </c>
    </row>
    <row r="455" spans="1:12" ht="13.5" thickTop="1" x14ac:dyDescent="0.2">
      <c r="A455" s="1932" t="s">
        <v>859</v>
      </c>
      <c r="B455" s="1933"/>
      <c r="C455" s="521"/>
      <c r="D455" s="521"/>
      <c r="E455" s="554"/>
      <c r="F455" s="554"/>
      <c r="G455" s="554"/>
      <c r="H455" s="554"/>
      <c r="I455" s="554"/>
      <c r="J455" s="526"/>
      <c r="K455" s="516">
        <f>'Revenues 10-15'!K272-'Expenditures 16-24'!K454</f>
        <v>0</v>
      </c>
      <c r="L455" s="521"/>
    </row>
  </sheetData>
  <sheetProtection algorithmName="SHA-512" hashValue="F0JZZr64K7ZAzRsxdfcQjmXNufG0SqUAEDbyw+2pioXsDuir7vN8+agqXFBEHlHgVBkPx6SvVyN+ygYum4DAoQ==" saltValue="yT/tBECKLm/2l0mr7aEP+w=="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5"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2024&amp;R&amp;8Page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purl.org/dc/terms/"/>
    <ds:schemaRef ds:uri="http://schemas.microsoft.com/sharepoint/v3"/>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42451E3E-B52C-412C-B116-FDBEF7C56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18</vt:i4>
      </vt:variant>
    </vt:vector>
  </HeadingPairs>
  <TitlesOfParts>
    <vt:vector size="45"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AFR24</vt:lpstr>
      <vt:lpstr>Single Audit &amp; GATA Information</vt:lpstr>
      <vt:lpstr>SDJA Listing for cover page</vt:lpstr>
      <vt:lpstr>'AFR24'!Print_Area</vt:lpstr>
      <vt:lpstr>'Aud Quest 2'!Print_Area</vt:lpstr>
      <vt:lpstr>COVER!Print_Area</vt:lpstr>
      <vt:lpstr>'FP Info 3'!Print_Area</vt:lpstr>
      <vt:lpstr>'ICR Computation 41'!Print_Area</vt:lpstr>
      <vt:lpstr>'Opinion-Notes 46'!Print_Area</vt:lpstr>
      <vt:lpstr>'SDJA Listing for cover page'!Print_Area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afr-24-form.xlsx</dc:title>
  <dc:creator>HEMBERGER DEBRA</dc:creator>
  <cp:lastModifiedBy>Taft School</cp:lastModifiedBy>
  <cp:lastPrinted>2024-09-11T17:27:36Z</cp:lastPrinted>
  <dcterms:created xsi:type="dcterms:W3CDTF">2003-10-29T19:06:34Z</dcterms:created>
  <dcterms:modified xsi:type="dcterms:W3CDTF">2024-09-17T17:27:28Z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